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si\Documents\TESTÜLETI ANYAGOK\Szőc\2020.10.12\"/>
    </mc:Choice>
  </mc:AlternateContent>
  <xr:revisionPtr revIDLastSave="0" documentId="8_{ADEE263C-E0A3-4950-A60A-79AC2AE1A5D6}" xr6:coauthVersionLast="45" xr6:coauthVersionMax="45" xr10:uidLastSave="{00000000-0000-0000-0000-000000000000}"/>
  <bookViews>
    <workbookView xWindow="-108" yWindow="-108" windowWidth="23256" windowHeight="12576" tabRatio="994" firstSheet="43" activeTab="49" xr2:uid="{00000000-000D-0000-FFFF-FFFF00000000}"/>
  </bookViews>
  <sheets>
    <sheet name="Mellékletek" sheetId="36" state="hidden" r:id="rId1"/>
    <sheet name="kiemelt ei" sheetId="38" state="hidden" r:id="rId2"/>
    <sheet name="kiadások működés felhalmozás" sheetId="39" state="hidden" r:id="rId3"/>
    <sheet name="bevételek működés felhalmozás" sheetId="40" state="hidden" r:id="rId4"/>
    <sheet name="létszám" sheetId="37" state="hidden" r:id="rId5"/>
    <sheet name="szociális kiadások" sheetId="29" state="hidden" r:id="rId6"/>
    <sheet name="átadott" sheetId="30" state="hidden" r:id="rId7"/>
    <sheet name="átvett" sheetId="31" state="hidden" r:id="rId8"/>
    <sheet name="helyi adók" sheetId="32" state="hidden" r:id="rId9"/>
    <sheet name="beruházások felújítások" sheetId="11" state="hidden" r:id="rId10"/>
    <sheet name="tartalékok" sheetId="12" state="hidden" r:id="rId11"/>
    <sheet name="stabilitási 1" sheetId="13" state="hidden" r:id="rId12"/>
    <sheet name="stabilitási 2" sheetId="14" state="hidden" r:id="rId13"/>
    <sheet name="EU projektek" sheetId="18" state="hidden" r:id="rId14"/>
    <sheet name="hitelek" sheetId="28" state="hidden" r:id="rId15"/>
    <sheet name="finanszírozás" sheetId="27" state="hidden" r:id="rId16"/>
    <sheet name="EI FELHASZN TERV" sheetId="20" state="hidden" r:id="rId17"/>
    <sheet name="TÖBB ÉVES" sheetId="21" state="hidden" r:id="rId18"/>
    <sheet name="KÖZVETETT" sheetId="22" state="hidden" r:id="rId19"/>
    <sheet name="GÖRDÜLŐ" sheetId="23" state="hidden" r:id="rId20"/>
    <sheet name="átadott részl." sheetId="42" state="hidden" r:id="rId21"/>
    <sheet name="bevételek korm. funkciónként" sheetId="44" state="hidden" r:id="rId22"/>
    <sheet name="kiadások működés felhalmozá (2)" sheetId="45" state="hidden" r:id="rId23"/>
    <sheet name=" Melléklet 2020" sheetId="71" r:id="rId24"/>
    <sheet name="1.sz.m.címrend" sheetId="73" r:id="rId25"/>
    <sheet name="2.sz.m.kiemelt ei" sheetId="75" r:id="rId26"/>
    <sheet name="3.sz.m.kiadások M-F" sheetId="48" r:id="rId27"/>
    <sheet name="4.sz.m.bevételek M-F" sheetId="49" r:id="rId28"/>
    <sheet name="5.sz.m.létszám" sheetId="50" r:id="rId29"/>
    <sheet name="6.sz.m.szoc. kiadások" sheetId="51" r:id="rId30"/>
    <sheet name="7.sz.m.átadott" sheetId="52" r:id="rId31"/>
    <sheet name="8.sz.m.átvett" sheetId="53" r:id="rId32"/>
    <sheet name="9.sz.m.helyi adók" sheetId="54" r:id="rId33"/>
    <sheet name="10.sz.m.ber-felúj." sheetId="55" r:id="rId34"/>
    <sheet name="11.sz.m. tartalékok" sheetId="56" r:id="rId35"/>
    <sheet name="12.sz.m.stabilitási 1" sheetId="57" r:id="rId36"/>
    <sheet name="13.sz.m.stabilitási 2" sheetId="58" r:id="rId37"/>
    <sheet name="14.sz.m. EU projektek" sheetId="59" r:id="rId38"/>
    <sheet name="15.sz.m.hitelek" sheetId="60" r:id="rId39"/>
    <sheet name="16.sz.m.finanszírozás" sheetId="61" r:id="rId40"/>
    <sheet name="17.sz.m.ei.felhaszn.terv" sheetId="62" r:id="rId41"/>
    <sheet name="18.sz.m.többéves" sheetId="63" r:id="rId42"/>
    <sheet name="19.sz.m.közvetett" sheetId="64" r:id="rId43"/>
    <sheet name="20.sz.m.gördülő" sheetId="65" r:id="rId44"/>
    <sheet name="21.sz.m. átadott részl." sheetId="66" r:id="rId45"/>
    <sheet name="22.sz.kiadások korm. funk." sheetId="67" r:id="rId46"/>
    <sheet name="23.sz.bev. korm. funk." sheetId="68" r:id="rId47"/>
    <sheet name="kiadások korm. funkciónként" sheetId="43" state="hidden" r:id="rId48"/>
    <sheet name="24.sz.m.kötelező-önként" sheetId="69" r:id="rId49"/>
    <sheet name="25.sz. összevont ktg.mérleg" sheetId="70" r:id="rId50"/>
    <sheet name="Munka1" sheetId="72" state="hidden" r:id="rId51"/>
  </sheets>
  <definedNames>
    <definedName name="_pr232" localSheetId="41">'18.sz.m.többéves'!$A$16</definedName>
    <definedName name="_pr232" localSheetId="42">'19.sz.m.közvetett'!#REF!</definedName>
    <definedName name="_pr232" localSheetId="43">'20.sz.m.gördülő'!#REF!</definedName>
    <definedName name="_pr232" localSheetId="19">GÖRDÜLŐ!#REF!</definedName>
    <definedName name="_pr232" localSheetId="18">KÖZVETETT!$A$12</definedName>
    <definedName name="_pr232" localSheetId="17">'TÖBB ÉVES'!$A$18</definedName>
    <definedName name="_pr233" localSheetId="41">'18.sz.m.többéves'!$A$17</definedName>
    <definedName name="_pr233" localSheetId="42">'19.sz.m.közvetett'!#REF!</definedName>
    <definedName name="_pr233" localSheetId="43">'20.sz.m.gördülő'!#REF!</definedName>
    <definedName name="_pr233" localSheetId="19">GÖRDÜLŐ!#REF!</definedName>
    <definedName name="_pr233" localSheetId="18">KÖZVETETT!$A$17</definedName>
    <definedName name="_pr233" localSheetId="17">'TÖBB ÉVES'!$A$19</definedName>
    <definedName name="_pr234" localSheetId="41">'18.sz.m.többéves'!$A$18</definedName>
    <definedName name="_pr234" localSheetId="42">'19.sz.m.közvetett'!#REF!</definedName>
    <definedName name="_pr234" localSheetId="43">'20.sz.m.gördülő'!#REF!</definedName>
    <definedName name="_pr234" localSheetId="19">GÖRDÜLŐ!#REF!</definedName>
    <definedName name="_pr234" localSheetId="18">KÖZVETETT!$A$25</definedName>
    <definedName name="_pr234" localSheetId="17">'TÖBB ÉVES'!$A$20</definedName>
    <definedName name="_pr235" localSheetId="41">'18.sz.m.többéves'!$A$19</definedName>
    <definedName name="_pr235" localSheetId="42">'19.sz.m.közvetett'!#REF!</definedName>
    <definedName name="_pr235" localSheetId="43">'20.sz.m.gördülő'!#REF!</definedName>
    <definedName name="_pr235" localSheetId="19">GÖRDÜLŐ!#REF!</definedName>
    <definedName name="_pr235" localSheetId="18">KÖZVETETT!$A$30</definedName>
    <definedName name="_pr235" localSheetId="17">'TÖBB ÉVES'!$A$21</definedName>
    <definedName name="_pr236" localSheetId="41">'18.sz.m.többéves'!$A$20</definedName>
    <definedName name="_pr236" localSheetId="42">'19.sz.m.közvetett'!#REF!</definedName>
    <definedName name="_pr236" localSheetId="43">'20.sz.m.gördülő'!#REF!</definedName>
    <definedName name="_pr236" localSheetId="19">GÖRDÜLŐ!#REF!</definedName>
    <definedName name="_pr236" localSheetId="18">KÖZVETETT!$A$35</definedName>
    <definedName name="_pr236" localSheetId="17">'TÖBB ÉVES'!$A$22</definedName>
    <definedName name="_pr312" localSheetId="41">'18.sz.m.többéves'!$A$9</definedName>
    <definedName name="_pr312" localSheetId="42">'19.sz.m.közvetett'!#REF!</definedName>
    <definedName name="_pr312" localSheetId="43">'20.sz.m.gördülő'!#REF!</definedName>
    <definedName name="_pr312" localSheetId="19">GÖRDÜLŐ!#REF!</definedName>
    <definedName name="_pr312" localSheetId="18">KÖZVETETT!#REF!</definedName>
    <definedName name="_pr312" localSheetId="17">'TÖBB ÉVES'!$A$9</definedName>
    <definedName name="_pr313" localSheetId="41">'18.sz.m.többéves'!$A$4</definedName>
    <definedName name="_pr313" localSheetId="42">'19.sz.m.közvetett'!#REF!</definedName>
    <definedName name="_pr313" localSheetId="43">'20.sz.m.gördülő'!#REF!</definedName>
    <definedName name="_pr313" localSheetId="19">GÖRDÜLŐ!#REF!</definedName>
    <definedName name="_pr313" localSheetId="18">KÖZVETETT!#REF!</definedName>
    <definedName name="_pr313" localSheetId="17">'TÖBB ÉVES'!$A$4</definedName>
    <definedName name="_pr314" localSheetId="41">'18.sz.m.többéves'!$A$11</definedName>
    <definedName name="_pr314" localSheetId="42">'19.sz.m.közvetett'!$A$4</definedName>
    <definedName name="_pr314" localSheetId="43">'20.sz.m.gördülő'!#REF!</definedName>
    <definedName name="_pr314" localSheetId="19">GÖRDÜLŐ!#REF!</definedName>
    <definedName name="_pr314" localSheetId="18">KÖZVETETT!$A$4</definedName>
    <definedName name="_pr314" localSheetId="17">'TÖBB ÉVES'!$A$11</definedName>
    <definedName name="_pr315" localSheetId="41">'18.sz.m.többéves'!$A$12</definedName>
    <definedName name="_pr315" localSheetId="42">'19.sz.m.közvetett'!#REF!</definedName>
    <definedName name="_pr315" localSheetId="43">'20.sz.m.gördülő'!$A$4</definedName>
    <definedName name="_pr315" localSheetId="19">GÖRDÜLŐ!$A$4</definedName>
    <definedName name="_pr315" localSheetId="18">KÖZVETETT!#REF!</definedName>
    <definedName name="_pr315" localSheetId="17">'TÖBB ÉVES'!$A$12</definedName>
    <definedName name="_pr347" localSheetId="43">'20.sz.m.gördülő'!$A$7</definedName>
    <definedName name="_pr347" localSheetId="19">GÖRDÜLŐ!$A$7</definedName>
    <definedName name="_pr348" localSheetId="43">'20.sz.m.gördülő'!$A$8</definedName>
    <definedName name="_pr348" localSheetId="19">GÖRDÜLŐ!$A$8</definedName>
    <definedName name="_pr349" localSheetId="43">'20.sz.m.gördülő'!$A$9</definedName>
    <definedName name="_pr349" localSheetId="19">GÖRDÜLŐ!$A$9</definedName>
    <definedName name="foot_4_place" localSheetId="36">'13.sz.m.stabilitási 2'!$A$20</definedName>
    <definedName name="foot_4_place" localSheetId="12">'stabilitási 2'!$A$20</definedName>
    <definedName name="foot_5_place" localSheetId="36">'13.sz.m.stabilitási 2'!#REF!</definedName>
    <definedName name="foot_5_place" localSheetId="12">'stabilitási 2'!#REF!</definedName>
    <definedName name="foot_53_place" localSheetId="36">'13.sz.m.stabilitási 2'!$A$65</definedName>
    <definedName name="foot_53_place" localSheetId="12">'stabilitási 2'!$A$65</definedName>
    <definedName name="_xlnm.Print_Titles" localSheetId="44">'21.sz.m. átadott részl.'!$5:$10</definedName>
    <definedName name="_xlnm.Print_Titles" localSheetId="45">'22.sz.kiadások korm. funk.'!$1:$9</definedName>
    <definedName name="_xlnm.Print_Titles" localSheetId="49">'25.sz. összevont ktg.mérleg'!$2:$9</definedName>
    <definedName name="_xlnm.Print_Titles" localSheetId="20">'átadott részl.'!$5:$13</definedName>
    <definedName name="_xlnm.Print_Titles" localSheetId="47">'kiadások korm. funkciónként'!$1:$9</definedName>
    <definedName name="_xlnm.Print_Area" localSheetId="23">' Melléklet 2020'!$A$1:$C$37</definedName>
    <definedName name="_xlnm.Print_Area" localSheetId="24">'1.sz.m.címrend'!$A$1:$C$6</definedName>
    <definedName name="_xlnm.Print_Area" localSheetId="33">'10.sz.m.ber-felúj.'!$A$1:$G$64</definedName>
    <definedName name="_xlnm.Print_Area" localSheetId="34">'11.sz.m. tartalékok'!$A$1:$G$22</definedName>
    <definedName name="_xlnm.Print_Area" localSheetId="35">'12.sz.m.stabilitási 1'!$A$1:$J$51</definedName>
    <definedName name="_xlnm.Print_Area" localSheetId="36">'13.sz.m.stabilitási 2'!$A$1:$I$40</definedName>
    <definedName name="_xlnm.Print_Area" localSheetId="37">'14.sz.m. EU projektek'!$A$1:$B$45</definedName>
    <definedName name="_xlnm.Print_Area" localSheetId="38">'15.sz.m.hitelek'!$A$1:$D$72</definedName>
    <definedName name="_xlnm.Print_Area" localSheetId="39">'16.sz.m.finanszírozás'!$A$1:$D$11</definedName>
    <definedName name="_xlnm.Print_Area" localSheetId="40">'17.sz.m.ei.felhaszn.terv'!$A$1:$O$218</definedName>
    <definedName name="_xlnm.Print_Area" localSheetId="41">'18.sz.m.többéves'!$A$1:$F$31</definedName>
    <definedName name="_xlnm.Print_Area" localSheetId="42">'19.sz.m.közvetett'!$A$1:$B$50</definedName>
    <definedName name="_xlnm.Print_Area" localSheetId="25">'2.sz.m.kiemelt ei'!$A$1:$F$29</definedName>
    <definedName name="_xlnm.Print_Area" localSheetId="43">'20.sz.m.gördülő'!$A$1:$J$54</definedName>
    <definedName name="_xlnm.Print_Area" localSheetId="44">'21.sz.m. átadott részl.'!$A$1:$B$32</definedName>
    <definedName name="_xlnm.Print_Area" localSheetId="45">'22.sz.kiadások korm. funk.'!$A$1:$W$127</definedName>
    <definedName name="_xlnm.Print_Area" localSheetId="46">'23.sz.bev. korm. funk.'!$A$1:$Z$101</definedName>
    <definedName name="_xlnm.Print_Area" localSheetId="48">'24.sz.m.kötelező-önként'!$A$1:$J$31</definedName>
    <definedName name="_xlnm.Print_Area" localSheetId="49">'25.sz. összevont ktg.mérleg'!$A$1:$J$77</definedName>
    <definedName name="_xlnm.Print_Area" localSheetId="26">'3.sz.m.kiadások M-F'!$A$1:$G$125</definedName>
    <definedName name="_xlnm.Print_Area" localSheetId="27">'4.sz.m.bevételek M-F'!$A$1:$G$115</definedName>
    <definedName name="_xlnm.Print_Area" localSheetId="28">'5.sz.m.létszám'!$A$1:$B$34</definedName>
    <definedName name="_xlnm.Print_Area" localSheetId="29">'6.sz.m.szoc. kiadások'!$A$1:$G$41</definedName>
    <definedName name="_xlnm.Print_Area" localSheetId="30">'7.sz.m.átadott'!$A$1:$G$117</definedName>
    <definedName name="_xlnm.Print_Area" localSheetId="31">'8.sz.m.átvett'!$A$1:$G$117</definedName>
    <definedName name="_xlnm.Print_Area" localSheetId="32">'9.sz.m.helyi adók'!$A$1:$G$35</definedName>
    <definedName name="_xlnm.Print_Area" localSheetId="6">átadott!$A$1:$C$117</definedName>
    <definedName name="_xlnm.Print_Area" localSheetId="20">'átadott részl.'!$A$1:$B$27</definedName>
    <definedName name="_xlnm.Print_Area" localSheetId="7">átvett!$A$1:$C$117</definedName>
    <definedName name="_xlnm.Print_Area" localSheetId="9">'beruházások felújítások'!$A$1:$F$87</definedName>
    <definedName name="_xlnm.Print_Area" localSheetId="21">'bevételek korm. funkciónként'!$A$1:$AA$100</definedName>
    <definedName name="_xlnm.Print_Area" localSheetId="3">'bevételek működés felhalmozás'!$A$1:$G$99</definedName>
    <definedName name="_xlnm.Print_Area" localSheetId="16">'EI FELHASZN TERV'!$A$1:$O$217</definedName>
    <definedName name="_xlnm.Print_Area" localSheetId="13">'EU projektek'!$A$1:$B$45</definedName>
    <definedName name="_xlnm.Print_Area" localSheetId="15">finanszírozás!$A$1:$E$11</definedName>
    <definedName name="_xlnm.Print_Area" localSheetId="19">GÖRDÜLŐ!$A$1:$J$54</definedName>
    <definedName name="_xlnm.Print_Area" localSheetId="8">'helyi adók'!$A$1:$C$34</definedName>
    <definedName name="_xlnm.Print_Area" localSheetId="14">hitelek!$A$1:$D$72</definedName>
    <definedName name="_xlnm.Print_Area" localSheetId="47">'kiadások korm. funkciónként'!$A$1:$Z$127</definedName>
    <definedName name="_xlnm.Print_Area" localSheetId="22">'kiadások működés felhalmozá (2)'!$A$1:$G$125</definedName>
    <definedName name="_xlnm.Print_Area" localSheetId="2">'kiadások működés felhalmozás'!$A$1:$G$125</definedName>
    <definedName name="_xlnm.Print_Area" localSheetId="1">'kiemelt ei'!$A$1:$F$30</definedName>
    <definedName name="_xlnm.Print_Area" localSheetId="18">KÖZVETETT!$A$1:$E$36</definedName>
    <definedName name="_xlnm.Print_Area" localSheetId="4">létszám!$A$1:$E$34</definedName>
    <definedName name="_xlnm.Print_Area" localSheetId="0">Mellékletek!$A$1:$B$33</definedName>
    <definedName name="_xlnm.Print_Area" localSheetId="11">'stabilitási 1'!$A$1:$J$51</definedName>
    <definedName name="_xlnm.Print_Area" localSheetId="12">'stabilitási 2'!$A$1:$I$40</definedName>
    <definedName name="_xlnm.Print_Area" localSheetId="5">'szociális kiadások'!$A$1:$C$41</definedName>
    <definedName name="_xlnm.Print_Area" localSheetId="10">tartalékok!$A$1:$F$18</definedName>
    <definedName name="_xlnm.Print_Area" localSheetId="17">'TÖBB ÉVES'!$A$1:$I$33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8" i="70" l="1"/>
  <c r="I59" i="70" s="1"/>
  <c r="I52" i="70"/>
  <c r="I55" i="70"/>
  <c r="I49" i="70"/>
  <c r="I48" i="70"/>
  <c r="I44" i="70"/>
  <c r="D27" i="70"/>
  <c r="D63" i="70"/>
  <c r="D62" i="70"/>
  <c r="D54" i="70"/>
  <c r="D56" i="70"/>
  <c r="D58" i="70"/>
  <c r="D60" i="70"/>
  <c r="D52" i="70"/>
  <c r="D50" i="70"/>
  <c r="D42" i="70"/>
  <c r="D43" i="70"/>
  <c r="D44" i="70"/>
  <c r="D45" i="70"/>
  <c r="D46" i="70"/>
  <c r="D47" i="70"/>
  <c r="D48" i="70"/>
  <c r="D49" i="70"/>
  <c r="D31" i="70"/>
  <c r="D32" i="70"/>
  <c r="D33" i="70"/>
  <c r="D34" i="70"/>
  <c r="D35" i="70"/>
  <c r="D36" i="70"/>
  <c r="D37" i="70"/>
  <c r="D39" i="70"/>
  <c r="D24" i="70"/>
  <c r="D14" i="70"/>
  <c r="D15" i="70"/>
  <c r="D17" i="70"/>
  <c r="D18" i="70"/>
  <c r="D19" i="70"/>
  <c r="D20" i="70"/>
  <c r="D21" i="70"/>
  <c r="D13" i="70"/>
  <c r="D12" i="70"/>
  <c r="H33" i="70"/>
  <c r="H45" i="70" s="1"/>
  <c r="I33" i="70"/>
  <c r="I45" i="70" s="1"/>
  <c r="G59" i="70"/>
  <c r="H59" i="70"/>
  <c r="G54" i="70"/>
  <c r="H54" i="70"/>
  <c r="G45" i="70"/>
  <c r="G28" i="70"/>
  <c r="H28" i="70"/>
  <c r="I28" i="70"/>
  <c r="G19" i="70"/>
  <c r="H19" i="70"/>
  <c r="G12" i="70"/>
  <c r="G76" i="70" s="1"/>
  <c r="H12" i="70"/>
  <c r="I12" i="70"/>
  <c r="B64" i="70"/>
  <c r="C64" i="70"/>
  <c r="B51" i="70"/>
  <c r="C51" i="70"/>
  <c r="B35" i="70"/>
  <c r="C35" i="70"/>
  <c r="B28" i="70"/>
  <c r="C28" i="70"/>
  <c r="B16" i="70"/>
  <c r="B22" i="70" s="1"/>
  <c r="B76" i="70" s="1"/>
  <c r="C16" i="70"/>
  <c r="C22" i="70" s="1"/>
  <c r="O163" i="62"/>
  <c r="K163" i="62" s="1"/>
  <c r="D203" i="62"/>
  <c r="D209" i="62" s="1"/>
  <c r="E203" i="62"/>
  <c r="F203" i="62"/>
  <c r="F209" i="62" s="1"/>
  <c r="F216" i="62" s="1"/>
  <c r="G203" i="62"/>
  <c r="G209" i="62" s="1"/>
  <c r="G216" i="62" s="1"/>
  <c r="H203" i="62"/>
  <c r="H209" i="62" s="1"/>
  <c r="H216" i="62" s="1"/>
  <c r="I203" i="62"/>
  <c r="I209" i="62" s="1"/>
  <c r="I216" i="62" s="1"/>
  <c r="J203" i="62"/>
  <c r="J209" i="62" s="1"/>
  <c r="D175" i="62"/>
  <c r="E175" i="62"/>
  <c r="F175" i="62"/>
  <c r="G175" i="62"/>
  <c r="H175" i="62"/>
  <c r="I175" i="62"/>
  <c r="J175" i="62"/>
  <c r="D150" i="62"/>
  <c r="E150" i="62"/>
  <c r="F150" i="62"/>
  <c r="G150" i="62"/>
  <c r="H150" i="62"/>
  <c r="I150" i="62"/>
  <c r="J150" i="62"/>
  <c r="E216" i="62"/>
  <c r="G84" i="62"/>
  <c r="O27" i="62"/>
  <c r="I54" i="70" l="1"/>
  <c r="D64" i="70"/>
  <c r="C76" i="70"/>
  <c r="H76" i="70"/>
  <c r="D216" i="62"/>
  <c r="J216" i="62"/>
  <c r="G85" i="49" l="1"/>
  <c r="O166" i="62"/>
  <c r="O157" i="62"/>
  <c r="O156" i="62"/>
  <c r="O154" i="62"/>
  <c r="O111" i="62"/>
  <c r="F17" i="56" l="1"/>
  <c r="F22" i="56" s="1"/>
  <c r="C63" i="55"/>
  <c r="D62" i="55"/>
  <c r="E62" i="55" s="1"/>
  <c r="F62" i="55" s="1"/>
  <c r="E49" i="55"/>
  <c r="E51" i="55"/>
  <c r="E50" i="55"/>
  <c r="E46" i="55"/>
  <c r="E42" i="55"/>
  <c r="E56" i="55"/>
  <c r="E59" i="55"/>
  <c r="F33" i="55"/>
  <c r="G18" i="55"/>
  <c r="G19" i="55"/>
  <c r="F20" i="55"/>
  <c r="F38" i="58" l="1"/>
  <c r="F56" i="55"/>
  <c r="F44" i="55"/>
  <c r="F14" i="55"/>
  <c r="F9" i="55"/>
  <c r="F26" i="55" s="1"/>
  <c r="F34" i="54"/>
  <c r="F23" i="54"/>
  <c r="F12" i="54"/>
  <c r="F11" i="54"/>
  <c r="F117" i="52"/>
  <c r="F106" i="52"/>
  <c r="F95" i="52"/>
  <c r="F84" i="52"/>
  <c r="F73" i="52"/>
  <c r="F62" i="52"/>
  <c r="F51" i="52"/>
  <c r="F40" i="52"/>
  <c r="F18" i="52"/>
  <c r="F115" i="49"/>
  <c r="F110" i="49"/>
  <c r="F105" i="49"/>
  <c r="G84" i="49"/>
  <c r="F83" i="49"/>
  <c r="F57" i="49"/>
  <c r="F68" i="49" s="1"/>
  <c r="G40" i="49"/>
  <c r="F32" i="49"/>
  <c r="D38" i="70" s="1"/>
  <c r="F14" i="49"/>
  <c r="G120" i="48"/>
  <c r="G119" i="48"/>
  <c r="G118" i="48"/>
  <c r="G117" i="48"/>
  <c r="F109" i="48"/>
  <c r="F104" i="48"/>
  <c r="F116" i="48" s="1"/>
  <c r="F98" i="48"/>
  <c r="F89" i="48"/>
  <c r="F84" i="48"/>
  <c r="F75" i="48"/>
  <c r="F61" i="48"/>
  <c r="F51" i="48"/>
  <c r="I18" i="70" s="1"/>
  <c r="F45" i="48"/>
  <c r="F42" i="48"/>
  <c r="I16" i="70" s="1"/>
  <c r="F31" i="48"/>
  <c r="F25" i="48"/>
  <c r="F21" i="48"/>
  <c r="F26" i="48" s="1"/>
  <c r="E27" i="75"/>
  <c r="E17" i="75"/>
  <c r="E19" i="75" s="1"/>
  <c r="G121" i="48" l="1"/>
  <c r="F20" i="49"/>
  <c r="D22" i="70" s="1"/>
  <c r="D16" i="70"/>
  <c r="F99" i="48"/>
  <c r="E29" i="75"/>
  <c r="F36" i="55"/>
  <c r="F35" i="54"/>
  <c r="F34" i="48"/>
  <c r="F52" i="48" l="1"/>
  <c r="F100" i="48" s="1"/>
  <c r="I15" i="70"/>
  <c r="I19" i="70" s="1"/>
  <c r="I76" i="70" s="1"/>
  <c r="F76" i="48"/>
  <c r="D123" i="62" l="1"/>
  <c r="E123" i="62"/>
  <c r="F84" i="62"/>
  <c r="X92" i="68" l="1"/>
  <c r="T44" i="67"/>
  <c r="S53" i="67"/>
  <c r="T53" i="67"/>
  <c r="T54" i="67" s="1"/>
  <c r="D73" i="48" l="1"/>
  <c r="E49" i="65"/>
  <c r="E50" i="65"/>
  <c r="E51" i="65"/>
  <c r="E52" i="65"/>
  <c r="E53" i="65"/>
  <c r="D54" i="65"/>
  <c r="E48" i="65"/>
  <c r="D38" i="58"/>
  <c r="E9" i="56"/>
  <c r="G9" i="56" s="1"/>
  <c r="D9" i="56"/>
  <c r="D22" i="56" s="1"/>
  <c r="E35" i="55"/>
  <c r="G35" i="55" s="1"/>
  <c r="E34" i="55"/>
  <c r="G34" i="55" s="1"/>
  <c r="E28" i="55"/>
  <c r="G28" i="55" s="1"/>
  <c r="E29" i="55"/>
  <c r="G29" i="55" s="1"/>
  <c r="E30" i="55"/>
  <c r="G30" i="55" s="1"/>
  <c r="E31" i="55"/>
  <c r="G31" i="55" s="1"/>
  <c r="E27" i="55"/>
  <c r="G27" i="55" s="1"/>
  <c r="D33" i="55"/>
  <c r="D36" i="55" s="1"/>
  <c r="D20" i="55"/>
  <c r="D14" i="55"/>
  <c r="E13" i="55"/>
  <c r="G13" i="55" s="1"/>
  <c r="E25" i="55"/>
  <c r="G25" i="55" s="1"/>
  <c r="E15" i="55"/>
  <c r="G15" i="55" s="1"/>
  <c r="E16" i="55"/>
  <c r="G16" i="55" s="1"/>
  <c r="E17" i="55"/>
  <c r="G17" i="55" s="1"/>
  <c r="E11" i="55"/>
  <c r="G11" i="55" s="1"/>
  <c r="E8" i="55"/>
  <c r="G8" i="55" s="1"/>
  <c r="D9" i="55"/>
  <c r="D23" i="54"/>
  <c r="E31" i="54"/>
  <c r="G31" i="54" s="1"/>
  <c r="E22" i="54"/>
  <c r="G22" i="54" s="1"/>
  <c r="E32" i="54"/>
  <c r="G32" i="54" s="1"/>
  <c r="E33" i="54"/>
  <c r="G33" i="54" s="1"/>
  <c r="D34" i="54"/>
  <c r="E17" i="54"/>
  <c r="G17" i="54" s="1"/>
  <c r="E15" i="54"/>
  <c r="G15" i="54" s="1"/>
  <c r="E13" i="54"/>
  <c r="D12" i="54"/>
  <c r="D11" i="54"/>
  <c r="D35" i="54" s="1"/>
  <c r="E11" i="54"/>
  <c r="E8" i="54"/>
  <c r="G8" i="54" s="1"/>
  <c r="E9" i="54"/>
  <c r="G9" i="54" s="1"/>
  <c r="E7" i="54"/>
  <c r="G7" i="54" s="1"/>
  <c r="E9" i="53"/>
  <c r="G9" i="53" s="1"/>
  <c r="E10" i="53"/>
  <c r="G10" i="53" s="1"/>
  <c r="E11" i="53"/>
  <c r="G11" i="53" s="1"/>
  <c r="E12" i="53"/>
  <c r="G12" i="53" s="1"/>
  <c r="E13" i="53"/>
  <c r="G13" i="53" s="1"/>
  <c r="E14" i="53"/>
  <c r="G14" i="53" s="1"/>
  <c r="E15" i="53"/>
  <c r="G15" i="53" s="1"/>
  <c r="E16" i="53"/>
  <c r="G16" i="53" s="1"/>
  <c r="E17" i="53"/>
  <c r="G17" i="53" s="1"/>
  <c r="E19" i="53"/>
  <c r="G19" i="53" s="1"/>
  <c r="E20" i="53"/>
  <c r="G20" i="53" s="1"/>
  <c r="E21" i="53"/>
  <c r="G21" i="53" s="1"/>
  <c r="E22" i="53"/>
  <c r="G22" i="53" s="1"/>
  <c r="E23" i="53"/>
  <c r="G23" i="53" s="1"/>
  <c r="E24" i="53"/>
  <c r="G24" i="53" s="1"/>
  <c r="E25" i="53"/>
  <c r="G25" i="53" s="1"/>
  <c r="E26" i="53"/>
  <c r="G26" i="53" s="1"/>
  <c r="E27" i="53"/>
  <c r="G27" i="53" s="1"/>
  <c r="E28" i="53"/>
  <c r="G28" i="53" s="1"/>
  <c r="E30" i="53"/>
  <c r="G30" i="53" s="1"/>
  <c r="E31" i="53"/>
  <c r="G31" i="53" s="1"/>
  <c r="E32" i="53"/>
  <c r="G32" i="53" s="1"/>
  <c r="E33" i="53"/>
  <c r="G33" i="53" s="1"/>
  <c r="E34" i="53"/>
  <c r="G34" i="53" s="1"/>
  <c r="E35" i="53"/>
  <c r="G35" i="53" s="1"/>
  <c r="E36" i="53"/>
  <c r="G36" i="53" s="1"/>
  <c r="E37" i="53"/>
  <c r="G37" i="53" s="1"/>
  <c r="E38" i="53"/>
  <c r="G38" i="53" s="1"/>
  <c r="E39" i="53"/>
  <c r="G39" i="53" s="1"/>
  <c r="E41" i="53"/>
  <c r="G41" i="53" s="1"/>
  <c r="E42" i="53"/>
  <c r="G42" i="53" s="1"/>
  <c r="E43" i="53"/>
  <c r="G43" i="53" s="1"/>
  <c r="E44" i="53"/>
  <c r="G44" i="53" s="1"/>
  <c r="E45" i="53"/>
  <c r="G45" i="53" s="1"/>
  <c r="E46" i="53"/>
  <c r="G46" i="53" s="1"/>
  <c r="E47" i="53"/>
  <c r="G47" i="53" s="1"/>
  <c r="E48" i="53"/>
  <c r="G48" i="53" s="1"/>
  <c r="E49" i="53"/>
  <c r="G49" i="53" s="1"/>
  <c r="E50" i="53"/>
  <c r="G50" i="53" s="1"/>
  <c r="E52" i="53"/>
  <c r="G52" i="53" s="1"/>
  <c r="E53" i="53"/>
  <c r="G53" i="53" s="1"/>
  <c r="E54" i="53"/>
  <c r="G54" i="53" s="1"/>
  <c r="E55" i="53"/>
  <c r="G55" i="53" s="1"/>
  <c r="E56" i="53"/>
  <c r="G56" i="53" s="1"/>
  <c r="E57" i="53"/>
  <c r="G57" i="53" s="1"/>
  <c r="E58" i="53"/>
  <c r="G58" i="53" s="1"/>
  <c r="E59" i="53"/>
  <c r="G59" i="53" s="1"/>
  <c r="E60" i="53"/>
  <c r="G60" i="53" s="1"/>
  <c r="E61" i="53"/>
  <c r="G61" i="53" s="1"/>
  <c r="E63" i="53"/>
  <c r="G63" i="53" s="1"/>
  <c r="E64" i="53"/>
  <c r="G64" i="53" s="1"/>
  <c r="E65" i="53"/>
  <c r="G65" i="53" s="1"/>
  <c r="E66" i="53"/>
  <c r="G66" i="53" s="1"/>
  <c r="E67" i="53"/>
  <c r="G67" i="53" s="1"/>
  <c r="E68" i="53"/>
  <c r="G68" i="53" s="1"/>
  <c r="E69" i="53"/>
  <c r="G69" i="53" s="1"/>
  <c r="E70" i="53"/>
  <c r="G70" i="53" s="1"/>
  <c r="E71" i="53"/>
  <c r="G71" i="53" s="1"/>
  <c r="E72" i="53"/>
  <c r="G72" i="53" s="1"/>
  <c r="E74" i="53"/>
  <c r="G74" i="53" s="1"/>
  <c r="E75" i="53"/>
  <c r="G75" i="53" s="1"/>
  <c r="E76" i="53"/>
  <c r="G76" i="53" s="1"/>
  <c r="E77" i="53"/>
  <c r="G77" i="53" s="1"/>
  <c r="E78" i="53"/>
  <c r="G78" i="53" s="1"/>
  <c r="E79" i="53"/>
  <c r="G79" i="53" s="1"/>
  <c r="E80" i="53"/>
  <c r="G80" i="53" s="1"/>
  <c r="E81" i="53"/>
  <c r="G81" i="53" s="1"/>
  <c r="E82" i="53"/>
  <c r="G82" i="53" s="1"/>
  <c r="E83" i="53"/>
  <c r="G83" i="53" s="1"/>
  <c r="E85" i="53"/>
  <c r="G85" i="53" s="1"/>
  <c r="E86" i="53"/>
  <c r="G86" i="53" s="1"/>
  <c r="E87" i="53"/>
  <c r="G87" i="53" s="1"/>
  <c r="E88" i="53"/>
  <c r="G88" i="53" s="1"/>
  <c r="E89" i="53"/>
  <c r="G89" i="53" s="1"/>
  <c r="E90" i="53"/>
  <c r="G90" i="53" s="1"/>
  <c r="E91" i="53"/>
  <c r="G91" i="53" s="1"/>
  <c r="E92" i="53"/>
  <c r="G92" i="53" s="1"/>
  <c r="E93" i="53"/>
  <c r="G93" i="53" s="1"/>
  <c r="E94" i="53"/>
  <c r="G94" i="53" s="1"/>
  <c r="E96" i="53"/>
  <c r="G96" i="53" s="1"/>
  <c r="E97" i="53"/>
  <c r="G97" i="53" s="1"/>
  <c r="E98" i="53"/>
  <c r="G98" i="53" s="1"/>
  <c r="E99" i="53"/>
  <c r="G99" i="53" s="1"/>
  <c r="E100" i="53"/>
  <c r="G100" i="53" s="1"/>
  <c r="E101" i="53"/>
  <c r="G101" i="53" s="1"/>
  <c r="E102" i="53"/>
  <c r="G102" i="53" s="1"/>
  <c r="E103" i="53"/>
  <c r="G103" i="53" s="1"/>
  <c r="E104" i="53"/>
  <c r="G104" i="53" s="1"/>
  <c r="E105" i="53"/>
  <c r="G105" i="53" s="1"/>
  <c r="E107" i="53"/>
  <c r="G107" i="53" s="1"/>
  <c r="E108" i="53"/>
  <c r="G108" i="53" s="1"/>
  <c r="E109" i="53"/>
  <c r="G109" i="53" s="1"/>
  <c r="E110" i="53"/>
  <c r="G110" i="53" s="1"/>
  <c r="E111" i="53"/>
  <c r="G111" i="53" s="1"/>
  <c r="E112" i="53"/>
  <c r="G112" i="53" s="1"/>
  <c r="E113" i="53"/>
  <c r="G113" i="53" s="1"/>
  <c r="E114" i="53"/>
  <c r="G114" i="53" s="1"/>
  <c r="E115" i="53"/>
  <c r="G115" i="53" s="1"/>
  <c r="E116" i="53"/>
  <c r="G116" i="53" s="1"/>
  <c r="E8" i="53"/>
  <c r="G8" i="53" s="1"/>
  <c r="D117" i="52"/>
  <c r="D106" i="52"/>
  <c r="D95" i="52"/>
  <c r="D84" i="52"/>
  <c r="D73" i="52"/>
  <c r="D62" i="52"/>
  <c r="D51" i="52"/>
  <c r="D40" i="52"/>
  <c r="D18" i="52"/>
  <c r="E9" i="52"/>
  <c r="G9" i="52" s="1"/>
  <c r="E10" i="52"/>
  <c r="G10" i="52" s="1"/>
  <c r="E11" i="52"/>
  <c r="G11" i="52" s="1"/>
  <c r="E12" i="52"/>
  <c r="G12" i="52" s="1"/>
  <c r="E13" i="52"/>
  <c r="G13" i="52" s="1"/>
  <c r="E14" i="52"/>
  <c r="G14" i="52" s="1"/>
  <c r="E15" i="52"/>
  <c r="G15" i="52" s="1"/>
  <c r="E16" i="52"/>
  <c r="G16" i="52" s="1"/>
  <c r="E17" i="52"/>
  <c r="G17" i="52" s="1"/>
  <c r="E19" i="52"/>
  <c r="G19" i="52" s="1"/>
  <c r="E20" i="52"/>
  <c r="G20" i="52" s="1"/>
  <c r="E21" i="52"/>
  <c r="G21" i="52" s="1"/>
  <c r="E22" i="52"/>
  <c r="G22" i="52" s="1"/>
  <c r="E23" i="52"/>
  <c r="G23" i="52" s="1"/>
  <c r="E24" i="52"/>
  <c r="G24" i="52" s="1"/>
  <c r="E25" i="52"/>
  <c r="G25" i="52" s="1"/>
  <c r="E26" i="52"/>
  <c r="G26" i="52" s="1"/>
  <c r="E27" i="52"/>
  <c r="G27" i="52" s="1"/>
  <c r="E28" i="52"/>
  <c r="G28" i="52" s="1"/>
  <c r="E30" i="52"/>
  <c r="G30" i="52" s="1"/>
  <c r="E31" i="52"/>
  <c r="G31" i="52" s="1"/>
  <c r="E32" i="52"/>
  <c r="G32" i="52" s="1"/>
  <c r="E33" i="52"/>
  <c r="G33" i="52" s="1"/>
  <c r="E34" i="52"/>
  <c r="G34" i="52" s="1"/>
  <c r="E35" i="52"/>
  <c r="G35" i="52" s="1"/>
  <c r="E36" i="52"/>
  <c r="G36" i="52" s="1"/>
  <c r="E37" i="52"/>
  <c r="G37" i="52" s="1"/>
  <c r="E38" i="52"/>
  <c r="G38" i="52" s="1"/>
  <c r="E39" i="52"/>
  <c r="G39" i="52" s="1"/>
  <c r="E41" i="52"/>
  <c r="G41" i="52" s="1"/>
  <c r="E42" i="52"/>
  <c r="G42" i="52" s="1"/>
  <c r="E43" i="52"/>
  <c r="G43" i="52" s="1"/>
  <c r="E44" i="52"/>
  <c r="G44" i="52" s="1"/>
  <c r="E45" i="52"/>
  <c r="G45" i="52" s="1"/>
  <c r="E46" i="52"/>
  <c r="G46" i="52" s="1"/>
  <c r="E47" i="52"/>
  <c r="G47" i="52" s="1"/>
  <c r="E48" i="52"/>
  <c r="G48" i="52" s="1"/>
  <c r="E49" i="52"/>
  <c r="G49" i="52" s="1"/>
  <c r="E50" i="52"/>
  <c r="G50" i="52" s="1"/>
  <c r="E52" i="52"/>
  <c r="G52" i="52" s="1"/>
  <c r="E53" i="52"/>
  <c r="G53" i="52" s="1"/>
  <c r="E54" i="52"/>
  <c r="G54" i="52" s="1"/>
  <c r="E55" i="52"/>
  <c r="G55" i="52" s="1"/>
  <c r="E56" i="52"/>
  <c r="G56" i="52" s="1"/>
  <c r="E57" i="52"/>
  <c r="G57" i="52" s="1"/>
  <c r="E58" i="52"/>
  <c r="G58" i="52" s="1"/>
  <c r="E59" i="52"/>
  <c r="G59" i="52" s="1"/>
  <c r="E60" i="52"/>
  <c r="G60" i="52" s="1"/>
  <c r="E61" i="52"/>
  <c r="G61" i="52" s="1"/>
  <c r="E63" i="52"/>
  <c r="G63" i="52" s="1"/>
  <c r="E64" i="52"/>
  <c r="G64" i="52" s="1"/>
  <c r="E65" i="52"/>
  <c r="G65" i="52" s="1"/>
  <c r="E66" i="52"/>
  <c r="G66" i="52" s="1"/>
  <c r="E67" i="52"/>
  <c r="G67" i="52" s="1"/>
  <c r="E68" i="52"/>
  <c r="G68" i="52" s="1"/>
  <c r="E69" i="52"/>
  <c r="G69" i="52" s="1"/>
  <c r="E70" i="52"/>
  <c r="G70" i="52" s="1"/>
  <c r="E71" i="52"/>
  <c r="G71" i="52" s="1"/>
  <c r="E72" i="52"/>
  <c r="G72" i="52" s="1"/>
  <c r="E74" i="52"/>
  <c r="G74" i="52" s="1"/>
  <c r="E75" i="52"/>
  <c r="G75" i="52" s="1"/>
  <c r="E76" i="52"/>
  <c r="G76" i="52" s="1"/>
  <c r="E77" i="52"/>
  <c r="G77" i="52" s="1"/>
  <c r="E78" i="52"/>
  <c r="G78" i="52" s="1"/>
  <c r="E79" i="52"/>
  <c r="G79" i="52" s="1"/>
  <c r="E80" i="52"/>
  <c r="G80" i="52" s="1"/>
  <c r="E81" i="52"/>
  <c r="G81" i="52" s="1"/>
  <c r="E82" i="52"/>
  <c r="G82" i="52" s="1"/>
  <c r="E83" i="52"/>
  <c r="G83" i="52" s="1"/>
  <c r="E85" i="52"/>
  <c r="G85" i="52" s="1"/>
  <c r="E86" i="52"/>
  <c r="G86" i="52" s="1"/>
  <c r="E87" i="52"/>
  <c r="G87" i="52" s="1"/>
  <c r="E88" i="52"/>
  <c r="G88" i="52" s="1"/>
  <c r="E89" i="52"/>
  <c r="G89" i="52" s="1"/>
  <c r="E90" i="52"/>
  <c r="G90" i="52" s="1"/>
  <c r="E91" i="52"/>
  <c r="G91" i="52" s="1"/>
  <c r="E92" i="52"/>
  <c r="G92" i="52" s="1"/>
  <c r="E93" i="52"/>
  <c r="G93" i="52" s="1"/>
  <c r="E94" i="52"/>
  <c r="G94" i="52" s="1"/>
  <c r="E96" i="52"/>
  <c r="G96" i="52" s="1"/>
  <c r="E97" i="52"/>
  <c r="G97" i="52" s="1"/>
  <c r="E98" i="52"/>
  <c r="G98" i="52" s="1"/>
  <c r="E99" i="52"/>
  <c r="G99" i="52" s="1"/>
  <c r="E100" i="52"/>
  <c r="G100" i="52" s="1"/>
  <c r="E101" i="52"/>
  <c r="G101" i="52" s="1"/>
  <c r="E102" i="52"/>
  <c r="G102" i="52" s="1"/>
  <c r="E103" i="52"/>
  <c r="G103" i="52" s="1"/>
  <c r="E104" i="52"/>
  <c r="G104" i="52" s="1"/>
  <c r="E105" i="52"/>
  <c r="G105" i="52" s="1"/>
  <c r="E107" i="52"/>
  <c r="G107" i="52" s="1"/>
  <c r="E108" i="52"/>
  <c r="G108" i="52" s="1"/>
  <c r="E109" i="52"/>
  <c r="G109" i="52" s="1"/>
  <c r="E110" i="52"/>
  <c r="G110" i="52" s="1"/>
  <c r="E111" i="52"/>
  <c r="G111" i="52" s="1"/>
  <c r="E112" i="52"/>
  <c r="G112" i="52" s="1"/>
  <c r="E113" i="52"/>
  <c r="G113" i="52" s="1"/>
  <c r="E114" i="52"/>
  <c r="G114" i="52" s="1"/>
  <c r="E115" i="52"/>
  <c r="G115" i="52" s="1"/>
  <c r="E116" i="52"/>
  <c r="G116" i="52" s="1"/>
  <c r="E8" i="52"/>
  <c r="G8" i="52" s="1"/>
  <c r="E9" i="51"/>
  <c r="G9" i="51" s="1"/>
  <c r="E10" i="51"/>
  <c r="G10" i="51" s="1"/>
  <c r="E11" i="51"/>
  <c r="G11" i="51" s="1"/>
  <c r="E12" i="51"/>
  <c r="G12" i="51" s="1"/>
  <c r="E13" i="51"/>
  <c r="G13" i="51" s="1"/>
  <c r="E14" i="51"/>
  <c r="G14" i="51" s="1"/>
  <c r="E17" i="51"/>
  <c r="G17" i="51" s="1"/>
  <c r="E18" i="51"/>
  <c r="G18" i="51" s="1"/>
  <c r="E19" i="51"/>
  <c r="G19" i="51" s="1"/>
  <c r="E20" i="51"/>
  <c r="G20" i="51" s="1"/>
  <c r="E22" i="51"/>
  <c r="G22" i="51" s="1"/>
  <c r="E23" i="51"/>
  <c r="G23" i="51" s="1"/>
  <c r="E24" i="51"/>
  <c r="G24" i="51" s="1"/>
  <c r="E25" i="51"/>
  <c r="G25" i="51" s="1"/>
  <c r="E26" i="51"/>
  <c r="G26" i="51" s="1"/>
  <c r="E27" i="51"/>
  <c r="G27" i="51" s="1"/>
  <c r="E28" i="51"/>
  <c r="G28" i="51" s="1"/>
  <c r="E29" i="51"/>
  <c r="G29" i="51" s="1"/>
  <c r="E30" i="51"/>
  <c r="G30" i="51" s="1"/>
  <c r="E31" i="51"/>
  <c r="G31" i="51" s="1"/>
  <c r="E32" i="51"/>
  <c r="G32" i="51" s="1"/>
  <c r="E33" i="51"/>
  <c r="G33" i="51" s="1"/>
  <c r="E34" i="51"/>
  <c r="G34" i="51" s="1"/>
  <c r="E35" i="51"/>
  <c r="G35" i="51" s="1"/>
  <c r="E36" i="51"/>
  <c r="G36" i="51" s="1"/>
  <c r="E37" i="51"/>
  <c r="G37" i="51" s="1"/>
  <c r="E38" i="51"/>
  <c r="G38" i="51" s="1"/>
  <c r="E8" i="51"/>
  <c r="G8" i="51" s="1"/>
  <c r="E12" i="54" l="1"/>
  <c r="G13" i="54"/>
  <c r="G12" i="54" s="1"/>
  <c r="G11" i="54"/>
  <c r="D26" i="55"/>
  <c r="D113" i="49"/>
  <c r="D115" i="49" s="1"/>
  <c r="D110" i="49"/>
  <c r="D105" i="49"/>
  <c r="D83" i="49"/>
  <c r="E79" i="49"/>
  <c r="G79" i="49" s="1"/>
  <c r="E67" i="49"/>
  <c r="G67" i="49" s="1"/>
  <c r="E65" i="49"/>
  <c r="G65" i="49" s="1"/>
  <c r="E66" i="49"/>
  <c r="G66" i="49" s="1"/>
  <c r="E64" i="49"/>
  <c r="G64" i="49" s="1"/>
  <c r="E40" i="49"/>
  <c r="E45" i="49"/>
  <c r="E27" i="49"/>
  <c r="G27" i="49" s="1"/>
  <c r="O145" i="62" s="1"/>
  <c r="D32" i="49"/>
  <c r="D57" i="49"/>
  <c r="D68" i="49" s="1"/>
  <c r="E56" i="49"/>
  <c r="G56" i="49" s="1"/>
  <c r="E52" i="49"/>
  <c r="G52" i="49" s="1"/>
  <c r="D20" i="49"/>
  <c r="E19" i="49"/>
  <c r="G19" i="49" s="1"/>
  <c r="O137" i="62" s="1"/>
  <c r="D14" i="49"/>
  <c r="E10" i="49"/>
  <c r="G10" i="49" s="1"/>
  <c r="O128" i="62" s="1"/>
  <c r="E8" i="49"/>
  <c r="G8" i="49" s="1"/>
  <c r="O126" i="62" s="1"/>
  <c r="D25" i="48"/>
  <c r="D8" i="48"/>
  <c r="D117" i="48"/>
  <c r="D121" i="48" s="1"/>
  <c r="D116" i="48"/>
  <c r="D109" i="48"/>
  <c r="D104" i="48"/>
  <c r="D98" i="48"/>
  <c r="D89" i="48"/>
  <c r="E88" i="48"/>
  <c r="G88" i="48" s="1"/>
  <c r="O88" i="62" s="1"/>
  <c r="E85" i="48"/>
  <c r="G85" i="48" s="1"/>
  <c r="E78" i="48"/>
  <c r="G78" i="48" s="1"/>
  <c r="O78" i="62" s="1"/>
  <c r="E80" i="48"/>
  <c r="G80" i="48" s="1"/>
  <c r="O80" i="62" s="1"/>
  <c r="D83" i="48"/>
  <c r="D84" i="48" s="1"/>
  <c r="D99" i="48" s="1"/>
  <c r="D75" i="48"/>
  <c r="E67" i="48"/>
  <c r="G67" i="48" s="1"/>
  <c r="O67" i="62" s="1"/>
  <c r="E69" i="48"/>
  <c r="G69" i="48" s="1"/>
  <c r="O69" i="62" s="1"/>
  <c r="E72" i="48"/>
  <c r="G72" i="48" s="1"/>
  <c r="O72" i="62" s="1"/>
  <c r="E73" i="48"/>
  <c r="G73" i="48" s="1"/>
  <c r="O73" i="62" s="1"/>
  <c r="E74" i="48"/>
  <c r="G74" i="48" s="1"/>
  <c r="O74" i="62" s="1"/>
  <c r="D63" i="48"/>
  <c r="E60" i="48"/>
  <c r="G60" i="48" s="1"/>
  <c r="O60" i="62" s="1"/>
  <c r="D61" i="48"/>
  <c r="E50" i="48"/>
  <c r="G50" i="48" s="1"/>
  <c r="O50" i="62" s="1"/>
  <c r="E46" i="48"/>
  <c r="G46" i="48" s="1"/>
  <c r="D46" i="48"/>
  <c r="D51" i="48" s="1"/>
  <c r="D45" i="48"/>
  <c r="E36" i="48"/>
  <c r="G36" i="48" s="1"/>
  <c r="O36" i="62" s="1"/>
  <c r="E37" i="48"/>
  <c r="G37" i="48" s="1"/>
  <c r="O37" i="62" s="1"/>
  <c r="E40" i="48"/>
  <c r="G40" i="48" s="1"/>
  <c r="O40" i="62" s="1"/>
  <c r="E41" i="48"/>
  <c r="G41" i="48" s="1"/>
  <c r="O41" i="62" s="1"/>
  <c r="D42" i="48"/>
  <c r="E35" i="48"/>
  <c r="G35" i="48" s="1"/>
  <c r="D33" i="48"/>
  <c r="E33" i="48" s="1"/>
  <c r="E32" i="48"/>
  <c r="G32" i="48" s="1"/>
  <c r="E29" i="48"/>
  <c r="G29" i="48" s="1"/>
  <c r="O29" i="62" s="1"/>
  <c r="E28" i="48"/>
  <c r="G28" i="48" s="1"/>
  <c r="D31" i="48"/>
  <c r="D32" i="48"/>
  <c r="D34" i="48" s="1"/>
  <c r="D52" i="48" s="1"/>
  <c r="E24" i="48"/>
  <c r="G24" i="48" s="1"/>
  <c r="O24" i="62" s="1"/>
  <c r="E22" i="48"/>
  <c r="G22" i="48" s="1"/>
  <c r="E9" i="48"/>
  <c r="G9" i="48" s="1"/>
  <c r="O9" i="62" s="1"/>
  <c r="E10" i="48"/>
  <c r="G10" i="48" s="1"/>
  <c r="O10" i="62" s="1"/>
  <c r="E14" i="48"/>
  <c r="G14" i="48" s="1"/>
  <c r="O14" i="62" s="1"/>
  <c r="D20" i="48"/>
  <c r="O28" i="62" l="1"/>
  <c r="E83" i="48"/>
  <c r="G83" i="48" s="1"/>
  <c r="O83" i="62" s="1"/>
  <c r="O170" i="62"/>
  <c r="G34" i="48"/>
  <c r="O34" i="62" s="1"/>
  <c r="O32" i="62"/>
  <c r="E34" i="48"/>
  <c r="G33" i="48"/>
  <c r="O33" i="62" s="1"/>
  <c r="D21" i="48"/>
  <c r="D26" i="48" s="1"/>
  <c r="O22" i="62"/>
  <c r="O35" i="62"/>
  <c r="O46" i="62"/>
  <c r="O85" i="62"/>
  <c r="D123" i="48"/>
  <c r="D124" i="48" s="1"/>
  <c r="D76" i="48"/>
  <c r="D100" i="48"/>
  <c r="E8" i="48"/>
  <c r="G8" i="48" s="1"/>
  <c r="C27" i="75"/>
  <c r="C29" i="75" s="1"/>
  <c r="C17" i="75"/>
  <c r="C19" i="75" s="1"/>
  <c r="O8" i="62" l="1"/>
  <c r="N10" i="67" l="1"/>
  <c r="N11" i="67"/>
  <c r="N12" i="67"/>
  <c r="N13" i="67"/>
  <c r="N14" i="67"/>
  <c r="N15" i="67"/>
  <c r="N16" i="67"/>
  <c r="N23" i="67" s="1"/>
  <c r="N28" i="67" s="1"/>
  <c r="N17" i="67"/>
  <c r="N18" i="67"/>
  <c r="N19" i="67"/>
  <c r="N20" i="67"/>
  <c r="N21" i="67"/>
  <c r="N22" i="67"/>
  <c r="N24" i="67"/>
  <c r="N27" i="67" s="1"/>
  <c r="N25" i="67"/>
  <c r="N26" i="67"/>
  <c r="N29" i="67"/>
  <c r="N30" i="67"/>
  <c r="N31" i="67"/>
  <c r="N32" i="67"/>
  <c r="N34" i="67"/>
  <c r="N36" i="67" s="1"/>
  <c r="N35" i="67"/>
  <c r="N37" i="67"/>
  <c r="N39" i="67"/>
  <c r="N40" i="67"/>
  <c r="N41" i="67"/>
  <c r="N42" i="67"/>
  <c r="N43" i="67"/>
  <c r="N44" i="67"/>
  <c r="N45" i="67"/>
  <c r="N47" i="67" s="1"/>
  <c r="N46" i="67"/>
  <c r="N49" i="67"/>
  <c r="N50" i="67"/>
  <c r="N51" i="67"/>
  <c r="N52" i="67"/>
  <c r="N53" i="67"/>
  <c r="N55" i="67"/>
  <c r="N56" i="67"/>
  <c r="N57" i="67"/>
  <c r="N58" i="67"/>
  <c r="N59" i="67"/>
  <c r="N60" i="67"/>
  <c r="N61" i="67"/>
  <c r="N62" i="67"/>
  <c r="N64" i="67"/>
  <c r="N65" i="67"/>
  <c r="N66" i="67"/>
  <c r="N67" i="67"/>
  <c r="N68" i="67"/>
  <c r="N69" i="67"/>
  <c r="N70" i="67"/>
  <c r="N71" i="67"/>
  <c r="N77" i="67" s="1"/>
  <c r="N72" i="67"/>
  <c r="N73" i="67"/>
  <c r="N74" i="67"/>
  <c r="N75" i="67"/>
  <c r="N76" i="67"/>
  <c r="N79" i="67"/>
  <c r="N80" i="67"/>
  <c r="N81" i="67"/>
  <c r="N82" i="67"/>
  <c r="N83" i="67"/>
  <c r="N84" i="67"/>
  <c r="N85" i="67"/>
  <c r="N87" i="67"/>
  <c r="N88" i="67"/>
  <c r="N89" i="67"/>
  <c r="N90" i="67"/>
  <c r="N92" i="67"/>
  <c r="N93" i="67"/>
  <c r="N94" i="67"/>
  <c r="N95" i="67"/>
  <c r="N96" i="67"/>
  <c r="N97" i="67"/>
  <c r="N98" i="67"/>
  <c r="N99" i="67"/>
  <c r="N103" i="67"/>
  <c r="N104" i="67"/>
  <c r="N105" i="67"/>
  <c r="N107" i="67"/>
  <c r="N108" i="67"/>
  <c r="N109" i="67"/>
  <c r="N110" i="67"/>
  <c r="N112" i="67"/>
  <c r="N113" i="67"/>
  <c r="N114" i="67"/>
  <c r="N115" i="67"/>
  <c r="N116" i="67"/>
  <c r="N117" i="67"/>
  <c r="N119" i="67"/>
  <c r="N120" i="67"/>
  <c r="N121" i="67"/>
  <c r="N122" i="67"/>
  <c r="N124" i="67"/>
  <c r="N91" i="67" l="1"/>
  <c r="N86" i="67"/>
  <c r="N111" i="67"/>
  <c r="N33" i="67"/>
  <c r="N54" i="67" s="1"/>
  <c r="N78" i="67" s="1"/>
  <c r="N102" i="67" s="1"/>
  <c r="N100" i="67"/>
  <c r="N63" i="67"/>
  <c r="N101" i="67"/>
  <c r="H47" i="68"/>
  <c r="B10" i="75"/>
  <c r="D10" i="75" s="1"/>
  <c r="F10" i="75" s="1"/>
  <c r="C94" i="49"/>
  <c r="C17" i="56"/>
  <c r="D48" i="55"/>
  <c r="E48" i="55" s="1"/>
  <c r="D49" i="55"/>
  <c r="D47" i="55"/>
  <c r="E47" i="55" s="1"/>
  <c r="C22" i="56" l="1"/>
  <c r="E17" i="56"/>
  <c r="E94" i="49"/>
  <c r="G94" i="49" s="1"/>
  <c r="C87" i="68"/>
  <c r="X53" i="68"/>
  <c r="X47" i="68"/>
  <c r="C51" i="68"/>
  <c r="C52" i="68"/>
  <c r="K86" i="67"/>
  <c r="S86" i="67"/>
  <c r="T86" i="67"/>
  <c r="K47" i="67"/>
  <c r="K44" i="67"/>
  <c r="K36" i="67"/>
  <c r="G17" i="56" l="1"/>
  <c r="G22" i="56" s="1"/>
  <c r="E22" i="56"/>
  <c r="D58" i="55"/>
  <c r="E58" i="55" s="1"/>
  <c r="D60" i="55"/>
  <c r="E60" i="55" s="1"/>
  <c r="F60" i="55" s="1"/>
  <c r="D61" i="55"/>
  <c r="E61" i="55" s="1"/>
  <c r="F61" i="55" s="1"/>
  <c r="D57" i="55"/>
  <c r="E57" i="55" s="1"/>
  <c r="C64" i="55"/>
  <c r="D52" i="55"/>
  <c r="C52" i="55"/>
  <c r="C56" i="55"/>
  <c r="C54" i="55"/>
  <c r="C45" i="55"/>
  <c r="E45" i="55" s="1"/>
  <c r="C20" i="55"/>
  <c r="E20" i="55" s="1"/>
  <c r="G20" i="55" s="1"/>
  <c r="C14" i="55"/>
  <c r="E14" i="55" s="1"/>
  <c r="G14" i="55" s="1"/>
  <c r="C12" i="55"/>
  <c r="E12" i="55" s="1"/>
  <c r="G12" i="55" s="1"/>
  <c r="D44" i="55"/>
  <c r="C33" i="55"/>
  <c r="C22" i="55"/>
  <c r="E22" i="55" s="1"/>
  <c r="G22" i="55" s="1"/>
  <c r="C9" i="55"/>
  <c r="E9" i="55" s="1"/>
  <c r="C36" i="55" l="1"/>
  <c r="E33" i="55"/>
  <c r="E44" i="55"/>
  <c r="G9" i="55"/>
  <c r="F58" i="55"/>
  <c r="E63" i="55"/>
  <c r="E64" i="55" s="1"/>
  <c r="F57" i="55"/>
  <c r="F63" i="55" s="1"/>
  <c r="F64" i="55" s="1"/>
  <c r="D63" i="55"/>
  <c r="D64" i="55" s="1"/>
  <c r="G33" i="55" l="1"/>
  <c r="G36" i="55" s="1"/>
  <c r="E36" i="55"/>
  <c r="E18" i="69"/>
  <c r="H86" i="68" l="1"/>
  <c r="M86" i="68"/>
  <c r="N86" i="68"/>
  <c r="O86" i="68"/>
  <c r="P86" i="68"/>
  <c r="Q86" i="68"/>
  <c r="R86" i="68"/>
  <c r="S86" i="68"/>
  <c r="T86" i="68"/>
  <c r="W86" i="68"/>
  <c r="Y86" i="68"/>
  <c r="X86" i="68"/>
  <c r="D123" i="67"/>
  <c r="G111" i="67"/>
  <c r="K111" i="67"/>
  <c r="S111" i="67"/>
  <c r="T111" i="67"/>
  <c r="D111" i="67"/>
  <c r="H106" i="67"/>
  <c r="L106" i="67"/>
  <c r="T106" i="67"/>
  <c r="E106" i="67"/>
  <c r="D100" i="67"/>
  <c r="G100" i="67"/>
  <c r="K100" i="67"/>
  <c r="S100" i="67"/>
  <c r="T100" i="67"/>
  <c r="D91" i="67"/>
  <c r="G77" i="67"/>
  <c r="K77" i="67"/>
  <c r="S77" i="67"/>
  <c r="T77" i="67"/>
  <c r="D77" i="67"/>
  <c r="D63" i="67"/>
  <c r="D53" i="67"/>
  <c r="D47" i="67"/>
  <c r="D44" i="67"/>
  <c r="D36" i="67"/>
  <c r="D33" i="67"/>
  <c r="D27" i="67"/>
  <c r="D23" i="67"/>
  <c r="G63" i="67"/>
  <c r="K63" i="67"/>
  <c r="S63" i="67"/>
  <c r="T63" i="67"/>
  <c r="G47" i="67"/>
  <c r="G36" i="67"/>
  <c r="K91" i="67"/>
  <c r="K53" i="67"/>
  <c r="K33" i="67"/>
  <c r="K27" i="67"/>
  <c r="K23" i="67"/>
  <c r="G91" i="67"/>
  <c r="G86" i="67"/>
  <c r="G53" i="67"/>
  <c r="G44" i="67"/>
  <c r="G33" i="67"/>
  <c r="G27" i="67"/>
  <c r="G23" i="67"/>
  <c r="D54" i="67" l="1"/>
  <c r="G28" i="67"/>
  <c r="D28" i="67"/>
  <c r="K101" i="67"/>
  <c r="K54" i="67"/>
  <c r="K28" i="67"/>
  <c r="G101" i="67"/>
  <c r="G54" i="67"/>
  <c r="D102" i="67" l="1"/>
  <c r="G78" i="67"/>
  <c r="G102" i="67" s="1"/>
  <c r="D78" i="67"/>
  <c r="K78" i="67"/>
  <c r="K102" i="67" s="1"/>
  <c r="B17" i="66"/>
  <c r="B26" i="75" l="1"/>
  <c r="D26" i="75" s="1"/>
  <c r="F26" i="75" s="1"/>
  <c r="F10" i="62" l="1"/>
  <c r="F24" i="62"/>
  <c r="E27" i="62"/>
  <c r="E60" i="62"/>
  <c r="C67" i="62"/>
  <c r="O167" i="62"/>
  <c r="O174" i="62"/>
  <c r="O182" i="62"/>
  <c r="O183" i="62"/>
  <c r="O184" i="62"/>
  <c r="O188" i="62"/>
  <c r="O189" i="62"/>
  <c r="O190" i="62"/>
  <c r="O192" i="62"/>
  <c r="O193" i="62"/>
  <c r="O194" i="62"/>
  <c r="O195" i="62"/>
  <c r="O205" i="62"/>
  <c r="O206" i="62"/>
  <c r="O208" i="62"/>
  <c r="O210" i="62"/>
  <c r="O211" i="62"/>
  <c r="O213" i="62"/>
  <c r="C9" i="63"/>
  <c r="D9" i="63" s="1"/>
  <c r="E9" i="63" s="1"/>
  <c r="C10" i="63"/>
  <c r="D10" i="63" s="1"/>
  <c r="E10" i="63" s="1"/>
  <c r="C11" i="63"/>
  <c r="D11" i="63" s="1"/>
  <c r="E11" i="63" s="1"/>
  <c r="C12" i="63"/>
  <c r="D12" i="63" s="1"/>
  <c r="E12" i="63" s="1"/>
  <c r="C8" i="63"/>
  <c r="D8" i="63" s="1"/>
  <c r="E8" i="63" s="1"/>
  <c r="B27" i="66"/>
  <c r="A2" i="66"/>
  <c r="A3" i="70" s="1"/>
  <c r="A2" i="69" s="1"/>
  <c r="H48" i="65"/>
  <c r="A2" i="65"/>
  <c r="A2" i="63"/>
  <c r="A2" i="62" s="1"/>
  <c r="A2" i="60"/>
  <c r="A2" i="59"/>
  <c r="A2" i="58"/>
  <c r="A2" i="57"/>
  <c r="A2" i="56"/>
  <c r="D56" i="55"/>
  <c r="A2" i="55"/>
  <c r="A2" i="54"/>
  <c r="A2" i="53"/>
  <c r="A2" i="52"/>
  <c r="A2" i="51"/>
  <c r="A2" i="50"/>
  <c r="A2" i="49"/>
  <c r="S91" i="67"/>
  <c r="T91" i="67"/>
  <c r="T101" i="67" s="1"/>
  <c r="H33" i="67"/>
  <c r="C86" i="68"/>
  <c r="C82" i="68"/>
  <c r="M24" i="62" l="1"/>
  <c r="E24" i="62"/>
  <c r="K60" i="62"/>
  <c r="M10" i="62"/>
  <c r="H10" i="62"/>
  <c r="L10" i="62"/>
  <c r="G10" i="62"/>
  <c r="L24" i="62"/>
  <c r="D24" i="62"/>
  <c r="H60" i="62"/>
  <c r="K10" i="62"/>
  <c r="E10" i="62"/>
  <c r="I24" i="62"/>
  <c r="C60" i="62"/>
  <c r="G60" i="62"/>
  <c r="C10" i="62"/>
  <c r="I10" i="62"/>
  <c r="D10" i="62"/>
  <c r="H24" i="62"/>
  <c r="L60" i="62"/>
  <c r="D60" i="62"/>
  <c r="N60" i="62"/>
  <c r="J60" i="62"/>
  <c r="F60" i="62"/>
  <c r="M60" i="62"/>
  <c r="I60" i="62"/>
  <c r="L27" i="62"/>
  <c r="H27" i="62"/>
  <c r="D27" i="62"/>
  <c r="C27" i="62"/>
  <c r="K27" i="62"/>
  <c r="G27" i="62"/>
  <c r="N27" i="62"/>
  <c r="J27" i="62"/>
  <c r="F27" i="62"/>
  <c r="M27" i="62"/>
  <c r="I27" i="62"/>
  <c r="C24" i="62"/>
  <c r="K24" i="62"/>
  <c r="G24" i="62"/>
  <c r="N24" i="62"/>
  <c r="J24" i="62"/>
  <c r="N10" i="62"/>
  <c r="J10" i="62"/>
  <c r="E63" i="70" l="1"/>
  <c r="E62" i="70"/>
  <c r="G167" i="62"/>
  <c r="G168" i="62" s="1"/>
  <c r="B13" i="66"/>
  <c r="B28" i="66" s="1"/>
  <c r="C36" i="58"/>
  <c r="L167" i="62" l="1"/>
  <c r="H167" i="62"/>
  <c r="H168" i="62" s="1"/>
  <c r="D167" i="62"/>
  <c r="D168" i="62" s="1"/>
  <c r="M167" i="62"/>
  <c r="I167" i="62"/>
  <c r="I168" i="62" s="1"/>
  <c r="E167" i="62"/>
  <c r="E168" i="62" s="1"/>
  <c r="N167" i="62"/>
  <c r="J167" i="62"/>
  <c r="J168" i="62" s="1"/>
  <c r="F167" i="62"/>
  <c r="F168" i="62" s="1"/>
  <c r="C167" i="62"/>
  <c r="K167" i="62"/>
  <c r="T78" i="67"/>
  <c r="T102" i="67" s="1"/>
  <c r="T126" i="67" s="1"/>
  <c r="S47" i="67"/>
  <c r="S44" i="67"/>
  <c r="S27" i="67"/>
  <c r="S23" i="67"/>
  <c r="S36" i="67"/>
  <c r="S33" i="67"/>
  <c r="F36" i="67"/>
  <c r="S101" i="67" l="1"/>
  <c r="S28" i="67"/>
  <c r="S54" i="67"/>
  <c r="D163" i="62" l="1"/>
  <c r="E163" i="62"/>
  <c r="F163" i="62"/>
  <c r="G163" i="62"/>
  <c r="H163" i="62"/>
  <c r="I163" i="62"/>
  <c r="J163" i="62"/>
  <c r="L163" i="62"/>
  <c r="M163" i="62"/>
  <c r="N163" i="62"/>
  <c r="C163" i="62"/>
  <c r="B36" i="59" l="1"/>
  <c r="M47" i="68"/>
  <c r="N47" i="68"/>
  <c r="O47" i="68"/>
  <c r="P47" i="68"/>
  <c r="Q47" i="68"/>
  <c r="R47" i="68"/>
  <c r="S47" i="68"/>
  <c r="T47" i="68"/>
  <c r="W47" i="68"/>
  <c r="Y47" i="68"/>
  <c r="W35" i="68"/>
  <c r="X35" i="68"/>
  <c r="Y35" i="68"/>
  <c r="W21" i="68"/>
  <c r="X21" i="68"/>
  <c r="Y21" i="68"/>
  <c r="H21" i="68"/>
  <c r="T27" i="43"/>
  <c r="R13" i="67"/>
  <c r="R14" i="67"/>
  <c r="R15" i="67"/>
  <c r="R17" i="67"/>
  <c r="R18" i="67"/>
  <c r="R19" i="67"/>
  <c r="R20" i="67"/>
  <c r="R21" i="67"/>
  <c r="R24" i="67"/>
  <c r="R25" i="67"/>
  <c r="R32" i="67"/>
  <c r="R34" i="67"/>
  <c r="R35" i="67"/>
  <c r="R37" i="67"/>
  <c r="R38" i="67"/>
  <c r="R39" i="67"/>
  <c r="R41" i="67"/>
  <c r="R46" i="67"/>
  <c r="R47" i="67" s="1"/>
  <c r="R49" i="67"/>
  <c r="R50" i="67"/>
  <c r="R51" i="67"/>
  <c r="R52" i="67"/>
  <c r="R55" i="67"/>
  <c r="R56" i="67"/>
  <c r="R57" i="67"/>
  <c r="R58" i="67"/>
  <c r="R59" i="67"/>
  <c r="R60" i="67"/>
  <c r="R61" i="67"/>
  <c r="R62" i="67"/>
  <c r="R64" i="67"/>
  <c r="R65" i="67"/>
  <c r="R66" i="67"/>
  <c r="R67" i="67"/>
  <c r="R68" i="67"/>
  <c r="R69" i="67"/>
  <c r="R70" i="67"/>
  <c r="R71" i="67"/>
  <c r="R72" i="67"/>
  <c r="R73" i="67"/>
  <c r="R74" i="67"/>
  <c r="R75" i="67"/>
  <c r="R76" i="67"/>
  <c r="R79" i="67"/>
  <c r="R81" i="67"/>
  <c r="R82" i="67"/>
  <c r="R83" i="67"/>
  <c r="R84" i="67"/>
  <c r="R88" i="67"/>
  <c r="R89" i="67"/>
  <c r="R92" i="67"/>
  <c r="R93" i="67"/>
  <c r="R94" i="67"/>
  <c r="R95" i="67"/>
  <c r="R96" i="67"/>
  <c r="R97" i="67"/>
  <c r="R98" i="67"/>
  <c r="R99" i="67"/>
  <c r="R103" i="67"/>
  <c r="R104" i="67"/>
  <c r="R105" i="67"/>
  <c r="R107" i="67"/>
  <c r="R108" i="67"/>
  <c r="R109" i="67"/>
  <c r="R110" i="67"/>
  <c r="R112" i="67"/>
  <c r="R113" i="67"/>
  <c r="R114" i="67"/>
  <c r="R115" i="67"/>
  <c r="R116" i="67"/>
  <c r="R117" i="67"/>
  <c r="R119" i="67"/>
  <c r="R120" i="67"/>
  <c r="R121" i="67"/>
  <c r="R122" i="67"/>
  <c r="R124" i="67"/>
  <c r="Q11" i="67"/>
  <c r="Q12" i="67"/>
  <c r="Q13" i="67"/>
  <c r="Q14" i="67"/>
  <c r="Q15" i="67"/>
  <c r="Q16" i="67"/>
  <c r="Q17" i="67"/>
  <c r="Q19" i="67"/>
  <c r="Q20" i="67"/>
  <c r="Q21" i="67"/>
  <c r="Q22" i="67"/>
  <c r="Q24" i="67"/>
  <c r="Q25" i="67"/>
  <c r="Q32" i="67"/>
  <c r="Q33" i="67" s="1"/>
  <c r="Q36" i="67"/>
  <c r="Q38" i="67"/>
  <c r="Q41" i="67"/>
  <c r="Q46" i="67"/>
  <c r="Q47" i="67" s="1"/>
  <c r="Q49" i="67"/>
  <c r="Q50" i="67"/>
  <c r="Q51" i="67"/>
  <c r="Q55" i="67"/>
  <c r="Q56" i="67"/>
  <c r="Q57" i="67"/>
  <c r="Q58" i="67"/>
  <c r="Q59" i="67"/>
  <c r="Q60" i="67"/>
  <c r="Q61" i="67"/>
  <c r="Q62" i="67"/>
  <c r="Q64" i="67"/>
  <c r="Q65" i="67"/>
  <c r="Q66" i="67"/>
  <c r="Q67" i="67"/>
  <c r="Q68" i="67"/>
  <c r="Q69" i="67"/>
  <c r="Q70" i="67"/>
  <c r="Q71" i="67"/>
  <c r="Q72" i="67"/>
  <c r="Q73" i="67"/>
  <c r="Q74" i="67"/>
  <c r="Q75" i="67"/>
  <c r="Q76" i="67"/>
  <c r="Q79" i="67"/>
  <c r="Q81" i="67"/>
  <c r="Q83" i="67"/>
  <c r="Q84" i="67"/>
  <c r="Q87" i="67"/>
  <c r="Q88" i="67"/>
  <c r="Q89" i="67"/>
  <c r="Q90" i="67"/>
  <c r="Q92" i="67"/>
  <c r="Q93" i="67"/>
  <c r="Q94" i="67"/>
  <c r="Q95" i="67"/>
  <c r="Q96" i="67"/>
  <c r="Q97" i="67"/>
  <c r="Q98" i="67"/>
  <c r="Q99" i="67"/>
  <c r="Q103" i="67"/>
  <c r="Q104" i="67"/>
  <c r="Q105" i="67"/>
  <c r="Q107" i="67"/>
  <c r="Q108" i="67"/>
  <c r="Q109" i="67"/>
  <c r="Q110" i="67"/>
  <c r="Q112" i="67"/>
  <c r="Q113" i="67"/>
  <c r="Q114" i="67"/>
  <c r="Q115" i="67"/>
  <c r="Q116" i="67"/>
  <c r="Q117" i="67"/>
  <c r="Q119" i="67"/>
  <c r="Q120" i="67"/>
  <c r="Q121" i="67"/>
  <c r="Q122" i="67"/>
  <c r="Q124" i="67"/>
  <c r="P11" i="67"/>
  <c r="P12" i="67"/>
  <c r="P13" i="67"/>
  <c r="P14" i="67"/>
  <c r="P15" i="67"/>
  <c r="P16" i="67"/>
  <c r="P17" i="67"/>
  <c r="P18" i="67"/>
  <c r="P19" i="67"/>
  <c r="P20" i="67"/>
  <c r="P21" i="67"/>
  <c r="P22" i="67"/>
  <c r="P24" i="67"/>
  <c r="P25" i="67"/>
  <c r="P30" i="67"/>
  <c r="P38" i="67"/>
  <c r="P39" i="67"/>
  <c r="P41" i="67"/>
  <c r="P42" i="67"/>
  <c r="P46" i="67"/>
  <c r="P49" i="67"/>
  <c r="P50" i="67"/>
  <c r="P51" i="67"/>
  <c r="P55" i="67"/>
  <c r="P56" i="67"/>
  <c r="P57" i="67"/>
  <c r="P58" i="67"/>
  <c r="P59" i="67"/>
  <c r="P60" i="67"/>
  <c r="P61" i="67"/>
  <c r="P62" i="67"/>
  <c r="P64" i="67"/>
  <c r="P65" i="67"/>
  <c r="P66" i="67"/>
  <c r="P67" i="67"/>
  <c r="P68" i="67"/>
  <c r="P69" i="67"/>
  <c r="P70" i="67"/>
  <c r="P71" i="67"/>
  <c r="P72" i="67"/>
  <c r="P73" i="67"/>
  <c r="P74" i="67"/>
  <c r="P75" i="67"/>
  <c r="P76" i="67"/>
  <c r="P79" i="67"/>
  <c r="P81" i="67"/>
  <c r="P84" i="67"/>
  <c r="P88" i="67"/>
  <c r="P89" i="67"/>
  <c r="P92" i="67"/>
  <c r="P93" i="67"/>
  <c r="P94" i="67"/>
  <c r="P95" i="67"/>
  <c r="P96" i="67"/>
  <c r="P97" i="67"/>
  <c r="P98" i="67"/>
  <c r="P99" i="67"/>
  <c r="P103" i="67"/>
  <c r="P104" i="67"/>
  <c r="P105" i="67"/>
  <c r="P107" i="67"/>
  <c r="P108" i="67"/>
  <c r="P109" i="67"/>
  <c r="P110" i="67"/>
  <c r="P112" i="67"/>
  <c r="P113" i="67"/>
  <c r="P114" i="67"/>
  <c r="P115" i="67"/>
  <c r="P116" i="67"/>
  <c r="P117" i="67"/>
  <c r="P119" i="67"/>
  <c r="P120" i="67"/>
  <c r="P121" i="67"/>
  <c r="P122" i="67"/>
  <c r="P124" i="67"/>
  <c r="O11" i="67"/>
  <c r="O12" i="67"/>
  <c r="O13" i="67"/>
  <c r="O14" i="67"/>
  <c r="O15" i="67"/>
  <c r="O16" i="67"/>
  <c r="O17" i="67"/>
  <c r="O18" i="67"/>
  <c r="O19" i="67"/>
  <c r="O20" i="67"/>
  <c r="O21" i="67"/>
  <c r="O22" i="67"/>
  <c r="O24" i="67"/>
  <c r="O25" i="67"/>
  <c r="O26" i="67"/>
  <c r="O29" i="67"/>
  <c r="O30" i="67"/>
  <c r="O32" i="67"/>
  <c r="O34" i="67"/>
  <c r="O35" i="67"/>
  <c r="O37" i="67"/>
  <c r="O39" i="67"/>
  <c r="O40" i="67"/>
  <c r="O41" i="67"/>
  <c r="O42" i="67"/>
  <c r="O45" i="67"/>
  <c r="O46" i="67"/>
  <c r="O49" i="67"/>
  <c r="O50" i="67"/>
  <c r="O51" i="67"/>
  <c r="O52" i="67"/>
  <c r="O55" i="67"/>
  <c r="O56" i="67"/>
  <c r="O57" i="67"/>
  <c r="O58" i="67"/>
  <c r="O59" i="67"/>
  <c r="O60" i="67"/>
  <c r="O61" i="67"/>
  <c r="O64" i="67"/>
  <c r="O65" i="67"/>
  <c r="O66" i="67"/>
  <c r="O67" i="67"/>
  <c r="O68" i="67"/>
  <c r="O69" i="67"/>
  <c r="O70" i="67"/>
  <c r="O71" i="67"/>
  <c r="O72" i="67"/>
  <c r="O73" i="67"/>
  <c r="O74" i="67"/>
  <c r="O75" i="67"/>
  <c r="O76" i="67"/>
  <c r="O79" i="67"/>
  <c r="O80" i="67"/>
  <c r="O81" i="67"/>
  <c r="O82" i="67"/>
  <c r="O83" i="67"/>
  <c r="O84" i="67"/>
  <c r="O85" i="67"/>
  <c r="O87" i="67"/>
  <c r="O88" i="67"/>
  <c r="O89" i="67"/>
  <c r="O90" i="67"/>
  <c r="O92" i="67"/>
  <c r="O93" i="67"/>
  <c r="O94" i="67"/>
  <c r="O95" i="67"/>
  <c r="O96" i="67"/>
  <c r="O97" i="67"/>
  <c r="O98" i="67"/>
  <c r="O99" i="67"/>
  <c r="O103" i="67"/>
  <c r="O104" i="67"/>
  <c r="O105" i="67"/>
  <c r="O107" i="67"/>
  <c r="O108" i="67"/>
  <c r="O109" i="67"/>
  <c r="O110" i="67"/>
  <c r="O112" i="67"/>
  <c r="O113" i="67"/>
  <c r="O114" i="67"/>
  <c r="O115" i="67"/>
  <c r="O116" i="67"/>
  <c r="O117" i="67"/>
  <c r="O119" i="67"/>
  <c r="O120" i="67"/>
  <c r="O121" i="67"/>
  <c r="O122" i="67"/>
  <c r="O124" i="67"/>
  <c r="O10" i="67"/>
  <c r="O106" i="67"/>
  <c r="M11" i="67"/>
  <c r="M12" i="67"/>
  <c r="M13" i="67"/>
  <c r="M14" i="67"/>
  <c r="M15" i="67"/>
  <c r="M16" i="67"/>
  <c r="M17" i="67"/>
  <c r="M18" i="67"/>
  <c r="M19" i="67"/>
  <c r="M20" i="67"/>
  <c r="M21" i="67"/>
  <c r="M22" i="67"/>
  <c r="M24" i="67"/>
  <c r="M25" i="67"/>
  <c r="M26" i="67"/>
  <c r="M29" i="67"/>
  <c r="M30" i="67"/>
  <c r="M31" i="67"/>
  <c r="M32" i="67"/>
  <c r="M34" i="67"/>
  <c r="M35" i="67"/>
  <c r="M37" i="67"/>
  <c r="M39" i="67"/>
  <c r="M40" i="67"/>
  <c r="M41" i="67"/>
  <c r="M42" i="67"/>
  <c r="M43" i="67"/>
  <c r="M45" i="67"/>
  <c r="M46" i="67"/>
  <c r="M49" i="67"/>
  <c r="M50" i="67"/>
  <c r="M51" i="67"/>
  <c r="M52" i="67"/>
  <c r="M55" i="67"/>
  <c r="M56" i="67"/>
  <c r="M57" i="67"/>
  <c r="M58" i="67"/>
  <c r="M59" i="67"/>
  <c r="M60" i="67"/>
  <c r="M61" i="67"/>
  <c r="M62" i="67"/>
  <c r="M64" i="67"/>
  <c r="M65" i="67"/>
  <c r="M66" i="67"/>
  <c r="M67" i="67"/>
  <c r="M68" i="67"/>
  <c r="M69" i="67"/>
  <c r="M70" i="67"/>
  <c r="M71" i="67"/>
  <c r="M72" i="67"/>
  <c r="M73" i="67"/>
  <c r="M74" i="67"/>
  <c r="M75" i="67"/>
  <c r="M76" i="67"/>
  <c r="M79" i="67"/>
  <c r="M80" i="67"/>
  <c r="M81" i="67"/>
  <c r="M82" i="67"/>
  <c r="M83" i="67"/>
  <c r="M84" i="67"/>
  <c r="M85" i="67"/>
  <c r="M87" i="67"/>
  <c r="M88" i="67"/>
  <c r="M89" i="67"/>
  <c r="M90" i="67"/>
  <c r="M92" i="67"/>
  <c r="M93" i="67"/>
  <c r="M94" i="67"/>
  <c r="M95" i="67"/>
  <c r="M96" i="67"/>
  <c r="M97" i="67"/>
  <c r="M98" i="67"/>
  <c r="M99" i="67"/>
  <c r="M103" i="67"/>
  <c r="M104" i="67"/>
  <c r="M105" i="67"/>
  <c r="M107" i="67"/>
  <c r="M108" i="67"/>
  <c r="M109" i="67"/>
  <c r="M110" i="67"/>
  <c r="M112" i="67"/>
  <c r="M113" i="67"/>
  <c r="M114" i="67"/>
  <c r="M115" i="67"/>
  <c r="M116" i="67"/>
  <c r="M117" i="67"/>
  <c r="M119" i="67"/>
  <c r="M120" i="67"/>
  <c r="M121" i="67"/>
  <c r="M122" i="67"/>
  <c r="M124" i="67"/>
  <c r="M10" i="67"/>
  <c r="L11" i="67"/>
  <c r="L12" i="67"/>
  <c r="L13" i="67"/>
  <c r="L14" i="67"/>
  <c r="L15" i="67"/>
  <c r="L16" i="67"/>
  <c r="L17" i="67"/>
  <c r="L18" i="67"/>
  <c r="L19" i="67"/>
  <c r="L20" i="67"/>
  <c r="L21" i="67"/>
  <c r="L24" i="67"/>
  <c r="L25" i="67"/>
  <c r="L26" i="67"/>
  <c r="L30" i="67"/>
  <c r="L32" i="67"/>
  <c r="L34" i="67"/>
  <c r="L35" i="67"/>
  <c r="L37" i="67"/>
  <c r="L38" i="67"/>
  <c r="L39" i="67"/>
  <c r="L40" i="67"/>
  <c r="L41" i="67"/>
  <c r="L43" i="67"/>
  <c r="L45" i="67"/>
  <c r="L46" i="67"/>
  <c r="L49" i="67"/>
  <c r="L50" i="67"/>
  <c r="L51" i="67"/>
  <c r="L52" i="67"/>
  <c r="L55" i="67"/>
  <c r="L56" i="67"/>
  <c r="L57" i="67"/>
  <c r="L58" i="67"/>
  <c r="L59" i="67"/>
  <c r="L60" i="67"/>
  <c r="L61" i="67"/>
  <c r="L62" i="67"/>
  <c r="L64" i="67"/>
  <c r="L65" i="67"/>
  <c r="L66" i="67"/>
  <c r="L67" i="67"/>
  <c r="L68" i="67"/>
  <c r="L69" i="67"/>
  <c r="L70" i="67"/>
  <c r="L71" i="67"/>
  <c r="L72" i="67"/>
  <c r="L73" i="67"/>
  <c r="L74" i="67"/>
  <c r="L75" i="67"/>
  <c r="L76" i="67"/>
  <c r="L79" i="67"/>
  <c r="L80" i="67"/>
  <c r="L81" i="67"/>
  <c r="L82" i="67"/>
  <c r="L83" i="67"/>
  <c r="L84" i="67"/>
  <c r="L85" i="67"/>
  <c r="L87" i="67"/>
  <c r="L88" i="67"/>
  <c r="L89" i="67"/>
  <c r="L90" i="67"/>
  <c r="L92" i="67"/>
  <c r="L93" i="67"/>
  <c r="L94" i="67"/>
  <c r="L95" i="67"/>
  <c r="L96" i="67"/>
  <c r="L97" i="67"/>
  <c r="L98" i="67"/>
  <c r="L99" i="67"/>
  <c r="L103" i="67"/>
  <c r="L104" i="67"/>
  <c r="L105" i="67"/>
  <c r="L107" i="67"/>
  <c r="L108" i="67"/>
  <c r="L109" i="67"/>
  <c r="L110" i="67"/>
  <c r="L112" i="67"/>
  <c r="L113" i="67"/>
  <c r="L114" i="67"/>
  <c r="L115" i="67"/>
  <c r="L116" i="67"/>
  <c r="L117" i="67"/>
  <c r="L119" i="67"/>
  <c r="L120" i="67"/>
  <c r="L121" i="67"/>
  <c r="L122" i="67"/>
  <c r="L124" i="67"/>
  <c r="J11" i="67"/>
  <c r="J12" i="67"/>
  <c r="J13" i="67"/>
  <c r="J14" i="67"/>
  <c r="J15" i="67"/>
  <c r="J16" i="67"/>
  <c r="J17" i="67"/>
  <c r="J18" i="67"/>
  <c r="J19" i="67"/>
  <c r="J20" i="67"/>
  <c r="J21" i="67"/>
  <c r="J22" i="67"/>
  <c r="J24" i="67"/>
  <c r="J25" i="67"/>
  <c r="J26" i="67"/>
  <c r="J29" i="67"/>
  <c r="J30" i="67"/>
  <c r="J32" i="67"/>
  <c r="N30" i="62" s="1"/>
  <c r="J34" i="67"/>
  <c r="J35" i="67"/>
  <c r="J38" i="67"/>
  <c r="J39" i="67"/>
  <c r="J41" i="67"/>
  <c r="N39" i="62" s="1"/>
  <c r="J42" i="67"/>
  <c r="J45" i="67"/>
  <c r="J46" i="67"/>
  <c r="J49" i="67"/>
  <c r="J50" i="67"/>
  <c r="J51" i="67"/>
  <c r="J52" i="67"/>
  <c r="J55" i="67"/>
  <c r="J56" i="67"/>
  <c r="J57" i="67"/>
  <c r="J58" i="67"/>
  <c r="J59" i="67"/>
  <c r="J60" i="67"/>
  <c r="J61" i="67"/>
  <c r="J62" i="67"/>
  <c r="J64" i="67"/>
  <c r="J65" i="67"/>
  <c r="J66" i="67"/>
  <c r="J67" i="67"/>
  <c r="J68" i="67"/>
  <c r="J69" i="67"/>
  <c r="J70" i="67"/>
  <c r="J71" i="67"/>
  <c r="J72" i="67"/>
  <c r="J73" i="67"/>
  <c r="J74" i="67"/>
  <c r="J75" i="67"/>
  <c r="J76" i="67"/>
  <c r="J79" i="67"/>
  <c r="J80" i="67"/>
  <c r="J81" i="67"/>
  <c r="J83" i="67"/>
  <c r="J84" i="67"/>
  <c r="J87" i="67"/>
  <c r="J88" i="67"/>
  <c r="J89" i="67"/>
  <c r="J90" i="67"/>
  <c r="J92" i="67"/>
  <c r="J93" i="67"/>
  <c r="J94" i="67"/>
  <c r="J95" i="67"/>
  <c r="J96" i="67"/>
  <c r="J97" i="67"/>
  <c r="J98" i="67"/>
  <c r="J99" i="67"/>
  <c r="J103" i="67"/>
  <c r="J104" i="67"/>
  <c r="J105" i="67"/>
  <c r="J107" i="67"/>
  <c r="J108" i="67"/>
  <c r="J109" i="67"/>
  <c r="J110" i="67"/>
  <c r="J112" i="67"/>
  <c r="J113" i="67"/>
  <c r="J114" i="67"/>
  <c r="J115" i="67"/>
  <c r="J116" i="67"/>
  <c r="J117" i="67"/>
  <c r="J119" i="67"/>
  <c r="J120" i="67"/>
  <c r="J121" i="67"/>
  <c r="J122" i="67"/>
  <c r="J124" i="67"/>
  <c r="J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4" i="67"/>
  <c r="I25" i="67"/>
  <c r="I26" i="67"/>
  <c r="I29" i="67"/>
  <c r="I30" i="67"/>
  <c r="I31" i="67"/>
  <c r="I32" i="67"/>
  <c r="M30" i="62" s="1"/>
  <c r="I34" i="67"/>
  <c r="I35" i="67"/>
  <c r="I38" i="67"/>
  <c r="I39" i="67"/>
  <c r="I40" i="67"/>
  <c r="I41" i="67"/>
  <c r="M39" i="62" s="1"/>
  <c r="I42" i="67"/>
  <c r="I43" i="67"/>
  <c r="I45" i="67"/>
  <c r="I46" i="67"/>
  <c r="I49" i="67"/>
  <c r="I50" i="67"/>
  <c r="I51" i="67"/>
  <c r="I52" i="67"/>
  <c r="I55" i="67"/>
  <c r="I56" i="67"/>
  <c r="I57" i="67"/>
  <c r="I58" i="67"/>
  <c r="I59" i="67"/>
  <c r="I60" i="67"/>
  <c r="I61" i="67"/>
  <c r="I62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9" i="67"/>
  <c r="I80" i="67"/>
  <c r="I81" i="67"/>
  <c r="I82" i="67"/>
  <c r="I83" i="67"/>
  <c r="I84" i="67"/>
  <c r="I85" i="67"/>
  <c r="I88" i="67"/>
  <c r="I89" i="67"/>
  <c r="I92" i="67"/>
  <c r="I93" i="67"/>
  <c r="I94" i="67"/>
  <c r="I95" i="67"/>
  <c r="I96" i="67"/>
  <c r="I97" i="67"/>
  <c r="I98" i="67"/>
  <c r="I99" i="67"/>
  <c r="I103" i="67"/>
  <c r="I104" i="67"/>
  <c r="I105" i="67"/>
  <c r="I107" i="67"/>
  <c r="I108" i="67"/>
  <c r="I109" i="67"/>
  <c r="I110" i="67"/>
  <c r="I112" i="67"/>
  <c r="I113" i="67"/>
  <c r="I114" i="67"/>
  <c r="I115" i="67"/>
  <c r="I116" i="67"/>
  <c r="I117" i="67"/>
  <c r="I119" i="67"/>
  <c r="I120" i="67"/>
  <c r="I121" i="67"/>
  <c r="I122" i="67"/>
  <c r="I124" i="67"/>
  <c r="I10" i="67"/>
  <c r="H11" i="67"/>
  <c r="H12" i="67"/>
  <c r="H13" i="67"/>
  <c r="H14" i="67"/>
  <c r="H15" i="67"/>
  <c r="H16" i="67"/>
  <c r="H17" i="67"/>
  <c r="H18" i="67"/>
  <c r="H19" i="67"/>
  <c r="H20" i="67"/>
  <c r="H21" i="67"/>
  <c r="H22" i="67"/>
  <c r="H24" i="67"/>
  <c r="H25" i="67"/>
  <c r="H34" i="67"/>
  <c r="H36" i="67" s="1"/>
  <c r="H41" i="67"/>
  <c r="L39" i="62" s="1"/>
  <c r="H45" i="67"/>
  <c r="H50" i="67"/>
  <c r="H51" i="67"/>
  <c r="H55" i="67"/>
  <c r="H56" i="67"/>
  <c r="H57" i="67"/>
  <c r="H58" i="67"/>
  <c r="H59" i="67"/>
  <c r="H60" i="67"/>
  <c r="H61" i="67"/>
  <c r="H62" i="67"/>
  <c r="H64" i="67"/>
  <c r="H65" i="67"/>
  <c r="H66" i="67"/>
  <c r="H67" i="67"/>
  <c r="H68" i="67"/>
  <c r="H69" i="67"/>
  <c r="H70" i="67"/>
  <c r="H71" i="67"/>
  <c r="H72" i="67"/>
  <c r="H73" i="67"/>
  <c r="H79" i="67"/>
  <c r="H80" i="67"/>
  <c r="H81" i="67"/>
  <c r="H83" i="67"/>
  <c r="H84" i="67"/>
  <c r="H88" i="67"/>
  <c r="H89" i="67"/>
  <c r="H92" i="67"/>
  <c r="H93" i="67"/>
  <c r="H94" i="67"/>
  <c r="H95" i="67"/>
  <c r="H96" i="67"/>
  <c r="H97" i="67"/>
  <c r="H98" i="67"/>
  <c r="H99" i="67"/>
  <c r="H103" i="67"/>
  <c r="H104" i="67"/>
  <c r="H105" i="67"/>
  <c r="H107" i="67"/>
  <c r="H108" i="67"/>
  <c r="H109" i="67"/>
  <c r="H110" i="67"/>
  <c r="H112" i="67"/>
  <c r="H113" i="67"/>
  <c r="H114" i="67"/>
  <c r="H115" i="67"/>
  <c r="H116" i="67"/>
  <c r="H117" i="67"/>
  <c r="H119" i="67"/>
  <c r="H120" i="67"/>
  <c r="H121" i="67"/>
  <c r="H122" i="67"/>
  <c r="H124" i="67"/>
  <c r="F12" i="67"/>
  <c r="F13" i="67"/>
  <c r="F14" i="67"/>
  <c r="F15" i="67"/>
  <c r="F17" i="67"/>
  <c r="F18" i="67"/>
  <c r="F19" i="67"/>
  <c r="F20" i="67"/>
  <c r="F21" i="67"/>
  <c r="F22" i="67"/>
  <c r="F25" i="67"/>
  <c r="F26" i="67"/>
  <c r="F32" i="67"/>
  <c r="F37" i="67"/>
  <c r="F38" i="67"/>
  <c r="F39" i="67"/>
  <c r="F40" i="67"/>
  <c r="F41" i="67"/>
  <c r="F42" i="67"/>
  <c r="F46" i="67"/>
  <c r="F47" i="67" s="1"/>
  <c r="F49" i="67"/>
  <c r="F50" i="67"/>
  <c r="F51" i="67"/>
  <c r="F55" i="67"/>
  <c r="F56" i="67"/>
  <c r="F57" i="67"/>
  <c r="F58" i="67"/>
  <c r="F59" i="67"/>
  <c r="F60" i="67"/>
  <c r="F61" i="67"/>
  <c r="F62" i="67"/>
  <c r="F64" i="67"/>
  <c r="F66" i="67"/>
  <c r="F67" i="67"/>
  <c r="F68" i="67"/>
  <c r="F69" i="67"/>
  <c r="F70" i="67"/>
  <c r="F72" i="67"/>
  <c r="F73" i="67"/>
  <c r="F80" i="67"/>
  <c r="F83" i="67"/>
  <c r="F84" i="67"/>
  <c r="F87" i="67"/>
  <c r="F88" i="67"/>
  <c r="F89" i="67"/>
  <c r="F90" i="67"/>
  <c r="F92" i="67"/>
  <c r="F93" i="67"/>
  <c r="F94" i="67"/>
  <c r="F95" i="67"/>
  <c r="F96" i="67"/>
  <c r="F97" i="67"/>
  <c r="F98" i="67"/>
  <c r="F99" i="67"/>
  <c r="F103" i="67"/>
  <c r="F104" i="67"/>
  <c r="F105" i="67"/>
  <c r="F107" i="67"/>
  <c r="F108" i="67"/>
  <c r="F109" i="67"/>
  <c r="F110" i="67"/>
  <c r="F112" i="67"/>
  <c r="F113" i="67"/>
  <c r="F114" i="67"/>
  <c r="F115" i="67"/>
  <c r="F116" i="67"/>
  <c r="F117" i="67"/>
  <c r="F118" i="67"/>
  <c r="F119" i="67"/>
  <c r="F117" i="48" s="1"/>
  <c r="F121" i="48" s="1"/>
  <c r="F123" i="48" s="1"/>
  <c r="F124" i="48" s="1"/>
  <c r="F120" i="67"/>
  <c r="F121" i="67"/>
  <c r="F122" i="67"/>
  <c r="F124" i="67"/>
  <c r="E11" i="67"/>
  <c r="E12" i="67"/>
  <c r="E13" i="67"/>
  <c r="E14" i="67"/>
  <c r="E15" i="67"/>
  <c r="E16" i="67"/>
  <c r="E17" i="67"/>
  <c r="E18" i="67"/>
  <c r="E19" i="67"/>
  <c r="E20" i="67"/>
  <c r="E21" i="67"/>
  <c r="E22" i="67"/>
  <c r="E24" i="67"/>
  <c r="E25" i="67"/>
  <c r="E26" i="67"/>
  <c r="E29" i="67"/>
  <c r="E30" i="67"/>
  <c r="E31" i="67"/>
  <c r="E32" i="67"/>
  <c r="E34" i="67"/>
  <c r="E35" i="67"/>
  <c r="E37" i="67"/>
  <c r="E38" i="67"/>
  <c r="E39" i="67"/>
  <c r="E40" i="67"/>
  <c r="E41" i="67"/>
  <c r="E42" i="67"/>
  <c r="E45" i="67"/>
  <c r="E46" i="67"/>
  <c r="E49" i="67"/>
  <c r="E50" i="67"/>
  <c r="E51" i="67"/>
  <c r="E55" i="67"/>
  <c r="E56" i="67"/>
  <c r="E57" i="67"/>
  <c r="E58" i="67"/>
  <c r="E59" i="67"/>
  <c r="E60" i="67"/>
  <c r="E61" i="67"/>
  <c r="E62" i="67"/>
  <c r="E64" i="67"/>
  <c r="E65" i="67"/>
  <c r="E66" i="67"/>
  <c r="E67" i="67"/>
  <c r="E68" i="67"/>
  <c r="E70" i="67"/>
  <c r="E71" i="67"/>
  <c r="E72" i="67"/>
  <c r="E73" i="67"/>
  <c r="E75" i="67"/>
  <c r="E76" i="67"/>
  <c r="C76" i="67" s="1"/>
  <c r="E79" i="67"/>
  <c r="E80" i="67"/>
  <c r="E81" i="67"/>
  <c r="E82" i="67"/>
  <c r="E83" i="67"/>
  <c r="E84" i="67"/>
  <c r="E85" i="67"/>
  <c r="E87" i="67"/>
  <c r="E88" i="67"/>
  <c r="E89" i="67"/>
  <c r="E90" i="67"/>
  <c r="E92" i="67"/>
  <c r="E93" i="67"/>
  <c r="E94" i="67"/>
  <c r="E95" i="67"/>
  <c r="E96" i="67"/>
  <c r="E97" i="67"/>
  <c r="E98" i="67"/>
  <c r="E99" i="67"/>
  <c r="E103" i="67"/>
  <c r="E104" i="67"/>
  <c r="E105" i="67"/>
  <c r="E107" i="67"/>
  <c r="E108" i="67"/>
  <c r="E109" i="67"/>
  <c r="E110" i="67"/>
  <c r="E112" i="67"/>
  <c r="E113" i="67"/>
  <c r="E115" i="67"/>
  <c r="E116" i="67"/>
  <c r="E117" i="67"/>
  <c r="E119" i="67"/>
  <c r="E117" i="48" s="1"/>
  <c r="E121" i="48" s="1"/>
  <c r="E120" i="67"/>
  <c r="E118" i="48" s="1"/>
  <c r="E121" i="67"/>
  <c r="E119" i="48" s="1"/>
  <c r="E122" i="67"/>
  <c r="E120" i="48" s="1"/>
  <c r="E124" i="67"/>
  <c r="E10" i="67"/>
  <c r="C52" i="43"/>
  <c r="V47" i="43"/>
  <c r="K27" i="43"/>
  <c r="L27" i="43"/>
  <c r="M27" i="43"/>
  <c r="N27" i="43"/>
  <c r="O27" i="43"/>
  <c r="P27" i="43"/>
  <c r="Q27" i="43"/>
  <c r="R27" i="43"/>
  <c r="XFD33" i="55"/>
  <c r="C46" i="68"/>
  <c r="D9" i="68"/>
  <c r="E9" i="68"/>
  <c r="F9" i="68"/>
  <c r="G9" i="68"/>
  <c r="I9" i="68"/>
  <c r="K9" i="68"/>
  <c r="L9" i="68"/>
  <c r="D10" i="68"/>
  <c r="E10" i="68"/>
  <c r="F10" i="68"/>
  <c r="G10" i="68"/>
  <c r="I10" i="68"/>
  <c r="K10" i="68"/>
  <c r="L10" i="68"/>
  <c r="D11" i="68"/>
  <c r="E11" i="68"/>
  <c r="F11" i="68"/>
  <c r="G11" i="68"/>
  <c r="I11" i="68"/>
  <c r="K11" i="68"/>
  <c r="L11" i="68"/>
  <c r="D12" i="68"/>
  <c r="E12" i="68"/>
  <c r="F12" i="68"/>
  <c r="I12" i="68"/>
  <c r="K12" i="68"/>
  <c r="L12" i="68"/>
  <c r="D13" i="68"/>
  <c r="E13" i="68"/>
  <c r="F13" i="68"/>
  <c r="G13" i="68"/>
  <c r="I13" i="68"/>
  <c r="K13" i="68"/>
  <c r="L13" i="68"/>
  <c r="D14" i="68"/>
  <c r="E14" i="68"/>
  <c r="F14" i="68"/>
  <c r="G14" i="68"/>
  <c r="I14" i="68"/>
  <c r="J14" i="68"/>
  <c r="J15" i="68" s="1"/>
  <c r="K14" i="68"/>
  <c r="L14" i="68"/>
  <c r="M15" i="68"/>
  <c r="M21" i="68" s="1"/>
  <c r="N15" i="68"/>
  <c r="N21" i="68" s="1"/>
  <c r="O15" i="68"/>
  <c r="O21" i="68" s="1"/>
  <c r="P15" i="68"/>
  <c r="P21" i="68" s="1"/>
  <c r="Q15" i="68"/>
  <c r="Q21" i="68" s="1"/>
  <c r="R15" i="68"/>
  <c r="R21" i="68" s="1"/>
  <c r="S15" i="68"/>
  <c r="S21" i="68" s="1"/>
  <c r="T15" i="68"/>
  <c r="T21" i="68" s="1"/>
  <c r="D16" i="68"/>
  <c r="E16" i="68"/>
  <c r="F16" i="68"/>
  <c r="G16" i="68"/>
  <c r="I16" i="68"/>
  <c r="J16" i="68"/>
  <c r="K16" i="68"/>
  <c r="L16" i="68"/>
  <c r="D17" i="68"/>
  <c r="E17" i="68"/>
  <c r="F17" i="68"/>
  <c r="G17" i="68"/>
  <c r="I17" i="68"/>
  <c r="J17" i="68"/>
  <c r="K17" i="68"/>
  <c r="L17" i="68"/>
  <c r="D18" i="68"/>
  <c r="E18" i="68"/>
  <c r="F18" i="68"/>
  <c r="G18" i="68"/>
  <c r="I18" i="68"/>
  <c r="J18" i="68"/>
  <c r="K18" i="68"/>
  <c r="L18" i="68"/>
  <c r="D19" i="68"/>
  <c r="E19" i="68"/>
  <c r="F19" i="68"/>
  <c r="G19" i="68"/>
  <c r="I19" i="68"/>
  <c r="J19" i="68"/>
  <c r="K19" i="68"/>
  <c r="L19" i="68"/>
  <c r="E20" i="68"/>
  <c r="I20" i="68"/>
  <c r="L20" i="68"/>
  <c r="D22" i="68"/>
  <c r="D21" i="49" s="1"/>
  <c r="D23" i="49" s="1"/>
  <c r="E22" i="68"/>
  <c r="F22" i="68"/>
  <c r="F21" i="49" s="1"/>
  <c r="G22" i="68"/>
  <c r="I22" i="68"/>
  <c r="J22" i="68"/>
  <c r="K22" i="68"/>
  <c r="L22" i="68"/>
  <c r="D23" i="68"/>
  <c r="E23" i="68"/>
  <c r="F23" i="68"/>
  <c r="G23" i="68"/>
  <c r="I23" i="68"/>
  <c r="J23" i="68"/>
  <c r="K23" i="68"/>
  <c r="L23" i="68"/>
  <c r="D24" i="68"/>
  <c r="E24" i="68"/>
  <c r="F24" i="68"/>
  <c r="G24" i="68"/>
  <c r="I24" i="68"/>
  <c r="J24" i="68"/>
  <c r="K24" i="68"/>
  <c r="L24" i="68"/>
  <c r="D25" i="68"/>
  <c r="D24" i="49" s="1"/>
  <c r="E25" i="68"/>
  <c r="F25" i="68"/>
  <c r="F24" i="49" s="1"/>
  <c r="G25" i="68"/>
  <c r="I25" i="68"/>
  <c r="J25" i="68"/>
  <c r="K25" i="68"/>
  <c r="L25" i="68"/>
  <c r="D26" i="68"/>
  <c r="E26" i="68"/>
  <c r="F26" i="68"/>
  <c r="G26" i="68"/>
  <c r="I26" i="68"/>
  <c r="J26" i="68"/>
  <c r="K26" i="68"/>
  <c r="L26" i="68"/>
  <c r="D27" i="68"/>
  <c r="E27" i="68"/>
  <c r="F27" i="68"/>
  <c r="G27" i="68"/>
  <c r="J27" i="68"/>
  <c r="K27" i="68"/>
  <c r="L27" i="68"/>
  <c r="D28" i="68"/>
  <c r="E28" i="68"/>
  <c r="F28" i="68"/>
  <c r="G28" i="68"/>
  <c r="J28" i="68"/>
  <c r="K28" i="68"/>
  <c r="L28" i="68"/>
  <c r="D29" i="68"/>
  <c r="E29" i="68"/>
  <c r="F29" i="68"/>
  <c r="G29" i="68"/>
  <c r="J29" i="68"/>
  <c r="K29" i="68"/>
  <c r="L29" i="68"/>
  <c r="D30" i="68"/>
  <c r="E30" i="68"/>
  <c r="F30" i="68"/>
  <c r="G30" i="68"/>
  <c r="I30" i="68"/>
  <c r="J30" i="68"/>
  <c r="K30" i="68"/>
  <c r="L30" i="68"/>
  <c r="D31" i="68"/>
  <c r="E31" i="68"/>
  <c r="F31" i="68"/>
  <c r="G31" i="68"/>
  <c r="J31" i="68"/>
  <c r="K31" i="68"/>
  <c r="L31" i="68"/>
  <c r="D32" i="68"/>
  <c r="E32" i="68"/>
  <c r="F32" i="68"/>
  <c r="G32" i="68"/>
  <c r="J32" i="68"/>
  <c r="K32" i="68"/>
  <c r="L32" i="68"/>
  <c r="M33" i="68"/>
  <c r="N33" i="68"/>
  <c r="O33" i="68"/>
  <c r="P33" i="68"/>
  <c r="Q33" i="68"/>
  <c r="R33" i="68"/>
  <c r="S33" i="68"/>
  <c r="T33" i="68"/>
  <c r="D34" i="68"/>
  <c r="E34" i="68"/>
  <c r="F34" i="68"/>
  <c r="G34" i="68"/>
  <c r="J34" i="68"/>
  <c r="K34" i="68"/>
  <c r="L34" i="68"/>
  <c r="D36" i="68"/>
  <c r="D35" i="49" s="1"/>
  <c r="D46" i="49" s="1"/>
  <c r="E36" i="68"/>
  <c r="E35" i="49" s="1"/>
  <c r="F36" i="68"/>
  <c r="F35" i="49" s="1"/>
  <c r="G36" i="68"/>
  <c r="G35" i="49" s="1"/>
  <c r="I36" i="68"/>
  <c r="J36" i="68"/>
  <c r="K36" i="68"/>
  <c r="L36" i="68"/>
  <c r="I37" i="68"/>
  <c r="J37" i="68"/>
  <c r="K37" i="68"/>
  <c r="D38" i="68"/>
  <c r="E38" i="68"/>
  <c r="E37" i="49" s="1"/>
  <c r="G38" i="68"/>
  <c r="G37" i="49" s="1"/>
  <c r="I38" i="68"/>
  <c r="J38" i="68"/>
  <c r="K38" i="68"/>
  <c r="L38" i="68"/>
  <c r="E39" i="68"/>
  <c r="F39" i="68"/>
  <c r="I39" i="68"/>
  <c r="J39" i="68"/>
  <c r="K39" i="68"/>
  <c r="L39" i="68"/>
  <c r="D40" i="68"/>
  <c r="E40" i="68"/>
  <c r="G40" i="68"/>
  <c r="I40" i="68"/>
  <c r="J40" i="68"/>
  <c r="K40" i="68"/>
  <c r="L40" i="68"/>
  <c r="I41" i="68"/>
  <c r="J41" i="68"/>
  <c r="K41" i="68"/>
  <c r="D42" i="68"/>
  <c r="E42" i="68"/>
  <c r="E41" i="49" s="1"/>
  <c r="F42" i="68"/>
  <c r="G42" i="68"/>
  <c r="G41" i="49" s="1"/>
  <c r="I42" i="68"/>
  <c r="J42" i="68"/>
  <c r="K42" i="68"/>
  <c r="L42" i="68"/>
  <c r="E43" i="68"/>
  <c r="E42" i="49" s="1"/>
  <c r="F43" i="68"/>
  <c r="G43" i="68"/>
  <c r="G42" i="49" s="1"/>
  <c r="I43" i="68"/>
  <c r="J43" i="68"/>
  <c r="K43" i="68"/>
  <c r="L43" i="68"/>
  <c r="D44" i="68"/>
  <c r="E44" i="68"/>
  <c r="E43" i="49" s="1"/>
  <c r="F44" i="68"/>
  <c r="G44" i="68"/>
  <c r="G43" i="49" s="1"/>
  <c r="I44" i="68"/>
  <c r="J44" i="68"/>
  <c r="K44" i="68"/>
  <c r="L44" i="68"/>
  <c r="E45" i="68"/>
  <c r="E44" i="49" s="1"/>
  <c r="F45" i="68"/>
  <c r="G45" i="68"/>
  <c r="G44" i="49" s="1"/>
  <c r="I45" i="68"/>
  <c r="J45" i="68"/>
  <c r="K45" i="68"/>
  <c r="L45" i="68"/>
  <c r="D48" i="68"/>
  <c r="D47" i="49" s="1"/>
  <c r="D50" i="49" s="1"/>
  <c r="E48" i="68"/>
  <c r="E47" i="49" s="1"/>
  <c r="F48" i="68"/>
  <c r="F47" i="49" s="1"/>
  <c r="F50" i="49" s="1"/>
  <c r="G48" i="68"/>
  <c r="G47" i="49" s="1"/>
  <c r="I48" i="68"/>
  <c r="J48" i="68"/>
  <c r="K48" i="68"/>
  <c r="L48" i="68"/>
  <c r="D49" i="68"/>
  <c r="E49" i="68"/>
  <c r="F49" i="68"/>
  <c r="G49" i="68"/>
  <c r="I49" i="68"/>
  <c r="J49" i="68"/>
  <c r="K49" i="68"/>
  <c r="L49" i="68"/>
  <c r="D50" i="68"/>
  <c r="E50" i="68"/>
  <c r="E49" i="49" s="1"/>
  <c r="E50" i="49" s="1"/>
  <c r="F50" i="68"/>
  <c r="G50" i="68"/>
  <c r="G49" i="49" s="1"/>
  <c r="I50" i="68"/>
  <c r="J50" i="68"/>
  <c r="K50" i="68"/>
  <c r="L50" i="68"/>
  <c r="M53" i="68"/>
  <c r="N53" i="68"/>
  <c r="O53" i="68"/>
  <c r="P53" i="68"/>
  <c r="Q53" i="68"/>
  <c r="R53" i="68"/>
  <c r="S53" i="68"/>
  <c r="T53" i="68"/>
  <c r="D55" i="68"/>
  <c r="E55" i="68"/>
  <c r="G55" i="68"/>
  <c r="I55" i="68"/>
  <c r="J55" i="68"/>
  <c r="K55" i="68"/>
  <c r="L55" i="68"/>
  <c r="D56" i="68"/>
  <c r="E56" i="68"/>
  <c r="F56" i="68"/>
  <c r="G56" i="68"/>
  <c r="I56" i="68"/>
  <c r="J56" i="68"/>
  <c r="K56" i="68"/>
  <c r="L56" i="68"/>
  <c r="D57" i="68"/>
  <c r="E57" i="68"/>
  <c r="F57" i="68"/>
  <c r="G57" i="68"/>
  <c r="I57" i="68"/>
  <c r="J57" i="68"/>
  <c r="K57" i="68"/>
  <c r="L57" i="68"/>
  <c r="D58" i="68"/>
  <c r="E58" i="68"/>
  <c r="F58" i="68"/>
  <c r="G58" i="68"/>
  <c r="I58" i="68"/>
  <c r="J58" i="68"/>
  <c r="K58" i="68"/>
  <c r="L58" i="68"/>
  <c r="D59" i="68"/>
  <c r="E59" i="68"/>
  <c r="F59" i="68"/>
  <c r="G59" i="68"/>
  <c r="I59" i="68"/>
  <c r="J59" i="68"/>
  <c r="K59" i="68"/>
  <c r="M60" i="68"/>
  <c r="N60" i="68"/>
  <c r="O60" i="68"/>
  <c r="P60" i="68"/>
  <c r="Q60" i="68"/>
  <c r="R60" i="68"/>
  <c r="S60" i="68"/>
  <c r="T60" i="68"/>
  <c r="D61" i="68"/>
  <c r="E61" i="68"/>
  <c r="F61" i="68"/>
  <c r="G61" i="68"/>
  <c r="I61" i="68"/>
  <c r="J61" i="68"/>
  <c r="K61" i="68"/>
  <c r="L61" i="68"/>
  <c r="D62" i="68"/>
  <c r="E62" i="68"/>
  <c r="F62" i="68"/>
  <c r="G62" i="68"/>
  <c r="I62" i="68"/>
  <c r="J62" i="68"/>
  <c r="K62" i="68"/>
  <c r="L62" i="68"/>
  <c r="D63" i="68"/>
  <c r="E63" i="68"/>
  <c r="F63" i="68"/>
  <c r="I63" i="68"/>
  <c r="J63" i="68"/>
  <c r="K63" i="68"/>
  <c r="L63" i="68"/>
  <c r="D64" i="68"/>
  <c r="E64" i="68"/>
  <c r="F64" i="68"/>
  <c r="G64" i="68"/>
  <c r="I64" i="68"/>
  <c r="J64" i="68"/>
  <c r="K64" i="68"/>
  <c r="L64" i="68"/>
  <c r="D65" i="68"/>
  <c r="E65" i="68"/>
  <c r="F65" i="68"/>
  <c r="G65" i="68"/>
  <c r="I65" i="68"/>
  <c r="J65" i="68"/>
  <c r="K65" i="68"/>
  <c r="L65" i="68"/>
  <c r="M66" i="68"/>
  <c r="N66" i="68"/>
  <c r="O66" i="68"/>
  <c r="P66" i="68"/>
  <c r="Q66" i="68"/>
  <c r="R66" i="68"/>
  <c r="S66" i="68"/>
  <c r="T66" i="68"/>
  <c r="D67" i="68"/>
  <c r="E67" i="68"/>
  <c r="F67" i="68"/>
  <c r="G67" i="68"/>
  <c r="I67" i="68"/>
  <c r="J67" i="68"/>
  <c r="K67" i="68"/>
  <c r="L67" i="68"/>
  <c r="D68" i="68"/>
  <c r="E68" i="68"/>
  <c r="F68" i="68"/>
  <c r="G68" i="68"/>
  <c r="I68" i="68"/>
  <c r="J68" i="68"/>
  <c r="K68" i="68"/>
  <c r="L68" i="68"/>
  <c r="D69" i="68"/>
  <c r="E69" i="68"/>
  <c r="F69" i="68"/>
  <c r="G69" i="68"/>
  <c r="I69" i="68"/>
  <c r="J69" i="68"/>
  <c r="K69" i="68"/>
  <c r="L69" i="68"/>
  <c r="M70" i="68"/>
  <c r="N70" i="68"/>
  <c r="O70" i="68"/>
  <c r="P70" i="68"/>
  <c r="Q70" i="68"/>
  <c r="R70" i="68"/>
  <c r="S70" i="68"/>
  <c r="T70" i="68"/>
  <c r="D73" i="68"/>
  <c r="E73" i="68"/>
  <c r="F73" i="68"/>
  <c r="G73" i="68"/>
  <c r="I73" i="68"/>
  <c r="J73" i="68"/>
  <c r="K73" i="68"/>
  <c r="L73" i="68"/>
  <c r="D74" i="68"/>
  <c r="E74" i="68"/>
  <c r="F74" i="68"/>
  <c r="G74" i="68"/>
  <c r="I74" i="68"/>
  <c r="J74" i="68"/>
  <c r="K74" i="68"/>
  <c r="L74" i="68"/>
  <c r="D75" i="68"/>
  <c r="E75" i="68"/>
  <c r="F75" i="68"/>
  <c r="G75" i="68"/>
  <c r="I75" i="68"/>
  <c r="J75" i="68"/>
  <c r="K75" i="68"/>
  <c r="L75" i="68"/>
  <c r="M76" i="68"/>
  <c r="N76" i="68"/>
  <c r="O76" i="68"/>
  <c r="P76" i="68"/>
  <c r="Q76" i="68"/>
  <c r="R76" i="68"/>
  <c r="S76" i="68"/>
  <c r="T76" i="68"/>
  <c r="D77" i="68"/>
  <c r="E77" i="68"/>
  <c r="F77" i="68"/>
  <c r="G77" i="68"/>
  <c r="I77" i="68"/>
  <c r="J77" i="68"/>
  <c r="K77" i="68"/>
  <c r="L77" i="68"/>
  <c r="D78" i="68"/>
  <c r="E78" i="68"/>
  <c r="F78" i="68"/>
  <c r="G78" i="68"/>
  <c r="I78" i="68"/>
  <c r="J78" i="68"/>
  <c r="K78" i="68"/>
  <c r="L78" i="68"/>
  <c r="D79" i="68"/>
  <c r="E79" i="68"/>
  <c r="F79" i="68"/>
  <c r="G79" i="68"/>
  <c r="I79" i="68"/>
  <c r="J79" i="68"/>
  <c r="K79" i="68"/>
  <c r="L79" i="68"/>
  <c r="D80" i="68"/>
  <c r="E80" i="68"/>
  <c r="F80" i="68"/>
  <c r="G80" i="68"/>
  <c r="I80" i="68"/>
  <c r="J80" i="68"/>
  <c r="K80" i="68"/>
  <c r="L80" i="68"/>
  <c r="M81" i="68"/>
  <c r="N81" i="68"/>
  <c r="O81" i="68"/>
  <c r="P81" i="68"/>
  <c r="Q81" i="68"/>
  <c r="R81" i="68"/>
  <c r="S81" i="68"/>
  <c r="T81" i="68"/>
  <c r="D82" i="68"/>
  <c r="E82" i="68"/>
  <c r="F82" i="68"/>
  <c r="F86" i="68" s="1"/>
  <c r="G82" i="68"/>
  <c r="I82" i="68"/>
  <c r="J82" i="68"/>
  <c r="K82" i="68"/>
  <c r="D83" i="68"/>
  <c r="E83" i="68"/>
  <c r="F83" i="68"/>
  <c r="G83" i="68"/>
  <c r="I83" i="68"/>
  <c r="J83" i="68"/>
  <c r="K83" i="68"/>
  <c r="L83" i="68"/>
  <c r="D84" i="68"/>
  <c r="E84" i="68"/>
  <c r="F84" i="68"/>
  <c r="G84" i="68"/>
  <c r="I84" i="68"/>
  <c r="J84" i="68"/>
  <c r="K84" i="68"/>
  <c r="L84" i="68"/>
  <c r="D85" i="68"/>
  <c r="E85" i="68"/>
  <c r="F85" i="68"/>
  <c r="G85" i="68"/>
  <c r="I85" i="68"/>
  <c r="J85" i="68"/>
  <c r="K85" i="68"/>
  <c r="L85" i="68"/>
  <c r="D87" i="68"/>
  <c r="E87" i="68"/>
  <c r="F87" i="68"/>
  <c r="G87" i="68"/>
  <c r="I87" i="68"/>
  <c r="J87" i="68"/>
  <c r="K87" i="68"/>
  <c r="L87" i="68"/>
  <c r="D88" i="68"/>
  <c r="E88" i="68"/>
  <c r="F88" i="68"/>
  <c r="G88" i="68"/>
  <c r="I88" i="68"/>
  <c r="J88" i="68"/>
  <c r="K88" i="68"/>
  <c r="L88" i="68"/>
  <c r="D89" i="68"/>
  <c r="E89" i="68"/>
  <c r="F89" i="68"/>
  <c r="G89" i="68"/>
  <c r="I89" i="68"/>
  <c r="J89" i="68"/>
  <c r="K89" i="68"/>
  <c r="L89" i="68"/>
  <c r="D90" i="68"/>
  <c r="E90" i="68"/>
  <c r="F90" i="68"/>
  <c r="G90" i="68"/>
  <c r="I90" i="68"/>
  <c r="J90" i="68"/>
  <c r="K90" i="68"/>
  <c r="L90" i="68"/>
  <c r="D91" i="68"/>
  <c r="E91" i="68"/>
  <c r="F91" i="68"/>
  <c r="G91" i="68"/>
  <c r="I91" i="68"/>
  <c r="J91" i="68"/>
  <c r="K91" i="68"/>
  <c r="L91" i="68"/>
  <c r="D93" i="68"/>
  <c r="E93" i="68"/>
  <c r="F93" i="68"/>
  <c r="G93" i="68"/>
  <c r="I93" i="68"/>
  <c r="J93" i="68"/>
  <c r="K93" i="68"/>
  <c r="L93" i="68"/>
  <c r="D94" i="68"/>
  <c r="E94" i="68"/>
  <c r="F94" i="68"/>
  <c r="G94" i="68"/>
  <c r="I94" i="68"/>
  <c r="J94" i="68"/>
  <c r="K94" i="68"/>
  <c r="L94" i="68"/>
  <c r="D95" i="68"/>
  <c r="E95" i="68"/>
  <c r="F95" i="68"/>
  <c r="G95" i="68"/>
  <c r="I95" i="68"/>
  <c r="J95" i="68"/>
  <c r="K95" i="68"/>
  <c r="L95" i="68"/>
  <c r="D96" i="68"/>
  <c r="E96" i="68"/>
  <c r="F96" i="68"/>
  <c r="G96" i="68"/>
  <c r="I96" i="68"/>
  <c r="J96" i="68"/>
  <c r="K96" i="68"/>
  <c r="L96" i="68"/>
  <c r="M97" i="68"/>
  <c r="N97" i="68"/>
  <c r="O97" i="68"/>
  <c r="P97" i="68"/>
  <c r="Q97" i="68"/>
  <c r="R97" i="68"/>
  <c r="S97" i="68"/>
  <c r="T97" i="68"/>
  <c r="D98" i="68"/>
  <c r="E98" i="68"/>
  <c r="F98" i="68"/>
  <c r="G98" i="68"/>
  <c r="I98" i="68"/>
  <c r="J98" i="68"/>
  <c r="K98" i="68"/>
  <c r="L98" i="68"/>
  <c r="D34" i="49" l="1"/>
  <c r="C75" i="67"/>
  <c r="J44" i="70" s="1"/>
  <c r="C65" i="67"/>
  <c r="J30" i="70" s="1"/>
  <c r="K86" i="68"/>
  <c r="G50" i="49"/>
  <c r="O168" i="62" s="1"/>
  <c r="G46" i="49"/>
  <c r="O164" i="62" s="1"/>
  <c r="F46" i="49"/>
  <c r="D41" i="70"/>
  <c r="F60" i="68"/>
  <c r="E46" i="49"/>
  <c r="G86" i="68"/>
  <c r="D30" i="70"/>
  <c r="D26" i="70"/>
  <c r="D23" i="70"/>
  <c r="F23" i="49"/>
  <c r="C122" i="67"/>
  <c r="C117" i="67"/>
  <c r="C112" i="67"/>
  <c r="C99" i="67"/>
  <c r="E53" i="67"/>
  <c r="G106" i="67"/>
  <c r="J106" i="67"/>
  <c r="C116" i="67"/>
  <c r="N106" i="67"/>
  <c r="E44" i="67"/>
  <c r="F100" i="67"/>
  <c r="F77" i="67"/>
  <c r="I100" i="67"/>
  <c r="K106" i="67"/>
  <c r="J100" i="67"/>
  <c r="M100" i="67"/>
  <c r="R106" i="67"/>
  <c r="Q100" i="67"/>
  <c r="Q86" i="67"/>
  <c r="S106" i="67"/>
  <c r="P106" i="67"/>
  <c r="O77" i="67"/>
  <c r="C107" i="67"/>
  <c r="E111" i="67"/>
  <c r="I77" i="67"/>
  <c r="M77" i="67"/>
  <c r="O100" i="67"/>
  <c r="R100" i="67"/>
  <c r="R77" i="67"/>
  <c r="C59" i="68"/>
  <c r="E27" i="70" s="1"/>
  <c r="C50" i="68"/>
  <c r="C49" i="68"/>
  <c r="C110" i="67"/>
  <c r="E63" i="67"/>
  <c r="E33" i="67"/>
  <c r="F111" i="67"/>
  <c r="I106" i="67"/>
  <c r="I111" i="67"/>
  <c r="J86" i="68"/>
  <c r="E86" i="68"/>
  <c r="E23" i="67"/>
  <c r="C120" i="67"/>
  <c r="C115" i="67"/>
  <c r="C109" i="67"/>
  <c r="C104" i="67"/>
  <c r="E47" i="67"/>
  <c r="E36" i="67"/>
  <c r="H111" i="67"/>
  <c r="H77" i="67"/>
  <c r="J77" i="67"/>
  <c r="M106" i="67"/>
  <c r="L100" i="67"/>
  <c r="L77" i="67"/>
  <c r="P111" i="67"/>
  <c r="P86" i="67"/>
  <c r="L86" i="68"/>
  <c r="C48" i="68"/>
  <c r="C121" i="67"/>
  <c r="C105" i="67"/>
  <c r="E77" i="67"/>
  <c r="E27" i="67"/>
  <c r="H100" i="67"/>
  <c r="J111" i="67"/>
  <c r="J86" i="67"/>
  <c r="L86" i="67"/>
  <c r="M111" i="67"/>
  <c r="O111" i="67"/>
  <c r="Q106" i="67"/>
  <c r="P100" i="67"/>
  <c r="Q111" i="67"/>
  <c r="Q77" i="67"/>
  <c r="R111" i="67"/>
  <c r="I86" i="68"/>
  <c r="D86" i="68"/>
  <c r="C124" i="67"/>
  <c r="C119" i="67"/>
  <c r="C113" i="67"/>
  <c r="J72" i="70" s="1"/>
  <c r="J74" i="70" s="1"/>
  <c r="C108" i="67"/>
  <c r="C103" i="67"/>
  <c r="F106" i="67"/>
  <c r="E100" i="67"/>
  <c r="E91" i="67"/>
  <c r="C114" i="67"/>
  <c r="F23" i="67"/>
  <c r="L111" i="67"/>
  <c r="M86" i="67"/>
  <c r="O86" i="67"/>
  <c r="P77" i="67"/>
  <c r="R86" i="67"/>
  <c r="F63" i="67"/>
  <c r="I63" i="67"/>
  <c r="M63" i="67"/>
  <c r="R63" i="67"/>
  <c r="Q63" i="67"/>
  <c r="F44" i="67"/>
  <c r="H63" i="67"/>
  <c r="J63" i="67"/>
  <c r="L63" i="67"/>
  <c r="C69" i="67"/>
  <c r="F53" i="67"/>
  <c r="C43" i="67"/>
  <c r="O63" i="67"/>
  <c r="P63" i="67"/>
  <c r="O33" i="67"/>
  <c r="C87" i="67"/>
  <c r="J55" i="70" s="1"/>
  <c r="R71" i="68"/>
  <c r="N71" i="68"/>
  <c r="R36" i="67"/>
  <c r="P23" i="67"/>
  <c r="G66" i="68"/>
  <c r="L60" i="68"/>
  <c r="D53" i="68"/>
  <c r="H54" i="68"/>
  <c r="H72" i="68" s="1"/>
  <c r="H100" i="68" s="1"/>
  <c r="S71" i="68"/>
  <c r="T92" i="68"/>
  <c r="R92" i="68"/>
  <c r="R99" i="68" s="1"/>
  <c r="L91" i="67"/>
  <c r="M91" i="67"/>
  <c r="O91" i="67"/>
  <c r="P91" i="67"/>
  <c r="F33" i="67"/>
  <c r="H53" i="67"/>
  <c r="J36" i="67"/>
  <c r="F86" i="67"/>
  <c r="H86" i="67"/>
  <c r="M47" i="67"/>
  <c r="M36" i="67"/>
  <c r="J33" i="67"/>
  <c r="L47" i="67"/>
  <c r="L36" i="67"/>
  <c r="O27" i="67"/>
  <c r="R33" i="67"/>
  <c r="F91" i="67"/>
  <c r="I47" i="67"/>
  <c r="I36" i="67"/>
  <c r="J47" i="67"/>
  <c r="M33" i="67"/>
  <c r="M27" i="67"/>
  <c r="O47" i="67"/>
  <c r="O36" i="67"/>
  <c r="Q91" i="67"/>
  <c r="Q27" i="67"/>
  <c r="R27" i="67"/>
  <c r="I86" i="67"/>
  <c r="J27" i="67"/>
  <c r="H91" i="67"/>
  <c r="I91" i="67"/>
  <c r="J91" i="67"/>
  <c r="R91" i="67"/>
  <c r="P44" i="67"/>
  <c r="R23" i="67"/>
  <c r="H23" i="67"/>
  <c r="H44" i="67"/>
  <c r="I53" i="67"/>
  <c r="I44" i="67"/>
  <c r="J53" i="67"/>
  <c r="L53" i="67"/>
  <c r="L44" i="67"/>
  <c r="L27" i="67"/>
  <c r="L23" i="67"/>
  <c r="M53" i="67"/>
  <c r="O53" i="67"/>
  <c r="P47" i="67"/>
  <c r="P33" i="67"/>
  <c r="P27" i="67"/>
  <c r="Q53" i="67"/>
  <c r="R44" i="67"/>
  <c r="F27" i="67"/>
  <c r="H47" i="67"/>
  <c r="H27" i="67"/>
  <c r="I33" i="67"/>
  <c r="I27" i="67"/>
  <c r="L33" i="67"/>
  <c r="M23" i="67"/>
  <c r="M28" i="67" s="1"/>
  <c r="M44" i="67"/>
  <c r="O23" i="67"/>
  <c r="O44" i="67"/>
  <c r="P36" i="67"/>
  <c r="Q23" i="67"/>
  <c r="Q44" i="67"/>
  <c r="R53" i="67"/>
  <c r="J44" i="67"/>
  <c r="I23" i="67"/>
  <c r="J23" i="67"/>
  <c r="P53" i="67"/>
  <c r="P71" i="68"/>
  <c r="U85" i="68"/>
  <c r="T71" i="68"/>
  <c r="O71" i="68"/>
  <c r="W54" i="68"/>
  <c r="W72" i="68" s="1"/>
  <c r="T99" i="68"/>
  <c r="Q92" i="68"/>
  <c r="Q99" i="68" s="1"/>
  <c r="M92" i="68"/>
  <c r="M99" i="68" s="1"/>
  <c r="N92" i="68"/>
  <c r="N99" i="68" s="1"/>
  <c r="P92" i="68"/>
  <c r="P99" i="68" s="1"/>
  <c r="Y54" i="68"/>
  <c r="Y72" i="68" s="1"/>
  <c r="X54" i="68"/>
  <c r="U95" i="68"/>
  <c r="U56" i="68"/>
  <c r="U27" i="68"/>
  <c r="U49" i="68"/>
  <c r="E47" i="68"/>
  <c r="U62" i="68"/>
  <c r="U43" i="68"/>
  <c r="I47" i="68"/>
  <c r="U20" i="68"/>
  <c r="L47" i="68"/>
  <c r="G47" i="68"/>
  <c r="J21" i="68"/>
  <c r="J47" i="68"/>
  <c r="U68" i="68"/>
  <c r="K47" i="68"/>
  <c r="F47" i="68"/>
  <c r="U18" i="68"/>
  <c r="V18" i="68" s="1"/>
  <c r="U40" i="68"/>
  <c r="U89" i="68"/>
  <c r="U12" i="68"/>
  <c r="U10" i="68"/>
  <c r="U65" i="68"/>
  <c r="U41" i="68"/>
  <c r="U75" i="68"/>
  <c r="U39" i="68"/>
  <c r="U32" i="68"/>
  <c r="U14" i="68"/>
  <c r="U91" i="68"/>
  <c r="U9" i="68"/>
  <c r="U83" i="68"/>
  <c r="U45" i="68"/>
  <c r="U87" i="68"/>
  <c r="U79" i="68"/>
  <c r="S92" i="68"/>
  <c r="S99" i="68" s="1"/>
  <c r="O92" i="68"/>
  <c r="O99" i="68" s="1"/>
  <c r="U73" i="68"/>
  <c r="Q71" i="68"/>
  <c r="M71" i="68"/>
  <c r="U63" i="68"/>
  <c r="U37" i="68"/>
  <c r="U30" i="68"/>
  <c r="U26" i="68"/>
  <c r="U22" i="68"/>
  <c r="U16" i="68"/>
  <c r="U31" i="68"/>
  <c r="U11" i="68"/>
  <c r="C96" i="68"/>
  <c r="C95" i="68"/>
  <c r="U94" i="68"/>
  <c r="C89" i="68"/>
  <c r="C85" i="68"/>
  <c r="U84" i="68"/>
  <c r="U80" i="68"/>
  <c r="C75" i="68"/>
  <c r="C74" i="68"/>
  <c r="C68" i="68"/>
  <c r="C67" i="68"/>
  <c r="C65" i="68"/>
  <c r="C64" i="68"/>
  <c r="C62" i="68"/>
  <c r="C61" i="68"/>
  <c r="U58" i="68"/>
  <c r="C56" i="68"/>
  <c r="U55" i="68"/>
  <c r="C43" i="68"/>
  <c r="C39" i="68"/>
  <c r="E39" i="70" s="1"/>
  <c r="U38" i="68"/>
  <c r="C34" i="68"/>
  <c r="E34" i="70" s="1"/>
  <c r="C32" i="68"/>
  <c r="C31" i="68"/>
  <c r="I33" i="68"/>
  <c r="I35" i="68" s="1"/>
  <c r="U28" i="68"/>
  <c r="C27" i="68"/>
  <c r="E32" i="70" s="1"/>
  <c r="C26" i="68"/>
  <c r="C25" i="68"/>
  <c r="U23" i="68"/>
  <c r="C18" i="68"/>
  <c r="U17" i="68"/>
  <c r="C14" i="68"/>
  <c r="C12" i="68"/>
  <c r="E13" i="70" s="1"/>
  <c r="C10" i="68"/>
  <c r="C91" i="68"/>
  <c r="C90" i="68"/>
  <c r="U88" i="68"/>
  <c r="C83" i="68"/>
  <c r="C79" i="68"/>
  <c r="C78" i="68"/>
  <c r="C73" i="68"/>
  <c r="U69" i="68"/>
  <c r="C63" i="68"/>
  <c r="E55" i="70" s="1"/>
  <c r="C58" i="68"/>
  <c r="C57" i="68"/>
  <c r="C45" i="68"/>
  <c r="E50" i="70" s="1"/>
  <c r="C44" i="68"/>
  <c r="U42" i="68"/>
  <c r="C41" i="68"/>
  <c r="C40" i="68"/>
  <c r="C37" i="68"/>
  <c r="C36" i="68"/>
  <c r="C30" i="68"/>
  <c r="U29" i="68"/>
  <c r="C28" i="68"/>
  <c r="E33" i="70" s="1"/>
  <c r="C22" i="68"/>
  <c r="C20" i="68"/>
  <c r="C19" i="68"/>
  <c r="C16" i="68"/>
  <c r="U13" i="68"/>
  <c r="C9" i="68"/>
  <c r="U77" i="68"/>
  <c r="C77" i="68"/>
  <c r="U59" i="68"/>
  <c r="U50" i="68"/>
  <c r="C93" i="68"/>
  <c r="U98" i="68"/>
  <c r="C11" i="68"/>
  <c r="E12" i="70" s="1"/>
  <c r="U96" i="68"/>
  <c r="U90" i="68"/>
  <c r="U82" i="68"/>
  <c r="U78" i="68"/>
  <c r="U74" i="68"/>
  <c r="U67" i="68"/>
  <c r="U64" i="68"/>
  <c r="V64" i="68" s="1"/>
  <c r="U61" i="68"/>
  <c r="U57" i="68"/>
  <c r="U48" i="68"/>
  <c r="D47" i="68"/>
  <c r="U44" i="68"/>
  <c r="U36" i="68"/>
  <c r="U25" i="68"/>
  <c r="U19" i="68"/>
  <c r="C98" i="68"/>
  <c r="C94" i="68"/>
  <c r="C88" i="68"/>
  <c r="C84" i="68"/>
  <c r="C80" i="68"/>
  <c r="V80" i="68" s="1"/>
  <c r="C69" i="68"/>
  <c r="C55" i="68"/>
  <c r="E23" i="70" s="1"/>
  <c r="C42" i="68"/>
  <c r="E42" i="70" s="1"/>
  <c r="C38" i="68"/>
  <c r="E38" i="70" s="1"/>
  <c r="C29" i="68"/>
  <c r="C23" i="68"/>
  <c r="C17" i="68"/>
  <c r="C13" i="68"/>
  <c r="E14" i="70" s="1"/>
  <c r="U34" i="68"/>
  <c r="V34" i="68" s="1"/>
  <c r="C44" i="67" l="1"/>
  <c r="J16" i="70" s="1"/>
  <c r="V56" i="68"/>
  <c r="D25" i="70"/>
  <c r="D28" i="70" s="1"/>
  <c r="D29" i="70"/>
  <c r="F34" i="49"/>
  <c r="D99" i="49"/>
  <c r="D101" i="49" s="1"/>
  <c r="D51" i="49"/>
  <c r="D69" i="49"/>
  <c r="D97" i="49" s="1"/>
  <c r="C111" i="67"/>
  <c r="C47" i="68"/>
  <c r="F24" i="69" s="1"/>
  <c r="C24" i="69" s="1"/>
  <c r="U86" i="68"/>
  <c r="X72" i="68"/>
  <c r="C100" i="67"/>
  <c r="E54" i="67"/>
  <c r="V17" i="68"/>
  <c r="C106" i="67"/>
  <c r="C23" i="67"/>
  <c r="J10" i="70" s="1"/>
  <c r="E28" i="67"/>
  <c r="O28" i="67"/>
  <c r="C53" i="67"/>
  <c r="J18" i="70" s="1"/>
  <c r="F54" i="67"/>
  <c r="P28" i="67"/>
  <c r="R101" i="67"/>
  <c r="V31" i="68"/>
  <c r="R54" i="67"/>
  <c r="Q54" i="67"/>
  <c r="V45" i="68"/>
  <c r="V57" i="68"/>
  <c r="V49" i="68"/>
  <c r="V19" i="68"/>
  <c r="V87" i="68"/>
  <c r="V73" i="68"/>
  <c r="V89" i="68"/>
  <c r="V43" i="68"/>
  <c r="V85" i="68"/>
  <c r="V16" i="68"/>
  <c r="I28" i="67"/>
  <c r="Q28" i="67"/>
  <c r="J28" i="67"/>
  <c r="M54" i="67"/>
  <c r="J54" i="67"/>
  <c r="F28" i="67"/>
  <c r="R28" i="67"/>
  <c r="O54" i="67"/>
  <c r="O78" i="67" s="1"/>
  <c r="H54" i="67"/>
  <c r="L28" i="67"/>
  <c r="I54" i="67"/>
  <c r="P54" i="67"/>
  <c r="L54" i="67"/>
  <c r="H28" i="67"/>
  <c r="V26" i="68"/>
  <c r="V65" i="68"/>
  <c r="V63" i="68"/>
  <c r="V40" i="68"/>
  <c r="E40" i="70"/>
  <c r="E11" i="70"/>
  <c r="V32" i="68"/>
  <c r="E45" i="70"/>
  <c r="V14" i="68"/>
  <c r="E15" i="70"/>
  <c r="V78" i="68"/>
  <c r="V37" i="68"/>
  <c r="E37" i="70"/>
  <c r="V48" i="68"/>
  <c r="E10" i="70"/>
  <c r="E21" i="70"/>
  <c r="V41" i="68"/>
  <c r="E41" i="70"/>
  <c r="V39" i="68"/>
  <c r="F49" i="65"/>
  <c r="G49" i="65" s="1"/>
  <c r="H49" i="65" s="1"/>
  <c r="V22" i="68"/>
  <c r="U47" i="68"/>
  <c r="V79" i="68"/>
  <c r="V75" i="68"/>
  <c r="V12" i="68"/>
  <c r="V69" i="68"/>
  <c r="V74" i="68"/>
  <c r="V96" i="68"/>
  <c r="V68" i="68"/>
  <c r="V27" i="68"/>
  <c r="V50" i="68"/>
  <c r="V83" i="68"/>
  <c r="V10" i="68"/>
  <c r="V44" i="68"/>
  <c r="V61" i="68"/>
  <c r="V91" i="68"/>
  <c r="V67" i="68"/>
  <c r="V30" i="68"/>
  <c r="V20" i="68"/>
  <c r="V9" i="68"/>
  <c r="V62" i="68"/>
  <c r="V84" i="68"/>
  <c r="V13" i="68"/>
  <c r="V38" i="68"/>
  <c r="V25" i="68"/>
  <c r="V90" i="68"/>
  <c r="V95" i="68"/>
  <c r="V58" i="68"/>
  <c r="V28" i="68"/>
  <c r="V42" i="68"/>
  <c r="V36" i="68"/>
  <c r="V98" i="68"/>
  <c r="V77" i="68"/>
  <c r="V11" i="68"/>
  <c r="U93" i="68"/>
  <c r="V93" i="68" s="1"/>
  <c r="V23" i="68"/>
  <c r="V94" i="68"/>
  <c r="V29" i="68"/>
  <c r="V55" i="68"/>
  <c r="V88" i="68"/>
  <c r="F99" i="49" l="1"/>
  <c r="F101" i="49" s="1"/>
  <c r="D40" i="70"/>
  <c r="D51" i="70" s="1"/>
  <c r="D76" i="70" s="1"/>
  <c r="F69" i="49"/>
  <c r="F97" i="49" s="1"/>
  <c r="F51" i="49"/>
  <c r="E78" i="67"/>
  <c r="V47" i="68"/>
  <c r="D28" i="69" l="1"/>
  <c r="D30" i="69" s="1"/>
  <c r="D20" i="69"/>
  <c r="E72" i="70" l="1"/>
  <c r="E64" i="70"/>
  <c r="E58" i="70"/>
  <c r="E51" i="70"/>
  <c r="E28" i="70"/>
  <c r="J71" i="70"/>
  <c r="N186" i="62"/>
  <c r="J115" i="62"/>
  <c r="E18" i="63"/>
  <c r="D18" i="63"/>
  <c r="E15" i="63"/>
  <c r="D15" i="63"/>
  <c r="E14" i="63"/>
  <c r="E19" i="63" s="1"/>
  <c r="D14" i="63"/>
  <c r="F54" i="65"/>
  <c r="G54" i="65"/>
  <c r="H54" i="65"/>
  <c r="C54" i="65"/>
  <c r="E54" i="65" s="1"/>
  <c r="C18" i="63"/>
  <c r="F18" i="63"/>
  <c r="C14" i="63"/>
  <c r="F14" i="63"/>
  <c r="J113" i="62"/>
  <c r="J114" i="62"/>
  <c r="C31" i="60"/>
  <c r="C10" i="61"/>
  <c r="C125" i="62"/>
  <c r="N11" i="62"/>
  <c r="N12" i="62"/>
  <c r="N20" i="62"/>
  <c r="N48" i="62"/>
  <c r="N49" i="62"/>
  <c r="N53" i="62"/>
  <c r="N54" i="62"/>
  <c r="N55" i="62"/>
  <c r="N56" i="62"/>
  <c r="N57" i="62"/>
  <c r="N58" i="62"/>
  <c r="N59" i="62"/>
  <c r="N62" i="62"/>
  <c r="N63" i="62"/>
  <c r="N64" i="62"/>
  <c r="N65" i="62"/>
  <c r="N66" i="62"/>
  <c r="N68" i="62"/>
  <c r="N69" i="62"/>
  <c r="N70" i="62"/>
  <c r="N71" i="62"/>
  <c r="N74" i="62"/>
  <c r="N78" i="62"/>
  <c r="N84" i="62" s="1"/>
  <c r="N86" i="62"/>
  <c r="N87" i="62"/>
  <c r="N90" i="62"/>
  <c r="N91" i="62"/>
  <c r="N92" i="62"/>
  <c r="N93" i="62"/>
  <c r="N94" i="62"/>
  <c r="N95" i="62"/>
  <c r="N96" i="62"/>
  <c r="N97" i="62"/>
  <c r="N101" i="62"/>
  <c r="N102" i="62"/>
  <c r="N103" i="62"/>
  <c r="N105" i="62"/>
  <c r="N106" i="62"/>
  <c r="N107" i="62"/>
  <c r="N108" i="62"/>
  <c r="N110" i="62"/>
  <c r="N113" i="62"/>
  <c r="N114" i="62"/>
  <c r="N115" i="62"/>
  <c r="N117" i="62"/>
  <c r="N118" i="62"/>
  <c r="N119" i="62"/>
  <c r="N120" i="62"/>
  <c r="N122" i="62"/>
  <c r="M11" i="62"/>
  <c r="M12" i="62"/>
  <c r="M20" i="62"/>
  <c r="M48" i="62"/>
  <c r="M49" i="62"/>
  <c r="M53" i="62"/>
  <c r="M54" i="62"/>
  <c r="M55" i="62"/>
  <c r="M56" i="62"/>
  <c r="M57" i="62"/>
  <c r="M58" i="62"/>
  <c r="M59" i="62"/>
  <c r="M62" i="62"/>
  <c r="M63" i="62"/>
  <c r="M64" i="62"/>
  <c r="M65" i="62"/>
  <c r="M66" i="62"/>
  <c r="M68" i="62"/>
  <c r="M69" i="62"/>
  <c r="M70" i="62"/>
  <c r="M71" i="62"/>
  <c r="M74" i="62"/>
  <c r="M78" i="62"/>
  <c r="M84" i="62" s="1"/>
  <c r="M86" i="62"/>
  <c r="M87" i="62"/>
  <c r="M90" i="62"/>
  <c r="M91" i="62"/>
  <c r="M92" i="62"/>
  <c r="M93" i="62"/>
  <c r="M94" i="62"/>
  <c r="M95" i="62"/>
  <c r="M96" i="62"/>
  <c r="M97" i="62"/>
  <c r="M101" i="62"/>
  <c r="M102" i="62"/>
  <c r="M103" i="62"/>
  <c r="M105" i="62"/>
  <c r="M106" i="62"/>
  <c r="M107" i="62"/>
  <c r="M108" i="62"/>
  <c r="M110" i="62"/>
  <c r="M113" i="62"/>
  <c r="M114" i="62"/>
  <c r="M115" i="62"/>
  <c r="M117" i="62"/>
  <c r="M118" i="62"/>
  <c r="M119" i="62"/>
  <c r="M120" i="62"/>
  <c r="M122" i="62"/>
  <c r="L20" i="62"/>
  <c r="L48" i="62"/>
  <c r="L49" i="62"/>
  <c r="L53" i="62"/>
  <c r="L55" i="62"/>
  <c r="L56" i="62"/>
  <c r="L57" i="62"/>
  <c r="L58" i="62"/>
  <c r="L59" i="62"/>
  <c r="L62" i="62"/>
  <c r="L63" i="62"/>
  <c r="L64" i="62"/>
  <c r="L65" i="62"/>
  <c r="L66" i="62"/>
  <c r="L68" i="62"/>
  <c r="L69" i="62"/>
  <c r="L70" i="62"/>
  <c r="L71" i="62"/>
  <c r="L74" i="62"/>
  <c r="L78" i="62"/>
  <c r="L84" i="62" s="1"/>
  <c r="L86" i="62"/>
  <c r="L87" i="62"/>
  <c r="L90" i="62"/>
  <c r="L91" i="62"/>
  <c r="L92" i="62"/>
  <c r="L93" i="62"/>
  <c r="L94" i="62"/>
  <c r="L95" i="62"/>
  <c r="L96" i="62"/>
  <c r="L97" i="62"/>
  <c r="L101" i="62"/>
  <c r="L102" i="62"/>
  <c r="L103" i="62"/>
  <c r="L105" i="62"/>
  <c r="L106" i="62"/>
  <c r="L107" i="62"/>
  <c r="L108" i="62"/>
  <c r="L110" i="62"/>
  <c r="L113" i="62"/>
  <c r="L114" i="62"/>
  <c r="L115" i="62"/>
  <c r="L117" i="62"/>
  <c r="L118" i="62"/>
  <c r="L119" i="62"/>
  <c r="L120" i="62"/>
  <c r="L122" i="62"/>
  <c r="K84" i="62"/>
  <c r="C37" i="67"/>
  <c r="C48" i="67"/>
  <c r="J53" i="62"/>
  <c r="I54" i="62"/>
  <c r="J54" i="62"/>
  <c r="J55" i="62"/>
  <c r="I56" i="62"/>
  <c r="J56" i="62"/>
  <c r="J57" i="62"/>
  <c r="J58" i="62"/>
  <c r="J59" i="62"/>
  <c r="J62" i="62"/>
  <c r="J64" i="62"/>
  <c r="J65" i="62"/>
  <c r="J66" i="62"/>
  <c r="J78" i="62"/>
  <c r="J84" i="62" s="1"/>
  <c r="J90" i="62"/>
  <c r="J91" i="62"/>
  <c r="J92" i="62"/>
  <c r="J93" i="62"/>
  <c r="J94" i="62"/>
  <c r="J95" i="62"/>
  <c r="J96" i="62"/>
  <c r="J97" i="62"/>
  <c r="J101" i="62"/>
  <c r="J102" i="62"/>
  <c r="J103" i="62"/>
  <c r="J105" i="62"/>
  <c r="J106" i="62"/>
  <c r="J107" i="62"/>
  <c r="J108" i="62"/>
  <c r="J117" i="62"/>
  <c r="J118" i="62"/>
  <c r="J119" i="62"/>
  <c r="J120" i="62"/>
  <c r="J122" i="62"/>
  <c r="E84" i="62"/>
  <c r="D84" i="62"/>
  <c r="M130" i="62"/>
  <c r="N130" i="62"/>
  <c r="M131" i="62"/>
  <c r="N131" i="62"/>
  <c r="M133" i="62"/>
  <c r="N133" i="62"/>
  <c r="M134" i="62"/>
  <c r="N134" i="62"/>
  <c r="M135" i="62"/>
  <c r="N135" i="62"/>
  <c r="M136" i="62"/>
  <c r="N136" i="62"/>
  <c r="M139" i="62"/>
  <c r="N139" i="62"/>
  <c r="M140" i="62"/>
  <c r="N140" i="62"/>
  <c r="M141" i="62"/>
  <c r="N141" i="62"/>
  <c r="M142" i="62"/>
  <c r="N142" i="62"/>
  <c r="M143" i="62"/>
  <c r="M146" i="62"/>
  <c r="M150" i="62" s="1"/>
  <c r="N146" i="62"/>
  <c r="N150" i="62" s="1"/>
  <c r="M147" i="62"/>
  <c r="N147" i="62"/>
  <c r="M153" i="62"/>
  <c r="N153" i="62"/>
  <c r="M159" i="62"/>
  <c r="N159" i="62"/>
  <c r="M160" i="62"/>
  <c r="N160" i="62"/>
  <c r="M161" i="62"/>
  <c r="N161" i="62"/>
  <c r="M165" i="62"/>
  <c r="N165" i="62"/>
  <c r="M166" i="62"/>
  <c r="N166" i="62"/>
  <c r="N170" i="62"/>
  <c r="M171" i="62"/>
  <c r="N171" i="62"/>
  <c r="M172" i="62"/>
  <c r="N172" i="62"/>
  <c r="M173" i="62"/>
  <c r="N173" i="62"/>
  <c r="M174" i="62"/>
  <c r="N174" i="62"/>
  <c r="M176" i="62"/>
  <c r="N176" i="62"/>
  <c r="M177" i="62"/>
  <c r="N177" i="62"/>
  <c r="M178" i="62"/>
  <c r="M179" i="62"/>
  <c r="N179" i="62"/>
  <c r="M180" i="62"/>
  <c r="N180" i="62"/>
  <c r="M182" i="62"/>
  <c r="N182" i="62"/>
  <c r="M183" i="62"/>
  <c r="N183" i="62"/>
  <c r="M184" i="62"/>
  <c r="N184" i="62"/>
  <c r="M190" i="62"/>
  <c r="N190" i="62"/>
  <c r="M191" i="62"/>
  <c r="N191" i="62"/>
  <c r="M192" i="62"/>
  <c r="N192" i="62"/>
  <c r="M194" i="62"/>
  <c r="N194" i="62"/>
  <c r="M195" i="62"/>
  <c r="N195" i="62"/>
  <c r="M196" i="62"/>
  <c r="N196" i="62"/>
  <c r="M197" i="62"/>
  <c r="N197" i="62"/>
  <c r="M200" i="62"/>
  <c r="M203" i="62" s="1"/>
  <c r="N200" i="62"/>
  <c r="N203" i="62" s="1"/>
  <c r="M201" i="62"/>
  <c r="N201" i="62"/>
  <c r="M202" i="62"/>
  <c r="N202" i="62"/>
  <c r="M204" i="62"/>
  <c r="N204" i="62"/>
  <c r="M205" i="62"/>
  <c r="N205" i="62"/>
  <c r="M206" i="62"/>
  <c r="N206" i="62"/>
  <c r="M207" i="62"/>
  <c r="N207" i="62"/>
  <c r="M208" i="62"/>
  <c r="N208" i="62"/>
  <c r="M210" i="62"/>
  <c r="N210" i="62"/>
  <c r="M211" i="62"/>
  <c r="N211" i="62"/>
  <c r="M212" i="62"/>
  <c r="N212" i="62"/>
  <c r="M213" i="62"/>
  <c r="N213" i="62"/>
  <c r="M215" i="62"/>
  <c r="N215" i="62"/>
  <c r="L130" i="62"/>
  <c r="L131" i="62"/>
  <c r="L133" i="62"/>
  <c r="L134" i="62"/>
  <c r="L135" i="62"/>
  <c r="L136" i="62"/>
  <c r="L139" i="62"/>
  <c r="L140" i="62"/>
  <c r="L141" i="62"/>
  <c r="L142" i="62"/>
  <c r="L143" i="62"/>
  <c r="L146" i="62"/>
  <c r="L147" i="62"/>
  <c r="L153" i="62"/>
  <c r="L159" i="62"/>
  <c r="L160" i="62"/>
  <c r="L161" i="62"/>
  <c r="L165" i="62"/>
  <c r="L168" i="62" s="1"/>
  <c r="L170" i="62"/>
  <c r="L171" i="62"/>
  <c r="L172" i="62"/>
  <c r="L173" i="62"/>
  <c r="L174" i="62"/>
  <c r="L176" i="62"/>
  <c r="L177" i="62"/>
  <c r="L178" i="62"/>
  <c r="L179" i="62"/>
  <c r="L180" i="62"/>
  <c r="L182" i="62"/>
  <c r="L183" i="62"/>
  <c r="L184" i="62"/>
  <c r="L190" i="62"/>
  <c r="L191" i="62"/>
  <c r="L192" i="62"/>
  <c r="L194" i="62"/>
  <c r="L195" i="62"/>
  <c r="L196" i="62"/>
  <c r="L197" i="62"/>
  <c r="L200" i="62"/>
  <c r="L201" i="62"/>
  <c r="L202" i="62"/>
  <c r="L204" i="62"/>
  <c r="L205" i="62"/>
  <c r="L206" i="62"/>
  <c r="L207" i="62"/>
  <c r="L208" i="62"/>
  <c r="L210" i="62"/>
  <c r="L211" i="62"/>
  <c r="L212" i="62"/>
  <c r="L213" i="62"/>
  <c r="L215" i="62"/>
  <c r="K131" i="62"/>
  <c r="K134" i="62"/>
  <c r="K136" i="62"/>
  <c r="K139" i="62"/>
  <c r="K140" i="62"/>
  <c r="K141" i="62"/>
  <c r="K142" i="62"/>
  <c r="K146" i="62"/>
  <c r="K159" i="62"/>
  <c r="K161" i="62"/>
  <c r="K165" i="62"/>
  <c r="K168" i="62" s="1"/>
  <c r="K170" i="62"/>
  <c r="K175" i="62" s="1"/>
  <c r="K171" i="62"/>
  <c r="K172" i="62"/>
  <c r="K173" i="62"/>
  <c r="K176" i="62"/>
  <c r="K177" i="62"/>
  <c r="K178" i="62"/>
  <c r="K179" i="62"/>
  <c r="K180" i="62"/>
  <c r="K182" i="62"/>
  <c r="K184" i="62"/>
  <c r="K190" i="62"/>
  <c r="K191" i="62"/>
  <c r="K192" i="62"/>
  <c r="K194" i="62"/>
  <c r="K196" i="62"/>
  <c r="K197" i="62"/>
  <c r="K200" i="62"/>
  <c r="K203" i="62" s="1"/>
  <c r="K201" i="62"/>
  <c r="K202" i="62"/>
  <c r="K204" i="62"/>
  <c r="K206" i="62"/>
  <c r="K207" i="62"/>
  <c r="K208" i="62"/>
  <c r="K210" i="62"/>
  <c r="K211" i="62"/>
  <c r="K212" i="62"/>
  <c r="K213" i="62"/>
  <c r="K215" i="62"/>
  <c r="V123" i="67"/>
  <c r="U123" i="67"/>
  <c r="V111" i="67"/>
  <c r="U111" i="67"/>
  <c r="V106" i="67"/>
  <c r="U106" i="67"/>
  <c r="V91" i="67"/>
  <c r="U91" i="67"/>
  <c r="V86" i="67"/>
  <c r="U86" i="67"/>
  <c r="V63" i="67"/>
  <c r="U63" i="67"/>
  <c r="V53" i="67"/>
  <c r="U53" i="67"/>
  <c r="V47" i="67"/>
  <c r="U47" i="67"/>
  <c r="V44" i="67"/>
  <c r="U44" i="67"/>
  <c r="V36" i="67"/>
  <c r="U36" i="67"/>
  <c r="V33" i="67"/>
  <c r="U33" i="67"/>
  <c r="V23" i="67"/>
  <c r="V28" i="67" s="1"/>
  <c r="U23" i="67"/>
  <c r="U28" i="67" s="1"/>
  <c r="B32" i="66"/>
  <c r="F15" i="63"/>
  <c r="C15" i="63"/>
  <c r="B15" i="63"/>
  <c r="B24" i="59"/>
  <c r="B16" i="59"/>
  <c r="C24" i="55"/>
  <c r="E24" i="55" s="1"/>
  <c r="C34" i="54"/>
  <c r="E34" i="54" s="1"/>
  <c r="G34" i="54" s="1"/>
  <c r="C12" i="54"/>
  <c r="C117" i="53"/>
  <c r="C106" i="53"/>
  <c r="C95" i="53"/>
  <c r="E95" i="53" s="1"/>
  <c r="G95" i="53" s="1"/>
  <c r="C84" i="53"/>
  <c r="C73" i="53"/>
  <c r="C62" i="53"/>
  <c r="D62" i="53" s="1"/>
  <c r="E62" i="53" s="1"/>
  <c r="C51" i="53"/>
  <c r="C40" i="53"/>
  <c r="E40" i="53" s="1"/>
  <c r="G40" i="53" s="1"/>
  <c r="C29" i="53"/>
  <c r="C117" i="52"/>
  <c r="E117" i="52" s="1"/>
  <c r="G117" i="52" s="1"/>
  <c r="C106" i="52"/>
  <c r="E106" i="52" s="1"/>
  <c r="G106" i="52" s="1"/>
  <c r="C95" i="52"/>
  <c r="E95" i="52" s="1"/>
  <c r="G95" i="52" s="1"/>
  <c r="C84" i="52"/>
  <c r="E84" i="52" s="1"/>
  <c r="G84" i="52" s="1"/>
  <c r="C73" i="52"/>
  <c r="E73" i="52" s="1"/>
  <c r="G73" i="52" s="1"/>
  <c r="C62" i="52"/>
  <c r="E62" i="52" s="1"/>
  <c r="G62" i="52" s="1"/>
  <c r="C51" i="52"/>
  <c r="E51" i="52" s="1"/>
  <c r="G51" i="52" s="1"/>
  <c r="C29" i="52"/>
  <c r="E29" i="52" s="1"/>
  <c r="G29" i="52" s="1"/>
  <c r="B34" i="50"/>
  <c r="B28" i="50"/>
  <c r="B24" i="50"/>
  <c r="B20" i="50"/>
  <c r="B12" i="50"/>
  <c r="O212" i="62"/>
  <c r="C78" i="49"/>
  <c r="C73" i="49"/>
  <c r="O185" i="62"/>
  <c r="G11" i="69"/>
  <c r="E122" i="45"/>
  <c r="D122" i="45"/>
  <c r="C122" i="45"/>
  <c r="E120" i="45"/>
  <c r="D120" i="45"/>
  <c r="C120" i="45"/>
  <c r="E119" i="45"/>
  <c r="D119" i="45"/>
  <c r="C119" i="45"/>
  <c r="E118" i="45"/>
  <c r="D118" i="45"/>
  <c r="C118" i="45"/>
  <c r="E117" i="45"/>
  <c r="D117" i="45"/>
  <c r="C117" i="45"/>
  <c r="E115" i="45"/>
  <c r="D115" i="45"/>
  <c r="C115" i="45"/>
  <c r="E114" i="45"/>
  <c r="D114" i="45"/>
  <c r="C114" i="45"/>
  <c r="E113" i="45"/>
  <c r="D113" i="45"/>
  <c r="C113" i="45"/>
  <c r="E111" i="45"/>
  <c r="D111" i="45"/>
  <c r="C111" i="45"/>
  <c r="E110" i="45"/>
  <c r="D110" i="45"/>
  <c r="C110" i="45"/>
  <c r="E108" i="45"/>
  <c r="D108" i="45"/>
  <c r="C108" i="45"/>
  <c r="E107" i="45"/>
  <c r="D107" i="45"/>
  <c r="C107" i="45"/>
  <c r="E106" i="45"/>
  <c r="D106" i="45"/>
  <c r="C106" i="45"/>
  <c r="E105" i="45"/>
  <c r="D105" i="45"/>
  <c r="E103" i="45"/>
  <c r="D103" i="45"/>
  <c r="E102" i="45"/>
  <c r="D102" i="45"/>
  <c r="E101" i="45"/>
  <c r="D101" i="45"/>
  <c r="E97" i="45"/>
  <c r="D97" i="45"/>
  <c r="E96" i="45"/>
  <c r="D96" i="45"/>
  <c r="E95" i="45"/>
  <c r="D95" i="45"/>
  <c r="E94" i="45"/>
  <c r="D94" i="45"/>
  <c r="E93" i="45"/>
  <c r="D93" i="45"/>
  <c r="E92" i="45"/>
  <c r="D92" i="45"/>
  <c r="E91" i="45"/>
  <c r="D91" i="45"/>
  <c r="E90" i="45"/>
  <c r="D90" i="45"/>
  <c r="E88" i="45"/>
  <c r="D88" i="45"/>
  <c r="E87" i="45"/>
  <c r="D87" i="45"/>
  <c r="E86" i="45"/>
  <c r="D86" i="45"/>
  <c r="E85" i="45"/>
  <c r="D85" i="45"/>
  <c r="E83" i="45"/>
  <c r="D83" i="45"/>
  <c r="E82" i="45"/>
  <c r="D82" i="45"/>
  <c r="E81" i="45"/>
  <c r="D81" i="45"/>
  <c r="E80" i="45"/>
  <c r="D80" i="45"/>
  <c r="E79" i="45"/>
  <c r="D79" i="45"/>
  <c r="E78" i="45"/>
  <c r="D78" i="45"/>
  <c r="E77" i="45"/>
  <c r="D77" i="45"/>
  <c r="E74" i="45"/>
  <c r="D74" i="45"/>
  <c r="E73" i="45"/>
  <c r="D73" i="45"/>
  <c r="E72" i="45"/>
  <c r="D72" i="45"/>
  <c r="E71" i="45"/>
  <c r="D71" i="45"/>
  <c r="E70" i="45"/>
  <c r="D70" i="45"/>
  <c r="E69" i="45"/>
  <c r="D69" i="45"/>
  <c r="E68" i="45"/>
  <c r="D68" i="45"/>
  <c r="E67" i="45"/>
  <c r="D67" i="45"/>
  <c r="E66" i="45"/>
  <c r="D66" i="45"/>
  <c r="E65" i="45"/>
  <c r="D65" i="45"/>
  <c r="E64" i="45"/>
  <c r="D64" i="45"/>
  <c r="E63" i="45"/>
  <c r="D63" i="45"/>
  <c r="E62" i="45"/>
  <c r="D62" i="45"/>
  <c r="E60" i="45"/>
  <c r="D60" i="45"/>
  <c r="E59" i="45"/>
  <c r="D59" i="45"/>
  <c r="E58" i="45"/>
  <c r="D58" i="45"/>
  <c r="E57" i="45"/>
  <c r="D57" i="45"/>
  <c r="E56" i="45"/>
  <c r="D56" i="45"/>
  <c r="E55" i="45"/>
  <c r="D55" i="45"/>
  <c r="E54" i="45"/>
  <c r="D54" i="45"/>
  <c r="E53" i="45"/>
  <c r="D53" i="45"/>
  <c r="E50" i="45"/>
  <c r="D50" i="45"/>
  <c r="E49" i="45"/>
  <c r="D49" i="45"/>
  <c r="E48" i="45"/>
  <c r="D48" i="45"/>
  <c r="E47" i="45"/>
  <c r="D47" i="45"/>
  <c r="E46" i="45"/>
  <c r="D46" i="45"/>
  <c r="E44" i="45"/>
  <c r="D44" i="45"/>
  <c r="E43" i="45"/>
  <c r="D43" i="45"/>
  <c r="E41" i="45"/>
  <c r="D41" i="45"/>
  <c r="E40" i="45"/>
  <c r="D40" i="45"/>
  <c r="E39" i="45"/>
  <c r="D39" i="45"/>
  <c r="E38" i="45"/>
  <c r="D38" i="45"/>
  <c r="E37" i="45"/>
  <c r="D37" i="45"/>
  <c r="E36" i="45"/>
  <c r="D36" i="45"/>
  <c r="E35" i="45"/>
  <c r="D35" i="45"/>
  <c r="E33" i="45"/>
  <c r="D33" i="45"/>
  <c r="E32" i="45"/>
  <c r="D32" i="45"/>
  <c r="E30" i="45"/>
  <c r="D30" i="45"/>
  <c r="E29" i="45"/>
  <c r="D29" i="45"/>
  <c r="E28" i="45"/>
  <c r="D28" i="45"/>
  <c r="E27" i="45"/>
  <c r="D27" i="45"/>
  <c r="E24" i="45"/>
  <c r="D24" i="45"/>
  <c r="E23" i="45"/>
  <c r="D23" i="45"/>
  <c r="E22" i="45"/>
  <c r="D22" i="45"/>
  <c r="E20" i="45"/>
  <c r="D20" i="45"/>
  <c r="E19" i="45"/>
  <c r="D19" i="45"/>
  <c r="D18" i="45"/>
  <c r="E17" i="45"/>
  <c r="D17" i="45"/>
  <c r="E16" i="45"/>
  <c r="D16" i="45"/>
  <c r="E15" i="45"/>
  <c r="D15" i="45"/>
  <c r="E14" i="45"/>
  <c r="D14" i="45"/>
  <c r="E13" i="45"/>
  <c r="D13" i="45"/>
  <c r="E12" i="45"/>
  <c r="D12" i="45"/>
  <c r="E11" i="45"/>
  <c r="D11" i="45"/>
  <c r="E10" i="45"/>
  <c r="D10" i="45"/>
  <c r="E9" i="45"/>
  <c r="D9" i="45"/>
  <c r="E8" i="45"/>
  <c r="D8" i="45"/>
  <c r="A2" i="45"/>
  <c r="E27" i="39"/>
  <c r="E33" i="39"/>
  <c r="E32" i="39"/>
  <c r="F123" i="43"/>
  <c r="G123" i="43"/>
  <c r="F114" i="43"/>
  <c r="G114" i="43"/>
  <c r="F111" i="43"/>
  <c r="G111" i="43"/>
  <c r="F106" i="43"/>
  <c r="G106" i="43"/>
  <c r="F86" i="43"/>
  <c r="G86" i="43"/>
  <c r="F77" i="43"/>
  <c r="G77" i="43"/>
  <c r="F63" i="43"/>
  <c r="G63" i="43"/>
  <c r="F91" i="43"/>
  <c r="G91" i="43"/>
  <c r="F100" i="43"/>
  <c r="G100" i="43"/>
  <c r="E77" i="39"/>
  <c r="E78" i="39"/>
  <c r="E79" i="39"/>
  <c r="E80" i="39"/>
  <c r="E81" i="39"/>
  <c r="E82" i="39"/>
  <c r="E83" i="39"/>
  <c r="E47" i="39"/>
  <c r="E48" i="39"/>
  <c r="E49" i="39"/>
  <c r="E50" i="39"/>
  <c r="E46" i="39"/>
  <c r="E44" i="39"/>
  <c r="E43" i="39"/>
  <c r="E36" i="39"/>
  <c r="E37" i="39"/>
  <c r="E38" i="39"/>
  <c r="E39" i="39"/>
  <c r="E40" i="39"/>
  <c r="E41" i="39"/>
  <c r="E35" i="39"/>
  <c r="E29" i="39"/>
  <c r="E30" i="39"/>
  <c r="E28" i="39"/>
  <c r="E9" i="39"/>
  <c r="E10" i="39"/>
  <c r="E11" i="39"/>
  <c r="E12" i="39"/>
  <c r="E13" i="39"/>
  <c r="E14" i="39"/>
  <c r="E15" i="39"/>
  <c r="E16" i="39"/>
  <c r="E17" i="39"/>
  <c r="E19" i="39"/>
  <c r="E20" i="39"/>
  <c r="E8" i="39"/>
  <c r="E80" i="40"/>
  <c r="H113" i="43"/>
  <c r="H115" i="43"/>
  <c r="H116" i="43"/>
  <c r="H117" i="43"/>
  <c r="H112" i="43"/>
  <c r="H108" i="43"/>
  <c r="H109" i="43"/>
  <c r="H110" i="43"/>
  <c r="R96" i="44"/>
  <c r="K97" i="68" s="1"/>
  <c r="Q96" i="44"/>
  <c r="J97" i="68" s="1"/>
  <c r="P96" i="44"/>
  <c r="I97" i="68" s="1"/>
  <c r="R85" i="44"/>
  <c r="Q85" i="44"/>
  <c r="P85" i="44"/>
  <c r="R80" i="44"/>
  <c r="K81" i="68" s="1"/>
  <c r="Q80" i="44"/>
  <c r="J81" i="68" s="1"/>
  <c r="P80" i="44"/>
  <c r="I81" i="68" s="1"/>
  <c r="R75" i="44"/>
  <c r="K76" i="68" s="1"/>
  <c r="Q75" i="44"/>
  <c r="P75" i="44"/>
  <c r="I76" i="68" s="1"/>
  <c r="R67" i="44"/>
  <c r="K70" i="68" s="1"/>
  <c r="Q67" i="44"/>
  <c r="J70" i="68" s="1"/>
  <c r="P67" i="44"/>
  <c r="I70" i="68" s="1"/>
  <c r="R63" i="44"/>
  <c r="K66" i="68" s="1"/>
  <c r="Q63" i="44"/>
  <c r="P63" i="44"/>
  <c r="I66" i="68" s="1"/>
  <c r="R57" i="44"/>
  <c r="Q57" i="44"/>
  <c r="J60" i="68" s="1"/>
  <c r="P57" i="44"/>
  <c r="R50" i="44"/>
  <c r="K53" i="68" s="1"/>
  <c r="Q50" i="44"/>
  <c r="J53" i="68" s="1"/>
  <c r="P50" i="44"/>
  <c r="I53" i="68" s="1"/>
  <c r="R46" i="44"/>
  <c r="Q46" i="44"/>
  <c r="P46" i="44"/>
  <c r="R33" i="44"/>
  <c r="Q33" i="44"/>
  <c r="P33" i="44"/>
  <c r="R15" i="44"/>
  <c r="K15" i="68" s="1"/>
  <c r="K21" i="68" s="1"/>
  <c r="Q15" i="44"/>
  <c r="Q21" i="44" s="1"/>
  <c r="P15" i="44"/>
  <c r="O96" i="44"/>
  <c r="N96" i="44"/>
  <c r="M96" i="44"/>
  <c r="O85" i="44"/>
  <c r="N85" i="44"/>
  <c r="M85" i="44"/>
  <c r="O80" i="44"/>
  <c r="N80" i="44"/>
  <c r="M80" i="44"/>
  <c r="O75" i="44"/>
  <c r="N75" i="44"/>
  <c r="G76" i="68" s="1"/>
  <c r="M75" i="44"/>
  <c r="O67" i="44"/>
  <c r="N67" i="44"/>
  <c r="M67" i="44"/>
  <c r="O63" i="44"/>
  <c r="N63" i="44"/>
  <c r="M63" i="44"/>
  <c r="O57" i="44"/>
  <c r="N57" i="44"/>
  <c r="M57" i="44"/>
  <c r="O50" i="44"/>
  <c r="N50" i="44"/>
  <c r="M50" i="44"/>
  <c r="O46" i="44"/>
  <c r="N46" i="44"/>
  <c r="M46" i="44"/>
  <c r="O33" i="44"/>
  <c r="N33" i="44"/>
  <c r="M33" i="44"/>
  <c r="O15" i="44"/>
  <c r="N15" i="44"/>
  <c r="M15" i="44"/>
  <c r="F15" i="68" s="1"/>
  <c r="F21" i="68" s="1"/>
  <c r="N175" i="62" l="1"/>
  <c r="D73" i="53"/>
  <c r="E73" i="53" s="1"/>
  <c r="D84" i="53"/>
  <c r="E84" i="53" s="1"/>
  <c r="L203" i="62"/>
  <c r="D106" i="53"/>
  <c r="E106" i="53" s="1"/>
  <c r="F106" i="53" s="1"/>
  <c r="G106" i="53" s="1"/>
  <c r="N168" i="62"/>
  <c r="D29" i="53"/>
  <c r="E29" i="53"/>
  <c r="D117" i="53"/>
  <c r="E117" i="53" s="1"/>
  <c r="F117" i="53" s="1"/>
  <c r="G117" i="53" s="1"/>
  <c r="M168" i="62"/>
  <c r="L150" i="62"/>
  <c r="D51" i="53"/>
  <c r="E51" i="53" s="1"/>
  <c r="O204" i="62"/>
  <c r="L175" i="62"/>
  <c r="F62" i="53"/>
  <c r="G62" i="53"/>
  <c r="M175" i="62"/>
  <c r="G24" i="55"/>
  <c r="G26" i="55" s="1"/>
  <c r="E26" i="55"/>
  <c r="O191" i="62"/>
  <c r="E73" i="49"/>
  <c r="G73" i="49" s="1"/>
  <c r="O196" i="62"/>
  <c r="E78" i="49"/>
  <c r="G78" i="49" s="1"/>
  <c r="E112" i="45"/>
  <c r="J37" i="70"/>
  <c r="C40" i="52"/>
  <c r="E40" i="52" s="1"/>
  <c r="G40" i="52" s="1"/>
  <c r="D19" i="63"/>
  <c r="D25" i="45"/>
  <c r="D34" i="45"/>
  <c r="D75" i="45"/>
  <c r="D98" i="45"/>
  <c r="E34" i="45"/>
  <c r="E42" i="45"/>
  <c r="E61" i="45"/>
  <c r="E75" i="45"/>
  <c r="E89" i="45"/>
  <c r="E98" i="45"/>
  <c r="F110" i="45"/>
  <c r="G110" i="45" s="1"/>
  <c r="F120" i="45"/>
  <c r="G120" i="45" s="1"/>
  <c r="G24" i="69"/>
  <c r="D104" i="45"/>
  <c r="C23" i="54"/>
  <c r="E23" i="54" s="1"/>
  <c r="C45" i="67"/>
  <c r="C24" i="67"/>
  <c r="D21" i="45"/>
  <c r="F106" i="45"/>
  <c r="G106" i="45" s="1"/>
  <c r="D31" i="45"/>
  <c r="D45" i="45"/>
  <c r="D51" i="45"/>
  <c r="V54" i="67"/>
  <c r="C35" i="67"/>
  <c r="E25" i="45"/>
  <c r="E31" i="45"/>
  <c r="E45" i="45"/>
  <c r="E51" i="45"/>
  <c r="E84" i="45"/>
  <c r="F107" i="45"/>
  <c r="G107" i="45" s="1"/>
  <c r="F118" i="45"/>
  <c r="G118" i="45" s="1"/>
  <c r="C29" i="67"/>
  <c r="M35" i="44"/>
  <c r="F35" i="68" s="1"/>
  <c r="F33" i="68"/>
  <c r="F53" i="68"/>
  <c r="G60" i="68"/>
  <c r="N35" i="44"/>
  <c r="G35" i="68" s="1"/>
  <c r="G33" i="68"/>
  <c r="G53" i="68"/>
  <c r="F70" i="68"/>
  <c r="M185" i="62" s="1"/>
  <c r="F81" i="68"/>
  <c r="M198" i="62" s="1"/>
  <c r="F97" i="68"/>
  <c r="M214" i="62" s="1"/>
  <c r="R35" i="44"/>
  <c r="K35" i="68" s="1"/>
  <c r="K54" i="68" s="1"/>
  <c r="K33" i="68"/>
  <c r="N21" i="44"/>
  <c r="N51" i="44" s="1"/>
  <c r="G15" i="68"/>
  <c r="G21" i="68" s="1"/>
  <c r="F66" i="68"/>
  <c r="M181" i="62" s="1"/>
  <c r="G70" i="68"/>
  <c r="N185" i="62" s="1"/>
  <c r="F76" i="68"/>
  <c r="M193" i="62" s="1"/>
  <c r="M209" i="62" s="1"/>
  <c r="G81" i="68"/>
  <c r="N198" i="62" s="1"/>
  <c r="G97" i="68"/>
  <c r="N214" i="62" s="1"/>
  <c r="P21" i="44"/>
  <c r="I15" i="68"/>
  <c r="I21" i="68" s="1"/>
  <c r="Q35" i="44"/>
  <c r="J35" i="68" s="1"/>
  <c r="J54" i="68" s="1"/>
  <c r="J33" i="68"/>
  <c r="P68" i="44"/>
  <c r="I71" i="68" s="1"/>
  <c r="I60" i="68"/>
  <c r="R68" i="44"/>
  <c r="K71" i="68" s="1"/>
  <c r="K60" i="68"/>
  <c r="Q68" i="44"/>
  <c r="J71" i="68" s="1"/>
  <c r="J66" i="68"/>
  <c r="Q91" i="44"/>
  <c r="J76" i="68"/>
  <c r="C90" i="67"/>
  <c r="J58" i="70" s="1"/>
  <c r="C85" i="67"/>
  <c r="J52" i="70" s="1"/>
  <c r="C83" i="67"/>
  <c r="C81" i="67"/>
  <c r="J48" i="70" s="1"/>
  <c r="C79" i="67"/>
  <c r="J46" i="70" s="1"/>
  <c r="C74" i="67"/>
  <c r="J43" i="70" s="1"/>
  <c r="C84" i="67"/>
  <c r="C82" i="67"/>
  <c r="J49" i="70" s="1"/>
  <c r="C46" i="67"/>
  <c r="C42" i="67"/>
  <c r="C40" i="67"/>
  <c r="C38" i="67"/>
  <c r="C34" i="67"/>
  <c r="C31" i="67"/>
  <c r="C25" i="67"/>
  <c r="K135" i="62"/>
  <c r="K133" i="62"/>
  <c r="K130" i="62"/>
  <c r="I122" i="62"/>
  <c r="I120" i="62"/>
  <c r="C119" i="48"/>
  <c r="O119" i="62" s="1"/>
  <c r="I119" i="62"/>
  <c r="C118" i="48"/>
  <c r="O118" i="62" s="1"/>
  <c r="I118" i="62"/>
  <c r="C117" i="62"/>
  <c r="I117" i="62"/>
  <c r="C114" i="48"/>
  <c r="I114" i="62"/>
  <c r="C108" i="48"/>
  <c r="I108" i="62"/>
  <c r="C107" i="48"/>
  <c r="I107" i="62"/>
  <c r="C106" i="48"/>
  <c r="I106" i="62"/>
  <c r="I105" i="62"/>
  <c r="I103" i="62"/>
  <c r="I102" i="62"/>
  <c r="I101" i="62"/>
  <c r="I97" i="62"/>
  <c r="C98" i="67"/>
  <c r="I96" i="62"/>
  <c r="C97" i="67"/>
  <c r="I95" i="62"/>
  <c r="C96" i="67"/>
  <c r="I94" i="62"/>
  <c r="C95" i="67"/>
  <c r="I93" i="62"/>
  <c r="C94" i="67"/>
  <c r="I92" i="62"/>
  <c r="C93" i="67"/>
  <c r="I91" i="62"/>
  <c r="C92" i="67"/>
  <c r="I90" i="62"/>
  <c r="C89" i="67"/>
  <c r="C88" i="67"/>
  <c r="C80" i="67"/>
  <c r="J47" i="70" s="1"/>
  <c r="I78" i="62"/>
  <c r="I84" i="62" s="1"/>
  <c r="C73" i="67"/>
  <c r="C72" i="67"/>
  <c r="C71" i="67"/>
  <c r="J39" i="70" s="1"/>
  <c r="C70" i="67"/>
  <c r="D61" i="62"/>
  <c r="E61" i="62"/>
  <c r="F61" i="62"/>
  <c r="G61" i="62"/>
  <c r="J61" i="62"/>
  <c r="K61" i="62"/>
  <c r="L61" i="62"/>
  <c r="M61" i="62"/>
  <c r="N61" i="62"/>
  <c r="K205" i="62"/>
  <c r="K195" i="62"/>
  <c r="K183" i="62"/>
  <c r="K153" i="62"/>
  <c r="K147" i="62"/>
  <c r="K150" i="62" s="1"/>
  <c r="K143" i="62"/>
  <c r="I115" i="62"/>
  <c r="C113" i="62"/>
  <c r="I113" i="62"/>
  <c r="I74" i="62"/>
  <c r="C68" i="67"/>
  <c r="I66" i="62"/>
  <c r="C67" i="67"/>
  <c r="I65" i="62"/>
  <c r="C66" i="67"/>
  <c r="I64" i="62"/>
  <c r="J33" i="70"/>
  <c r="I63" i="62"/>
  <c r="C64" i="67"/>
  <c r="I62" i="62"/>
  <c r="C61" i="67"/>
  <c r="I59" i="62"/>
  <c r="C60" i="67"/>
  <c r="I58" i="62"/>
  <c r="C59" i="67"/>
  <c r="I57" i="62"/>
  <c r="C57" i="67"/>
  <c r="I55" i="62"/>
  <c r="C55" i="67"/>
  <c r="I53" i="62"/>
  <c r="C51" i="67"/>
  <c r="C22" i="67"/>
  <c r="C20" i="62" s="1"/>
  <c r="C14" i="67"/>
  <c r="C12" i="62" s="1"/>
  <c r="C13" i="67"/>
  <c r="C11" i="62" s="1"/>
  <c r="C12" i="67"/>
  <c r="M21" i="44"/>
  <c r="M69" i="44" s="1"/>
  <c r="C62" i="67"/>
  <c r="J27" i="70" s="1"/>
  <c r="C21" i="67"/>
  <c r="C20" i="67"/>
  <c r="C19" i="67"/>
  <c r="C18" i="67"/>
  <c r="C17" i="67"/>
  <c r="C16" i="67"/>
  <c r="C15" i="67"/>
  <c r="C11" i="67"/>
  <c r="F19" i="63"/>
  <c r="C19" i="63"/>
  <c r="C41" i="67"/>
  <c r="C39" i="67"/>
  <c r="C32" i="67"/>
  <c r="C30" i="67"/>
  <c r="C26" i="67"/>
  <c r="C49" i="67"/>
  <c r="C10" i="67"/>
  <c r="C58" i="67"/>
  <c r="C56" i="67"/>
  <c r="C52" i="67"/>
  <c r="C50" i="67"/>
  <c r="P35" i="44"/>
  <c r="E21" i="45"/>
  <c r="E26" i="45" s="1"/>
  <c r="D109" i="45"/>
  <c r="D112" i="45"/>
  <c r="F114" i="45"/>
  <c r="G114" i="45" s="1"/>
  <c r="C121" i="45"/>
  <c r="E121" i="45"/>
  <c r="F122" i="45"/>
  <c r="V118" i="67"/>
  <c r="V125" i="67" s="1"/>
  <c r="B27" i="69"/>
  <c r="H26" i="69"/>
  <c r="G26" i="69"/>
  <c r="H11" i="69"/>
  <c r="O35" i="44"/>
  <c r="R21" i="44"/>
  <c r="P91" i="44"/>
  <c r="I92" i="68" s="1"/>
  <c r="G118" i="43"/>
  <c r="F111" i="45"/>
  <c r="G111" i="45" s="1"/>
  <c r="F115" i="45"/>
  <c r="G115" i="45" s="1"/>
  <c r="F117" i="45"/>
  <c r="G117" i="45" s="1"/>
  <c r="F119" i="45"/>
  <c r="G119" i="45" s="1"/>
  <c r="U54" i="67"/>
  <c r="O21" i="44"/>
  <c r="O51" i="44" s="1"/>
  <c r="M68" i="44"/>
  <c r="O68" i="44"/>
  <c r="N68" i="44"/>
  <c r="N91" i="44"/>
  <c r="G92" i="68" s="1"/>
  <c r="M91" i="44"/>
  <c r="F92" i="68" s="1"/>
  <c r="O91" i="44"/>
  <c r="F118" i="43"/>
  <c r="G122" i="45"/>
  <c r="N193" i="62"/>
  <c r="N209" i="62" s="1"/>
  <c r="N216" i="62" s="1"/>
  <c r="G22" i="69"/>
  <c r="B29" i="50"/>
  <c r="U118" i="67"/>
  <c r="U125" i="67" s="1"/>
  <c r="G25" i="69"/>
  <c r="D42" i="45"/>
  <c r="F108" i="45"/>
  <c r="G108" i="45" s="1"/>
  <c r="E109" i="45"/>
  <c r="F113" i="45"/>
  <c r="G113" i="45" s="1"/>
  <c r="D61" i="45"/>
  <c r="D89" i="45"/>
  <c r="E104" i="45"/>
  <c r="D84" i="45"/>
  <c r="D121" i="45"/>
  <c r="F101" i="43"/>
  <c r="G101" i="43"/>
  <c r="R91" i="44"/>
  <c r="K92" i="68" s="1"/>
  <c r="F53" i="43"/>
  <c r="G53" i="43"/>
  <c r="F33" i="43"/>
  <c r="G33" i="43"/>
  <c r="G44" i="43"/>
  <c r="F36" i="43"/>
  <c r="G36" i="43"/>
  <c r="F23" i="43"/>
  <c r="F28" i="43" s="1"/>
  <c r="G23" i="43"/>
  <c r="F47" i="43"/>
  <c r="G47" i="43"/>
  <c r="F44" i="43"/>
  <c r="D50" i="13"/>
  <c r="D33" i="13"/>
  <c r="C50" i="13"/>
  <c r="E87" i="40"/>
  <c r="D87" i="40"/>
  <c r="C87" i="40"/>
  <c r="E81" i="40"/>
  <c r="E82" i="40"/>
  <c r="E83" i="40"/>
  <c r="D81" i="40"/>
  <c r="D82" i="40"/>
  <c r="D83" i="40"/>
  <c r="C81" i="40"/>
  <c r="C82" i="40"/>
  <c r="C83" i="40"/>
  <c r="E58" i="40"/>
  <c r="E59" i="40"/>
  <c r="E60" i="40"/>
  <c r="E61" i="40"/>
  <c r="D58" i="40"/>
  <c r="D59" i="40"/>
  <c r="D60" i="40"/>
  <c r="D61" i="40"/>
  <c r="D57" i="40"/>
  <c r="E57" i="40"/>
  <c r="E52" i="40"/>
  <c r="E53" i="40"/>
  <c r="E54" i="40"/>
  <c r="E55" i="40"/>
  <c r="D52" i="40"/>
  <c r="D53" i="40"/>
  <c r="D54" i="40"/>
  <c r="D55" i="40"/>
  <c r="D51" i="40"/>
  <c r="E51" i="40"/>
  <c r="D46" i="40"/>
  <c r="E46" i="40"/>
  <c r="E36" i="40"/>
  <c r="E37" i="40"/>
  <c r="E38" i="40"/>
  <c r="E39" i="40"/>
  <c r="E40" i="40"/>
  <c r="E41" i="40"/>
  <c r="E42" i="40"/>
  <c r="E43" i="40"/>
  <c r="E44" i="40"/>
  <c r="D36" i="40"/>
  <c r="D37" i="40"/>
  <c r="D38" i="40"/>
  <c r="D39" i="40"/>
  <c r="D40" i="40"/>
  <c r="D41" i="40"/>
  <c r="D42" i="40"/>
  <c r="D43" i="40"/>
  <c r="D44" i="40"/>
  <c r="D35" i="40"/>
  <c r="E35" i="40"/>
  <c r="D33" i="40"/>
  <c r="E33" i="40"/>
  <c r="E25" i="40"/>
  <c r="E26" i="40"/>
  <c r="E27" i="40"/>
  <c r="E28" i="40"/>
  <c r="E29" i="40"/>
  <c r="E30" i="40"/>
  <c r="E31" i="40"/>
  <c r="D25" i="40"/>
  <c r="D26" i="40"/>
  <c r="D27" i="40"/>
  <c r="D28" i="40"/>
  <c r="D29" i="40"/>
  <c r="D30" i="40"/>
  <c r="D31" i="40"/>
  <c r="D24" i="40"/>
  <c r="E24" i="40"/>
  <c r="F22" i="40"/>
  <c r="F21" i="40"/>
  <c r="E22" i="40"/>
  <c r="D22" i="40"/>
  <c r="D21" i="40"/>
  <c r="E21" i="40"/>
  <c r="E16" i="40"/>
  <c r="E17" i="40"/>
  <c r="E18" i="40"/>
  <c r="E19" i="40"/>
  <c r="D16" i="40"/>
  <c r="D17" i="40"/>
  <c r="D18" i="40"/>
  <c r="D19" i="40"/>
  <c r="D15" i="40"/>
  <c r="E15" i="40"/>
  <c r="D8" i="40"/>
  <c r="E8" i="40"/>
  <c r="I60" i="44"/>
  <c r="G91" i="44"/>
  <c r="F88" i="44"/>
  <c r="E96" i="44"/>
  <c r="E85" i="44"/>
  <c r="C9" i="44"/>
  <c r="C10" i="44"/>
  <c r="C11" i="44"/>
  <c r="C80" i="40"/>
  <c r="C65" i="44"/>
  <c r="C183" i="62" s="1"/>
  <c r="C66" i="44"/>
  <c r="C184" i="62" s="1"/>
  <c r="C64" i="44"/>
  <c r="C182" i="62" s="1"/>
  <c r="C59" i="44"/>
  <c r="C60" i="44"/>
  <c r="C61" i="44"/>
  <c r="C62" i="44"/>
  <c r="C58" i="44"/>
  <c r="C53" i="44"/>
  <c r="C54" i="44"/>
  <c r="C55" i="44"/>
  <c r="C56" i="44"/>
  <c r="C52" i="44"/>
  <c r="C48" i="44"/>
  <c r="C49" i="44"/>
  <c r="C47" i="44"/>
  <c r="C37" i="44"/>
  <c r="C38" i="44"/>
  <c r="C39" i="44"/>
  <c r="C40" i="44"/>
  <c r="C41" i="44"/>
  <c r="C42" i="44"/>
  <c r="C43" i="44"/>
  <c r="C44" i="44"/>
  <c r="C45" i="44"/>
  <c r="C36" i="44"/>
  <c r="C34" i="44"/>
  <c r="C32" i="44"/>
  <c r="C26" i="44"/>
  <c r="C27" i="44"/>
  <c r="C28" i="44"/>
  <c r="C29" i="44"/>
  <c r="C30" i="44"/>
  <c r="C31" i="44"/>
  <c r="C25" i="44"/>
  <c r="C23" i="44"/>
  <c r="C22" i="44"/>
  <c r="C17" i="44"/>
  <c r="C18" i="44"/>
  <c r="C19" i="44"/>
  <c r="C20" i="44"/>
  <c r="C16" i="44"/>
  <c r="C12" i="44"/>
  <c r="C13" i="44"/>
  <c r="C14" i="44"/>
  <c r="AB9" i="44"/>
  <c r="AB10" i="44"/>
  <c r="AB11" i="44"/>
  <c r="AB12" i="44"/>
  <c r="AB13" i="44"/>
  <c r="AB14" i="44"/>
  <c r="AB16" i="44"/>
  <c r="AB17" i="44"/>
  <c r="AB18" i="44"/>
  <c r="AB19" i="44"/>
  <c r="AB20" i="44"/>
  <c r="AB22" i="44"/>
  <c r="AB23" i="44"/>
  <c r="AB25" i="44"/>
  <c r="AB26" i="44"/>
  <c r="AB27" i="44"/>
  <c r="AB28" i="44"/>
  <c r="AB29" i="44"/>
  <c r="AB30" i="44"/>
  <c r="AB31" i="44"/>
  <c r="AB32" i="44"/>
  <c r="AB34" i="44"/>
  <c r="AB36" i="44"/>
  <c r="AB37" i="44"/>
  <c r="AB38" i="44"/>
  <c r="AB39" i="44"/>
  <c r="AB40" i="44"/>
  <c r="AB41" i="44"/>
  <c r="AB42" i="44"/>
  <c r="AB43" i="44"/>
  <c r="AB44" i="44"/>
  <c r="AB45" i="44"/>
  <c r="AB47" i="44"/>
  <c r="AB48" i="44"/>
  <c r="AB49" i="44"/>
  <c r="AB52" i="44"/>
  <c r="AB53" i="44"/>
  <c r="AB54" i="44"/>
  <c r="AB55" i="44"/>
  <c r="AB56" i="44"/>
  <c r="AB58" i="44"/>
  <c r="AB59" i="44"/>
  <c r="AB60" i="44"/>
  <c r="AB61" i="44"/>
  <c r="AB62" i="44"/>
  <c r="AB64" i="44"/>
  <c r="AB65" i="44"/>
  <c r="AB66" i="44"/>
  <c r="AB72" i="44"/>
  <c r="AB73" i="44"/>
  <c r="AB74" i="44"/>
  <c r="AB76" i="44"/>
  <c r="AB77" i="44"/>
  <c r="AB78" i="44"/>
  <c r="AB79" i="44"/>
  <c r="AB81" i="44"/>
  <c r="AB82" i="44"/>
  <c r="AB83" i="44"/>
  <c r="AB84" i="44"/>
  <c r="AB86" i="44"/>
  <c r="AB87" i="44"/>
  <c r="AB88" i="44"/>
  <c r="AB89" i="44"/>
  <c r="AB90" i="44"/>
  <c r="AB92" i="44"/>
  <c r="AB93" i="44"/>
  <c r="AB94" i="44"/>
  <c r="AB95" i="44"/>
  <c r="AB97" i="44"/>
  <c r="V96" i="44"/>
  <c r="W96" i="44"/>
  <c r="X96" i="44"/>
  <c r="Y96" i="44"/>
  <c r="Z96" i="44"/>
  <c r="V85" i="44"/>
  <c r="W85" i="44"/>
  <c r="X85" i="44"/>
  <c r="Y85" i="44"/>
  <c r="Z85" i="44"/>
  <c r="V80" i="44"/>
  <c r="W80" i="44"/>
  <c r="X80" i="44"/>
  <c r="Y80" i="44"/>
  <c r="Z80" i="44"/>
  <c r="V75" i="44"/>
  <c r="W75" i="44"/>
  <c r="X75" i="44"/>
  <c r="Y75" i="44"/>
  <c r="Z75" i="44"/>
  <c r="V67" i="44"/>
  <c r="W67" i="44"/>
  <c r="X67" i="44"/>
  <c r="Y67" i="44"/>
  <c r="Z67" i="44"/>
  <c r="V63" i="44"/>
  <c r="W63" i="44"/>
  <c r="X63" i="44"/>
  <c r="Y63" i="44"/>
  <c r="Z63" i="44"/>
  <c r="V57" i="44"/>
  <c r="W57" i="44"/>
  <c r="X57" i="44"/>
  <c r="Y57" i="44"/>
  <c r="Z57" i="44"/>
  <c r="V50" i="44"/>
  <c r="W50" i="44"/>
  <c r="X50" i="44"/>
  <c r="Y50" i="44"/>
  <c r="Z50" i="44"/>
  <c r="V46" i="44"/>
  <c r="W46" i="44"/>
  <c r="X46" i="44"/>
  <c r="Y46" i="44"/>
  <c r="Z46" i="44"/>
  <c r="V33" i="44"/>
  <c r="V35" i="44" s="1"/>
  <c r="O35" i="68" s="1"/>
  <c r="O54" i="68" s="1"/>
  <c r="W33" i="44"/>
  <c r="W35" i="44" s="1"/>
  <c r="P35" i="68" s="1"/>
  <c r="P54" i="68" s="1"/>
  <c r="X33" i="44"/>
  <c r="X35" i="44" s="1"/>
  <c r="Q35" i="68" s="1"/>
  <c r="Q54" i="68" s="1"/>
  <c r="Y33" i="44"/>
  <c r="Y35" i="44" s="1"/>
  <c r="R35" i="68" s="1"/>
  <c r="R54" i="68" s="1"/>
  <c r="Z33" i="44"/>
  <c r="Z35" i="44" s="1"/>
  <c r="S35" i="68" s="1"/>
  <c r="S54" i="68" s="1"/>
  <c r="V15" i="44"/>
  <c r="V21" i="44" s="1"/>
  <c r="W15" i="44"/>
  <c r="W21" i="44" s="1"/>
  <c r="X15" i="44"/>
  <c r="X21" i="44" s="1"/>
  <c r="Y15" i="44"/>
  <c r="Y21" i="44" s="1"/>
  <c r="Z15" i="44"/>
  <c r="Z21" i="44" s="1"/>
  <c r="S63" i="44"/>
  <c r="L66" i="68" s="1"/>
  <c r="T63" i="44"/>
  <c r="U63" i="44"/>
  <c r="S57" i="44"/>
  <c r="T57" i="44"/>
  <c r="U57" i="44"/>
  <c r="S33" i="44"/>
  <c r="L33" i="68" s="1"/>
  <c r="T33" i="44"/>
  <c r="T35" i="44" s="1"/>
  <c r="M35" i="68" s="1"/>
  <c r="M54" i="68" s="1"/>
  <c r="U33" i="44"/>
  <c r="U35" i="44" s="1"/>
  <c r="N35" i="68" s="1"/>
  <c r="N54" i="68" s="1"/>
  <c r="S96" i="44"/>
  <c r="L97" i="68" s="1"/>
  <c r="T96" i="44"/>
  <c r="U96" i="44"/>
  <c r="S85" i="44"/>
  <c r="T85" i="44"/>
  <c r="U85" i="44"/>
  <c r="S80" i="44"/>
  <c r="L81" i="68" s="1"/>
  <c r="T80" i="44"/>
  <c r="U80" i="44"/>
  <c r="S75" i="44"/>
  <c r="L76" i="68" s="1"/>
  <c r="T75" i="44"/>
  <c r="U75" i="44"/>
  <c r="S67" i="44"/>
  <c r="L70" i="68" s="1"/>
  <c r="T67" i="44"/>
  <c r="U67" i="44"/>
  <c r="S50" i="44"/>
  <c r="L53" i="68" s="1"/>
  <c r="T50" i="44"/>
  <c r="U50" i="44"/>
  <c r="S46" i="44"/>
  <c r="T46" i="44"/>
  <c r="U46" i="44"/>
  <c r="S15" i="44"/>
  <c r="L15" i="68" s="1"/>
  <c r="L21" i="68" s="1"/>
  <c r="T15" i="44"/>
  <c r="T21" i="44" s="1"/>
  <c r="U15" i="44"/>
  <c r="U21" i="44" s="1"/>
  <c r="AA67" i="44"/>
  <c r="AA63" i="44"/>
  <c r="AA57" i="44"/>
  <c r="AA50" i="44"/>
  <c r="AA46" i="44"/>
  <c r="AA33" i="44"/>
  <c r="AA35" i="44" s="1"/>
  <c r="T35" i="68" s="1"/>
  <c r="T54" i="68" s="1"/>
  <c r="AA15" i="44"/>
  <c r="AA21" i="44" s="1"/>
  <c r="D122" i="39"/>
  <c r="E122" i="39"/>
  <c r="E118" i="39"/>
  <c r="E119" i="39"/>
  <c r="E120" i="39"/>
  <c r="D118" i="39"/>
  <c r="D119" i="39"/>
  <c r="D120" i="39"/>
  <c r="D117" i="39"/>
  <c r="E117" i="39"/>
  <c r="D115" i="39"/>
  <c r="E115" i="39"/>
  <c r="D114" i="39"/>
  <c r="E114" i="39"/>
  <c r="D113" i="39"/>
  <c r="E113" i="39"/>
  <c r="E111" i="39"/>
  <c r="D111" i="39"/>
  <c r="D110" i="39"/>
  <c r="E110" i="39"/>
  <c r="E106" i="39"/>
  <c r="E107" i="39"/>
  <c r="E108" i="39"/>
  <c r="D106" i="39"/>
  <c r="D107" i="39"/>
  <c r="D108" i="39"/>
  <c r="D105" i="39"/>
  <c r="E105" i="39"/>
  <c r="E102" i="39"/>
  <c r="E103" i="39"/>
  <c r="D102" i="39"/>
  <c r="D103" i="39"/>
  <c r="D101" i="39"/>
  <c r="E101" i="39"/>
  <c r="E91" i="39"/>
  <c r="E92" i="39"/>
  <c r="E93" i="39"/>
  <c r="E94" i="39"/>
  <c r="E95" i="39"/>
  <c r="E96" i="39"/>
  <c r="E97" i="39"/>
  <c r="D91" i="39"/>
  <c r="D92" i="39"/>
  <c r="D93" i="39"/>
  <c r="D94" i="39"/>
  <c r="D95" i="39"/>
  <c r="D96" i="39"/>
  <c r="D97" i="39"/>
  <c r="D90" i="39"/>
  <c r="E90" i="39"/>
  <c r="E86" i="39"/>
  <c r="E87" i="39"/>
  <c r="E88" i="39"/>
  <c r="D86" i="39"/>
  <c r="D87" i="39"/>
  <c r="D88" i="39"/>
  <c r="D85" i="39"/>
  <c r="E85" i="39"/>
  <c r="D78" i="39"/>
  <c r="D79" i="39"/>
  <c r="D80" i="39"/>
  <c r="D81" i="39"/>
  <c r="D82" i="39"/>
  <c r="D83" i="39"/>
  <c r="D77" i="39"/>
  <c r="E63" i="39"/>
  <c r="E64" i="39"/>
  <c r="E65" i="39"/>
  <c r="E66" i="39"/>
  <c r="E67" i="39"/>
  <c r="E68" i="39"/>
  <c r="E69" i="39"/>
  <c r="E70" i="39"/>
  <c r="E71" i="39"/>
  <c r="E72" i="39"/>
  <c r="E73" i="39"/>
  <c r="E74" i="39"/>
  <c r="D63" i="39"/>
  <c r="D64" i="39"/>
  <c r="D65" i="39"/>
  <c r="D66" i="39"/>
  <c r="D67" i="39"/>
  <c r="D68" i="39"/>
  <c r="D69" i="39"/>
  <c r="D70" i="39"/>
  <c r="D71" i="39"/>
  <c r="D72" i="39"/>
  <c r="D73" i="39"/>
  <c r="D74" i="39"/>
  <c r="D62" i="39"/>
  <c r="E62" i="39"/>
  <c r="E54" i="39"/>
  <c r="E55" i="39"/>
  <c r="E56" i="39"/>
  <c r="E57" i="39"/>
  <c r="E58" i="39"/>
  <c r="E59" i="39"/>
  <c r="E60" i="39"/>
  <c r="D54" i="39"/>
  <c r="D55" i="39"/>
  <c r="D56" i="39"/>
  <c r="D57" i="39"/>
  <c r="D58" i="39"/>
  <c r="D59" i="39"/>
  <c r="D60" i="39"/>
  <c r="D53" i="39"/>
  <c r="E53" i="39"/>
  <c r="D47" i="39"/>
  <c r="D48" i="39"/>
  <c r="D49" i="39"/>
  <c r="D50" i="39"/>
  <c r="D46" i="39"/>
  <c r="D44" i="39"/>
  <c r="D43" i="39"/>
  <c r="D36" i="39"/>
  <c r="D37" i="39"/>
  <c r="D38" i="39"/>
  <c r="D39" i="39"/>
  <c r="D40" i="39"/>
  <c r="D41" i="39"/>
  <c r="D35" i="39"/>
  <c r="D33" i="39"/>
  <c r="D32" i="39"/>
  <c r="D30" i="39"/>
  <c r="D29" i="39"/>
  <c r="D28" i="39"/>
  <c r="D27" i="39"/>
  <c r="C10" i="38" s="1"/>
  <c r="D10" i="38"/>
  <c r="E23" i="39"/>
  <c r="E24" i="39"/>
  <c r="D23" i="39"/>
  <c r="D24" i="39"/>
  <c r="D22" i="39"/>
  <c r="E22" i="39"/>
  <c r="D9" i="39"/>
  <c r="D10" i="39"/>
  <c r="D11" i="39"/>
  <c r="D12" i="39"/>
  <c r="D13" i="39"/>
  <c r="D14" i="39"/>
  <c r="D15" i="39"/>
  <c r="D16" i="39"/>
  <c r="D17" i="39"/>
  <c r="D18" i="39"/>
  <c r="D19" i="39"/>
  <c r="D20" i="39"/>
  <c r="D8" i="39"/>
  <c r="C122" i="39"/>
  <c r="C118" i="39"/>
  <c r="C119" i="39"/>
  <c r="C120" i="39"/>
  <c r="C117" i="39"/>
  <c r="C115" i="39"/>
  <c r="C114" i="39"/>
  <c r="C113" i="39"/>
  <c r="C111" i="39"/>
  <c r="C110" i="39"/>
  <c r="C106" i="39"/>
  <c r="C107" i="39"/>
  <c r="C108" i="39"/>
  <c r="C48" i="43"/>
  <c r="C114" i="43"/>
  <c r="C107" i="43"/>
  <c r="C105" i="39" s="1"/>
  <c r="C104" i="43"/>
  <c r="C102" i="39" s="1"/>
  <c r="C105" i="43"/>
  <c r="C103" i="39" s="1"/>
  <c r="C103" i="43"/>
  <c r="C101" i="39" s="1"/>
  <c r="C93" i="43"/>
  <c r="C91" i="39" s="1"/>
  <c r="C94" i="43"/>
  <c r="C92" i="39" s="1"/>
  <c r="C95" i="43"/>
  <c r="C93" i="39" s="1"/>
  <c r="C96" i="43"/>
  <c r="C94" i="39" s="1"/>
  <c r="C97" i="43"/>
  <c r="C95" i="39" s="1"/>
  <c r="C98" i="43"/>
  <c r="C96" i="39" s="1"/>
  <c r="C99" i="43"/>
  <c r="C97" i="39" s="1"/>
  <c r="C92" i="43"/>
  <c r="C90" i="39" s="1"/>
  <c r="C88" i="43"/>
  <c r="C86" i="39" s="1"/>
  <c r="C89" i="43"/>
  <c r="C87" i="39" s="1"/>
  <c r="C90" i="43"/>
  <c r="C87" i="43"/>
  <c r="C80" i="43"/>
  <c r="C78" i="39" s="1"/>
  <c r="C81" i="43"/>
  <c r="C82" i="43"/>
  <c r="C83" i="43"/>
  <c r="C84" i="43"/>
  <c r="C85" i="43"/>
  <c r="C79" i="43"/>
  <c r="C65" i="43"/>
  <c r="C66" i="43"/>
  <c r="C67" i="43"/>
  <c r="C68" i="43"/>
  <c r="C69" i="43"/>
  <c r="C70" i="43"/>
  <c r="C71" i="43"/>
  <c r="C69" i="39" s="1"/>
  <c r="C72" i="43"/>
  <c r="C73" i="43"/>
  <c r="C71" i="39" s="1"/>
  <c r="C74" i="43"/>
  <c r="C76" i="43"/>
  <c r="C64" i="43"/>
  <c r="C56" i="43"/>
  <c r="C54" i="39" s="1"/>
  <c r="C57" i="43"/>
  <c r="C58" i="43"/>
  <c r="C56" i="39" s="1"/>
  <c r="C59" i="43"/>
  <c r="C60" i="43"/>
  <c r="C61" i="43"/>
  <c r="C62" i="43"/>
  <c r="C55" i="43"/>
  <c r="C49" i="43"/>
  <c r="C47" i="39" s="1"/>
  <c r="C50" i="43"/>
  <c r="C51" i="43"/>
  <c r="C49" i="39" s="1"/>
  <c r="C46" i="43"/>
  <c r="C44" i="39" s="1"/>
  <c r="C45" i="43"/>
  <c r="C38" i="43"/>
  <c r="C39" i="43"/>
  <c r="C40" i="43"/>
  <c r="C41" i="43"/>
  <c r="C42" i="43"/>
  <c r="C43" i="43"/>
  <c r="C37" i="43"/>
  <c r="C35" i="43"/>
  <c r="C34" i="43"/>
  <c r="C31" i="43"/>
  <c r="C32" i="43"/>
  <c r="C30" i="39" s="1"/>
  <c r="C30" i="43"/>
  <c r="C29" i="43"/>
  <c r="C26" i="43"/>
  <c r="C25" i="43"/>
  <c r="C24" i="43"/>
  <c r="C11" i="43"/>
  <c r="C9" i="39" s="1"/>
  <c r="C12" i="43"/>
  <c r="C13" i="43"/>
  <c r="C14" i="43"/>
  <c r="C15" i="43"/>
  <c r="C16" i="43"/>
  <c r="C17" i="43"/>
  <c r="C18" i="43"/>
  <c r="C19" i="43"/>
  <c r="C20" i="43"/>
  <c r="C21" i="43"/>
  <c r="C19" i="39" s="1"/>
  <c r="C22" i="43"/>
  <c r="C10" i="43"/>
  <c r="V123" i="43"/>
  <c r="M123" i="67" s="1"/>
  <c r="W123" i="43"/>
  <c r="N123" i="67" s="1"/>
  <c r="X123" i="43"/>
  <c r="Y123" i="43"/>
  <c r="V111" i="43"/>
  <c r="W111" i="43"/>
  <c r="X111" i="43"/>
  <c r="Y111" i="43"/>
  <c r="V106" i="43"/>
  <c r="W106" i="43"/>
  <c r="X106" i="43"/>
  <c r="X118" i="43" s="1"/>
  <c r="X125" i="43" s="1"/>
  <c r="Y106" i="43"/>
  <c r="Y118" i="43" s="1"/>
  <c r="Y125" i="43" s="1"/>
  <c r="V91" i="43"/>
  <c r="W91" i="43"/>
  <c r="X91" i="43"/>
  <c r="Y91" i="43"/>
  <c r="V86" i="43"/>
  <c r="W86" i="43"/>
  <c r="X86" i="43"/>
  <c r="X101" i="43" s="1"/>
  <c r="U101" i="67" s="1"/>
  <c r="Y86" i="43"/>
  <c r="Y101" i="43" s="1"/>
  <c r="V101" i="67" s="1"/>
  <c r="V77" i="43"/>
  <c r="W77" i="43"/>
  <c r="X77" i="43"/>
  <c r="U77" i="67" s="1"/>
  <c r="Y77" i="43"/>
  <c r="V77" i="67" s="1"/>
  <c r="V63" i="43"/>
  <c r="R78" i="67" s="1"/>
  <c r="R102" i="67" s="1"/>
  <c r="W63" i="43"/>
  <c r="S78" i="67" s="1"/>
  <c r="S102" i="67" s="1"/>
  <c r="X63" i="43"/>
  <c r="Y63" i="43"/>
  <c r="V53" i="43"/>
  <c r="W53" i="43"/>
  <c r="X53" i="43"/>
  <c r="Y53" i="43"/>
  <c r="W47" i="43"/>
  <c r="X47" i="43"/>
  <c r="Y47" i="43"/>
  <c r="V44" i="43"/>
  <c r="W44" i="43"/>
  <c r="X44" i="43"/>
  <c r="Y44" i="43"/>
  <c r="V36" i="43"/>
  <c r="W36" i="43"/>
  <c r="X36" i="43"/>
  <c r="Y36" i="43"/>
  <c r="V33" i="43"/>
  <c r="W33" i="43"/>
  <c r="X33" i="43"/>
  <c r="Y33" i="43"/>
  <c r="V23" i="43"/>
  <c r="W23" i="43"/>
  <c r="X23" i="43"/>
  <c r="X28" i="43" s="1"/>
  <c r="Y23" i="43"/>
  <c r="Y28" i="43" s="1"/>
  <c r="L100" i="43"/>
  <c r="H101" i="67" s="1"/>
  <c r="L91" i="43"/>
  <c r="L86" i="43"/>
  <c r="J27" i="43"/>
  <c r="C27" i="67" s="1"/>
  <c r="J11" i="70" s="1"/>
  <c r="J12" i="70" s="1"/>
  <c r="F51" i="53" l="1"/>
  <c r="G51" i="53" s="1"/>
  <c r="F84" i="53"/>
  <c r="G84" i="53"/>
  <c r="G73" i="53"/>
  <c r="F73" i="53"/>
  <c r="G23" i="54"/>
  <c r="G35" i="54" s="1"/>
  <c r="E35" i="54"/>
  <c r="D52" i="45"/>
  <c r="F29" i="53"/>
  <c r="G29" i="53" s="1"/>
  <c r="M216" i="62"/>
  <c r="O114" i="62"/>
  <c r="E114" i="48"/>
  <c r="G114" i="48" s="1"/>
  <c r="O107" i="62"/>
  <c r="E107" i="48"/>
  <c r="G107" i="48" s="1"/>
  <c r="O106" i="62"/>
  <c r="E106" i="48"/>
  <c r="G106" i="48" s="1"/>
  <c r="O108" i="62"/>
  <c r="E108" i="48"/>
  <c r="G108" i="48" s="1"/>
  <c r="M72" i="68"/>
  <c r="M100" i="68" s="1"/>
  <c r="T72" i="68"/>
  <c r="T100" i="68" s="1"/>
  <c r="S72" i="68"/>
  <c r="S100" i="68" s="1"/>
  <c r="R72" i="68"/>
  <c r="R100" i="68" s="1"/>
  <c r="E99" i="45"/>
  <c r="P72" i="68"/>
  <c r="P100" i="68" s="1"/>
  <c r="V102" i="67"/>
  <c r="O72" i="68"/>
  <c r="O100" i="68" s="1"/>
  <c r="N72" i="68"/>
  <c r="N100" i="68" s="1"/>
  <c r="Q72" i="68"/>
  <c r="Q100" i="68" s="1"/>
  <c r="K72" i="68"/>
  <c r="D106" i="67"/>
  <c r="D118" i="67" s="1"/>
  <c r="C119" i="62"/>
  <c r="J45" i="70"/>
  <c r="V78" i="67"/>
  <c r="V126" i="67"/>
  <c r="P69" i="44"/>
  <c r="M51" i="44"/>
  <c r="D99" i="45"/>
  <c r="U78" i="67"/>
  <c r="D116" i="45"/>
  <c r="C86" i="67"/>
  <c r="E52" i="45"/>
  <c r="E76" i="45" s="1"/>
  <c r="F11" i="69"/>
  <c r="C11" i="69" s="1"/>
  <c r="J13" i="70"/>
  <c r="P51" i="44"/>
  <c r="C47" i="67"/>
  <c r="J17" i="70" s="1"/>
  <c r="Y54" i="43"/>
  <c r="Y102" i="43" s="1"/>
  <c r="X54" i="43"/>
  <c r="X126" i="43" s="1"/>
  <c r="Q69" i="44"/>
  <c r="D26" i="45"/>
  <c r="D100" i="45" s="1"/>
  <c r="F54" i="68"/>
  <c r="F72" i="68" s="1"/>
  <c r="G15" i="69"/>
  <c r="H15" i="69"/>
  <c r="I54" i="68"/>
  <c r="I72" i="68" s="1"/>
  <c r="C117" i="48"/>
  <c r="O117" i="62" s="1"/>
  <c r="C118" i="62"/>
  <c r="C115" i="62"/>
  <c r="C107" i="62"/>
  <c r="C113" i="48"/>
  <c r="C106" i="62"/>
  <c r="C108" i="62"/>
  <c r="C114" i="62"/>
  <c r="C120" i="48"/>
  <c r="O120" i="62" s="1"/>
  <c r="C120" i="62"/>
  <c r="U91" i="44"/>
  <c r="U98" i="44" s="1"/>
  <c r="N69" i="44"/>
  <c r="Q51" i="44"/>
  <c r="R51" i="44"/>
  <c r="U102" i="67"/>
  <c r="U126" i="67"/>
  <c r="T68" i="44"/>
  <c r="Z91" i="44"/>
  <c r="Z98" i="44" s="1"/>
  <c r="F71" i="68"/>
  <c r="M186" i="62" s="1"/>
  <c r="Q98" i="44"/>
  <c r="J99" i="68" s="1"/>
  <c r="J92" i="68"/>
  <c r="G54" i="68"/>
  <c r="G72" i="68" s="1"/>
  <c r="G17" i="69"/>
  <c r="J72" i="68"/>
  <c r="C115" i="48"/>
  <c r="G14" i="69"/>
  <c r="H14" i="69"/>
  <c r="G10" i="69"/>
  <c r="I61" i="62"/>
  <c r="G21" i="69"/>
  <c r="H21" i="69"/>
  <c r="C43" i="49"/>
  <c r="O161" i="62" s="1"/>
  <c r="C192" i="62"/>
  <c r="C196" i="62"/>
  <c r="C202" i="62"/>
  <c r="C82" i="49"/>
  <c r="C206" i="62"/>
  <c r="C86" i="49"/>
  <c r="E86" i="49" s="1"/>
  <c r="G86" i="49" s="1"/>
  <c r="C210" i="62"/>
  <c r="O162" i="62"/>
  <c r="C195" i="62"/>
  <c r="C201" i="62"/>
  <c r="C81" i="49"/>
  <c r="E81" i="49" s="1"/>
  <c r="G81" i="49" s="1"/>
  <c r="C207" i="62"/>
  <c r="C213" i="62"/>
  <c r="L98" i="62"/>
  <c r="C41" i="49"/>
  <c r="O159" i="62" s="1"/>
  <c r="C190" i="62"/>
  <c r="C194" i="62"/>
  <c r="C200" i="62"/>
  <c r="C80" i="49"/>
  <c r="C208" i="62"/>
  <c r="C212" i="62"/>
  <c r="C42" i="49"/>
  <c r="O160" i="62" s="1"/>
  <c r="C191" i="62"/>
  <c r="C197" i="62"/>
  <c r="C205" i="62"/>
  <c r="C211" i="62"/>
  <c r="C215" i="62"/>
  <c r="H23" i="69"/>
  <c r="H25" i="69"/>
  <c r="X91" i="44"/>
  <c r="X98" i="44" s="1"/>
  <c r="V91" i="44"/>
  <c r="V98" i="44" s="1"/>
  <c r="F54" i="43"/>
  <c r="F102" i="43" s="1"/>
  <c r="H29" i="69"/>
  <c r="H22" i="69"/>
  <c r="H24" i="69"/>
  <c r="G16" i="69"/>
  <c r="H13" i="69"/>
  <c r="H17" i="69"/>
  <c r="W28" i="43"/>
  <c r="W118" i="43"/>
  <c r="N118" i="67" s="1"/>
  <c r="C8" i="38"/>
  <c r="C8" i="40"/>
  <c r="C8" i="29"/>
  <c r="C8" i="31"/>
  <c r="C8" i="11"/>
  <c r="C8" i="13"/>
  <c r="C8" i="18"/>
  <c r="C8" i="27"/>
  <c r="C8" i="21"/>
  <c r="C8" i="23"/>
  <c r="C8" i="45"/>
  <c r="H10" i="43"/>
  <c r="C8" i="39"/>
  <c r="C8" i="37"/>
  <c r="C8" i="30"/>
  <c r="C8" i="32"/>
  <c r="C8" i="12"/>
  <c r="C8" i="14"/>
  <c r="C8" i="28"/>
  <c r="C8" i="20"/>
  <c r="C8" i="22"/>
  <c r="C8" i="42"/>
  <c r="C17" i="45"/>
  <c r="F17" i="45" s="1"/>
  <c r="G17" i="45" s="1"/>
  <c r="H19" i="43"/>
  <c r="C11" i="45"/>
  <c r="F11" i="45" s="1"/>
  <c r="G11" i="45" s="1"/>
  <c r="H13" i="43"/>
  <c r="V28" i="43"/>
  <c r="V101" i="43"/>
  <c r="V118" i="43"/>
  <c r="M118" i="67" s="1"/>
  <c r="H22" i="43"/>
  <c r="C20" i="45"/>
  <c r="F20" i="45" s="1"/>
  <c r="G20" i="45" s="1"/>
  <c r="H20" i="43"/>
  <c r="C18" i="45"/>
  <c r="F18" i="45" s="1"/>
  <c r="G18" i="45" s="1"/>
  <c r="C16" i="39"/>
  <c r="C16" i="45"/>
  <c r="F16" i="45" s="1"/>
  <c r="G16" i="45" s="1"/>
  <c r="H18" i="43"/>
  <c r="C14" i="45"/>
  <c r="F14" i="45" s="1"/>
  <c r="G14" i="45" s="1"/>
  <c r="H16" i="43"/>
  <c r="H14" i="43"/>
  <c r="C12" i="45"/>
  <c r="F12" i="45" s="1"/>
  <c r="G12" i="45" s="1"/>
  <c r="H12" i="43"/>
  <c r="C10" i="45"/>
  <c r="F10" i="45" s="1"/>
  <c r="G10" i="45" s="1"/>
  <c r="C22" i="39"/>
  <c r="C22" i="45"/>
  <c r="H24" i="43"/>
  <c r="C24" i="39"/>
  <c r="H26" i="43"/>
  <c r="C24" i="45"/>
  <c r="F24" i="45" s="1"/>
  <c r="G24" i="45" s="1"/>
  <c r="C28" i="39"/>
  <c r="H30" i="43"/>
  <c r="C28" i="45"/>
  <c r="C29" i="39"/>
  <c r="C29" i="45"/>
  <c r="F29" i="45" s="1"/>
  <c r="G29" i="45" s="1"/>
  <c r="H31" i="43"/>
  <c r="C33" i="39"/>
  <c r="C33" i="45"/>
  <c r="F33" i="45" s="1"/>
  <c r="G33" i="45" s="1"/>
  <c r="H35" i="43"/>
  <c r="C41" i="39"/>
  <c r="C41" i="45"/>
  <c r="F41" i="45" s="1"/>
  <c r="G41" i="45" s="1"/>
  <c r="H43" i="43"/>
  <c r="C39" i="45"/>
  <c r="F39" i="45" s="1"/>
  <c r="G39" i="45" s="1"/>
  <c r="H41" i="43"/>
  <c r="C37" i="45"/>
  <c r="F37" i="45" s="1"/>
  <c r="G37" i="45" s="1"/>
  <c r="H39" i="43"/>
  <c r="C43" i="39"/>
  <c r="C43" i="45"/>
  <c r="H45" i="43"/>
  <c r="C50" i="45"/>
  <c r="F50" i="45" s="1"/>
  <c r="G50" i="45" s="1"/>
  <c r="H52" i="43"/>
  <c r="H50" i="43"/>
  <c r="C48" i="45"/>
  <c r="F48" i="45" s="1"/>
  <c r="G48" i="45" s="1"/>
  <c r="H55" i="43"/>
  <c r="C53" i="45"/>
  <c r="H61" i="43"/>
  <c r="C59" i="45"/>
  <c r="F59" i="45" s="1"/>
  <c r="G59" i="45" s="1"/>
  <c r="C57" i="39"/>
  <c r="C15" i="29" s="1"/>
  <c r="C16" i="29" s="1"/>
  <c r="H59" i="43"/>
  <c r="C57" i="45"/>
  <c r="F57" i="45" s="1"/>
  <c r="G57" i="45" s="1"/>
  <c r="H57" i="43"/>
  <c r="C55" i="45"/>
  <c r="F55" i="45" s="1"/>
  <c r="G55" i="45" s="1"/>
  <c r="H64" i="43"/>
  <c r="C62" i="45"/>
  <c r="C72" i="39"/>
  <c r="C72" i="45"/>
  <c r="F72" i="45" s="1"/>
  <c r="G72" i="45" s="1"/>
  <c r="H74" i="43"/>
  <c r="C70" i="45"/>
  <c r="F70" i="45" s="1"/>
  <c r="G70" i="45" s="1"/>
  <c r="H72" i="43"/>
  <c r="C68" i="45"/>
  <c r="F68" i="45" s="1"/>
  <c r="G68" i="45" s="1"/>
  <c r="H70" i="43"/>
  <c r="C66" i="45"/>
  <c r="F66" i="45" s="1"/>
  <c r="G66" i="45" s="1"/>
  <c r="H68" i="43"/>
  <c r="C64" i="45"/>
  <c r="F64" i="45" s="1"/>
  <c r="G64" i="45" s="1"/>
  <c r="H66" i="43"/>
  <c r="C77" i="39"/>
  <c r="C77" i="45"/>
  <c r="H79" i="43"/>
  <c r="C82" i="45"/>
  <c r="F82" i="45" s="1"/>
  <c r="G82" i="45" s="1"/>
  <c r="H84" i="43"/>
  <c r="C80" i="39"/>
  <c r="C80" i="45"/>
  <c r="F80" i="45" s="1"/>
  <c r="G80" i="45" s="1"/>
  <c r="H82" i="43"/>
  <c r="C78" i="45"/>
  <c r="F78" i="45" s="1"/>
  <c r="G78" i="45" s="1"/>
  <c r="H80" i="43"/>
  <c r="C88" i="39"/>
  <c r="C88" i="45"/>
  <c r="F88" i="45" s="1"/>
  <c r="G88" i="45" s="1"/>
  <c r="H90" i="43"/>
  <c r="C86" i="45"/>
  <c r="F86" i="45" s="1"/>
  <c r="G86" i="45" s="1"/>
  <c r="H88" i="43"/>
  <c r="C97" i="45"/>
  <c r="F97" i="45" s="1"/>
  <c r="G97" i="45" s="1"/>
  <c r="H99" i="43"/>
  <c r="C95" i="45"/>
  <c r="F95" i="45" s="1"/>
  <c r="G95" i="45" s="1"/>
  <c r="H97" i="43"/>
  <c r="C93" i="45"/>
  <c r="F93" i="45" s="1"/>
  <c r="G93" i="45" s="1"/>
  <c r="H95" i="43"/>
  <c r="C91" i="45"/>
  <c r="F91" i="45" s="1"/>
  <c r="G91" i="45" s="1"/>
  <c r="H93" i="43"/>
  <c r="C103" i="45"/>
  <c r="F103" i="45" s="1"/>
  <c r="G103" i="45" s="1"/>
  <c r="H105" i="43"/>
  <c r="C105" i="45"/>
  <c r="H107" i="43"/>
  <c r="C46" i="39"/>
  <c r="C46" i="45"/>
  <c r="H48" i="43"/>
  <c r="S68" i="44"/>
  <c r="L71" i="68" s="1"/>
  <c r="C13" i="40"/>
  <c r="C11" i="40"/>
  <c r="C19" i="40"/>
  <c r="C17" i="40"/>
  <c r="C21" i="40"/>
  <c r="C24" i="40"/>
  <c r="C29" i="40"/>
  <c r="C27" i="40"/>
  <c r="C25" i="40"/>
  <c r="C33" i="40"/>
  <c r="C44" i="40"/>
  <c r="C42" i="40"/>
  <c r="C40" i="40"/>
  <c r="C38" i="40"/>
  <c r="C36" i="40"/>
  <c r="C48" i="40"/>
  <c r="C51" i="40"/>
  <c r="C54" i="40"/>
  <c r="C52" i="40"/>
  <c r="C61" i="40"/>
  <c r="C59" i="40"/>
  <c r="C10" i="40"/>
  <c r="G98" i="44"/>
  <c r="F78" i="43"/>
  <c r="O98" i="44"/>
  <c r="N98" i="44"/>
  <c r="G99" i="68" s="1"/>
  <c r="O69" i="44"/>
  <c r="G125" i="43"/>
  <c r="C17" i="39"/>
  <c r="C14" i="39"/>
  <c r="C11" i="39"/>
  <c r="C37" i="39"/>
  <c r="C59" i="39"/>
  <c r="C66" i="39"/>
  <c r="C64" i="39"/>
  <c r="C82" i="39"/>
  <c r="AA68" i="44"/>
  <c r="AA71" i="44" s="1"/>
  <c r="U68" i="44"/>
  <c r="T91" i="44"/>
  <c r="T98" i="44" s="1"/>
  <c r="Y91" i="44"/>
  <c r="Y98" i="44" s="1"/>
  <c r="W91" i="44"/>
  <c r="W98" i="44" s="1"/>
  <c r="G54" i="43"/>
  <c r="D123" i="45"/>
  <c r="W101" i="43"/>
  <c r="C19" i="45"/>
  <c r="F19" i="45" s="1"/>
  <c r="G19" i="45" s="1"/>
  <c r="H21" i="43"/>
  <c r="C15" i="45"/>
  <c r="F15" i="45" s="1"/>
  <c r="G15" i="45" s="1"/>
  <c r="H17" i="43"/>
  <c r="C13" i="39"/>
  <c r="C13" i="45"/>
  <c r="F13" i="45" s="1"/>
  <c r="G13" i="45" s="1"/>
  <c r="H15" i="43"/>
  <c r="C9" i="45"/>
  <c r="F9" i="45" s="1"/>
  <c r="G9" i="45" s="1"/>
  <c r="H11" i="43"/>
  <c r="C23" i="45"/>
  <c r="F23" i="45" s="1"/>
  <c r="G23" i="45" s="1"/>
  <c r="H25" i="43"/>
  <c r="C27" i="39"/>
  <c r="B10" i="38" s="1"/>
  <c r="C27" i="45"/>
  <c r="F27" i="45" s="1"/>
  <c r="G27" i="45" s="1"/>
  <c r="H29" i="43"/>
  <c r="C30" i="45"/>
  <c r="F30" i="45" s="1"/>
  <c r="G30" i="45" s="1"/>
  <c r="H32" i="43"/>
  <c r="C32" i="39"/>
  <c r="C32" i="45"/>
  <c r="H34" i="43"/>
  <c r="C35" i="39"/>
  <c r="C35" i="45"/>
  <c r="H37" i="43"/>
  <c r="C40" i="39"/>
  <c r="C40" i="45"/>
  <c r="F40" i="45" s="1"/>
  <c r="G40" i="45" s="1"/>
  <c r="H42" i="43"/>
  <c r="C38" i="39"/>
  <c r="C38" i="45"/>
  <c r="F38" i="45" s="1"/>
  <c r="G38" i="45" s="1"/>
  <c r="H40" i="43"/>
  <c r="C36" i="45"/>
  <c r="F36" i="45" s="1"/>
  <c r="G36" i="45" s="1"/>
  <c r="H38" i="43"/>
  <c r="C44" i="45"/>
  <c r="F44" i="45" s="1"/>
  <c r="G44" i="45" s="1"/>
  <c r="C49" i="45"/>
  <c r="F49" i="45" s="1"/>
  <c r="G49" i="45" s="1"/>
  <c r="H51" i="43"/>
  <c r="C47" i="45"/>
  <c r="F47" i="45" s="1"/>
  <c r="G47" i="45" s="1"/>
  <c r="H49" i="43"/>
  <c r="C60" i="39"/>
  <c r="C37" i="29" s="1"/>
  <c r="C39" i="29" s="1"/>
  <c r="C60" i="45"/>
  <c r="F60" i="45" s="1"/>
  <c r="G60" i="45" s="1"/>
  <c r="H62" i="43"/>
  <c r="C58" i="45"/>
  <c r="F58" i="45" s="1"/>
  <c r="G58" i="45" s="1"/>
  <c r="H60" i="43"/>
  <c r="C56" i="45"/>
  <c r="F56" i="45" s="1"/>
  <c r="G56" i="45" s="1"/>
  <c r="H58" i="43"/>
  <c r="C54" i="45"/>
  <c r="F54" i="45" s="1"/>
  <c r="G54" i="45" s="1"/>
  <c r="H56" i="43"/>
  <c r="C74" i="39"/>
  <c r="C74" i="45"/>
  <c r="F74" i="45" s="1"/>
  <c r="G74" i="45" s="1"/>
  <c r="H76" i="43"/>
  <c r="C71" i="45"/>
  <c r="F71" i="45" s="1"/>
  <c r="G71" i="45" s="1"/>
  <c r="H73" i="43"/>
  <c r="C69" i="45"/>
  <c r="F69" i="45" s="1"/>
  <c r="G69" i="45" s="1"/>
  <c r="H71" i="43"/>
  <c r="C67" i="39"/>
  <c r="C67" i="45"/>
  <c r="F67" i="45" s="1"/>
  <c r="G67" i="45" s="1"/>
  <c r="H69" i="43"/>
  <c r="C65" i="45"/>
  <c r="F65" i="45" s="1"/>
  <c r="G65" i="45" s="1"/>
  <c r="H67" i="43"/>
  <c r="C63" i="45"/>
  <c r="F63" i="45" s="1"/>
  <c r="G63" i="45" s="1"/>
  <c r="H65" i="43"/>
  <c r="C83" i="39"/>
  <c r="C83" i="45"/>
  <c r="F83" i="45" s="1"/>
  <c r="G83" i="45" s="1"/>
  <c r="H85" i="43"/>
  <c r="C81" i="39"/>
  <c r="C81" i="45"/>
  <c r="F81" i="45" s="1"/>
  <c r="G81" i="45" s="1"/>
  <c r="H83" i="43"/>
  <c r="C79" i="39"/>
  <c r="C79" i="45"/>
  <c r="F79" i="45" s="1"/>
  <c r="G79" i="45" s="1"/>
  <c r="H81" i="43"/>
  <c r="C85" i="39"/>
  <c r="C85" i="45"/>
  <c r="H87" i="43"/>
  <c r="C87" i="45"/>
  <c r="F87" i="45" s="1"/>
  <c r="G87" i="45" s="1"/>
  <c r="H89" i="43"/>
  <c r="H92" i="43"/>
  <c r="C90" i="45"/>
  <c r="H98" i="43"/>
  <c r="C96" i="45"/>
  <c r="F96" i="45" s="1"/>
  <c r="G96" i="45" s="1"/>
  <c r="H96" i="43"/>
  <c r="C94" i="45"/>
  <c r="F94" i="45" s="1"/>
  <c r="G94" i="45" s="1"/>
  <c r="H94" i="43"/>
  <c r="C92" i="45"/>
  <c r="F92" i="45" s="1"/>
  <c r="G92" i="45" s="1"/>
  <c r="H103" i="43"/>
  <c r="C101" i="45"/>
  <c r="C102" i="45"/>
  <c r="F102" i="45" s="1"/>
  <c r="G102" i="45" s="1"/>
  <c r="H104" i="43"/>
  <c r="C112" i="45"/>
  <c r="F112" i="45" s="1"/>
  <c r="S21" i="44"/>
  <c r="S69" i="44" s="1"/>
  <c r="S35" i="44"/>
  <c r="L35" i="68" s="1"/>
  <c r="C12" i="40"/>
  <c r="C15" i="40"/>
  <c r="C18" i="40"/>
  <c r="C16" i="40"/>
  <c r="C22" i="40"/>
  <c r="C30" i="40"/>
  <c r="C28" i="40"/>
  <c r="C26" i="40"/>
  <c r="C31" i="40"/>
  <c r="C35" i="40"/>
  <c r="C43" i="40"/>
  <c r="C41" i="40"/>
  <c r="C39" i="40"/>
  <c r="C37" i="40"/>
  <c r="C46" i="40"/>
  <c r="C47" i="40"/>
  <c r="C55" i="40"/>
  <c r="C53" i="40"/>
  <c r="C57" i="40"/>
  <c r="C60" i="40"/>
  <c r="C58" i="40"/>
  <c r="C9" i="40"/>
  <c r="E91" i="44"/>
  <c r="H88" i="44"/>
  <c r="G28" i="43"/>
  <c r="R98" i="44"/>
  <c r="K99" i="68" s="1"/>
  <c r="F125" i="43"/>
  <c r="M98" i="44"/>
  <c r="F99" i="68" s="1"/>
  <c r="P98" i="44"/>
  <c r="I99" i="68" s="1"/>
  <c r="R69" i="44"/>
  <c r="C20" i="39"/>
  <c r="C18" i="39"/>
  <c r="C15" i="39"/>
  <c r="C12" i="39"/>
  <c r="C10" i="39"/>
  <c r="C23" i="39"/>
  <c r="C39" i="39"/>
  <c r="C36" i="39"/>
  <c r="C50" i="39"/>
  <c r="C48" i="39"/>
  <c r="C53" i="39"/>
  <c r="C58" i="39"/>
  <c r="C21" i="29" s="1"/>
  <c r="C55" i="39"/>
  <c r="C62" i="39"/>
  <c r="C70" i="39"/>
  <c r="C68" i="39"/>
  <c r="C65" i="39"/>
  <c r="C63" i="39"/>
  <c r="G23" i="69"/>
  <c r="F121" i="45"/>
  <c r="G121" i="45" s="1"/>
  <c r="E100" i="45"/>
  <c r="E116" i="45"/>
  <c r="E123" i="45" s="1"/>
  <c r="S91" i="44"/>
  <c r="F87" i="40"/>
  <c r="C112" i="39"/>
  <c r="V54" i="43"/>
  <c r="Y68" i="44"/>
  <c r="W68" i="44"/>
  <c r="Z68" i="44"/>
  <c r="X68" i="44"/>
  <c r="V68" i="44"/>
  <c r="Z69" i="44"/>
  <c r="Z51" i="44"/>
  <c r="Y69" i="44"/>
  <c r="Y51" i="44"/>
  <c r="X69" i="44"/>
  <c r="X99" i="44" s="1"/>
  <c r="X51" i="44"/>
  <c r="W69" i="44"/>
  <c r="W51" i="44"/>
  <c r="V69" i="44"/>
  <c r="V51" i="44"/>
  <c r="U69" i="44"/>
  <c r="T69" i="44"/>
  <c r="U51" i="44"/>
  <c r="T51" i="44"/>
  <c r="AA69" i="44"/>
  <c r="AA51" i="44"/>
  <c r="W54" i="43"/>
  <c r="L101" i="43"/>
  <c r="I23" i="43"/>
  <c r="J23" i="43"/>
  <c r="K23" i="43"/>
  <c r="L23" i="43"/>
  <c r="M23" i="43"/>
  <c r="N23" i="43"/>
  <c r="O23" i="43"/>
  <c r="P23" i="43"/>
  <c r="Q23" i="43"/>
  <c r="R23" i="43"/>
  <c r="S23" i="43"/>
  <c r="T23" i="43"/>
  <c r="U23" i="43"/>
  <c r="I33" i="43"/>
  <c r="J33" i="43"/>
  <c r="K33" i="43"/>
  <c r="L33" i="43"/>
  <c r="M33" i="43"/>
  <c r="N33" i="43"/>
  <c r="O33" i="43"/>
  <c r="P33" i="43"/>
  <c r="Q33" i="43"/>
  <c r="R33" i="43"/>
  <c r="S33" i="43"/>
  <c r="T33" i="43"/>
  <c r="U33" i="43"/>
  <c r="I36" i="43"/>
  <c r="J36" i="43"/>
  <c r="K36" i="43"/>
  <c r="L36" i="43"/>
  <c r="M36" i="43"/>
  <c r="N36" i="43"/>
  <c r="O36" i="43"/>
  <c r="P36" i="43"/>
  <c r="Q36" i="43"/>
  <c r="R36" i="43"/>
  <c r="S36" i="43"/>
  <c r="T36" i="43"/>
  <c r="U36" i="43"/>
  <c r="I44" i="43"/>
  <c r="J44" i="43"/>
  <c r="K44" i="43"/>
  <c r="L44" i="43"/>
  <c r="M44" i="43"/>
  <c r="N44" i="43"/>
  <c r="O44" i="43"/>
  <c r="P44" i="43"/>
  <c r="Q44" i="43"/>
  <c r="R44" i="43"/>
  <c r="S44" i="43"/>
  <c r="T44" i="43"/>
  <c r="U44" i="43"/>
  <c r="I47" i="43"/>
  <c r="J47" i="43"/>
  <c r="K47" i="43"/>
  <c r="L47" i="43"/>
  <c r="M47" i="43"/>
  <c r="N47" i="43"/>
  <c r="O47" i="43"/>
  <c r="P47" i="43"/>
  <c r="Q47" i="43"/>
  <c r="R47" i="43"/>
  <c r="S47" i="43"/>
  <c r="T47" i="43"/>
  <c r="U47" i="43"/>
  <c r="I53" i="43"/>
  <c r="J53" i="43"/>
  <c r="K53" i="43"/>
  <c r="L53" i="43"/>
  <c r="M53" i="43"/>
  <c r="N53" i="43"/>
  <c r="O53" i="43"/>
  <c r="P53" i="43"/>
  <c r="Q53" i="43"/>
  <c r="R53" i="43"/>
  <c r="S53" i="43"/>
  <c r="T53" i="43"/>
  <c r="U53" i="43"/>
  <c r="I63" i="43"/>
  <c r="J63" i="43"/>
  <c r="K63" i="43"/>
  <c r="L63" i="43"/>
  <c r="H78" i="67" s="1"/>
  <c r="H102" i="67" s="1"/>
  <c r="M63" i="43"/>
  <c r="I78" i="67" s="1"/>
  <c r="N63" i="43"/>
  <c r="J78" i="67" s="1"/>
  <c r="O63" i="43"/>
  <c r="P63" i="43"/>
  <c r="L78" i="67" s="1"/>
  <c r="Q63" i="43"/>
  <c r="M78" i="67" s="1"/>
  <c r="R63" i="43"/>
  <c r="S63" i="43"/>
  <c r="T63" i="43"/>
  <c r="P78" i="67" s="1"/>
  <c r="U63" i="43"/>
  <c r="Q78" i="67" s="1"/>
  <c r="I77" i="43"/>
  <c r="K77" i="43"/>
  <c r="L77" i="43"/>
  <c r="M77" i="43"/>
  <c r="N77" i="43"/>
  <c r="O77" i="43"/>
  <c r="P77" i="43"/>
  <c r="Q77" i="43"/>
  <c r="R77" i="43"/>
  <c r="S77" i="43"/>
  <c r="T77" i="43"/>
  <c r="U77" i="43"/>
  <c r="I86" i="43"/>
  <c r="I101" i="43" s="1"/>
  <c r="J86" i="43"/>
  <c r="K86" i="43"/>
  <c r="M86" i="43"/>
  <c r="N86" i="43"/>
  <c r="O86" i="43"/>
  <c r="P86" i="43"/>
  <c r="Q86" i="43"/>
  <c r="R86" i="43"/>
  <c r="S86" i="43"/>
  <c r="T86" i="43"/>
  <c r="U86" i="43"/>
  <c r="I91" i="43"/>
  <c r="J91" i="43"/>
  <c r="K91" i="43"/>
  <c r="M91" i="43"/>
  <c r="N91" i="43"/>
  <c r="O91" i="43"/>
  <c r="P91" i="43"/>
  <c r="Q91" i="43"/>
  <c r="R91" i="43"/>
  <c r="S91" i="43"/>
  <c r="T91" i="43"/>
  <c r="U91" i="43"/>
  <c r="I100" i="43"/>
  <c r="J100" i="43"/>
  <c r="K100" i="43"/>
  <c r="M100" i="43"/>
  <c r="I101" i="67" s="1"/>
  <c r="N100" i="43"/>
  <c r="J101" i="67" s="1"/>
  <c r="O100" i="43"/>
  <c r="P100" i="43"/>
  <c r="L101" i="67" s="1"/>
  <c r="Q100" i="43"/>
  <c r="M101" i="67" s="1"/>
  <c r="R100" i="43"/>
  <c r="S100" i="43"/>
  <c r="O101" i="67" s="1"/>
  <c r="O102" i="67" s="1"/>
  <c r="T100" i="43"/>
  <c r="P101" i="67" s="1"/>
  <c r="U100" i="43"/>
  <c r="Q101" i="67" s="1"/>
  <c r="J101" i="43"/>
  <c r="K101" i="43"/>
  <c r="M101" i="43"/>
  <c r="N101" i="43"/>
  <c r="I106" i="43"/>
  <c r="J106" i="43"/>
  <c r="K106" i="43"/>
  <c r="L106" i="43"/>
  <c r="M106" i="43"/>
  <c r="M118" i="43" s="1"/>
  <c r="I118" i="67" s="1"/>
  <c r="N106" i="43"/>
  <c r="O106" i="43"/>
  <c r="P106" i="43"/>
  <c r="Q106" i="43"/>
  <c r="R106" i="43"/>
  <c r="S106" i="43"/>
  <c r="T106" i="43"/>
  <c r="U106" i="43"/>
  <c r="I111" i="43"/>
  <c r="J111" i="43"/>
  <c r="K111" i="43"/>
  <c r="L111" i="43"/>
  <c r="M111" i="43"/>
  <c r="N111" i="43"/>
  <c r="O111" i="43"/>
  <c r="P111" i="43"/>
  <c r="Q111" i="43"/>
  <c r="R111" i="43"/>
  <c r="S111" i="43"/>
  <c r="T111" i="43"/>
  <c r="U111" i="43"/>
  <c r="I123" i="43"/>
  <c r="J123" i="43"/>
  <c r="K123" i="43"/>
  <c r="G123" i="67" s="1"/>
  <c r="L123" i="43"/>
  <c r="M123" i="43"/>
  <c r="N123" i="43"/>
  <c r="O123" i="43"/>
  <c r="K123" i="67" s="1"/>
  <c r="P123" i="43"/>
  <c r="L123" i="67" s="1"/>
  <c r="Q123" i="43"/>
  <c r="C122" i="48" s="1"/>
  <c r="R123" i="43"/>
  <c r="R123" i="67" s="1"/>
  <c r="S123" i="43"/>
  <c r="T123" i="43"/>
  <c r="P123" i="67" s="1"/>
  <c r="U123" i="43"/>
  <c r="Q123" i="67" s="1"/>
  <c r="J125" i="43"/>
  <c r="F125" i="67" s="1"/>
  <c r="AC10" i="44"/>
  <c r="AC11" i="44"/>
  <c r="AC12" i="44"/>
  <c r="AC13" i="44"/>
  <c r="AC14" i="44"/>
  <c r="AC17" i="44"/>
  <c r="AC18" i="44"/>
  <c r="AC19" i="44"/>
  <c r="AC20" i="44"/>
  <c r="AC23" i="44"/>
  <c r="AC25" i="44"/>
  <c r="AC26" i="44"/>
  <c r="AC27" i="44"/>
  <c r="AC28" i="44"/>
  <c r="AC29" i="44"/>
  <c r="AC30" i="44"/>
  <c r="AC31" i="44"/>
  <c r="AC32" i="44"/>
  <c r="AC37" i="44"/>
  <c r="AC38" i="44"/>
  <c r="AC39" i="44"/>
  <c r="AC40" i="44"/>
  <c r="AC41" i="44"/>
  <c r="AC42" i="44"/>
  <c r="AC43" i="44"/>
  <c r="AC44" i="44"/>
  <c r="AC45" i="44"/>
  <c r="AC48" i="44"/>
  <c r="AC49" i="44"/>
  <c r="AC53" i="44"/>
  <c r="AC54" i="44"/>
  <c r="AC55" i="44"/>
  <c r="AC56" i="44"/>
  <c r="AC59" i="44"/>
  <c r="AC60" i="44"/>
  <c r="AC61" i="44"/>
  <c r="AC62" i="44"/>
  <c r="AC65" i="44"/>
  <c r="AC66" i="44"/>
  <c r="AC73" i="44"/>
  <c r="AC74" i="44"/>
  <c r="AC77" i="44"/>
  <c r="AC78" i="44"/>
  <c r="AC79" i="44"/>
  <c r="AC82" i="44"/>
  <c r="AC83" i="44"/>
  <c r="AC84" i="44"/>
  <c r="AC87" i="44"/>
  <c r="AC88" i="44"/>
  <c r="AC89" i="44"/>
  <c r="AC90" i="44"/>
  <c r="AC93" i="44"/>
  <c r="AC94" i="44"/>
  <c r="AC95" i="44"/>
  <c r="AC9" i="44"/>
  <c r="K96" i="44"/>
  <c r="L96" i="44"/>
  <c r="AA96" i="44"/>
  <c r="AC97" i="44" s="1"/>
  <c r="K85" i="44"/>
  <c r="L85" i="44"/>
  <c r="AA85" i="44"/>
  <c r="AC86" i="44" s="1"/>
  <c r="K75" i="44"/>
  <c r="L75" i="44"/>
  <c r="AA75" i="44"/>
  <c r="AC76" i="44" s="1"/>
  <c r="K80" i="44"/>
  <c r="L80" i="44"/>
  <c r="AA80" i="44"/>
  <c r="AC81" i="44" s="1"/>
  <c r="K67" i="44"/>
  <c r="L67" i="44"/>
  <c r="K63" i="44"/>
  <c r="L63" i="44"/>
  <c r="AC64" i="44"/>
  <c r="K57" i="44"/>
  <c r="L57" i="44"/>
  <c r="K50" i="44"/>
  <c r="L50" i="44"/>
  <c r="K46" i="44"/>
  <c r="L46" i="44"/>
  <c r="AC47" i="44"/>
  <c r="K33" i="44"/>
  <c r="D33" i="68" s="1"/>
  <c r="L33" i="44"/>
  <c r="E33" i="68" s="1"/>
  <c r="AC34" i="44"/>
  <c r="AC36" i="44"/>
  <c r="K15" i="44"/>
  <c r="D15" i="68" s="1"/>
  <c r="D21" i="68" s="1"/>
  <c r="L15" i="44"/>
  <c r="E15" i="68" s="1"/>
  <c r="E21" i="68" s="1"/>
  <c r="AC22" i="44"/>
  <c r="O115" i="62" l="1"/>
  <c r="E115" i="48"/>
  <c r="G115" i="48" s="1"/>
  <c r="O113" i="62"/>
  <c r="E113" i="48"/>
  <c r="G113" i="48" s="1"/>
  <c r="O122" i="62"/>
  <c r="E122" i="48"/>
  <c r="G122" i="48" s="1"/>
  <c r="C203" i="62"/>
  <c r="O200" i="62"/>
  <c r="E82" i="49"/>
  <c r="G82" i="49" s="1"/>
  <c r="O198" i="62"/>
  <c r="E80" i="49"/>
  <c r="G80" i="49" s="1"/>
  <c r="D125" i="67"/>
  <c r="S51" i="44"/>
  <c r="R101" i="43"/>
  <c r="Y126" i="43"/>
  <c r="W99" i="44"/>
  <c r="Y99" i="44"/>
  <c r="E124" i="45"/>
  <c r="Q99" i="44"/>
  <c r="C54" i="67"/>
  <c r="O123" i="67"/>
  <c r="S123" i="67"/>
  <c r="Q102" i="67"/>
  <c r="M102" i="67"/>
  <c r="I102" i="67"/>
  <c r="D124" i="45"/>
  <c r="J102" i="67"/>
  <c r="P102" i="67"/>
  <c r="L102" i="67"/>
  <c r="Y78" i="43"/>
  <c r="U99" i="44"/>
  <c r="V99" i="44"/>
  <c r="Z99" i="44"/>
  <c r="U118" i="43"/>
  <c r="Q118" i="67" s="1"/>
  <c r="C49" i="40"/>
  <c r="B25" i="38" s="1"/>
  <c r="C40" i="29"/>
  <c r="K100" i="68"/>
  <c r="C110" i="62"/>
  <c r="H12" i="69"/>
  <c r="C110" i="48"/>
  <c r="C122" i="62"/>
  <c r="P101" i="43"/>
  <c r="O28" i="43"/>
  <c r="X102" i="43"/>
  <c r="D76" i="45"/>
  <c r="X78" i="43"/>
  <c r="G28" i="69"/>
  <c r="C121" i="48"/>
  <c r="O121" i="62" s="1"/>
  <c r="T99" i="44"/>
  <c r="J123" i="67"/>
  <c r="N121" i="62" s="1"/>
  <c r="F123" i="67"/>
  <c r="J121" i="62" s="1"/>
  <c r="M109" i="62"/>
  <c r="N104" i="62"/>
  <c r="J104" i="62"/>
  <c r="N98" i="62"/>
  <c r="I98" i="62"/>
  <c r="V78" i="43"/>
  <c r="M99" i="44"/>
  <c r="I123" i="67"/>
  <c r="M121" i="62" s="1"/>
  <c r="E123" i="67"/>
  <c r="L109" i="62"/>
  <c r="M104" i="62"/>
  <c r="I104" i="62"/>
  <c r="M98" i="62"/>
  <c r="H123" i="67"/>
  <c r="L121" i="62" s="1"/>
  <c r="L104" i="62"/>
  <c r="N109" i="62"/>
  <c r="F101" i="67"/>
  <c r="H10" i="69"/>
  <c r="V102" i="43"/>
  <c r="O101" i="43"/>
  <c r="S118" i="43"/>
  <c r="K118" i="43"/>
  <c r="G118" i="67" s="1"/>
  <c r="I54" i="43"/>
  <c r="K28" i="43"/>
  <c r="H16" i="69"/>
  <c r="H18" i="69" s="1"/>
  <c r="O118" i="43"/>
  <c r="K118" i="67" s="1"/>
  <c r="S28" i="43"/>
  <c r="J100" i="68"/>
  <c r="E66" i="68"/>
  <c r="L181" i="62" s="1"/>
  <c r="E76" i="68"/>
  <c r="L193" i="62" s="1"/>
  <c r="E97" i="68"/>
  <c r="L214" i="62" s="1"/>
  <c r="E60" i="68"/>
  <c r="D66" i="68"/>
  <c r="K181" i="62" s="1"/>
  <c r="D70" i="68"/>
  <c r="K185" i="62" s="1"/>
  <c r="E81" i="68"/>
  <c r="L198" i="62" s="1"/>
  <c r="D76" i="68"/>
  <c r="K193" i="62" s="1"/>
  <c r="K209" i="62" s="1"/>
  <c r="K216" i="62" s="1"/>
  <c r="D97" i="68"/>
  <c r="K214" i="62" s="1"/>
  <c r="Q125" i="43"/>
  <c r="M125" i="43"/>
  <c r="I125" i="67" s="1"/>
  <c r="T118" i="43"/>
  <c r="P118" i="67" s="1"/>
  <c r="R118" i="43"/>
  <c r="R118" i="67" s="1"/>
  <c r="P118" i="43"/>
  <c r="L118" i="67" s="1"/>
  <c r="N118" i="43"/>
  <c r="J118" i="67" s="1"/>
  <c r="L118" i="43"/>
  <c r="H118" i="67" s="1"/>
  <c r="Q54" i="43"/>
  <c r="Q28" i="43"/>
  <c r="M28" i="43"/>
  <c r="I28" i="43"/>
  <c r="I100" i="68"/>
  <c r="G100" i="68"/>
  <c r="F100" i="68"/>
  <c r="E53" i="68"/>
  <c r="C53" i="68" s="1"/>
  <c r="D60" i="68"/>
  <c r="C60" i="68" s="1"/>
  <c r="E70" i="68"/>
  <c r="L185" i="62" s="1"/>
  <c r="D81" i="68"/>
  <c r="K198" i="62" s="1"/>
  <c r="L54" i="68"/>
  <c r="E28" i="69"/>
  <c r="C63" i="67"/>
  <c r="F13" i="69" s="1"/>
  <c r="C13" i="69" s="1"/>
  <c r="C91" i="67"/>
  <c r="F16" i="69" s="1"/>
  <c r="C16" i="69" s="1"/>
  <c r="C33" i="67"/>
  <c r="J14" i="70" s="1"/>
  <c r="J19" i="70" s="1"/>
  <c r="C36" i="67"/>
  <c r="J15" i="70" s="1"/>
  <c r="H28" i="69"/>
  <c r="H30" i="69" s="1"/>
  <c r="G13" i="69"/>
  <c r="G19" i="69"/>
  <c r="H19" i="69"/>
  <c r="L21" i="44"/>
  <c r="L35" i="44"/>
  <c r="E35" i="68" s="1"/>
  <c r="S101" i="43"/>
  <c r="U101" i="43"/>
  <c r="O54" i="43"/>
  <c r="M54" i="43"/>
  <c r="K54" i="43"/>
  <c r="T28" i="43"/>
  <c r="R28" i="43"/>
  <c r="P28" i="43"/>
  <c r="N28" i="43"/>
  <c r="L28" i="43"/>
  <c r="J28" i="43"/>
  <c r="C9" i="49"/>
  <c r="C177" i="62"/>
  <c r="C59" i="49"/>
  <c r="C179" i="62"/>
  <c r="C61" i="49"/>
  <c r="C176" i="62"/>
  <c r="C58" i="49"/>
  <c r="C172" i="62"/>
  <c r="C54" i="49"/>
  <c r="C165" i="62"/>
  <c r="C168" i="62" s="1"/>
  <c r="C47" i="49"/>
  <c r="O165" i="62" s="1"/>
  <c r="O155" i="62"/>
  <c r="C159" i="62"/>
  <c r="C161" i="62"/>
  <c r="C153" i="62"/>
  <c r="C35" i="49"/>
  <c r="O153" i="62" s="1"/>
  <c r="C31" i="49"/>
  <c r="C26" i="49"/>
  <c r="C146" i="62"/>
  <c r="C28" i="49"/>
  <c r="C140" i="62"/>
  <c r="C22" i="49"/>
  <c r="C134" i="62"/>
  <c r="C16" i="49"/>
  <c r="C136" i="62"/>
  <c r="C18" i="49"/>
  <c r="C133" i="62"/>
  <c r="C15" i="49"/>
  <c r="C12" i="49"/>
  <c r="C102" i="62"/>
  <c r="C102" i="48"/>
  <c r="C92" i="62"/>
  <c r="C92" i="48"/>
  <c r="E92" i="48" s="1"/>
  <c r="G92" i="48" s="1"/>
  <c r="O92" i="62" s="1"/>
  <c r="C96" i="62"/>
  <c r="C96" i="48"/>
  <c r="E96" i="48" s="1"/>
  <c r="G96" i="48" s="1"/>
  <c r="O96" i="62" s="1"/>
  <c r="C87" i="62"/>
  <c r="C87" i="48"/>
  <c r="E87" i="48" s="1"/>
  <c r="G87" i="48" s="1"/>
  <c r="O87" i="62" s="1"/>
  <c r="C89" i="45"/>
  <c r="F89" i="45" s="1"/>
  <c r="G89" i="45" s="1"/>
  <c r="F85" i="45"/>
  <c r="G85" i="45" s="1"/>
  <c r="C65" i="62"/>
  <c r="C65" i="48"/>
  <c r="E65" i="48" s="1"/>
  <c r="G65" i="48" s="1"/>
  <c r="O65" i="62" s="1"/>
  <c r="C71" i="62"/>
  <c r="C71" i="48"/>
  <c r="E71" i="48" s="1"/>
  <c r="G71" i="48" s="1"/>
  <c r="O71" i="62" s="1"/>
  <c r="C56" i="62"/>
  <c r="C56" i="48"/>
  <c r="E56" i="48" s="1"/>
  <c r="G56" i="48" s="1"/>
  <c r="O56" i="62" s="1"/>
  <c r="C47" i="48"/>
  <c r="E47" i="48" s="1"/>
  <c r="G47" i="48" s="1"/>
  <c r="C42" i="45"/>
  <c r="F42" i="45" s="1"/>
  <c r="G42" i="45" s="1"/>
  <c r="F35" i="45"/>
  <c r="G35" i="45" s="1"/>
  <c r="C34" i="45"/>
  <c r="F34" i="45" s="1"/>
  <c r="G34" i="45" s="1"/>
  <c r="F32" i="45"/>
  <c r="G32" i="45" s="1"/>
  <c r="C23" i="62"/>
  <c r="C23" i="48"/>
  <c r="C13" i="48"/>
  <c r="E13" i="48" s="1"/>
  <c r="G13" i="48" s="1"/>
  <c r="O13" i="62" s="1"/>
  <c r="C15" i="48"/>
  <c r="E15" i="48" s="1"/>
  <c r="G15" i="48" s="1"/>
  <c r="O15" i="62" s="1"/>
  <c r="O99" i="44"/>
  <c r="G99" i="44"/>
  <c r="F46" i="45"/>
  <c r="G46" i="45" s="1"/>
  <c r="C51" i="45"/>
  <c r="F51" i="45" s="1"/>
  <c r="G51" i="45" s="1"/>
  <c r="F105" i="45"/>
  <c r="G105" i="45" s="1"/>
  <c r="C109" i="45"/>
  <c r="F109" i="45" s="1"/>
  <c r="G109" i="45" s="1"/>
  <c r="C103" i="62"/>
  <c r="C103" i="48"/>
  <c r="C93" i="62"/>
  <c r="C93" i="48"/>
  <c r="E93" i="48" s="1"/>
  <c r="G93" i="48" s="1"/>
  <c r="O93" i="62" s="1"/>
  <c r="C97" i="62"/>
  <c r="C97" i="48"/>
  <c r="E97" i="48" s="1"/>
  <c r="G97" i="48" s="1"/>
  <c r="O97" i="62" s="1"/>
  <c r="H84" i="62"/>
  <c r="C64" i="62"/>
  <c r="C64" i="48"/>
  <c r="E64" i="48" s="1"/>
  <c r="G64" i="48" s="1"/>
  <c r="O64" i="62" s="1"/>
  <c r="C68" i="62"/>
  <c r="C68" i="48"/>
  <c r="E68" i="48" s="1"/>
  <c r="G68" i="48" s="1"/>
  <c r="O68" i="62" s="1"/>
  <c r="F62" i="45"/>
  <c r="G62" i="45" s="1"/>
  <c r="C62" i="62"/>
  <c r="C62" i="48"/>
  <c r="E62" i="48" s="1"/>
  <c r="G62" i="48" s="1"/>
  <c r="O62" i="62" s="1"/>
  <c r="C57" i="62"/>
  <c r="C57" i="48"/>
  <c r="E57" i="48" s="1"/>
  <c r="G57" i="48" s="1"/>
  <c r="O57" i="62" s="1"/>
  <c r="C59" i="62"/>
  <c r="C59" i="48"/>
  <c r="E59" i="48" s="1"/>
  <c r="G59" i="48" s="1"/>
  <c r="O59" i="62" s="1"/>
  <c r="C48" i="62"/>
  <c r="C48" i="48"/>
  <c r="E48" i="48" s="1"/>
  <c r="G48" i="48" s="1"/>
  <c r="O48" i="62" s="1"/>
  <c r="C43" i="48"/>
  <c r="C31" i="45"/>
  <c r="F28" i="45"/>
  <c r="G28" i="45" s="1"/>
  <c r="V125" i="43"/>
  <c r="M125" i="67" s="1"/>
  <c r="C17" i="48"/>
  <c r="W125" i="43"/>
  <c r="N125" i="67" s="1"/>
  <c r="N126" i="67" s="1"/>
  <c r="P99" i="44"/>
  <c r="N99" i="44"/>
  <c r="K21" i="44"/>
  <c r="K35" i="44"/>
  <c r="D35" i="68" s="1"/>
  <c r="D100" i="68" s="1"/>
  <c r="I118" i="43"/>
  <c r="U28" i="43"/>
  <c r="S98" i="44"/>
  <c r="S99" i="44" s="1"/>
  <c r="R99" i="44"/>
  <c r="G78" i="43"/>
  <c r="G102" i="43"/>
  <c r="E98" i="44"/>
  <c r="C112" i="48"/>
  <c r="O112" i="62" s="1"/>
  <c r="C104" i="45"/>
  <c r="F101" i="45"/>
  <c r="G101" i="45" s="1"/>
  <c r="C101" i="62"/>
  <c r="C101" i="48"/>
  <c r="C94" i="62"/>
  <c r="C94" i="48"/>
  <c r="E94" i="48" s="1"/>
  <c r="G94" i="48" s="1"/>
  <c r="O94" i="62" s="1"/>
  <c r="F90" i="45"/>
  <c r="G90" i="45" s="1"/>
  <c r="C98" i="45"/>
  <c r="F98" i="45" s="1"/>
  <c r="G98" i="45" s="1"/>
  <c r="C90" i="62"/>
  <c r="C90" i="48"/>
  <c r="E90" i="48" s="1"/>
  <c r="G90" i="48" s="1"/>
  <c r="O90" i="62" s="1"/>
  <c r="E79" i="48"/>
  <c r="G79" i="48" s="1"/>
  <c r="O79" i="62" s="1"/>
  <c r="C81" i="62"/>
  <c r="C81" i="48"/>
  <c r="E81" i="48" s="1"/>
  <c r="G81" i="48" s="1"/>
  <c r="O81" i="62" s="1"/>
  <c r="C69" i="62"/>
  <c r="J28" i="70"/>
  <c r="C54" i="48"/>
  <c r="E54" i="48" s="1"/>
  <c r="G54" i="48" s="1"/>
  <c r="O54" i="62" s="1"/>
  <c r="C58" i="62"/>
  <c r="C58" i="48"/>
  <c r="E58" i="48" s="1"/>
  <c r="G58" i="48" s="1"/>
  <c r="O58" i="62" s="1"/>
  <c r="C49" i="62"/>
  <c r="C49" i="48"/>
  <c r="E49" i="48" s="1"/>
  <c r="G49" i="48" s="1"/>
  <c r="O49" i="62" s="1"/>
  <c r="C44" i="48"/>
  <c r="E44" i="48" s="1"/>
  <c r="G44" i="48" s="1"/>
  <c r="O44" i="62" s="1"/>
  <c r="C30" i="62"/>
  <c r="C30" i="48"/>
  <c r="E30" i="48" s="1"/>
  <c r="C19" i="62"/>
  <c r="C19" i="48"/>
  <c r="G126" i="43"/>
  <c r="C60" i="49"/>
  <c r="C180" i="62"/>
  <c r="C62" i="49"/>
  <c r="C171" i="62"/>
  <c r="C53" i="49"/>
  <c r="C173" i="62"/>
  <c r="C55" i="49"/>
  <c r="C40" i="49"/>
  <c r="O158" i="62" s="1"/>
  <c r="C33" i="49"/>
  <c r="C143" i="62"/>
  <c r="C25" i="49"/>
  <c r="C147" i="62"/>
  <c r="C29" i="49"/>
  <c r="C142" i="62"/>
  <c r="C24" i="49"/>
  <c r="C139" i="62"/>
  <c r="C21" i="49"/>
  <c r="C135" i="62"/>
  <c r="C17" i="49"/>
  <c r="C131" i="62"/>
  <c r="C13" i="49"/>
  <c r="C105" i="62"/>
  <c r="C105" i="48"/>
  <c r="C91" i="62"/>
  <c r="C91" i="48"/>
  <c r="E91" i="48" s="1"/>
  <c r="G91" i="48" s="1"/>
  <c r="C95" i="62"/>
  <c r="C95" i="48"/>
  <c r="E95" i="48" s="1"/>
  <c r="G95" i="48" s="1"/>
  <c r="O95" i="62" s="1"/>
  <c r="C86" i="62"/>
  <c r="C86" i="48"/>
  <c r="E86" i="48" s="1"/>
  <c r="G86" i="48" s="1"/>
  <c r="C82" i="62"/>
  <c r="C82" i="48"/>
  <c r="E82" i="48" s="1"/>
  <c r="G82" i="48" s="1"/>
  <c r="O82" i="62" s="1"/>
  <c r="C84" i="45"/>
  <c r="F77" i="45"/>
  <c r="G77" i="45" s="1"/>
  <c r="C66" i="62"/>
  <c r="C66" i="48"/>
  <c r="E66" i="48" s="1"/>
  <c r="G66" i="48" s="1"/>
  <c r="O66" i="62" s="1"/>
  <c r="C70" i="62"/>
  <c r="C70" i="48"/>
  <c r="E70" i="48" s="1"/>
  <c r="G70" i="48" s="1"/>
  <c r="O70" i="62" s="1"/>
  <c r="C55" i="62"/>
  <c r="C55" i="48"/>
  <c r="E55" i="48" s="1"/>
  <c r="G55" i="48" s="1"/>
  <c r="O55" i="62" s="1"/>
  <c r="C61" i="45"/>
  <c r="F61" i="45" s="1"/>
  <c r="G61" i="45" s="1"/>
  <c r="F53" i="45"/>
  <c r="G53" i="45" s="1"/>
  <c r="C53" i="62"/>
  <c r="C53" i="48"/>
  <c r="E53" i="48" s="1"/>
  <c r="G53" i="48" s="1"/>
  <c r="C45" i="45"/>
  <c r="F45" i="45" s="1"/>
  <c r="G45" i="45" s="1"/>
  <c r="F43" i="45"/>
  <c r="G43" i="45" s="1"/>
  <c r="C39" i="62"/>
  <c r="C39" i="48"/>
  <c r="C25" i="45"/>
  <c r="F25" i="45" s="1"/>
  <c r="G25" i="45" s="1"/>
  <c r="F22" i="45"/>
  <c r="G22" i="45" s="1"/>
  <c r="C12" i="48"/>
  <c r="E12" i="48" s="1"/>
  <c r="G12" i="48" s="1"/>
  <c r="O12" i="62" s="1"/>
  <c r="C16" i="48"/>
  <c r="C18" i="48"/>
  <c r="C11" i="48"/>
  <c r="E11" i="48" s="1"/>
  <c r="G11" i="48" s="1"/>
  <c r="S54" i="43"/>
  <c r="F126" i="43"/>
  <c r="W102" i="43"/>
  <c r="R54" i="43"/>
  <c r="Q101" i="43"/>
  <c r="U54" i="43"/>
  <c r="T54" i="43"/>
  <c r="P54" i="43"/>
  <c r="L68" i="44"/>
  <c r="AC72" i="44"/>
  <c r="AC58" i="44"/>
  <c r="AC16" i="44"/>
  <c r="AA91" i="44"/>
  <c r="L91" i="44"/>
  <c r="E92" i="68" s="1"/>
  <c r="N54" i="43"/>
  <c r="L54" i="43"/>
  <c r="J54" i="43"/>
  <c r="T101" i="43"/>
  <c r="W78" i="43"/>
  <c r="K91" i="44"/>
  <c r="D92" i="68" s="1"/>
  <c r="K68" i="44"/>
  <c r="D71" i="68" s="1"/>
  <c r="L51" i="44" l="1"/>
  <c r="O11" i="62"/>
  <c r="O86" i="62"/>
  <c r="G89" i="48"/>
  <c r="O89" i="62" s="1"/>
  <c r="E31" i="48"/>
  <c r="G30" i="48"/>
  <c r="K69" i="44"/>
  <c r="K125" i="43"/>
  <c r="G125" i="67" s="1"/>
  <c r="G126" i="67" s="1"/>
  <c r="O102" i="43"/>
  <c r="G61" i="48"/>
  <c r="O61" i="62" s="1"/>
  <c r="O53" i="62"/>
  <c r="L209" i="62"/>
  <c r="L216" i="62" s="1"/>
  <c r="G98" i="48"/>
  <c r="O98" i="62" s="1"/>
  <c r="O91" i="62"/>
  <c r="L69" i="44"/>
  <c r="O47" i="62"/>
  <c r="G51" i="48"/>
  <c r="O51" i="62" s="1"/>
  <c r="G84" i="48"/>
  <c r="O84" i="62" s="1"/>
  <c r="O101" i="62"/>
  <c r="E101" i="48"/>
  <c r="G101" i="48" s="1"/>
  <c r="O103" i="62"/>
  <c r="E103" i="48"/>
  <c r="G103" i="48" s="1"/>
  <c r="K47" i="62"/>
  <c r="E51" i="48"/>
  <c r="E98" i="48"/>
  <c r="E89" i="48"/>
  <c r="O102" i="62"/>
  <c r="E102" i="48"/>
  <c r="G102" i="48" s="1"/>
  <c r="O110" i="62"/>
  <c r="E110" i="48"/>
  <c r="G110" i="48" s="1"/>
  <c r="E61" i="48"/>
  <c r="O105" i="62"/>
  <c r="E105" i="48"/>
  <c r="E63" i="48"/>
  <c r="G63" i="48" s="1"/>
  <c r="E77" i="48"/>
  <c r="G77" i="48" s="1"/>
  <c r="O77" i="62" s="1"/>
  <c r="C150" i="62"/>
  <c r="O131" i="62"/>
  <c r="E13" i="49"/>
  <c r="G13" i="49" s="1"/>
  <c r="O136" i="62"/>
  <c r="E18" i="49"/>
  <c r="G18" i="49" s="1"/>
  <c r="O140" i="62"/>
  <c r="E22" i="49"/>
  <c r="G22" i="49" s="1"/>
  <c r="O176" i="62"/>
  <c r="E58" i="49"/>
  <c r="G58" i="49" s="1"/>
  <c r="O177" i="62"/>
  <c r="E59" i="49"/>
  <c r="G59" i="49" s="1"/>
  <c r="O139" i="62"/>
  <c r="E21" i="49"/>
  <c r="O147" i="62"/>
  <c r="E29" i="49"/>
  <c r="G29" i="49" s="1"/>
  <c r="E33" i="49"/>
  <c r="G33" i="49" s="1"/>
  <c r="O151" i="62" s="1"/>
  <c r="O173" i="62"/>
  <c r="E55" i="49"/>
  <c r="G55" i="49" s="1"/>
  <c r="O180" i="62"/>
  <c r="E62" i="49"/>
  <c r="G62" i="49" s="1"/>
  <c r="O130" i="62"/>
  <c r="E12" i="49"/>
  <c r="G12" i="49" s="1"/>
  <c r="E26" i="49"/>
  <c r="G26" i="49" s="1"/>
  <c r="O144" i="62" s="1"/>
  <c r="E11" i="49"/>
  <c r="G11" i="49" s="1"/>
  <c r="O133" i="62"/>
  <c r="E15" i="49"/>
  <c r="G15" i="49" s="1"/>
  <c r="O134" i="62"/>
  <c r="E16" i="49"/>
  <c r="G16" i="49" s="1"/>
  <c r="E30" i="49"/>
  <c r="O149" i="62"/>
  <c r="E31" i="49"/>
  <c r="G31" i="49" s="1"/>
  <c r="O172" i="62"/>
  <c r="E54" i="49"/>
  <c r="G54" i="49" s="1"/>
  <c r="O179" i="62"/>
  <c r="E61" i="49"/>
  <c r="G61" i="49" s="1"/>
  <c r="O127" i="62"/>
  <c r="J127" i="62" s="1"/>
  <c r="E9" i="49"/>
  <c r="G9" i="49" s="1"/>
  <c r="O135" i="62"/>
  <c r="E17" i="49"/>
  <c r="G17" i="49" s="1"/>
  <c r="O142" i="62"/>
  <c r="E24" i="49"/>
  <c r="G24" i="49" s="1"/>
  <c r="O143" i="62"/>
  <c r="E25" i="49"/>
  <c r="G25" i="49" s="1"/>
  <c r="O171" i="62"/>
  <c r="E53" i="49"/>
  <c r="O178" i="62"/>
  <c r="E60" i="49"/>
  <c r="G60" i="49" s="1"/>
  <c r="O146" i="62"/>
  <c r="E28" i="49"/>
  <c r="E18" i="48"/>
  <c r="G18" i="48" s="1"/>
  <c r="O18" i="62" s="1"/>
  <c r="E17" i="48"/>
  <c r="G17" i="48" s="1"/>
  <c r="O17" i="62" s="1"/>
  <c r="D16" i="62"/>
  <c r="E16" i="48"/>
  <c r="G16" i="48" s="1"/>
  <c r="O16" i="62" s="1"/>
  <c r="E39" i="48"/>
  <c r="G39" i="48" s="1"/>
  <c r="O39" i="62" s="1"/>
  <c r="E19" i="48"/>
  <c r="G19" i="48" s="1"/>
  <c r="O19" i="62" s="1"/>
  <c r="E38" i="48"/>
  <c r="G38" i="48" s="1"/>
  <c r="E20" i="48"/>
  <c r="G20" i="48" s="1"/>
  <c r="O20" i="62" s="1"/>
  <c r="E43" i="48"/>
  <c r="G43" i="48" s="1"/>
  <c r="E23" i="48"/>
  <c r="C75" i="62"/>
  <c r="L72" i="68"/>
  <c r="L100" i="68" s="1"/>
  <c r="I121" i="62"/>
  <c r="C123" i="67"/>
  <c r="C101" i="67"/>
  <c r="K126" i="43"/>
  <c r="O78" i="43"/>
  <c r="D126" i="67"/>
  <c r="C75" i="48"/>
  <c r="B13" i="75" s="1"/>
  <c r="D13" i="75" s="1"/>
  <c r="F13" i="75" s="1"/>
  <c r="C31" i="48"/>
  <c r="I126" i="67"/>
  <c r="M126" i="67"/>
  <c r="O118" i="67"/>
  <c r="S118" i="67"/>
  <c r="K51" i="44"/>
  <c r="E102" i="67"/>
  <c r="S125" i="43"/>
  <c r="U125" i="43"/>
  <c r="Q125" i="67" s="1"/>
  <c r="Q126" i="67" s="1"/>
  <c r="G67" i="62"/>
  <c r="G75" i="62" s="1"/>
  <c r="K67" i="62"/>
  <c r="K75" i="62" s="1"/>
  <c r="F67" i="62"/>
  <c r="F75" i="62" s="1"/>
  <c r="J67" i="62"/>
  <c r="J75" i="62" s="1"/>
  <c r="N67" i="62"/>
  <c r="N75" i="62" s="1"/>
  <c r="E67" i="62"/>
  <c r="E75" i="62" s="1"/>
  <c r="I67" i="62"/>
  <c r="I75" i="62" s="1"/>
  <c r="M67" i="62"/>
  <c r="M75" i="62" s="1"/>
  <c r="D67" i="62"/>
  <c r="D75" i="62" s="1"/>
  <c r="H67" i="62"/>
  <c r="H75" i="62" s="1"/>
  <c r="L67" i="62"/>
  <c r="L75" i="62" s="1"/>
  <c r="G29" i="62"/>
  <c r="K29" i="62"/>
  <c r="C29" i="62"/>
  <c r="F29" i="62"/>
  <c r="J29" i="62"/>
  <c r="N29" i="62"/>
  <c r="E29" i="62"/>
  <c r="I29" i="62"/>
  <c r="M29" i="62"/>
  <c r="D29" i="62"/>
  <c r="H29" i="62"/>
  <c r="L29" i="62"/>
  <c r="G47" i="62"/>
  <c r="F47" i="62"/>
  <c r="M47" i="62"/>
  <c r="L47" i="62"/>
  <c r="G22" i="62"/>
  <c r="G25" i="62" s="1"/>
  <c r="K22" i="62"/>
  <c r="K25" i="62" s="1"/>
  <c r="C22" i="62"/>
  <c r="C25" i="62" s="1"/>
  <c r="F22" i="62"/>
  <c r="F25" i="62" s="1"/>
  <c r="J22" i="62"/>
  <c r="J25" i="62" s="1"/>
  <c r="N22" i="62"/>
  <c r="N25" i="62" s="1"/>
  <c r="E22" i="62"/>
  <c r="E25" i="62" s="1"/>
  <c r="I22" i="62"/>
  <c r="I25" i="62" s="1"/>
  <c r="M22" i="62"/>
  <c r="M25" i="62" s="1"/>
  <c r="D22" i="62"/>
  <c r="D25" i="62" s="1"/>
  <c r="H22" i="62"/>
  <c r="H25" i="62" s="1"/>
  <c r="L22" i="62"/>
  <c r="L25" i="62" s="1"/>
  <c r="G50" i="62"/>
  <c r="K50" i="62"/>
  <c r="C50" i="62"/>
  <c r="F50" i="62"/>
  <c r="J50" i="62"/>
  <c r="N50" i="62"/>
  <c r="E50" i="62"/>
  <c r="I50" i="62"/>
  <c r="M50" i="62"/>
  <c r="D50" i="62"/>
  <c r="H50" i="62"/>
  <c r="L50" i="62"/>
  <c r="G41" i="62"/>
  <c r="K41" i="62"/>
  <c r="C41" i="62"/>
  <c r="F41" i="62"/>
  <c r="J41" i="62"/>
  <c r="N41" i="62"/>
  <c r="E41" i="62"/>
  <c r="I41" i="62"/>
  <c r="M41" i="62"/>
  <c r="D41" i="62"/>
  <c r="H41" i="62"/>
  <c r="L41" i="62"/>
  <c r="G156" i="62"/>
  <c r="F128" i="62"/>
  <c r="D54" i="68"/>
  <c r="D162" i="62"/>
  <c r="H162" i="62"/>
  <c r="L162" i="62"/>
  <c r="F162" i="62"/>
  <c r="N162" i="62"/>
  <c r="E162" i="62"/>
  <c r="M162" i="62"/>
  <c r="G162" i="62"/>
  <c r="K162" i="62"/>
  <c r="C162" i="62"/>
  <c r="J162" i="62"/>
  <c r="I162" i="62"/>
  <c r="D155" i="62"/>
  <c r="H155" i="62"/>
  <c r="L155" i="62"/>
  <c r="F155" i="62"/>
  <c r="I155" i="62"/>
  <c r="G155" i="62"/>
  <c r="K155" i="62"/>
  <c r="C155" i="62"/>
  <c r="J155" i="62"/>
  <c r="N155" i="62"/>
  <c r="E155" i="62"/>
  <c r="M155" i="62"/>
  <c r="C175" i="62"/>
  <c r="J98" i="62"/>
  <c r="J59" i="70"/>
  <c r="I125" i="43"/>
  <c r="I126" i="43" s="1"/>
  <c r="M78" i="43"/>
  <c r="J54" i="70"/>
  <c r="F157" i="62"/>
  <c r="J157" i="62"/>
  <c r="N157" i="62"/>
  <c r="G157" i="62"/>
  <c r="K157" i="62"/>
  <c r="C157" i="62"/>
  <c r="E157" i="62"/>
  <c r="M157" i="62"/>
  <c r="D157" i="62"/>
  <c r="H157" i="62"/>
  <c r="L157" i="62"/>
  <c r="I157" i="62"/>
  <c r="E54" i="68"/>
  <c r="E72" i="68" s="1"/>
  <c r="P102" i="43"/>
  <c r="Q126" i="43"/>
  <c r="W126" i="43"/>
  <c r="F156" i="62"/>
  <c r="K156" i="62"/>
  <c r="H156" i="62"/>
  <c r="M126" i="43"/>
  <c r="I78" i="43"/>
  <c r="O125" i="43"/>
  <c r="K125" i="67" s="1"/>
  <c r="K126" i="67" s="1"/>
  <c r="C28" i="67"/>
  <c r="F10" i="69" s="1"/>
  <c r="R78" i="43"/>
  <c r="U78" i="43"/>
  <c r="F12" i="69"/>
  <c r="C12" i="69" s="1"/>
  <c r="Q78" i="43"/>
  <c r="Q102" i="43"/>
  <c r="G12" i="69"/>
  <c r="G18" i="69" s="1"/>
  <c r="G20" i="69" s="1"/>
  <c r="B11" i="69"/>
  <c r="I11" i="69" s="1"/>
  <c r="J11" i="69" s="1"/>
  <c r="C23" i="49"/>
  <c r="O141" i="62" s="1"/>
  <c r="D72" i="68"/>
  <c r="S126" i="43"/>
  <c r="T102" i="43"/>
  <c r="P78" i="43"/>
  <c r="M102" i="43"/>
  <c r="K102" i="43"/>
  <c r="K78" i="43"/>
  <c r="L125" i="43"/>
  <c r="H125" i="67" s="1"/>
  <c r="H126" i="67" s="1"/>
  <c r="P125" i="43"/>
  <c r="L125" i="67" s="1"/>
  <c r="L126" i="67" s="1"/>
  <c r="T125" i="43"/>
  <c r="P125" i="67" s="1"/>
  <c r="P126" i="67" s="1"/>
  <c r="E71" i="68"/>
  <c r="L186" i="62" s="1"/>
  <c r="I102" i="43"/>
  <c r="N125" i="43"/>
  <c r="J125" i="67" s="1"/>
  <c r="J126" i="67" s="1"/>
  <c r="R125" i="43"/>
  <c r="R125" i="67" s="1"/>
  <c r="R126" i="67" s="1"/>
  <c r="S78" i="43"/>
  <c r="H20" i="69"/>
  <c r="E30" i="69"/>
  <c r="K186" i="62"/>
  <c r="H61" i="62"/>
  <c r="C61" i="62"/>
  <c r="C84" i="62"/>
  <c r="C46" i="49"/>
  <c r="D23" i="75" s="1"/>
  <c r="F23" i="75" s="1"/>
  <c r="E137" i="62"/>
  <c r="G137" i="62"/>
  <c r="I137" i="62"/>
  <c r="K137" i="62"/>
  <c r="M137" i="62"/>
  <c r="C137" i="62"/>
  <c r="D137" i="62"/>
  <c r="F137" i="62"/>
  <c r="H137" i="62"/>
  <c r="J137" i="62"/>
  <c r="L137" i="62"/>
  <c r="N137" i="62"/>
  <c r="D128" i="62"/>
  <c r="L128" i="62"/>
  <c r="I128" i="62"/>
  <c r="F17" i="69"/>
  <c r="C17" i="69" s="1"/>
  <c r="E20" i="69"/>
  <c r="T78" i="43"/>
  <c r="L102" i="43"/>
  <c r="C61" i="48"/>
  <c r="C99" i="45"/>
  <c r="F84" i="45"/>
  <c r="C32" i="49"/>
  <c r="C89" i="48"/>
  <c r="B15" i="75" s="1"/>
  <c r="D15" i="75" s="1"/>
  <c r="F15" i="75" s="1"/>
  <c r="C98" i="48"/>
  <c r="F104" i="45"/>
  <c r="C116" i="45"/>
  <c r="C123" i="45" s="1"/>
  <c r="E99" i="44"/>
  <c r="C15" i="51"/>
  <c r="C84" i="48"/>
  <c r="B14" i="75" s="1"/>
  <c r="D14" i="75" s="1"/>
  <c r="F14" i="75" s="1"/>
  <c r="C63" i="49"/>
  <c r="S102" i="43"/>
  <c r="N102" i="43"/>
  <c r="L98" i="44"/>
  <c r="E99" i="68" s="1"/>
  <c r="U102" i="43"/>
  <c r="C109" i="48"/>
  <c r="O109" i="62" s="1"/>
  <c r="C51" i="48"/>
  <c r="C34" i="48"/>
  <c r="C42" i="48"/>
  <c r="C21" i="51"/>
  <c r="E21" i="51" s="1"/>
  <c r="G21" i="51" s="1"/>
  <c r="C104" i="48"/>
  <c r="O104" i="62" s="1"/>
  <c r="V126" i="43"/>
  <c r="C25" i="48"/>
  <c r="F31" i="45"/>
  <c r="G31" i="45" s="1"/>
  <c r="C52" i="45"/>
  <c r="F52" i="45" s="1"/>
  <c r="G52" i="45" s="1"/>
  <c r="C45" i="48"/>
  <c r="C39" i="51"/>
  <c r="E39" i="51" s="1"/>
  <c r="G39" i="51" s="1"/>
  <c r="C50" i="49"/>
  <c r="R102" i="43"/>
  <c r="R126" i="43"/>
  <c r="N78" i="43"/>
  <c r="U126" i="43"/>
  <c r="AA70" i="44"/>
  <c r="AC52" i="44"/>
  <c r="AA98" i="44"/>
  <c r="AA99" i="44" s="1"/>
  <c r="AC92" i="44"/>
  <c r="L78" i="43"/>
  <c r="K98" i="44"/>
  <c r="D99" i="68" s="1"/>
  <c r="J96" i="44"/>
  <c r="J85" i="44"/>
  <c r="J80" i="44"/>
  <c r="J75" i="44"/>
  <c r="C76" i="68" s="1"/>
  <c r="J67" i="44"/>
  <c r="J63" i="44"/>
  <c r="U66" i="68" s="1"/>
  <c r="J57" i="44"/>
  <c r="J50" i="44"/>
  <c r="J46" i="44"/>
  <c r="J33" i="44"/>
  <c r="J24" i="44"/>
  <c r="J15" i="44"/>
  <c r="E25" i="48" l="1"/>
  <c r="G23" i="48"/>
  <c r="G45" i="48"/>
  <c r="O45" i="62" s="1"/>
  <c r="O43" i="62"/>
  <c r="E32" i="49"/>
  <c r="G28" i="49"/>
  <c r="G104" i="48"/>
  <c r="G116" i="48" s="1"/>
  <c r="O38" i="62"/>
  <c r="G42" i="48"/>
  <c r="O42" i="62" s="1"/>
  <c r="O30" i="62"/>
  <c r="G31" i="48"/>
  <c r="G75" i="48"/>
  <c r="O75" i="62" s="1"/>
  <c r="O63" i="62"/>
  <c r="G21" i="48"/>
  <c r="E109" i="48"/>
  <c r="G105" i="48"/>
  <c r="G109" i="48" s="1"/>
  <c r="E57" i="49"/>
  <c r="G53" i="49"/>
  <c r="G57" i="49" s="1"/>
  <c r="G30" i="49"/>
  <c r="G32" i="49" s="1"/>
  <c r="O150" i="62" s="1"/>
  <c r="O148" i="62"/>
  <c r="E23" i="49"/>
  <c r="G21" i="49"/>
  <c r="G23" i="49" s="1"/>
  <c r="J76" i="70"/>
  <c r="E14" i="49"/>
  <c r="E20" i="49" s="1"/>
  <c r="O129" i="62"/>
  <c r="N129" i="62" s="1"/>
  <c r="G14" i="49"/>
  <c r="G99" i="48"/>
  <c r="O99" i="62" s="1"/>
  <c r="I47" i="62"/>
  <c r="J47" i="62"/>
  <c r="J16" i="62"/>
  <c r="E104" i="48"/>
  <c r="C16" i="51"/>
  <c r="E16" i="51" s="1"/>
  <c r="G16" i="51" s="1"/>
  <c r="E15" i="51"/>
  <c r="G15" i="51" s="1"/>
  <c r="H47" i="62"/>
  <c r="E47" i="62"/>
  <c r="C47" i="62"/>
  <c r="E45" i="48"/>
  <c r="H43" i="62"/>
  <c r="H45" i="62" s="1"/>
  <c r="D47" i="62"/>
  <c r="N47" i="62"/>
  <c r="M127" i="62"/>
  <c r="E34" i="49"/>
  <c r="E75" i="48"/>
  <c r="E84" i="48"/>
  <c r="E42" i="48"/>
  <c r="E21" i="48"/>
  <c r="E127" i="62"/>
  <c r="N127" i="62"/>
  <c r="H127" i="62"/>
  <c r="G16" i="62"/>
  <c r="M16" i="62"/>
  <c r="K127" i="62"/>
  <c r="F127" i="62"/>
  <c r="B25" i="75"/>
  <c r="D25" i="75" s="1"/>
  <c r="F25" i="75" s="1"/>
  <c r="E63" i="49"/>
  <c r="G63" i="49" s="1"/>
  <c r="B24" i="75"/>
  <c r="D24" i="75" s="1"/>
  <c r="F24" i="75" s="1"/>
  <c r="I127" i="62"/>
  <c r="L127" i="62"/>
  <c r="D127" i="62"/>
  <c r="C127" i="62"/>
  <c r="G127" i="62"/>
  <c r="F16" i="62"/>
  <c r="L16" i="62"/>
  <c r="I16" i="62"/>
  <c r="C16" i="62"/>
  <c r="H16" i="62"/>
  <c r="E16" i="62"/>
  <c r="N16" i="62"/>
  <c r="K16" i="62"/>
  <c r="C118" i="67"/>
  <c r="B12" i="75"/>
  <c r="D12" i="75" s="1"/>
  <c r="F12" i="75" s="1"/>
  <c r="N126" i="43"/>
  <c r="O181" i="62"/>
  <c r="P126" i="43"/>
  <c r="F22" i="69"/>
  <c r="C22" i="69" s="1"/>
  <c r="C54" i="68"/>
  <c r="C99" i="48"/>
  <c r="C104" i="49"/>
  <c r="E104" i="49" s="1"/>
  <c r="G104" i="49" s="1"/>
  <c r="B16" i="75"/>
  <c r="D16" i="75" s="1"/>
  <c r="F16" i="75" s="1"/>
  <c r="C52" i="48"/>
  <c r="B11" i="75" s="1"/>
  <c r="C128" i="62"/>
  <c r="G128" i="62"/>
  <c r="J128" i="62"/>
  <c r="O125" i="67"/>
  <c r="O126" i="67" s="1"/>
  <c r="S125" i="67"/>
  <c r="S126" i="67" s="1"/>
  <c r="M128" i="62"/>
  <c r="E128" i="62"/>
  <c r="H128" i="62"/>
  <c r="C10" i="69"/>
  <c r="K128" i="62"/>
  <c r="N128" i="62"/>
  <c r="C156" i="62"/>
  <c r="E156" i="62"/>
  <c r="I156" i="62"/>
  <c r="N156" i="62"/>
  <c r="L156" i="62"/>
  <c r="J156" i="62"/>
  <c r="M156" i="62"/>
  <c r="D156" i="62"/>
  <c r="B16" i="63"/>
  <c r="G112" i="62"/>
  <c r="K112" i="62"/>
  <c r="C112" i="62"/>
  <c r="F112" i="62"/>
  <c r="F116" i="62" s="1"/>
  <c r="F123" i="62" s="1"/>
  <c r="J112" i="62"/>
  <c r="J116" i="62" s="1"/>
  <c r="J123" i="62" s="1"/>
  <c r="N112" i="62"/>
  <c r="N116" i="62" s="1"/>
  <c r="N123" i="62" s="1"/>
  <c r="E112" i="62"/>
  <c r="I112" i="62"/>
  <c r="I116" i="62" s="1"/>
  <c r="I123" i="62" s="1"/>
  <c r="M112" i="62"/>
  <c r="M116" i="62" s="1"/>
  <c r="M123" i="62" s="1"/>
  <c r="D112" i="62"/>
  <c r="H112" i="62"/>
  <c r="L112" i="62"/>
  <c r="L116" i="62" s="1"/>
  <c r="L123" i="62" s="1"/>
  <c r="B17" i="63"/>
  <c r="G28" i="62"/>
  <c r="G31" i="62" s="1"/>
  <c r="K28" i="62"/>
  <c r="K31" i="62" s="1"/>
  <c r="C28" i="62"/>
  <c r="C31" i="62" s="1"/>
  <c r="F28" i="62"/>
  <c r="F31" i="62" s="1"/>
  <c r="J28" i="62"/>
  <c r="J31" i="62" s="1"/>
  <c r="N28" i="62"/>
  <c r="N31" i="62" s="1"/>
  <c r="E28" i="62"/>
  <c r="E31" i="62" s="1"/>
  <c r="I28" i="62"/>
  <c r="I31" i="62" s="1"/>
  <c r="M28" i="62"/>
  <c r="M31" i="62" s="1"/>
  <c r="D28" i="62"/>
  <c r="D31" i="62" s="1"/>
  <c r="H28" i="62"/>
  <c r="H31" i="62" s="1"/>
  <c r="L28" i="62"/>
  <c r="L31" i="62" s="1"/>
  <c r="F154" i="62"/>
  <c r="J154" i="62"/>
  <c r="N154" i="62"/>
  <c r="N164" i="62" s="1"/>
  <c r="D154" i="62"/>
  <c r="L154" i="62"/>
  <c r="L164" i="62" s="1"/>
  <c r="K154" i="62"/>
  <c r="E154" i="62"/>
  <c r="E164" i="62" s="1"/>
  <c r="I154" i="62"/>
  <c r="M154" i="62"/>
  <c r="H154" i="62"/>
  <c r="G154" i="62"/>
  <c r="C154" i="62"/>
  <c r="F129" i="62"/>
  <c r="B26" i="69"/>
  <c r="B25" i="69"/>
  <c r="F158" i="62"/>
  <c r="J158" i="62"/>
  <c r="N158" i="62"/>
  <c r="G158" i="62"/>
  <c r="K158" i="62"/>
  <c r="C158" i="62"/>
  <c r="I158" i="62"/>
  <c r="D158" i="62"/>
  <c r="H158" i="62"/>
  <c r="L158" i="62"/>
  <c r="E158" i="62"/>
  <c r="M158" i="62"/>
  <c r="O126" i="43"/>
  <c r="L99" i="44"/>
  <c r="L126" i="43"/>
  <c r="T126" i="43"/>
  <c r="D36" i="62"/>
  <c r="L36" i="62"/>
  <c r="I36" i="62"/>
  <c r="F36" i="62"/>
  <c r="N36" i="62"/>
  <c r="K36" i="62"/>
  <c r="H36" i="62"/>
  <c r="E36" i="62"/>
  <c r="M36" i="62"/>
  <c r="J36" i="62"/>
  <c r="G36" i="62"/>
  <c r="C36" i="62"/>
  <c r="D38" i="62"/>
  <c r="L38" i="62"/>
  <c r="I38" i="62"/>
  <c r="J38" i="62"/>
  <c r="G38" i="62"/>
  <c r="C38" i="62"/>
  <c r="H38" i="62"/>
  <c r="E38" i="62"/>
  <c r="M38" i="62"/>
  <c r="F38" i="62"/>
  <c r="N38" i="62"/>
  <c r="K38" i="62"/>
  <c r="D33" i="62"/>
  <c r="L33" i="62"/>
  <c r="I33" i="62"/>
  <c r="J33" i="62"/>
  <c r="G33" i="62"/>
  <c r="C33" i="62"/>
  <c r="H33" i="62"/>
  <c r="E33" i="62"/>
  <c r="M33" i="62"/>
  <c r="F33" i="62"/>
  <c r="N33" i="62"/>
  <c r="K33" i="62"/>
  <c r="B17" i="69"/>
  <c r="I17" i="69" s="1"/>
  <c r="J17" i="69" s="1"/>
  <c r="B15" i="69"/>
  <c r="B16" i="69"/>
  <c r="I16" i="69" s="1"/>
  <c r="J16" i="69" s="1"/>
  <c r="B13" i="69"/>
  <c r="C21" i="68"/>
  <c r="C116" i="48"/>
  <c r="K151" i="62"/>
  <c r="K152" i="62" s="1"/>
  <c r="F151" i="62"/>
  <c r="F152" i="62" s="1"/>
  <c r="N151" i="62"/>
  <c r="N152" i="62" s="1"/>
  <c r="E151" i="62"/>
  <c r="E152" i="62" s="1"/>
  <c r="M151" i="62"/>
  <c r="M152" i="62" s="1"/>
  <c r="H151" i="62"/>
  <c r="H152" i="62" s="1"/>
  <c r="G151" i="62"/>
  <c r="G152" i="62" s="1"/>
  <c r="C151" i="62"/>
  <c r="J151" i="62"/>
  <c r="J152" i="62" s="1"/>
  <c r="I151" i="62"/>
  <c r="I152" i="62" s="1"/>
  <c r="D151" i="62"/>
  <c r="D152" i="62" s="1"/>
  <c r="L151" i="62"/>
  <c r="L152" i="62" s="1"/>
  <c r="C33" i="68"/>
  <c r="U33" i="68"/>
  <c r="U76" i="68"/>
  <c r="V76" i="68" s="1"/>
  <c r="C15" i="68"/>
  <c r="U15" i="68"/>
  <c r="U21" i="68" s="1"/>
  <c r="U53" i="68"/>
  <c r="C24" i="68"/>
  <c r="U24" i="68"/>
  <c r="U60" i="68"/>
  <c r="U70" i="68"/>
  <c r="C70" i="68"/>
  <c r="F27" i="69" s="1"/>
  <c r="C81" i="68"/>
  <c r="C92" i="68" s="1"/>
  <c r="C99" i="68" s="1"/>
  <c r="U81" i="68"/>
  <c r="C97" i="68"/>
  <c r="U97" i="68"/>
  <c r="B24" i="69"/>
  <c r="I24" i="69" s="1"/>
  <c r="J24" i="69" s="1"/>
  <c r="C66" i="68"/>
  <c r="E100" i="68"/>
  <c r="C34" i="49"/>
  <c r="B22" i="75" s="1"/>
  <c r="D22" i="75" s="1"/>
  <c r="F22" i="75" s="1"/>
  <c r="D35" i="62"/>
  <c r="F35" i="62"/>
  <c r="H35" i="62"/>
  <c r="J35" i="62"/>
  <c r="L35" i="62"/>
  <c r="N35" i="62"/>
  <c r="E35" i="62"/>
  <c r="G35" i="62"/>
  <c r="I35" i="62"/>
  <c r="K35" i="62"/>
  <c r="M35" i="62"/>
  <c r="C35" i="62"/>
  <c r="N32" i="62"/>
  <c r="E32" i="62"/>
  <c r="G32" i="62"/>
  <c r="I32" i="62"/>
  <c r="K32" i="62"/>
  <c r="M32" i="62"/>
  <c r="D32" i="62"/>
  <c r="F32" i="62"/>
  <c r="H32" i="62"/>
  <c r="J32" i="62"/>
  <c r="L32" i="62"/>
  <c r="C32" i="62"/>
  <c r="G89" i="62"/>
  <c r="G99" i="62" s="1"/>
  <c r="L43" i="62"/>
  <c r="L45" i="62" s="1"/>
  <c r="I43" i="62"/>
  <c r="I45" i="62" s="1"/>
  <c r="D46" i="62"/>
  <c r="F46" i="62"/>
  <c r="F51" i="62" s="1"/>
  <c r="H46" i="62"/>
  <c r="J46" i="62"/>
  <c r="L46" i="62"/>
  <c r="L51" i="62" s="1"/>
  <c r="N46" i="62"/>
  <c r="E46" i="62"/>
  <c r="G46" i="62"/>
  <c r="G51" i="62" s="1"/>
  <c r="I46" i="62"/>
  <c r="K46" i="62"/>
  <c r="K51" i="62" s="1"/>
  <c r="M46" i="62"/>
  <c r="M51" i="62" s="1"/>
  <c r="C46" i="62"/>
  <c r="AB24" i="44"/>
  <c r="AB46" i="44"/>
  <c r="AB57" i="44"/>
  <c r="AB67" i="44"/>
  <c r="AB80" i="44"/>
  <c r="AB96" i="44"/>
  <c r="G104" i="45"/>
  <c r="G116" i="45" s="1"/>
  <c r="G123" i="45" s="1"/>
  <c r="F116" i="45"/>
  <c r="F123" i="45" s="1"/>
  <c r="C40" i="51"/>
  <c r="E40" i="51" s="1"/>
  <c r="G40" i="51" s="1"/>
  <c r="AB15" i="44"/>
  <c r="AB33" i="44"/>
  <c r="AB50" i="44"/>
  <c r="AB63" i="44"/>
  <c r="AB75" i="44"/>
  <c r="AB85" i="44"/>
  <c r="K99" i="44"/>
  <c r="G84" i="45"/>
  <c r="F99" i="45"/>
  <c r="G99" i="45" s="1"/>
  <c r="J68" i="44"/>
  <c r="J35" i="44"/>
  <c r="J91" i="44"/>
  <c r="J21" i="44"/>
  <c r="C27" i="69" l="1"/>
  <c r="I27" i="69" s="1"/>
  <c r="J27" i="69" s="1"/>
  <c r="I164" i="62"/>
  <c r="K164" i="62"/>
  <c r="D164" i="62"/>
  <c r="O116" i="62"/>
  <c r="G123" i="48"/>
  <c r="O123" i="62" s="1"/>
  <c r="G164" i="62"/>
  <c r="G68" i="49"/>
  <c r="O186" i="62" s="1"/>
  <c r="O175" i="62"/>
  <c r="O31" i="62"/>
  <c r="G52" i="48"/>
  <c r="O52" i="62" s="1"/>
  <c r="G26" i="48"/>
  <c r="O21" i="62"/>
  <c r="H164" i="62"/>
  <c r="J164" i="62"/>
  <c r="E116" i="48"/>
  <c r="O23" i="62"/>
  <c r="G25" i="48"/>
  <c r="O25" i="62" s="1"/>
  <c r="G34" i="49"/>
  <c r="O152" i="62" s="1"/>
  <c r="E75" i="70"/>
  <c r="F29" i="69"/>
  <c r="C29" i="69" s="1"/>
  <c r="M164" i="62"/>
  <c r="F164" i="62"/>
  <c r="E51" i="49"/>
  <c r="I51" i="62"/>
  <c r="K129" i="62"/>
  <c r="C129" i="62"/>
  <c r="L129" i="62"/>
  <c r="E129" i="62"/>
  <c r="D129" i="62"/>
  <c r="H129" i="62"/>
  <c r="M129" i="62"/>
  <c r="J129" i="62"/>
  <c r="G20" i="49"/>
  <c r="O132" i="62"/>
  <c r="G129" i="62"/>
  <c r="I129" i="62"/>
  <c r="J51" i="62"/>
  <c r="D43" i="62"/>
  <c r="D45" i="62" s="1"/>
  <c r="E123" i="48"/>
  <c r="N51" i="62"/>
  <c r="N43" i="62"/>
  <c r="N45" i="62" s="1"/>
  <c r="C51" i="62"/>
  <c r="K43" i="62"/>
  <c r="K45" i="62" s="1"/>
  <c r="F43" i="62"/>
  <c r="F45" i="62" s="1"/>
  <c r="E26" i="48"/>
  <c r="D51" i="62"/>
  <c r="C43" i="62"/>
  <c r="C45" i="62" s="1"/>
  <c r="G43" i="62"/>
  <c r="G45" i="62" s="1"/>
  <c r="J43" i="62"/>
  <c r="J45" i="62" s="1"/>
  <c r="E51" i="62"/>
  <c r="H51" i="62"/>
  <c r="M43" i="62"/>
  <c r="M45" i="62" s="1"/>
  <c r="E43" i="62"/>
  <c r="E45" i="62" s="1"/>
  <c r="E69" i="49"/>
  <c r="E99" i="48"/>
  <c r="E52" i="48"/>
  <c r="E68" i="49"/>
  <c r="E100" i="48"/>
  <c r="D11" i="75"/>
  <c r="F11" i="75" s="1"/>
  <c r="D42" i="62"/>
  <c r="C125" i="67"/>
  <c r="F19" i="69" s="1"/>
  <c r="H42" i="62"/>
  <c r="F42" i="62"/>
  <c r="M42" i="62"/>
  <c r="E42" i="62"/>
  <c r="K42" i="62"/>
  <c r="N42" i="62"/>
  <c r="I42" i="62"/>
  <c r="L42" i="62"/>
  <c r="G42" i="62"/>
  <c r="J42" i="62"/>
  <c r="L34" i="62"/>
  <c r="F21" i="69"/>
  <c r="C21" i="69" s="1"/>
  <c r="K34" i="62"/>
  <c r="C42" i="62"/>
  <c r="N89" i="62"/>
  <c r="N99" i="62" s="1"/>
  <c r="M89" i="62"/>
  <c r="M99" i="62" s="1"/>
  <c r="C34" i="62"/>
  <c r="F34" i="62"/>
  <c r="I34" i="62"/>
  <c r="H34" i="62"/>
  <c r="N34" i="62"/>
  <c r="C123" i="48"/>
  <c r="C164" i="62"/>
  <c r="B23" i="69"/>
  <c r="M34" i="62"/>
  <c r="I89" i="62"/>
  <c r="I99" i="62" s="1"/>
  <c r="C89" i="62"/>
  <c r="H89" i="62"/>
  <c r="H99" i="62" s="1"/>
  <c r="F89" i="62"/>
  <c r="F99" i="62" s="1"/>
  <c r="E89" i="62"/>
  <c r="E99" i="62" s="1"/>
  <c r="L89" i="62"/>
  <c r="L99" i="62" s="1"/>
  <c r="D34" i="62"/>
  <c r="G34" i="62"/>
  <c r="K99" i="62"/>
  <c r="D89" i="62"/>
  <c r="D99" i="62" s="1"/>
  <c r="J89" i="62"/>
  <c r="J99" i="62" s="1"/>
  <c r="J34" i="62"/>
  <c r="E34" i="62"/>
  <c r="V66" i="68"/>
  <c r="F25" i="69"/>
  <c r="V97" i="68"/>
  <c r="B12" i="69"/>
  <c r="I12" i="69" s="1"/>
  <c r="J12" i="69" s="1"/>
  <c r="C114" i="49"/>
  <c r="E114" i="49" s="1"/>
  <c r="G114" i="49" s="1"/>
  <c r="V81" i="68"/>
  <c r="V15" i="68"/>
  <c r="V21" i="68" s="1"/>
  <c r="U92" i="68"/>
  <c r="C71" i="68"/>
  <c r="U71" i="68"/>
  <c r="V70" i="68"/>
  <c r="V60" i="68"/>
  <c r="V24" i="68"/>
  <c r="C35" i="68"/>
  <c r="C72" i="68" s="1"/>
  <c r="V33" i="68"/>
  <c r="AB68" i="44"/>
  <c r="AB21" i="44"/>
  <c r="AB35" i="44"/>
  <c r="U35" i="68" s="1"/>
  <c r="U54" i="68" s="1"/>
  <c r="U72" i="68" s="1"/>
  <c r="AB91" i="44"/>
  <c r="J69" i="44"/>
  <c r="J51" i="44"/>
  <c r="J98" i="44"/>
  <c r="C96" i="44"/>
  <c r="C85" i="44"/>
  <c r="C80" i="44"/>
  <c r="C75" i="44"/>
  <c r="C193" i="62" s="1"/>
  <c r="C67" i="44"/>
  <c r="C63" i="44"/>
  <c r="C57" i="44"/>
  <c r="C50" i="44"/>
  <c r="C46" i="44"/>
  <c r="C33" i="44"/>
  <c r="C24" i="44"/>
  <c r="C141" i="62" s="1"/>
  <c r="C15" i="44"/>
  <c r="C123" i="43"/>
  <c r="C121" i="62" s="1"/>
  <c r="C111" i="43"/>
  <c r="C106" i="43"/>
  <c r="C100" i="43"/>
  <c r="C91" i="43"/>
  <c r="C86" i="43"/>
  <c r="C63" i="43"/>
  <c r="C53" i="43"/>
  <c r="C47" i="43"/>
  <c r="C44" i="43"/>
  <c r="C36" i="43"/>
  <c r="C33" i="43"/>
  <c r="C27" i="43"/>
  <c r="C23" i="43"/>
  <c r="H97" i="44"/>
  <c r="F96" i="44"/>
  <c r="D96" i="44"/>
  <c r="H95" i="44"/>
  <c r="H94" i="44"/>
  <c r="H93" i="44"/>
  <c r="H92" i="44"/>
  <c r="H90" i="44"/>
  <c r="H89" i="44"/>
  <c r="H87" i="44"/>
  <c r="H86" i="44"/>
  <c r="D85" i="44"/>
  <c r="H84" i="44"/>
  <c r="H83" i="44"/>
  <c r="H82" i="44"/>
  <c r="H81" i="44"/>
  <c r="F80" i="44"/>
  <c r="D80" i="44"/>
  <c r="H79" i="44"/>
  <c r="H78" i="44"/>
  <c r="H77" i="44"/>
  <c r="H76" i="44"/>
  <c r="F75" i="44"/>
  <c r="D75" i="44"/>
  <c r="H74" i="44"/>
  <c r="H73" i="44"/>
  <c r="H72" i="44"/>
  <c r="F67" i="44"/>
  <c r="D67" i="44"/>
  <c r="H66" i="44"/>
  <c r="H65" i="44"/>
  <c r="H64" i="44"/>
  <c r="F63" i="44"/>
  <c r="D63" i="44"/>
  <c r="H62" i="44"/>
  <c r="H61" i="44"/>
  <c r="H59" i="44"/>
  <c r="H58" i="44"/>
  <c r="F57" i="44"/>
  <c r="D57" i="44"/>
  <c r="H56" i="44"/>
  <c r="H55" i="44"/>
  <c r="H54" i="44"/>
  <c r="H53" i="44"/>
  <c r="H52" i="44"/>
  <c r="F50" i="44"/>
  <c r="D50" i="44"/>
  <c r="H49" i="44"/>
  <c r="H48" i="44"/>
  <c r="H47" i="44"/>
  <c r="F46" i="44"/>
  <c r="D46" i="44"/>
  <c r="H45" i="44"/>
  <c r="H44" i="44"/>
  <c r="H43" i="44"/>
  <c r="H42" i="44"/>
  <c r="H41" i="44"/>
  <c r="H40" i="44"/>
  <c r="H39" i="44"/>
  <c r="H38" i="44"/>
  <c r="H37" i="44"/>
  <c r="H36" i="44"/>
  <c r="H34" i="44"/>
  <c r="F33" i="44"/>
  <c r="D33" i="44"/>
  <c r="H32" i="44"/>
  <c r="H31" i="44"/>
  <c r="H30" i="44"/>
  <c r="H29" i="44"/>
  <c r="H28" i="44"/>
  <c r="H27" i="44"/>
  <c r="H26" i="44"/>
  <c r="H25" i="44"/>
  <c r="F24" i="44"/>
  <c r="D24" i="44"/>
  <c r="H23" i="44"/>
  <c r="H22" i="44"/>
  <c r="H20" i="44"/>
  <c r="H19" i="44"/>
  <c r="H18" i="44"/>
  <c r="H17" i="44"/>
  <c r="H16" i="44"/>
  <c r="F15" i="44"/>
  <c r="D15" i="44"/>
  <c r="H14" i="44"/>
  <c r="H13" i="44"/>
  <c r="H12" i="44"/>
  <c r="H11" i="44"/>
  <c r="H10" i="44"/>
  <c r="H9" i="44"/>
  <c r="A2" i="44"/>
  <c r="H124" i="43"/>
  <c r="E123" i="43"/>
  <c r="D123" i="43"/>
  <c r="H122" i="43"/>
  <c r="H121" i="43"/>
  <c r="H120" i="43"/>
  <c r="H119" i="43"/>
  <c r="E114" i="43"/>
  <c r="D114" i="43"/>
  <c r="E111" i="43"/>
  <c r="D111" i="43"/>
  <c r="E106" i="43"/>
  <c r="D106" i="43"/>
  <c r="E100" i="43"/>
  <c r="D100" i="43"/>
  <c r="E91" i="43"/>
  <c r="D91" i="43"/>
  <c r="E86" i="43"/>
  <c r="D86" i="43"/>
  <c r="E77" i="43"/>
  <c r="D77" i="43"/>
  <c r="E63" i="43"/>
  <c r="D63" i="43"/>
  <c r="E53" i="43"/>
  <c r="D53" i="43"/>
  <c r="E47" i="43"/>
  <c r="D47" i="43"/>
  <c r="H46" i="43"/>
  <c r="E44" i="43"/>
  <c r="D44" i="43"/>
  <c r="E36" i="43"/>
  <c r="D36" i="43"/>
  <c r="E33" i="43"/>
  <c r="D33" i="43"/>
  <c r="E27" i="43"/>
  <c r="D27" i="43"/>
  <c r="E23" i="43"/>
  <c r="D23" i="43"/>
  <c r="A2" i="43"/>
  <c r="C17" i="21"/>
  <c r="C32" i="21" s="1"/>
  <c r="D17" i="21"/>
  <c r="D32" i="21" s="1"/>
  <c r="E17" i="21"/>
  <c r="E32" i="21" s="1"/>
  <c r="F17" i="21"/>
  <c r="F32" i="21" s="1"/>
  <c r="G17" i="21"/>
  <c r="G32" i="21" s="1"/>
  <c r="H17" i="21"/>
  <c r="H32" i="21" s="1"/>
  <c r="I13" i="21"/>
  <c r="I17" i="21" s="1"/>
  <c r="I32" i="21" s="1"/>
  <c r="B14" i="42"/>
  <c r="O26" i="62" l="1"/>
  <c r="G100" i="49"/>
  <c r="G76" i="48"/>
  <c r="O76" i="62" s="1"/>
  <c r="G100" i="48"/>
  <c r="G124" i="48"/>
  <c r="C25" i="69"/>
  <c r="I25" i="69" s="1"/>
  <c r="J25" i="69" s="1"/>
  <c r="C28" i="43"/>
  <c r="O138" i="62"/>
  <c r="G51" i="49"/>
  <c r="O169" i="62" s="1"/>
  <c r="G69" i="49"/>
  <c r="E100" i="49"/>
  <c r="E124" i="48"/>
  <c r="E35" i="70"/>
  <c r="E76" i="48"/>
  <c r="D52" i="62"/>
  <c r="F52" i="62"/>
  <c r="K52" i="62"/>
  <c r="B18" i="75"/>
  <c r="D18" i="75" s="1"/>
  <c r="F18" i="75" s="1"/>
  <c r="N52" i="62"/>
  <c r="H52" i="62"/>
  <c r="E52" i="62"/>
  <c r="J52" i="62"/>
  <c r="G52" i="62"/>
  <c r="M52" i="62"/>
  <c r="L52" i="62"/>
  <c r="I52" i="62"/>
  <c r="C52" i="62"/>
  <c r="C152" i="62"/>
  <c r="B19" i="69"/>
  <c r="I19" i="69" s="1"/>
  <c r="F23" i="69"/>
  <c r="C23" i="69" s="1"/>
  <c r="V71" i="68"/>
  <c r="V92" i="68"/>
  <c r="U99" i="68"/>
  <c r="H123" i="43"/>
  <c r="C118" i="43"/>
  <c r="H23" i="43"/>
  <c r="I9" i="44"/>
  <c r="I11" i="44"/>
  <c r="I13" i="44"/>
  <c r="D21" i="44"/>
  <c r="I16" i="44"/>
  <c r="I18" i="44"/>
  <c r="I20" i="44"/>
  <c r="I23" i="44"/>
  <c r="I26" i="44"/>
  <c r="I28" i="44"/>
  <c r="I30" i="44"/>
  <c r="I32" i="44"/>
  <c r="I36" i="44"/>
  <c r="I38" i="44"/>
  <c r="I40" i="44"/>
  <c r="I42" i="44"/>
  <c r="I44" i="44"/>
  <c r="I47" i="44"/>
  <c r="I49" i="44"/>
  <c r="I53" i="44"/>
  <c r="I55" i="44"/>
  <c r="I58" i="44"/>
  <c r="I61" i="44"/>
  <c r="I64" i="44"/>
  <c r="I66" i="44"/>
  <c r="I73" i="44"/>
  <c r="I81" i="44"/>
  <c r="I83" i="44"/>
  <c r="F85" i="44"/>
  <c r="H85" i="44" s="1"/>
  <c r="D80" i="40"/>
  <c r="F28" i="38" s="1"/>
  <c r="I87" i="44"/>
  <c r="I90" i="44"/>
  <c r="I93" i="44"/>
  <c r="I95" i="44"/>
  <c r="H33" i="43"/>
  <c r="H44" i="43"/>
  <c r="H53" i="43"/>
  <c r="H86" i="43"/>
  <c r="H100" i="43"/>
  <c r="H111" i="43"/>
  <c r="AC33" i="44"/>
  <c r="AC50" i="44"/>
  <c r="AC63" i="44"/>
  <c r="AB98" i="44"/>
  <c r="AB69" i="44"/>
  <c r="E28" i="43"/>
  <c r="D118" i="43"/>
  <c r="I10" i="44"/>
  <c r="I12" i="44"/>
  <c r="I14" i="44"/>
  <c r="F21" i="44"/>
  <c r="I17" i="44"/>
  <c r="I19" i="44"/>
  <c r="I22" i="44"/>
  <c r="I25" i="44"/>
  <c r="I27" i="44"/>
  <c r="I29" i="44"/>
  <c r="I31" i="44"/>
  <c r="I34" i="44"/>
  <c r="I37" i="44"/>
  <c r="I39" i="44"/>
  <c r="I41" i="44"/>
  <c r="I43" i="44"/>
  <c r="I45" i="44"/>
  <c r="I48" i="44"/>
  <c r="I52" i="44"/>
  <c r="I54" i="44"/>
  <c r="I56" i="44"/>
  <c r="I59" i="44"/>
  <c r="I62" i="44"/>
  <c r="I65" i="44"/>
  <c r="I72" i="44"/>
  <c r="I82" i="44"/>
  <c r="I84" i="44"/>
  <c r="I86" i="44"/>
  <c r="I89" i="44"/>
  <c r="I92" i="44"/>
  <c r="I94" i="44"/>
  <c r="I97" i="44"/>
  <c r="H27" i="43"/>
  <c r="H36" i="43"/>
  <c r="H47" i="43"/>
  <c r="H63" i="43"/>
  <c r="H91" i="43"/>
  <c r="H106" i="43"/>
  <c r="AC46" i="44"/>
  <c r="AC67" i="44"/>
  <c r="AC80" i="44"/>
  <c r="AC96" i="44"/>
  <c r="AB51" i="44"/>
  <c r="AC85" i="44"/>
  <c r="H96" i="44"/>
  <c r="J99" i="44"/>
  <c r="H33" i="44"/>
  <c r="H50" i="44"/>
  <c r="H67" i="44"/>
  <c r="H46" i="44"/>
  <c r="H63" i="44"/>
  <c r="H80" i="44"/>
  <c r="C35" i="44"/>
  <c r="D35" i="44"/>
  <c r="D68" i="44"/>
  <c r="D91" i="44"/>
  <c r="D28" i="43"/>
  <c r="E54" i="43"/>
  <c r="E101" i="43"/>
  <c r="D54" i="43"/>
  <c r="D101" i="43"/>
  <c r="E118" i="43"/>
  <c r="F35" i="44"/>
  <c r="F51" i="44" s="1"/>
  <c r="F68" i="44"/>
  <c r="C91" i="44"/>
  <c r="AC24" i="44"/>
  <c r="AC75" i="44"/>
  <c r="C68" i="44"/>
  <c r="AC57" i="44"/>
  <c r="C21" i="44"/>
  <c r="AC15" i="44"/>
  <c r="C54" i="43"/>
  <c r="C101" i="43"/>
  <c r="H15" i="44"/>
  <c r="H24" i="44"/>
  <c r="H57" i="44"/>
  <c r="H75" i="44"/>
  <c r="C15" i="32"/>
  <c r="C12" i="32"/>
  <c r="C34" i="37"/>
  <c r="C28" i="37"/>
  <c r="C24" i="37"/>
  <c r="C20" i="37"/>
  <c r="D95" i="40"/>
  <c r="D79" i="40"/>
  <c r="D74" i="40"/>
  <c r="D66" i="40"/>
  <c r="D62" i="40"/>
  <c r="C24" i="38" s="1"/>
  <c r="D56" i="40"/>
  <c r="C21" i="38" s="1"/>
  <c r="D49" i="40"/>
  <c r="C25" i="38" s="1"/>
  <c r="D45" i="40"/>
  <c r="C23" i="38" s="1"/>
  <c r="D32" i="40"/>
  <c r="D23" i="40"/>
  <c r="D14" i="40"/>
  <c r="D20" i="40" s="1"/>
  <c r="C20" i="38" s="1"/>
  <c r="D121" i="39"/>
  <c r="D112" i="39"/>
  <c r="D109" i="39"/>
  <c r="D104" i="39"/>
  <c r="D98" i="39"/>
  <c r="C16" i="38" s="1"/>
  <c r="D89" i="39"/>
  <c r="C15" i="38" s="1"/>
  <c r="D84" i="39"/>
  <c r="C14" i="38" s="1"/>
  <c r="D75" i="39"/>
  <c r="C13" i="38" s="1"/>
  <c r="D61" i="39"/>
  <c r="C12" i="38" s="1"/>
  <c r="D51" i="39"/>
  <c r="D45" i="39"/>
  <c r="D42" i="39"/>
  <c r="D34" i="39"/>
  <c r="D31" i="39"/>
  <c r="D25" i="39"/>
  <c r="D21" i="39"/>
  <c r="F19" i="40"/>
  <c r="G19" i="40" s="1"/>
  <c r="B27" i="42"/>
  <c r="B22" i="42"/>
  <c r="B23" i="42" s="1"/>
  <c r="C61" i="39"/>
  <c r="B12" i="38" s="1"/>
  <c r="C51" i="39"/>
  <c r="D12" i="37"/>
  <c r="D20" i="37"/>
  <c r="D24" i="37"/>
  <c r="D28" i="37"/>
  <c r="D34" i="37"/>
  <c r="E10" i="38"/>
  <c r="F10" i="38" s="1"/>
  <c r="C84" i="40"/>
  <c r="C56" i="40"/>
  <c r="B21" i="38" s="1"/>
  <c r="C32" i="40"/>
  <c r="C45" i="40"/>
  <c r="B23" i="38" s="1"/>
  <c r="E14" i="40"/>
  <c r="E20" i="40" s="1"/>
  <c r="D20" i="38" s="1"/>
  <c r="E23" i="40"/>
  <c r="E32" i="40"/>
  <c r="E56" i="40"/>
  <c r="D21" i="38" s="1"/>
  <c r="E62" i="40"/>
  <c r="D24" i="38" s="1"/>
  <c r="E66" i="40"/>
  <c r="E74" i="40"/>
  <c r="E79" i="40"/>
  <c r="E84" i="40"/>
  <c r="E95" i="40"/>
  <c r="E49" i="40"/>
  <c r="D25" i="38" s="1"/>
  <c r="E45" i="40"/>
  <c r="D23" i="38" s="1"/>
  <c r="E31" i="39"/>
  <c r="E34" i="39"/>
  <c r="E45" i="39"/>
  <c r="E42" i="39"/>
  <c r="E51" i="39"/>
  <c r="E61" i="39"/>
  <c r="E75" i="39"/>
  <c r="E84" i="39"/>
  <c r="D14" i="38" s="1"/>
  <c r="E89" i="39"/>
  <c r="D15" i="38" s="1"/>
  <c r="E98" i="39"/>
  <c r="D16" i="38" s="1"/>
  <c r="E104" i="39"/>
  <c r="E109" i="39"/>
  <c r="E112" i="39"/>
  <c r="E121" i="39"/>
  <c r="E25" i="39"/>
  <c r="E21" i="39"/>
  <c r="C40" i="31"/>
  <c r="A2" i="23"/>
  <c r="A2" i="22"/>
  <c r="A2" i="21"/>
  <c r="A2" i="20"/>
  <c r="A2" i="27"/>
  <c r="A2" i="28"/>
  <c r="A2" i="18"/>
  <c r="A2" i="14"/>
  <c r="A2" i="13"/>
  <c r="A2" i="12"/>
  <c r="A2" i="11"/>
  <c r="A2" i="32"/>
  <c r="A2" i="31"/>
  <c r="A2" i="30"/>
  <c r="A2" i="29"/>
  <c r="A2" i="37"/>
  <c r="A2" i="40"/>
  <c r="A2" i="39"/>
  <c r="A2" i="38"/>
  <c r="B16" i="18"/>
  <c r="B24" i="18"/>
  <c r="B34" i="37"/>
  <c r="E34" i="37" s="1"/>
  <c r="B28" i="37"/>
  <c r="B24" i="37"/>
  <c r="B20" i="37"/>
  <c r="B12" i="37"/>
  <c r="C25" i="39"/>
  <c r="C34" i="32"/>
  <c r="C117" i="31"/>
  <c r="C106" i="31"/>
  <c r="C95" i="31"/>
  <c r="C84" i="31"/>
  <c r="C73" i="31"/>
  <c r="C62" i="31"/>
  <c r="C51" i="31"/>
  <c r="C29" i="31"/>
  <c r="C117" i="30"/>
  <c r="C106" i="30"/>
  <c r="C95" i="30"/>
  <c r="C84" i="30"/>
  <c r="C73" i="30"/>
  <c r="C62" i="30"/>
  <c r="C51" i="30"/>
  <c r="C40" i="30"/>
  <c r="C29" i="30"/>
  <c r="F9" i="12"/>
  <c r="F10" i="12"/>
  <c r="F11" i="12"/>
  <c r="F13" i="12"/>
  <c r="F14" i="12"/>
  <c r="F15" i="12"/>
  <c r="F16" i="12"/>
  <c r="D17" i="12"/>
  <c r="E17" i="12"/>
  <c r="C17" i="12"/>
  <c r="D12" i="12"/>
  <c r="E12" i="12"/>
  <c r="D86" i="11"/>
  <c r="E86" i="11" s="1"/>
  <c r="C86" i="11"/>
  <c r="D81" i="11"/>
  <c r="C81" i="11"/>
  <c r="D76" i="11"/>
  <c r="C76" i="11"/>
  <c r="D70" i="11"/>
  <c r="C70" i="11"/>
  <c r="D67" i="11"/>
  <c r="E67" i="11" s="1"/>
  <c r="C67" i="11"/>
  <c r="D62" i="11"/>
  <c r="C62" i="11"/>
  <c r="D57" i="11"/>
  <c r="E57" i="11" s="1"/>
  <c r="C57" i="11"/>
  <c r="E53" i="11"/>
  <c r="E54" i="11"/>
  <c r="E55" i="11"/>
  <c r="E56" i="11"/>
  <c r="E58" i="11"/>
  <c r="E59" i="11"/>
  <c r="E60" i="11"/>
  <c r="E61" i="11"/>
  <c r="E63" i="11"/>
  <c r="E64" i="11"/>
  <c r="E65" i="11"/>
  <c r="E66" i="11"/>
  <c r="E68" i="11"/>
  <c r="E69" i="11"/>
  <c r="E72" i="11"/>
  <c r="E73" i="11"/>
  <c r="E74" i="11"/>
  <c r="E75" i="11"/>
  <c r="E77" i="11"/>
  <c r="E78" i="11"/>
  <c r="E79" i="11"/>
  <c r="E80" i="11"/>
  <c r="E82" i="11"/>
  <c r="E83" i="11"/>
  <c r="E84" i="11"/>
  <c r="E85" i="11"/>
  <c r="F9" i="11"/>
  <c r="F10" i="11"/>
  <c r="F12" i="11"/>
  <c r="F13" i="11"/>
  <c r="F14" i="11"/>
  <c r="F15" i="11"/>
  <c r="F17" i="11"/>
  <c r="F18" i="11"/>
  <c r="F19" i="11"/>
  <c r="F20" i="11"/>
  <c r="F22" i="11"/>
  <c r="F23" i="11"/>
  <c r="F25" i="11"/>
  <c r="F26" i="11"/>
  <c r="F28" i="11"/>
  <c r="F29" i="11"/>
  <c r="F31" i="11"/>
  <c r="F33" i="11"/>
  <c r="F34" i="11"/>
  <c r="F35" i="11"/>
  <c r="F36" i="11"/>
  <c r="F38" i="11"/>
  <c r="F39" i="11"/>
  <c r="F40" i="11"/>
  <c r="F41" i="11"/>
  <c r="F43" i="11"/>
  <c r="F44" i="11"/>
  <c r="F45" i="11"/>
  <c r="F46" i="11"/>
  <c r="F48" i="11"/>
  <c r="F7" i="11"/>
  <c r="D11" i="11"/>
  <c r="E11" i="11"/>
  <c r="D16" i="11"/>
  <c r="E16" i="11"/>
  <c r="D21" i="11"/>
  <c r="E21" i="11"/>
  <c r="D24" i="11"/>
  <c r="E24" i="11"/>
  <c r="D27" i="11"/>
  <c r="E27" i="11"/>
  <c r="D30" i="11"/>
  <c r="E30" i="11"/>
  <c r="D37" i="11"/>
  <c r="D49" i="11" s="1"/>
  <c r="E37" i="11"/>
  <c r="D42" i="11"/>
  <c r="E42" i="11"/>
  <c r="D47" i="11"/>
  <c r="E47" i="11"/>
  <c r="C47" i="11"/>
  <c r="C42" i="11"/>
  <c r="C37" i="11"/>
  <c r="C30" i="11"/>
  <c r="C27" i="11"/>
  <c r="C24" i="11"/>
  <c r="C21" i="11"/>
  <c r="C16" i="11"/>
  <c r="E9" i="37"/>
  <c r="E10" i="37"/>
  <c r="E11" i="37"/>
  <c r="E13" i="37"/>
  <c r="E14" i="37"/>
  <c r="E15" i="37"/>
  <c r="E16" i="37"/>
  <c r="E17" i="37"/>
  <c r="E18" i="37"/>
  <c r="E19" i="37"/>
  <c r="E21" i="37"/>
  <c r="E22" i="37"/>
  <c r="E23" i="37"/>
  <c r="E25" i="37"/>
  <c r="E26" i="37"/>
  <c r="E27" i="37"/>
  <c r="E30" i="37"/>
  <c r="E31" i="37"/>
  <c r="E32" i="37"/>
  <c r="E33" i="37"/>
  <c r="F96" i="40"/>
  <c r="G96" i="40" s="1"/>
  <c r="C95" i="40"/>
  <c r="F94" i="40"/>
  <c r="G94" i="40" s="1"/>
  <c r="F93" i="40"/>
  <c r="G93" i="40" s="1"/>
  <c r="F92" i="40"/>
  <c r="G92" i="40" s="1"/>
  <c r="F91" i="40"/>
  <c r="G91" i="40" s="1"/>
  <c r="F89" i="40"/>
  <c r="G89" i="40" s="1"/>
  <c r="F88" i="40"/>
  <c r="G88" i="40" s="1"/>
  <c r="F86" i="40"/>
  <c r="G86" i="40" s="1"/>
  <c r="F85" i="40"/>
  <c r="G85" i="40" s="1"/>
  <c r="F83" i="40"/>
  <c r="G83" i="40" s="1"/>
  <c r="F82" i="40"/>
  <c r="G82" i="40" s="1"/>
  <c r="F81" i="40"/>
  <c r="G81" i="40" s="1"/>
  <c r="C79" i="40"/>
  <c r="F78" i="40"/>
  <c r="G78" i="40" s="1"/>
  <c r="F77" i="40"/>
  <c r="G77" i="40" s="1"/>
  <c r="F76" i="40"/>
  <c r="G76" i="40" s="1"/>
  <c r="F75" i="40"/>
  <c r="G75" i="40" s="1"/>
  <c r="C74" i="40"/>
  <c r="F73" i="40"/>
  <c r="G73" i="40" s="1"/>
  <c r="F72" i="40"/>
  <c r="G72" i="40" s="1"/>
  <c r="F71" i="40"/>
  <c r="G71" i="40" s="1"/>
  <c r="C66" i="40"/>
  <c r="F65" i="40"/>
  <c r="G65" i="40" s="1"/>
  <c r="F64" i="40"/>
  <c r="G64" i="40" s="1"/>
  <c r="F63" i="40"/>
  <c r="G63" i="40" s="1"/>
  <c r="C62" i="40"/>
  <c r="F61" i="40"/>
  <c r="G61" i="40" s="1"/>
  <c r="F60" i="40"/>
  <c r="G60" i="40" s="1"/>
  <c r="F59" i="40"/>
  <c r="G59" i="40" s="1"/>
  <c r="F58" i="40"/>
  <c r="G58" i="40" s="1"/>
  <c r="F57" i="40"/>
  <c r="G57" i="40" s="1"/>
  <c r="F55" i="40"/>
  <c r="G55" i="40" s="1"/>
  <c r="F54" i="40"/>
  <c r="G54" i="40" s="1"/>
  <c r="F53" i="40"/>
  <c r="G53" i="40" s="1"/>
  <c r="F52" i="40"/>
  <c r="G52" i="40" s="1"/>
  <c r="F51" i="40"/>
  <c r="G51" i="40" s="1"/>
  <c r="F48" i="40"/>
  <c r="G48" i="40" s="1"/>
  <c r="F47" i="40"/>
  <c r="G47" i="40" s="1"/>
  <c r="F46" i="40"/>
  <c r="G46" i="40" s="1"/>
  <c r="F44" i="40"/>
  <c r="G44" i="40" s="1"/>
  <c r="F43" i="40"/>
  <c r="G43" i="40" s="1"/>
  <c r="F42" i="40"/>
  <c r="G42" i="40" s="1"/>
  <c r="F41" i="40"/>
  <c r="G41" i="40" s="1"/>
  <c r="F40" i="40"/>
  <c r="G40" i="40" s="1"/>
  <c r="F39" i="40"/>
  <c r="G39" i="40" s="1"/>
  <c r="F38" i="40"/>
  <c r="G38" i="40" s="1"/>
  <c r="F37" i="40"/>
  <c r="G37" i="40" s="1"/>
  <c r="F36" i="40"/>
  <c r="G36" i="40" s="1"/>
  <c r="F35" i="40"/>
  <c r="G35" i="40" s="1"/>
  <c r="F33" i="40"/>
  <c r="G33" i="40" s="1"/>
  <c r="F31" i="40"/>
  <c r="G31" i="40" s="1"/>
  <c r="F30" i="40"/>
  <c r="G30" i="40" s="1"/>
  <c r="F29" i="40"/>
  <c r="G29" i="40" s="1"/>
  <c r="F28" i="40"/>
  <c r="G28" i="40" s="1"/>
  <c r="F27" i="40"/>
  <c r="G27" i="40" s="1"/>
  <c r="F26" i="40"/>
  <c r="G26" i="40" s="1"/>
  <c r="F25" i="40"/>
  <c r="G25" i="40" s="1"/>
  <c r="F24" i="40"/>
  <c r="G24" i="40" s="1"/>
  <c r="C23" i="40"/>
  <c r="G22" i="40"/>
  <c r="G21" i="40"/>
  <c r="F18" i="40"/>
  <c r="G18" i="40" s="1"/>
  <c r="F17" i="40"/>
  <c r="G17" i="40" s="1"/>
  <c r="F16" i="40"/>
  <c r="G16" i="40" s="1"/>
  <c r="F15" i="40"/>
  <c r="G15" i="40" s="1"/>
  <c r="F13" i="40"/>
  <c r="G13" i="40" s="1"/>
  <c r="F12" i="40"/>
  <c r="G12" i="40" s="1"/>
  <c r="F11" i="40"/>
  <c r="G11" i="40" s="1"/>
  <c r="F10" i="40"/>
  <c r="G10" i="40" s="1"/>
  <c r="F9" i="40"/>
  <c r="G9" i="40" s="1"/>
  <c r="F122" i="39"/>
  <c r="G122" i="39" s="1"/>
  <c r="C121" i="39"/>
  <c r="F121" i="39" s="1"/>
  <c r="F120" i="39"/>
  <c r="G120" i="39" s="1"/>
  <c r="F119" i="39"/>
  <c r="G119" i="39" s="1"/>
  <c r="F118" i="39"/>
  <c r="G118" i="39" s="1"/>
  <c r="F117" i="39"/>
  <c r="G117" i="39" s="1"/>
  <c r="F115" i="39"/>
  <c r="G115" i="39" s="1"/>
  <c r="F114" i="39"/>
  <c r="G114" i="39" s="1"/>
  <c r="F113" i="39"/>
  <c r="G113" i="39" s="1"/>
  <c r="F111" i="39"/>
  <c r="G111" i="39" s="1"/>
  <c r="F110" i="39"/>
  <c r="G110" i="39" s="1"/>
  <c r="C109" i="39"/>
  <c r="F108" i="39"/>
  <c r="G108" i="39" s="1"/>
  <c r="F107" i="39"/>
  <c r="G107" i="39" s="1"/>
  <c r="F106" i="39"/>
  <c r="G106" i="39" s="1"/>
  <c r="F105" i="39"/>
  <c r="G105" i="39" s="1"/>
  <c r="C104" i="39"/>
  <c r="F103" i="39"/>
  <c r="G103" i="39" s="1"/>
  <c r="F102" i="39"/>
  <c r="G102" i="39" s="1"/>
  <c r="F101" i="39"/>
  <c r="G101" i="39" s="1"/>
  <c r="C98" i="39"/>
  <c r="F97" i="39"/>
  <c r="G97" i="39" s="1"/>
  <c r="F96" i="39"/>
  <c r="G96" i="39" s="1"/>
  <c r="F95" i="39"/>
  <c r="G95" i="39" s="1"/>
  <c r="F94" i="39"/>
  <c r="G94" i="39" s="1"/>
  <c r="F93" i="39"/>
  <c r="G93" i="39" s="1"/>
  <c r="F92" i="39"/>
  <c r="G92" i="39" s="1"/>
  <c r="F91" i="39"/>
  <c r="G91" i="39" s="1"/>
  <c r="F90" i="39"/>
  <c r="G90" i="39" s="1"/>
  <c r="C89" i="39"/>
  <c r="F88" i="39"/>
  <c r="G88" i="39" s="1"/>
  <c r="F87" i="39"/>
  <c r="G87" i="39" s="1"/>
  <c r="F86" i="39"/>
  <c r="G86" i="39" s="1"/>
  <c r="F85" i="39"/>
  <c r="G85" i="39" s="1"/>
  <c r="C84" i="39"/>
  <c r="B14" i="38" s="1"/>
  <c r="F83" i="39"/>
  <c r="G83" i="39" s="1"/>
  <c r="F82" i="39"/>
  <c r="G82" i="39" s="1"/>
  <c r="F81" i="39"/>
  <c r="G81" i="39" s="1"/>
  <c r="F80" i="39"/>
  <c r="G80" i="39" s="1"/>
  <c r="F79" i="39"/>
  <c r="G79" i="39" s="1"/>
  <c r="C22" i="13" s="1"/>
  <c r="C33" i="13" s="1"/>
  <c r="F78" i="39"/>
  <c r="G78" i="39" s="1"/>
  <c r="F77" i="39"/>
  <c r="G77" i="39" s="1"/>
  <c r="F74" i="39"/>
  <c r="G74" i="39" s="1"/>
  <c r="F72" i="39"/>
  <c r="G72" i="39" s="1"/>
  <c r="F71" i="39"/>
  <c r="G71" i="39" s="1"/>
  <c r="F70" i="39"/>
  <c r="G70" i="39" s="1"/>
  <c r="F69" i="39"/>
  <c r="G69" i="39" s="1"/>
  <c r="F68" i="39"/>
  <c r="G68" i="39" s="1"/>
  <c r="F67" i="39"/>
  <c r="G67" i="39" s="1"/>
  <c r="F66" i="39"/>
  <c r="G66" i="39" s="1"/>
  <c r="F65" i="39"/>
  <c r="G65" i="39" s="1"/>
  <c r="F64" i="39"/>
  <c r="G64" i="39" s="1"/>
  <c r="F63" i="39"/>
  <c r="G63" i="39" s="1"/>
  <c r="F62" i="39"/>
  <c r="G62" i="39" s="1"/>
  <c r="F60" i="39"/>
  <c r="G60" i="39" s="1"/>
  <c r="F59" i="39"/>
  <c r="G59" i="39" s="1"/>
  <c r="F58" i="39"/>
  <c r="G58" i="39" s="1"/>
  <c r="F57" i="39"/>
  <c r="G57" i="39" s="1"/>
  <c r="F56" i="39"/>
  <c r="G56" i="39" s="1"/>
  <c r="F55" i="39"/>
  <c r="G55" i="39" s="1"/>
  <c r="F54" i="39"/>
  <c r="G54" i="39" s="1"/>
  <c r="F53" i="39"/>
  <c r="G53" i="39" s="1"/>
  <c r="F50" i="39"/>
  <c r="G50" i="39" s="1"/>
  <c r="F49" i="39"/>
  <c r="G49" i="39" s="1"/>
  <c r="F48" i="39"/>
  <c r="G48" i="39" s="1"/>
  <c r="F47" i="39"/>
  <c r="G47" i="39" s="1"/>
  <c r="F46" i="39"/>
  <c r="G46" i="39" s="1"/>
  <c r="C45" i="39"/>
  <c r="F44" i="39"/>
  <c r="G44" i="39" s="1"/>
  <c r="F43" i="39"/>
  <c r="G43" i="39" s="1"/>
  <c r="C42" i="39"/>
  <c r="F41" i="39"/>
  <c r="G41" i="39" s="1"/>
  <c r="F40" i="39"/>
  <c r="G40" i="39" s="1"/>
  <c r="F39" i="39"/>
  <c r="G39" i="39" s="1"/>
  <c r="F38" i="39"/>
  <c r="G38" i="39" s="1"/>
  <c r="F37" i="39"/>
  <c r="G37" i="39" s="1"/>
  <c r="F36" i="39"/>
  <c r="G36" i="39" s="1"/>
  <c r="F35" i="39"/>
  <c r="G35" i="39" s="1"/>
  <c r="C34" i="39"/>
  <c r="F33" i="39"/>
  <c r="G33" i="39" s="1"/>
  <c r="F32" i="39"/>
  <c r="G32" i="39" s="1"/>
  <c r="C31" i="39"/>
  <c r="F30" i="39"/>
  <c r="G30" i="39" s="1"/>
  <c r="F29" i="39"/>
  <c r="G29" i="39" s="1"/>
  <c r="F28" i="39"/>
  <c r="G28" i="39" s="1"/>
  <c r="F27" i="39"/>
  <c r="G27" i="39" s="1"/>
  <c r="F24" i="39"/>
  <c r="G24" i="39" s="1"/>
  <c r="F23" i="39"/>
  <c r="G23" i="39" s="1"/>
  <c r="F22" i="39"/>
  <c r="G22" i="39" s="1"/>
  <c r="F20" i="39"/>
  <c r="G20" i="39" s="1"/>
  <c r="F19" i="39"/>
  <c r="G19" i="39" s="1"/>
  <c r="F18" i="39"/>
  <c r="G18" i="39" s="1"/>
  <c r="F17" i="39"/>
  <c r="G17" i="39" s="1"/>
  <c r="F16" i="39"/>
  <c r="G16" i="39" s="1"/>
  <c r="F15" i="39"/>
  <c r="G15" i="39" s="1"/>
  <c r="F14" i="39"/>
  <c r="G14" i="39" s="1"/>
  <c r="F13" i="39"/>
  <c r="G13" i="39" s="1"/>
  <c r="F12" i="39"/>
  <c r="G12" i="39" s="1"/>
  <c r="F11" i="39"/>
  <c r="G11" i="39" s="1"/>
  <c r="F10" i="39"/>
  <c r="G10" i="39" s="1"/>
  <c r="F9" i="39"/>
  <c r="G9" i="39" s="1"/>
  <c r="E28" i="37"/>
  <c r="H118" i="43" l="1"/>
  <c r="H125" i="43" s="1"/>
  <c r="D69" i="44"/>
  <c r="F32" i="40"/>
  <c r="G32" i="40" s="1"/>
  <c r="O187" i="62"/>
  <c r="F49" i="40"/>
  <c r="G49" i="40" s="1"/>
  <c r="F95" i="40"/>
  <c r="G95" i="40" s="1"/>
  <c r="F74" i="40"/>
  <c r="F56" i="40"/>
  <c r="G56" i="40" s="1"/>
  <c r="E20" i="37"/>
  <c r="E24" i="37"/>
  <c r="C23" i="32"/>
  <c r="F80" i="40"/>
  <c r="G80" i="40" s="1"/>
  <c r="F21" i="11"/>
  <c r="E25" i="38"/>
  <c r="F25" i="38" s="1"/>
  <c r="D84" i="40"/>
  <c r="H101" i="43"/>
  <c r="E81" i="11"/>
  <c r="I23" i="69"/>
  <c r="J23" i="69" s="1"/>
  <c r="F109" i="39"/>
  <c r="G109" i="39" s="1"/>
  <c r="F27" i="11"/>
  <c r="E32" i="11"/>
  <c r="F45" i="39"/>
  <c r="G45" i="39" s="1"/>
  <c r="F45" i="40"/>
  <c r="G45" i="40" s="1"/>
  <c r="F42" i="39"/>
  <c r="G42" i="39" s="1"/>
  <c r="F79" i="40"/>
  <c r="F30" i="11"/>
  <c r="F17" i="12"/>
  <c r="F25" i="39"/>
  <c r="G25" i="39" s="1"/>
  <c r="D51" i="44"/>
  <c r="V99" i="68"/>
  <c r="F42" i="11"/>
  <c r="U100" i="68"/>
  <c r="B18" i="63"/>
  <c r="F16" i="11"/>
  <c r="F47" i="11"/>
  <c r="E62" i="11"/>
  <c r="F69" i="44"/>
  <c r="I24" i="44"/>
  <c r="H54" i="43"/>
  <c r="C98" i="44"/>
  <c r="H28" i="43"/>
  <c r="AC35" i="44"/>
  <c r="V35" i="68" s="1"/>
  <c r="I63" i="44"/>
  <c r="I67" i="44"/>
  <c r="I33" i="44"/>
  <c r="I96" i="44"/>
  <c r="C214" i="62"/>
  <c r="C198" i="62"/>
  <c r="C209" i="62" s="1"/>
  <c r="C185" i="62"/>
  <c r="G79" i="40"/>
  <c r="F66" i="40"/>
  <c r="G66" i="40" s="1"/>
  <c r="B26" i="38"/>
  <c r="E26" i="38" s="1"/>
  <c r="F26" i="38" s="1"/>
  <c r="I57" i="44"/>
  <c r="I15" i="44"/>
  <c r="AC21" i="44"/>
  <c r="AC68" i="44"/>
  <c r="E125" i="43"/>
  <c r="E102" i="43"/>
  <c r="I46" i="44"/>
  <c r="I50" i="44"/>
  <c r="AB99" i="44"/>
  <c r="C104" i="62"/>
  <c r="D125" i="43"/>
  <c r="C109" i="62"/>
  <c r="C98" i="62"/>
  <c r="C99" i="62" s="1"/>
  <c r="E23" i="38"/>
  <c r="F23" i="38" s="1"/>
  <c r="E21" i="38"/>
  <c r="F21" i="38" s="1"/>
  <c r="D29" i="37"/>
  <c r="G74" i="40"/>
  <c r="F51" i="39"/>
  <c r="G51" i="39" s="1"/>
  <c r="AC91" i="44"/>
  <c r="C34" i="40"/>
  <c r="B22" i="38" s="1"/>
  <c r="F34" i="39"/>
  <c r="G34" i="39" s="1"/>
  <c r="E14" i="38"/>
  <c r="F14" i="38" s="1"/>
  <c r="F104" i="39"/>
  <c r="G104" i="39" s="1"/>
  <c r="H91" i="44"/>
  <c r="I85" i="44"/>
  <c r="F98" i="39"/>
  <c r="G98" i="39" s="1"/>
  <c r="B16" i="38"/>
  <c r="E16" i="38" s="1"/>
  <c r="F16" i="38" s="1"/>
  <c r="D13" i="38"/>
  <c r="F112" i="39"/>
  <c r="F89" i="39"/>
  <c r="G89" i="39" s="1"/>
  <c r="B15" i="38"/>
  <c r="E15" i="38" s="1"/>
  <c r="F15" i="38" s="1"/>
  <c r="F62" i="40"/>
  <c r="G62" i="40" s="1"/>
  <c r="B24" i="38"/>
  <c r="E24" i="38" s="1"/>
  <c r="F24" i="38" s="1"/>
  <c r="F61" i="39"/>
  <c r="G61" i="39" s="1"/>
  <c r="D12" i="38"/>
  <c r="E12" i="38" s="1"/>
  <c r="F12" i="38" s="1"/>
  <c r="G121" i="39"/>
  <c r="B29" i="37"/>
  <c r="D67" i="40"/>
  <c r="D34" i="40"/>
  <c r="C22" i="38" s="1"/>
  <c r="C27" i="38" s="1"/>
  <c r="E34" i="40"/>
  <c r="D22" i="38" s="1"/>
  <c r="D27" i="38" s="1"/>
  <c r="D98" i="44"/>
  <c r="D99" i="44" s="1"/>
  <c r="F91" i="44"/>
  <c r="H35" i="44"/>
  <c r="H68" i="44"/>
  <c r="C69" i="44"/>
  <c r="H21" i="44"/>
  <c r="C51" i="44"/>
  <c r="C99" i="39"/>
  <c r="R71" i="44" s="1"/>
  <c r="C116" i="39"/>
  <c r="C123" i="39" s="1"/>
  <c r="B18" i="38" s="1"/>
  <c r="E116" i="39"/>
  <c r="E123" i="39" s="1"/>
  <c r="D18" i="38" s="1"/>
  <c r="D116" i="39"/>
  <c r="D123" i="39" s="1"/>
  <c r="C18" i="38" s="1"/>
  <c r="E52" i="39"/>
  <c r="D11" i="38" s="1"/>
  <c r="D52" i="39"/>
  <c r="C11" i="38" s="1"/>
  <c r="D26" i="39"/>
  <c r="F84" i="39"/>
  <c r="C52" i="39"/>
  <c r="B11" i="38" s="1"/>
  <c r="E78" i="43"/>
  <c r="D78" i="43"/>
  <c r="D102" i="43"/>
  <c r="D126" i="43"/>
  <c r="F31" i="39"/>
  <c r="G31" i="39" s="1"/>
  <c r="F23" i="40"/>
  <c r="G23" i="40" s="1"/>
  <c r="C49" i="11"/>
  <c r="C71" i="11"/>
  <c r="E26" i="39"/>
  <c r="E99" i="39"/>
  <c r="F71" i="44" s="1"/>
  <c r="E90" i="40"/>
  <c r="E97" i="40" s="1"/>
  <c r="D28" i="38" s="1"/>
  <c r="C90" i="40"/>
  <c r="C97" i="40" s="1"/>
  <c r="B28" i="38" s="1"/>
  <c r="D99" i="39"/>
  <c r="D71" i="44" s="1"/>
  <c r="D90" i="40"/>
  <c r="D97" i="40" s="1"/>
  <c r="C28" i="38" s="1"/>
  <c r="E49" i="11"/>
  <c r="D32" i="11"/>
  <c r="E67" i="40"/>
  <c r="E70" i="11"/>
  <c r="C67" i="40"/>
  <c r="C125" i="43"/>
  <c r="D87" i="11"/>
  <c r="F37" i="11"/>
  <c r="C87" i="11"/>
  <c r="F24" i="11"/>
  <c r="D71" i="11"/>
  <c r="E76" i="11"/>
  <c r="F84" i="40"/>
  <c r="G84" i="40" s="1"/>
  <c r="I68" i="44" l="1"/>
  <c r="G90" i="40"/>
  <c r="G97" i="40" s="1"/>
  <c r="E68" i="40"/>
  <c r="C216" i="62"/>
  <c r="E71" i="11"/>
  <c r="F49" i="11"/>
  <c r="E50" i="40"/>
  <c r="D68" i="40"/>
  <c r="D98" i="40" s="1"/>
  <c r="F67" i="40"/>
  <c r="F34" i="40"/>
  <c r="G34" i="40" s="1"/>
  <c r="D50" i="40"/>
  <c r="C71" i="44"/>
  <c r="C116" i="62"/>
  <c r="C123" i="62" s="1"/>
  <c r="G67" i="40"/>
  <c r="AC51" i="44"/>
  <c r="AC69" i="44"/>
  <c r="F98" i="44"/>
  <c r="E126" i="43"/>
  <c r="AC98" i="44"/>
  <c r="AB71" i="44"/>
  <c r="I21" i="44"/>
  <c r="I35" i="44"/>
  <c r="H98" i="44"/>
  <c r="F116" i="39"/>
  <c r="F123" i="39" s="1"/>
  <c r="E124" i="39"/>
  <c r="C99" i="44"/>
  <c r="D124" i="39"/>
  <c r="F52" i="39"/>
  <c r="G52" i="39" s="1"/>
  <c r="E100" i="39"/>
  <c r="D100" i="39"/>
  <c r="D29" i="38"/>
  <c r="H51" i="44"/>
  <c r="H69" i="44"/>
  <c r="E11" i="38"/>
  <c r="F11" i="38" s="1"/>
  <c r="C70" i="40"/>
  <c r="E76" i="39"/>
  <c r="F70" i="44" s="1"/>
  <c r="D9" i="38"/>
  <c r="D17" i="38" s="1"/>
  <c r="D19" i="38" s="1"/>
  <c r="F99" i="39"/>
  <c r="F70" i="40" s="1"/>
  <c r="G84" i="39"/>
  <c r="D76" i="39"/>
  <c r="D70" i="44" s="1"/>
  <c r="C9" i="38"/>
  <c r="C29" i="38"/>
  <c r="G116" i="39"/>
  <c r="G123" i="39" s="1"/>
  <c r="E22" i="38"/>
  <c r="E28" i="38"/>
  <c r="E18" i="38"/>
  <c r="E98" i="40"/>
  <c r="D70" i="40"/>
  <c r="E70" i="40"/>
  <c r="E87" i="11"/>
  <c r="F90" i="40"/>
  <c r="F97" i="40" s="1"/>
  <c r="I99" i="44" l="1"/>
  <c r="G29" i="69"/>
  <c r="I51" i="44"/>
  <c r="AC99" i="44"/>
  <c r="I98" i="44"/>
  <c r="F99" i="44"/>
  <c r="H99" i="44"/>
  <c r="D69" i="40"/>
  <c r="I69" i="44"/>
  <c r="E69" i="40"/>
  <c r="C17" i="38"/>
  <c r="C19" i="38" s="1"/>
  <c r="F22" i="38"/>
  <c r="H71" i="44"/>
  <c r="G99" i="39"/>
  <c r="G70" i="40" s="1"/>
  <c r="G30" i="69" l="1"/>
  <c r="H127" i="43"/>
  <c r="I71" i="44"/>
  <c r="J77" i="43"/>
  <c r="F78" i="67" s="1"/>
  <c r="F102" i="67" s="1"/>
  <c r="F126" i="67" s="1"/>
  <c r="C75" i="43"/>
  <c r="C77" i="67" l="1"/>
  <c r="J126" i="43"/>
  <c r="C73" i="45"/>
  <c r="H75" i="43"/>
  <c r="C73" i="39"/>
  <c r="F73" i="39" s="1"/>
  <c r="G73" i="39" s="1"/>
  <c r="J102" i="43"/>
  <c r="C77" i="43"/>
  <c r="J78" i="43"/>
  <c r="F14" i="69" l="1"/>
  <c r="C14" i="69" s="1"/>
  <c r="C78" i="67"/>
  <c r="C75" i="39"/>
  <c r="F75" i="39" s="1"/>
  <c r="H77" i="43"/>
  <c r="H126" i="43" s="1"/>
  <c r="C126" i="43"/>
  <c r="F73" i="45"/>
  <c r="G73" i="45" s="1"/>
  <c r="C75" i="45"/>
  <c r="F75" i="45" s="1"/>
  <c r="G75" i="45" s="1"/>
  <c r="C102" i="43"/>
  <c r="C78" i="43"/>
  <c r="C102" i="67" l="1"/>
  <c r="C126" i="67" s="1"/>
  <c r="B13" i="38"/>
  <c r="E13" i="38" s="1"/>
  <c r="H102" i="43"/>
  <c r="H78" i="43"/>
  <c r="G75" i="39"/>
  <c r="B14" i="69" l="1"/>
  <c r="I14" i="69" s="1"/>
  <c r="J14" i="69" s="1"/>
  <c r="F13" i="38"/>
  <c r="C18" i="31"/>
  <c r="C18" i="30"/>
  <c r="F8" i="11"/>
  <c r="F8" i="12"/>
  <c r="E8" i="37"/>
  <c r="E8" i="27"/>
  <c r="C11" i="11"/>
  <c r="C32" i="11" s="1"/>
  <c r="F32" i="11" s="1"/>
  <c r="F8" i="45"/>
  <c r="G8" i="45" s="1"/>
  <c r="C12" i="37"/>
  <c r="E12" i="37" s="1"/>
  <c r="C11" i="32"/>
  <c r="C35" i="32" s="1"/>
  <c r="F8" i="40"/>
  <c r="G8" i="40" s="1"/>
  <c r="F8" i="39"/>
  <c r="G8" i="39" s="1"/>
  <c r="C12" i="12"/>
  <c r="F12" i="12" s="1"/>
  <c r="C14" i="40"/>
  <c r="C20" i="40" s="1"/>
  <c r="C21" i="39"/>
  <c r="F21" i="39" s="1"/>
  <c r="G21" i="39" s="1"/>
  <c r="C21" i="45"/>
  <c r="F21" i="45" s="1"/>
  <c r="G21" i="45" s="1"/>
  <c r="C26" i="45" l="1"/>
  <c r="C124" i="45" s="1"/>
  <c r="C29" i="37"/>
  <c r="E29" i="37" s="1"/>
  <c r="F11" i="11"/>
  <c r="C50" i="40"/>
  <c r="B20" i="38"/>
  <c r="C68" i="40"/>
  <c r="C98" i="40" s="1"/>
  <c r="F20" i="40"/>
  <c r="C26" i="39"/>
  <c r="F14" i="40"/>
  <c r="G14" i="40" s="1"/>
  <c r="C100" i="45" l="1"/>
  <c r="F100" i="45" s="1"/>
  <c r="G100" i="45" s="1"/>
  <c r="C76" i="45"/>
  <c r="F26" i="45"/>
  <c r="G26" i="45" s="1"/>
  <c r="F68" i="40"/>
  <c r="F98" i="40" s="1"/>
  <c r="F50" i="40"/>
  <c r="G20" i="40"/>
  <c r="C124" i="39"/>
  <c r="F26" i="39"/>
  <c r="B9" i="38"/>
  <c r="C76" i="39"/>
  <c r="C69" i="40" s="1"/>
  <c r="C100" i="39"/>
  <c r="F100" i="39" s="1"/>
  <c r="G100" i="39" s="1"/>
  <c r="E20" i="38"/>
  <c r="B27" i="38"/>
  <c r="B29" i="38" s="1"/>
  <c r="F124" i="45" l="1"/>
  <c r="F76" i="45"/>
  <c r="G76" i="45"/>
  <c r="G124" i="45"/>
  <c r="F76" i="39"/>
  <c r="H70" i="44" s="1"/>
  <c r="F124" i="39"/>
  <c r="G26" i="39"/>
  <c r="F20" i="38"/>
  <c r="F27" i="38" s="1"/>
  <c r="F29" i="38" s="1"/>
  <c r="E27" i="38"/>
  <c r="E29" i="38" s="1"/>
  <c r="E9" i="38"/>
  <c r="B17" i="38"/>
  <c r="B19" i="38" s="1"/>
  <c r="C70" i="44"/>
  <c r="R70" i="44"/>
  <c r="G68" i="40"/>
  <c r="G98" i="40" s="1"/>
  <c r="G50" i="40"/>
  <c r="F69" i="40" l="1"/>
  <c r="AB70" i="44"/>
  <c r="I70" i="44"/>
  <c r="G76" i="39"/>
  <c r="G69" i="40" s="1"/>
  <c r="G124" i="39"/>
  <c r="F9" i="38"/>
  <c r="F17" i="38" s="1"/>
  <c r="F19" i="38" s="1"/>
  <c r="E17" i="38"/>
  <c r="E19" i="38" s="1"/>
  <c r="C14" i="49"/>
  <c r="C20" i="49" l="1"/>
  <c r="D126" i="62"/>
  <c r="D132" i="62" s="1"/>
  <c r="D138" i="62" s="1"/>
  <c r="D169" i="62" s="1"/>
  <c r="D187" i="62" s="1"/>
  <c r="D217" i="62" s="1"/>
  <c r="F126" i="62"/>
  <c r="F132" i="62" s="1"/>
  <c r="F138" i="62" s="1"/>
  <c r="F169" i="62" s="1"/>
  <c r="F187" i="62" s="1"/>
  <c r="F217" i="62" s="1"/>
  <c r="H126" i="62"/>
  <c r="H132" i="62" s="1"/>
  <c r="H138" i="62" s="1"/>
  <c r="H169" i="62" s="1"/>
  <c r="H187" i="62" s="1"/>
  <c r="H217" i="62" s="1"/>
  <c r="J126" i="62"/>
  <c r="J132" i="62" s="1"/>
  <c r="J138" i="62" s="1"/>
  <c r="J169" i="62" s="1"/>
  <c r="J187" i="62" s="1"/>
  <c r="J217" i="62" s="1"/>
  <c r="L126" i="62"/>
  <c r="L132" i="62" s="1"/>
  <c r="L138" i="62" s="1"/>
  <c r="L169" i="62" s="1"/>
  <c r="L187" i="62" s="1"/>
  <c r="L217" i="62" s="1"/>
  <c r="N126" i="62"/>
  <c r="N132" i="62" s="1"/>
  <c r="N138" i="62" s="1"/>
  <c r="N169" i="62" s="1"/>
  <c r="N187" i="62" s="1"/>
  <c r="N217" i="62" s="1"/>
  <c r="E126" i="62"/>
  <c r="E132" i="62" s="1"/>
  <c r="E138" i="62" s="1"/>
  <c r="E169" i="62" s="1"/>
  <c r="E187" i="62" s="1"/>
  <c r="E217" i="62" s="1"/>
  <c r="G126" i="62"/>
  <c r="G132" i="62" s="1"/>
  <c r="G138" i="62" s="1"/>
  <c r="G169" i="62" s="1"/>
  <c r="G187" i="62" s="1"/>
  <c r="G217" i="62" s="1"/>
  <c r="I126" i="62"/>
  <c r="I132" i="62" s="1"/>
  <c r="I138" i="62" s="1"/>
  <c r="I169" i="62" s="1"/>
  <c r="I187" i="62" s="1"/>
  <c r="I217" i="62" s="1"/>
  <c r="K126" i="62"/>
  <c r="K132" i="62" s="1"/>
  <c r="K138" i="62" s="1"/>
  <c r="K169" i="62" s="1"/>
  <c r="K187" i="62" s="1"/>
  <c r="K217" i="62" s="1"/>
  <c r="M126" i="62"/>
  <c r="M132" i="62" s="1"/>
  <c r="M138" i="62" s="1"/>
  <c r="M169" i="62" s="1"/>
  <c r="M187" i="62" s="1"/>
  <c r="M217" i="62" s="1"/>
  <c r="C126" i="62"/>
  <c r="D20" i="75" l="1"/>
  <c r="F20" i="75" s="1"/>
  <c r="C51" i="49"/>
  <c r="C132" i="62"/>
  <c r="C138" i="62" s="1"/>
  <c r="B21" i="69"/>
  <c r="I21" i="69" s="1"/>
  <c r="J21" i="69" s="1"/>
  <c r="C169" i="62" l="1"/>
  <c r="C187" i="62" s="1"/>
  <c r="C217" i="62" s="1"/>
  <c r="C18" i="53"/>
  <c r="D18" i="53" s="1"/>
  <c r="E18" i="53" s="1"/>
  <c r="C11" i="54"/>
  <c r="D8" i="61"/>
  <c r="D10" i="61" s="1"/>
  <c r="C18" i="52"/>
  <c r="E18" i="52" s="1"/>
  <c r="G18" i="52" s="1"/>
  <c r="G18" i="53" l="1"/>
  <c r="F18" i="53"/>
  <c r="C35" i="54"/>
  <c r="C32" i="58"/>
  <c r="E8" i="62"/>
  <c r="I8" i="62"/>
  <c r="M8" i="62"/>
  <c r="D8" i="62"/>
  <c r="H8" i="62"/>
  <c r="L8" i="62"/>
  <c r="G8" i="62"/>
  <c r="K8" i="62"/>
  <c r="C8" i="62"/>
  <c r="F8" i="62"/>
  <c r="J8" i="62"/>
  <c r="N8" i="62"/>
  <c r="C21" i="48"/>
  <c r="C38" i="58" l="1"/>
  <c r="E32" i="58"/>
  <c r="C21" i="62"/>
  <c r="C26" i="62" s="1"/>
  <c r="D21" i="62"/>
  <c r="D26" i="62" s="1"/>
  <c r="F21" i="62"/>
  <c r="F26" i="62" s="1"/>
  <c r="L21" i="62"/>
  <c r="L26" i="62" s="1"/>
  <c r="I21" i="62"/>
  <c r="I26" i="62" s="1"/>
  <c r="H21" i="62"/>
  <c r="H26" i="62" s="1"/>
  <c r="E21" i="62"/>
  <c r="E26" i="62" s="1"/>
  <c r="N21" i="62"/>
  <c r="N26" i="62" s="1"/>
  <c r="K21" i="62"/>
  <c r="K26" i="62" s="1"/>
  <c r="J21" i="62"/>
  <c r="J26" i="62" s="1"/>
  <c r="G21" i="62"/>
  <c r="G26" i="62" s="1"/>
  <c r="G100" i="62" s="1"/>
  <c r="M21" i="62"/>
  <c r="M26" i="62" s="1"/>
  <c r="C26" i="48"/>
  <c r="E38" i="58" l="1"/>
  <c r="G32" i="58"/>
  <c r="G38" i="58" s="1"/>
  <c r="F76" i="62"/>
  <c r="F100" i="62"/>
  <c r="F124" i="62" s="1"/>
  <c r="C76" i="48"/>
  <c r="B9" i="75"/>
  <c r="C100" i="49"/>
  <c r="K100" i="62"/>
  <c r="K124" i="62" s="1"/>
  <c r="K76" i="62"/>
  <c r="G124" i="62"/>
  <c r="G76" i="62"/>
  <c r="I100" i="62"/>
  <c r="I124" i="62" s="1"/>
  <c r="I76" i="62"/>
  <c r="E100" i="62"/>
  <c r="E124" i="62" s="1"/>
  <c r="E76" i="62"/>
  <c r="C100" i="62"/>
  <c r="C76" i="62"/>
  <c r="M100" i="62"/>
  <c r="M124" i="62" s="1"/>
  <c r="M76" i="62"/>
  <c r="N100" i="62"/>
  <c r="N76" i="62"/>
  <c r="L100" i="62"/>
  <c r="L124" i="62" s="1"/>
  <c r="L76" i="62"/>
  <c r="J100" i="62"/>
  <c r="J124" i="62" s="1"/>
  <c r="J76" i="62"/>
  <c r="H100" i="62"/>
  <c r="H124" i="62" s="1"/>
  <c r="H76" i="62"/>
  <c r="D100" i="62"/>
  <c r="D124" i="62" s="1"/>
  <c r="D76" i="62"/>
  <c r="B10" i="69"/>
  <c r="B18" i="69" s="1"/>
  <c r="B20" i="69" s="1"/>
  <c r="C124" i="48"/>
  <c r="C100" i="48"/>
  <c r="O100" i="62" l="1"/>
  <c r="B17" i="75"/>
  <c r="B19" i="75" s="1"/>
  <c r="D19" i="75" s="1"/>
  <c r="F19" i="75" s="1"/>
  <c r="D9" i="75"/>
  <c r="N124" i="62"/>
  <c r="C124" i="62"/>
  <c r="C109" i="49"/>
  <c r="E109" i="49" s="1"/>
  <c r="G109" i="49" s="1"/>
  <c r="D17" i="75" l="1"/>
  <c r="F9" i="75"/>
  <c r="F17" i="75" s="1"/>
  <c r="O124" i="62"/>
  <c r="B14" i="63"/>
  <c r="B19" i="63" s="1"/>
  <c r="I10" i="69"/>
  <c r="J10" i="69" l="1"/>
  <c r="I13" i="69"/>
  <c r="J13" i="69" s="1"/>
  <c r="V59" i="68" l="1"/>
  <c r="C57" i="49" l="1"/>
  <c r="B21" i="75" l="1"/>
  <c r="D21" i="75" s="1"/>
  <c r="F21" i="75" s="1"/>
  <c r="C69" i="49"/>
  <c r="C103" i="49"/>
  <c r="E103" i="49" s="1"/>
  <c r="B27" i="75"/>
  <c r="D27" i="75" s="1"/>
  <c r="F27" i="75" s="1"/>
  <c r="B22" i="69"/>
  <c r="C68" i="49"/>
  <c r="E105" i="49" l="1"/>
  <c r="G103" i="49"/>
  <c r="G105" i="49" s="1"/>
  <c r="C105" i="49"/>
  <c r="I22" i="69"/>
  <c r="B28" i="69"/>
  <c r="C108" i="49"/>
  <c r="C110" i="49" l="1"/>
  <c r="E108" i="49"/>
  <c r="I28" i="69"/>
  <c r="J22" i="69"/>
  <c r="J28" i="69" s="1"/>
  <c r="E110" i="49" l="1"/>
  <c r="G108" i="49"/>
  <c r="G110" i="49" s="1"/>
  <c r="I18" i="69"/>
  <c r="I20" i="69" s="1"/>
  <c r="V82" i="68"/>
  <c r="V86" i="68" s="1"/>
  <c r="C83" i="49" l="1"/>
  <c r="J29" i="69"/>
  <c r="J30" i="69" s="1"/>
  <c r="E83" i="49" l="1"/>
  <c r="C89" i="49"/>
  <c r="C99" i="49"/>
  <c r="E99" i="49" l="1"/>
  <c r="E101" i="49" s="1"/>
  <c r="G83" i="49"/>
  <c r="G99" i="49" s="1"/>
  <c r="G101" i="49" s="1"/>
  <c r="E89" i="49"/>
  <c r="G89" i="49" s="1"/>
  <c r="O207" i="62" s="1"/>
  <c r="C96" i="49"/>
  <c r="B28" i="75" s="1"/>
  <c r="C101" i="49"/>
  <c r="C97" i="49" l="1"/>
  <c r="E96" i="49"/>
  <c r="O216" i="62"/>
  <c r="B29" i="75"/>
  <c r="D28" i="75"/>
  <c r="C113" i="49"/>
  <c r="E113" i="49" s="1"/>
  <c r="B29" i="69"/>
  <c r="E115" i="49" l="1"/>
  <c r="G113" i="49"/>
  <c r="G115" i="49" s="1"/>
  <c r="E97" i="49"/>
  <c r="G96" i="49"/>
  <c r="G97" i="49" s="1"/>
  <c r="O217" i="62" s="1"/>
  <c r="D29" i="75"/>
  <c r="F28" i="75"/>
  <c r="F29" i="75" s="1"/>
  <c r="I29" i="69"/>
  <c r="I30" i="69" s="1"/>
  <c r="B30" i="69"/>
  <c r="C115" i="49"/>
  <c r="J18" i="69" l="1"/>
  <c r="J20" i="69" s="1"/>
  <c r="F15" i="69"/>
  <c r="C15" i="69" s="1"/>
  <c r="C18" i="69" l="1"/>
  <c r="C20" i="69" s="1"/>
  <c r="F20" i="69" s="1"/>
  <c r="I15" i="69"/>
  <c r="J15" i="69" s="1"/>
  <c r="F18" i="69"/>
  <c r="E126" i="67"/>
  <c r="C26" i="55"/>
  <c r="J26" i="69"/>
  <c r="C100" i="68"/>
  <c r="V100" i="68" s="1"/>
  <c r="F26" i="69"/>
  <c r="C26" i="69" s="1"/>
  <c r="C28" i="69" s="1"/>
  <c r="V53" i="68"/>
  <c r="V54" i="68" s="1"/>
  <c r="V72" i="68" s="1"/>
  <c r="F48" i="55"/>
  <c r="F52" i="55" s="1"/>
  <c r="E52" i="55"/>
  <c r="E16" i="70"/>
  <c r="F28" i="69" l="1"/>
  <c r="C30" i="69"/>
  <c r="F30" i="69" s="1"/>
  <c r="I26" i="69"/>
  <c r="E22" i="70"/>
  <c r="E76" i="70" l="1"/>
  <c r="E101" i="67"/>
  <c r="E86" i="67"/>
  <c r="D86" i="67"/>
  <c r="D101" i="67"/>
</calcChain>
</file>

<file path=xl/sharedStrings.xml><?xml version="1.0" encoding="utf-8"?>
<sst xmlns="http://schemas.openxmlformats.org/spreadsheetml/2006/main" count="6208" uniqueCount="1229">
  <si>
    <t>önkormányzat</t>
  </si>
  <si>
    <t>összevont</t>
  </si>
  <si>
    <t xml:space="preserve">önkormányzat </t>
  </si>
  <si>
    <t>Egyéb működési célú kiadások, egyéb felhalmozási célú kiadások</t>
  </si>
  <si>
    <t>ezer Ft-ban</t>
  </si>
  <si>
    <t>eredeti előirányzat</t>
  </si>
  <si>
    <t>Működési célú támogatásértékű kiadások</t>
  </si>
  <si>
    <t>Működési célú támogatásértékű kiadások összesen</t>
  </si>
  <si>
    <t xml:space="preserve">Működési célú pénzeszközátadások államháztartáson kívülre </t>
  </si>
  <si>
    <t>Működési célú pénzeszközátadások államháztartáson kívülre összesen</t>
  </si>
  <si>
    <t>Egyéb működési célú kiadások összesen</t>
  </si>
  <si>
    <t>Egyéb felhalmozási célú kiadások összesen</t>
  </si>
  <si>
    <t>Általános- és céltartalékok (E Ft)</t>
  </si>
  <si>
    <t>a költségvetési év azon fejlesztési céljai, amelyek megvalósításához a Stabilitási tv. 3. § (1) bekezdése szerinti adósságot keletkeztető ügylet megkötése válik vagy válhat szükségessé (E Ft)</t>
  </si>
  <si>
    <t>Előirányzat felhasználási terv (E Ft)</t>
  </si>
  <si>
    <t>A többéves kihatással járó döntések számszerűsítése évenkénti bontásban és összesítve (E Ft)</t>
  </si>
  <si>
    <t>A közvetett támogatások (E Ft)</t>
  </si>
  <si>
    <t>Központi, irányító szervi támogatások folyósítása működési célra</t>
  </si>
  <si>
    <t>Központi, irányító szervi támogatások folyósítása felhalmozási célra</t>
  </si>
  <si>
    <t>ÖSSZESEN</t>
  </si>
  <si>
    <t>Irányító szervi támogatások folyósítása (E Ft)</t>
  </si>
  <si>
    <t>ÖSSZESEN:</t>
  </si>
  <si>
    <t>eredeti ei.</t>
  </si>
  <si>
    <t>Az európai uniós forrásból finanszírozott támogatással megvalósuló programok, projektek kiadásai, bevételei, valamint a helyi önkormányzat ilyen projektekhez történő hozzájárulásai (E Ft)</t>
  </si>
  <si>
    <t>eredeti ei. Működési célú</t>
  </si>
  <si>
    <t>eredeti ei. Felhalmozáci célú</t>
  </si>
  <si>
    <t>eredeti ei. Felhalmozási célú</t>
  </si>
  <si>
    <t xml:space="preserve">Intézményi ellátottak pénzbeli juttatásai </t>
  </si>
  <si>
    <t xml:space="preserve">Lakhatással kapcsolatos ellátások </t>
  </si>
  <si>
    <t xml:space="preserve">Foglalkoztatással, munkanélküliséggel kapcsolatos ellátások </t>
  </si>
  <si>
    <t xml:space="preserve">Betegséggel kapcsolatos (nem társadalombiztosítási) ellátások </t>
  </si>
  <si>
    <t>Helyi adó és egyéb közhatalmi bevételek (E Ft)</t>
  </si>
  <si>
    <r>
      <rPr>
        <b/>
        <i/>
        <sz val="14"/>
        <color indexed="8"/>
        <rFont val="Bookman Old Style"/>
        <family val="1"/>
        <charset val="238"/>
      </rPr>
      <t>A Stabilitási tv. 3. § (1) bekezdése szerinti adósságot keletkeztető ügyletekből és kezességvállalásokból fennálló kötelezettségek az adósságot keletkeztető ügyletek futamidejének végéig, illetve a kezesség érvényesíthetőségéig, és a Stabilitási tv. 45. § (1) bekezdés a) pontja felhatalmazása alapján kiadott jogszabályban meghatározottak szerinti saját bevételek (E Ft)</t>
    </r>
  </si>
  <si>
    <t>A költségvetési hiány külső finanszírozására vagy a költségvetési többlet felhasználására szolgáló finanszírozási bevételek és kiadások működési és felhalmozási cél szerinti tagolásban (E Ft)</t>
  </si>
  <si>
    <t>Támogatások, kölcsönök nyújtása és törlesztése (E Ft)</t>
  </si>
  <si>
    <t>Támogatások, kölcsönök bevételei (E Ft)</t>
  </si>
  <si>
    <t>Rovat-
szám</t>
  </si>
  <si>
    <t>Lakosságnak juttatott támogatások, szociális, rászorultsági jellegű ellátások (E Ft)</t>
  </si>
  <si>
    <t>Kötelezettségek megnevezése</t>
  </si>
  <si>
    <t>Köt.vállalás éve</t>
  </si>
  <si>
    <t>Tárgyév előtti kifizetés</t>
  </si>
  <si>
    <t>Összesen</t>
  </si>
  <si>
    <t>Működési célú hiteltörlesztések összesen:</t>
  </si>
  <si>
    <t>Felhalmozási célú hiteltörlesztések</t>
  </si>
  <si>
    <t>Beruházások összesen:</t>
  </si>
  <si>
    <t>Felújítások összesen:</t>
  </si>
  <si>
    <t>MINDÖSSZESEN:</t>
  </si>
  <si>
    <t>2016. évi kifizetés</t>
  </si>
  <si>
    <t>2017. évi kifizetés</t>
  </si>
  <si>
    <t>353/2011. (XII. 30.) Korm. rendelet</t>
  </si>
  <si>
    <r>
      <t>2. §</t>
    </r>
    <r>
      <rPr>
        <sz val="12"/>
        <color indexed="8"/>
        <rFont val="Times New Roman"/>
        <family val="1"/>
        <charset val="238"/>
      </rPr>
      <t xml:space="preserve"> (1) Az önkormányzat saját bevételének minősül</t>
    </r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</si>
  <si>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</si>
  <si>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</si>
  <si>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</si>
  <si>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</si>
  <si>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</si>
  <si>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</si>
  <si>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353/2011. (XII. 30.) Korm. Rendelet értelmében az önkormányzat saját bevételének minősül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</si>
  <si>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</si>
  <si>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t>adósságot keletkeztető ügyletekből és kezességvállalásokból fennálló kötelezettségek 2015.</t>
  </si>
  <si>
    <t>adósságot keletkeztető ügyletekből és kezességvállalásokból fennálló kötelezettségek 2016.</t>
  </si>
  <si>
    <t>adósságot keletkeztető ügyletekből és kezességvállalásokból fennálló kötelezettségek 2017.</t>
  </si>
  <si>
    <t>saját bevételek 2017.</t>
  </si>
  <si>
    <t>K1-8. Költségvetési kiadások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</si>
  <si>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</si>
  <si>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</si>
  <si>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</si>
  <si>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</si>
  <si>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</si>
  <si>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</si>
  <si>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</si>
  <si>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</si>
  <si>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K9. Finanszírozási kiadások</t>
  </si>
  <si>
    <t>B1-7. Költségvetési bevételek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</si>
  <si>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</si>
  <si>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</si>
  <si>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</si>
  <si>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</si>
  <si>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</si>
  <si>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</si>
  <si>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</si>
  <si>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B8. Finanszírozási bevételek</t>
  </si>
  <si>
    <t>Rovat megnevezése</t>
  </si>
  <si>
    <t>Rovat-szám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</si>
  <si>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</si>
  <si>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</si>
  <si>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</si>
  <si>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</si>
  <si>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</si>
  <si>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</si>
  <si>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</si>
  <si>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</si>
  <si>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</si>
  <si>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</si>
  <si>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Jubileumi jutalom</t>
  </si>
  <si>
    <t>K1106</t>
  </si>
  <si>
    <t>Béren kívüli juttatások</t>
  </si>
  <si>
    <t>K1107</t>
  </si>
  <si>
    <t>Ruházati költségtérítés</t>
  </si>
  <si>
    <t>K1108</t>
  </si>
  <si>
    <t>Közlekedési költségtérítés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</si>
  <si>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</si>
  <si>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</si>
  <si>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</si>
  <si>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</si>
  <si>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</si>
  <si>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</si>
  <si>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</si>
  <si>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K1113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</si>
  <si>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</si>
  <si>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</si>
  <si>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</si>
  <si>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</si>
  <si>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</si>
  <si>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</si>
  <si>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</si>
  <si>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>K12</t>
  </si>
  <si>
    <t>K1</t>
  </si>
  <si>
    <t>K2</t>
  </si>
  <si>
    <t>Szakmai anyagok beszerzése</t>
  </si>
  <si>
    <t>K311</t>
  </si>
  <si>
    <t>Üzemeltetési anyagok beszerzése</t>
  </si>
  <si>
    <t>K312</t>
  </si>
  <si>
    <t>Árubeszerzés</t>
  </si>
  <si>
    <t>K313</t>
  </si>
  <si>
    <t>K31</t>
  </si>
  <si>
    <t>Informatikai szolgáltatások igénybevétele</t>
  </si>
  <si>
    <t>K321</t>
  </si>
  <si>
    <t>Egyéb kommunikációs szolgáltatások</t>
  </si>
  <si>
    <t>K322</t>
  </si>
  <si>
    <t>K32</t>
  </si>
  <si>
    <t>Közüzemi díjak</t>
  </si>
  <si>
    <t>K331</t>
  </si>
  <si>
    <t>Vásárolt élelmezés</t>
  </si>
  <si>
    <t>K332</t>
  </si>
  <si>
    <t>K333</t>
  </si>
  <si>
    <t>Karbantartási, kisjavítási szolgáltatások</t>
  </si>
  <si>
    <t>K334</t>
  </si>
  <si>
    <t>K335</t>
  </si>
  <si>
    <t xml:space="preserve">Szakmai tevékenységet segítő szolgáltatások </t>
  </si>
  <si>
    <t>K336</t>
  </si>
  <si>
    <t>K337</t>
  </si>
  <si>
    <t>K33</t>
  </si>
  <si>
    <t>Kiküldetések kiadásai</t>
  </si>
  <si>
    <t>K341</t>
  </si>
  <si>
    <t>Reklám- és propagandakiadások</t>
  </si>
  <si>
    <t>K342</t>
  </si>
  <si>
    <t>K34</t>
  </si>
  <si>
    <t>Működési célú előzetesen felszámított általános forgalmi adó</t>
  </si>
  <si>
    <t>K351</t>
  </si>
  <si>
    <t xml:space="preserve">Fizetendő általános forgalmi adó </t>
  </si>
  <si>
    <t>K352</t>
  </si>
  <si>
    <t>K353</t>
  </si>
  <si>
    <t>K354</t>
  </si>
  <si>
    <t>Egyéb dologi kiadások</t>
  </si>
  <si>
    <t>K355</t>
  </si>
  <si>
    <t>K35</t>
  </si>
  <si>
    <t>K3</t>
  </si>
  <si>
    <t>Társadalombiztosítási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</si>
  <si>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</si>
  <si>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</si>
  <si>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</si>
  <si>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</si>
  <si>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</si>
  <si>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</si>
  <si>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</si>
  <si>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</si>
  <si>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K4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</si>
  <si>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</si>
  <si>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</si>
  <si>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</si>
  <si>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</si>
  <si>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</si>
  <si>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K504</t>
  </si>
  <si>
    <t>K505</t>
  </si>
  <si>
    <t>K506</t>
  </si>
  <si>
    <t>K507</t>
  </si>
  <si>
    <t>K508</t>
  </si>
  <si>
    <t>Árkiegészítések, ártámogatások</t>
  </si>
  <si>
    <t>K509</t>
  </si>
  <si>
    <t>Kamattámogatások</t>
  </si>
  <si>
    <t>K510</t>
  </si>
  <si>
    <t>K511</t>
  </si>
  <si>
    <t>K512</t>
  </si>
  <si>
    <t>K5</t>
  </si>
  <si>
    <t>Immateriális javak beszerzése, létesítése</t>
  </si>
  <si>
    <t>K61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</si>
  <si>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</si>
  <si>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</si>
  <si>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</si>
  <si>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</si>
  <si>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</si>
  <si>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</si>
  <si>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</si>
  <si>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</si>
  <si>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</si>
  <si>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</si>
  <si>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</si>
  <si>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</si>
  <si>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</si>
  <si>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</si>
  <si>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</si>
  <si>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</si>
  <si>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</si>
  <si>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</si>
  <si>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</si>
  <si>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</si>
  <si>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>K7</t>
  </si>
  <si>
    <t>Felhalmozási célú garancia- és kezességvállalásból származó kifizetés államháztartáson belülre</t>
  </si>
  <si>
    <t>K81</t>
  </si>
  <si>
    <t>K82</t>
  </si>
  <si>
    <t>K83</t>
  </si>
  <si>
    <t>K84</t>
  </si>
  <si>
    <t>K85</t>
  </si>
  <si>
    <t>K86</t>
  </si>
  <si>
    <t>Lakástámogatás</t>
  </si>
  <si>
    <t>K87</t>
  </si>
  <si>
    <t>K88</t>
  </si>
  <si>
    <t>K8</t>
  </si>
  <si>
    <t>K1-K8</t>
  </si>
  <si>
    <t>K9111</t>
  </si>
  <si>
    <t>ebből: pénzügyi vállalkozás</t>
  </si>
  <si>
    <t>ebből: fedezeti ügyletek nettó kiadásai</t>
  </si>
  <si>
    <t>Likviditási célú hitelek, kölcsönök törlesztése pénzügyi vállalkozásnak</t>
  </si>
  <si>
    <t>K9112</t>
  </si>
  <si>
    <t>K9113</t>
  </si>
  <si>
    <t xml:space="preserve"> K9113</t>
  </si>
  <si>
    <t>K911</t>
  </si>
  <si>
    <t>K9121</t>
  </si>
  <si>
    <t>ebből: befektetési jegyek</t>
  </si>
  <si>
    <t>ebből: kárpótlási jegyek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</si>
  <si>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</si>
  <si>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</si>
  <si>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</si>
  <si>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</si>
  <si>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</si>
  <si>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</si>
  <si>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</si>
  <si>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</si>
  <si>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</si>
  <si>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</si>
  <si>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</si>
  <si>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</si>
  <si>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</si>
  <si>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</si>
  <si>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</si>
  <si>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</si>
  <si>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</si>
  <si>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</si>
  <si>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</si>
  <si>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</si>
  <si>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</si>
  <si>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</si>
  <si>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K923</t>
  </si>
  <si>
    <t>K924</t>
  </si>
  <si>
    <t>ebből: nemzetközi fejlesztési szervezetek</t>
  </si>
  <si>
    <t>ebből: más kormányok</t>
  </si>
  <si>
    <t>ebből: külföldi pénzintézetek</t>
  </si>
  <si>
    <t>K92</t>
  </si>
  <si>
    <t>Adóssághoz nem kapcsolódó származékos ügyletek kiadásai</t>
  </si>
  <si>
    <t>K93</t>
  </si>
  <si>
    <t>K9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</si>
  <si>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</si>
  <si>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</si>
  <si>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</si>
  <si>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</si>
  <si>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</si>
  <si>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</si>
  <si>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</si>
  <si>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</si>
  <si>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</si>
  <si>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</si>
  <si>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Helyi önkormányzatok kiegészítő támogatásai</t>
  </si>
  <si>
    <t>B116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</si>
  <si>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</si>
  <si>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</si>
  <si>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</si>
  <si>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</si>
  <si>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</si>
  <si>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B14</t>
  </si>
  <si>
    <t>B15</t>
  </si>
  <si>
    <t>B16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</si>
  <si>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</si>
  <si>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</si>
  <si>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</si>
  <si>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</si>
  <si>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</si>
  <si>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B23</t>
  </si>
  <si>
    <t>B24</t>
  </si>
  <si>
    <t>B25</t>
  </si>
  <si>
    <t>B2</t>
  </si>
  <si>
    <t>B311</t>
  </si>
  <si>
    <t>B312</t>
  </si>
  <si>
    <t>B31</t>
  </si>
  <si>
    <t>B32</t>
  </si>
  <si>
    <t>B33</t>
  </si>
  <si>
    <t>B34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</si>
  <si>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</si>
  <si>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</si>
  <si>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</si>
  <si>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B352</t>
  </si>
  <si>
    <t xml:space="preserve">Pénzügyi monopóliumok nyereségét terhelő adók </t>
  </si>
  <si>
    <t>B353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</si>
  <si>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</si>
  <si>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</si>
  <si>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</si>
  <si>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</si>
  <si>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</si>
  <si>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>B355</t>
  </si>
  <si>
    <t xml:space="preserve">ebből: tartózkodás után fizetett idegenforgalmi adó </t>
  </si>
  <si>
    <t>ebből: talajterhelési díj</t>
  </si>
  <si>
    <t>B35</t>
  </si>
  <si>
    <t>B36</t>
  </si>
  <si>
    <t>B3</t>
  </si>
  <si>
    <t>Áru- és készletértékesítés ellenértéke</t>
  </si>
  <si>
    <t>B401</t>
  </si>
  <si>
    <t>B402</t>
  </si>
  <si>
    <t>B403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</si>
  <si>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</si>
  <si>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</si>
  <si>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</si>
  <si>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</si>
  <si>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</si>
  <si>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</si>
  <si>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</si>
  <si>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B408</t>
  </si>
  <si>
    <t>B409</t>
  </si>
  <si>
    <t>B410</t>
  </si>
  <si>
    <t>B4</t>
  </si>
  <si>
    <t>B51</t>
  </si>
  <si>
    <t>B52</t>
  </si>
  <si>
    <t>Egyéb tárgyi eszközök értékesítése</t>
  </si>
  <si>
    <t>B53</t>
  </si>
  <si>
    <t>B54</t>
  </si>
  <si>
    <t>Részesedések megszűnéséhez kapcsolódó bevételek</t>
  </si>
  <si>
    <t>B55</t>
  </si>
  <si>
    <t>B5</t>
  </si>
  <si>
    <t>Működési célú garancia- és kezességvállalásból származó megtérülések államháztartáson kívülről</t>
  </si>
  <si>
    <t>B61</t>
  </si>
  <si>
    <t>B62</t>
  </si>
  <si>
    <t>B63</t>
  </si>
  <si>
    <t>B6</t>
  </si>
  <si>
    <t>Felhalmozási célú garancia- és kezességvállalásból származó megtérülések államháztartáson kívülről</t>
  </si>
  <si>
    <t>B71</t>
  </si>
  <si>
    <t>B72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</si>
  <si>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</si>
  <si>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</si>
  <si>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</si>
  <si>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</si>
  <si>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</si>
  <si>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</si>
  <si>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</si>
  <si>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</si>
  <si>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B8121</t>
  </si>
  <si>
    <t>Forgatási célú belföldi értékpapírok kibocsátása</t>
  </si>
  <si>
    <t>B8122</t>
  </si>
  <si>
    <t>B8123</t>
  </si>
  <si>
    <t>Befektetési célú belföldi értékpapírok kibocsátása</t>
  </si>
  <si>
    <t>B8124</t>
  </si>
  <si>
    <t>B812</t>
  </si>
  <si>
    <t>B8131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</si>
  <si>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</si>
  <si>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</si>
  <si>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</si>
  <si>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</si>
  <si>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</si>
  <si>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</si>
  <si>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</si>
  <si>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</si>
  <si>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</si>
  <si>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</si>
  <si>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B818</t>
  </si>
  <si>
    <t>ebből: tulajdonosi kölcsönök visszatérülése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</si>
  <si>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</si>
  <si>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</si>
  <si>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</si>
  <si>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</si>
  <si>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</si>
  <si>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</si>
  <si>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</si>
  <si>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</si>
  <si>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</si>
  <si>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</si>
  <si>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</si>
  <si>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</si>
  <si>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 xml:space="preserve">Foglalkoztatottak személyi juttatásai </t>
  </si>
  <si>
    <t xml:space="preserve">Külső személyi juttatások </t>
  </si>
  <si>
    <t xml:space="preserve">Készletbeszerzés </t>
  </si>
  <si>
    <t xml:space="preserve">Szolgáltatási kiadások </t>
  </si>
  <si>
    <t xml:space="preserve">Kiküldetések, reklám- és propagandakiadások </t>
  </si>
  <si>
    <t xml:space="preserve">Különféle befizetések és egyéb dologi kiadások </t>
  </si>
  <si>
    <t xml:space="preserve">Dologi kiadások </t>
  </si>
  <si>
    <t>Családi támogatások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</si>
  <si>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</si>
  <si>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</si>
  <si>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</si>
  <si>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</si>
  <si>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>hozzájárulás a lakossági energiaköltségekhez</t>
  </si>
  <si>
    <t>lakbértámogatás</t>
  </si>
  <si>
    <t>állami gondozottak pénzbeli juttatásai</t>
  </si>
  <si>
    <t>oktatásban résztvevők pénzbeli juttatásai</t>
  </si>
  <si>
    <t>egyéb, az önkormányzat rendeletében megállapított juttatás</t>
  </si>
  <si>
    <t xml:space="preserve">Egyéb nem intézményi ellátások </t>
  </si>
  <si>
    <t xml:space="preserve">Ellátottak pénzbeli juttatásai </t>
  </si>
  <si>
    <t>Működési célú visszatérítendő támogatások, kölcsönök nyújtása államháztartáson belülre</t>
  </si>
  <si>
    <t xml:space="preserve">Működési célú visszatérítendő támogatások, kölcsönök törlesztése államháztartáson belülre </t>
  </si>
  <si>
    <t>Egyéb működési célú támogatások államháztartáson belülre</t>
  </si>
  <si>
    <t xml:space="preserve">Működési célú visszatérítendő támogatások, kölcsönök nyújtása államháztartáson kívülre </t>
  </si>
  <si>
    <t xml:space="preserve">Egyéb működési célú támogatások államháztartáson kívülre </t>
  </si>
  <si>
    <t xml:space="preserve">Egyéb működési célú kiadások </t>
  </si>
  <si>
    <t xml:space="preserve">Ingatlanok beszerzése, létesítése </t>
  </si>
  <si>
    <t xml:space="preserve">Beruházások </t>
  </si>
  <si>
    <t xml:space="preserve">Felújítások </t>
  </si>
  <si>
    <t xml:space="preserve">Egyéb felhalmozási célú kiadások </t>
  </si>
  <si>
    <t xml:space="preserve">Felhalmozási célú visszatérítendő támogatások, kölcsönök nyújtása államháztartáson kívülre </t>
  </si>
  <si>
    <t xml:space="preserve">Egyéb felhalmozási célú támogatások államháztartáson belülre </t>
  </si>
  <si>
    <t xml:space="preserve">Felhalmozási célú visszatérítendő támogatások, kölcsönök törlesztése államháztartáson belülre </t>
  </si>
  <si>
    <t xml:space="preserve">Felhalmozási célú visszatérítendő támogatások, kölcsönök nyújtása államháztartáson belülre </t>
  </si>
  <si>
    <t xml:space="preserve">Hitel-, kölcsöntörlesztés államháztartáson kívülre </t>
  </si>
  <si>
    <t xml:space="preserve">Rövid lejáratú hitelek, kölcsönök törlesztése  </t>
  </si>
  <si>
    <t xml:space="preserve">Hosszú lejáratú hitelek, kölcsönök törlesztése  </t>
  </si>
  <si>
    <t xml:space="preserve">Belföldi értékpapírok kiadásai </t>
  </si>
  <si>
    <t xml:space="preserve">Belföldi finanszírozás kiadásai </t>
  </si>
  <si>
    <t xml:space="preserve">Forgatási célú belföldi értékpapírok vásárlása </t>
  </si>
  <si>
    <t>Forgatási célú belföldi értékpapírok beváltása</t>
  </si>
  <si>
    <t xml:space="preserve">Befektetési célú belföldi értékpapírok beváltása </t>
  </si>
  <si>
    <t xml:space="preserve">Külföldi értékpapírok beváltása </t>
  </si>
  <si>
    <t>Külföldi hitelek, kölcsönök törlesztése</t>
  </si>
  <si>
    <t xml:space="preserve">Külföldi finanszírozás kiadásai </t>
  </si>
  <si>
    <t>Foglalkoztatottak egyéb személyi juttatásai</t>
  </si>
  <si>
    <t xml:space="preserve">Munkaadókat terhelő járulékok és szociális hozzájárulási adó                                                                            </t>
  </si>
  <si>
    <t>Bérleti és lízing díjak</t>
  </si>
  <si>
    <t>Közvetített szolgáltatások</t>
  </si>
  <si>
    <t>Egyéb szolgáltatások</t>
  </si>
  <si>
    <t xml:space="preserve">Kamatkiadások </t>
  </si>
  <si>
    <t>Egyéb pénzügyi műveletek kiadásai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</si>
  <si>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</si>
  <si>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</si>
  <si>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</si>
  <si>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</si>
  <si>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</si>
  <si>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</si>
  <si>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Nemzetközi kötelezettségek</t>
  </si>
  <si>
    <t>Működési célú visszatérítendő támogatások, kölcsönök törlesztése államháztartáson belülre</t>
  </si>
  <si>
    <t>Működési célú garancia- és kezességvállalásból származó kifizetés államháztartáson kívülre</t>
  </si>
  <si>
    <t>Működési célú visszatérítendő támogatások, kölcsönök nyújtása államháztartáson kívülre</t>
  </si>
  <si>
    <t>Egyéb működési célú támogatások államháztartáson kívülre</t>
  </si>
  <si>
    <t>Ingatlanok beszerzése, létesítése</t>
  </si>
  <si>
    <t>Felhalmozási célú visszatérítendő támogatások, kölcsönök nyújtása államháztartáson belülre</t>
  </si>
  <si>
    <t>Felhalmozási célú visszatérítendő támogatások, kölcsönök törlesztése államháztartáson belülre</t>
  </si>
  <si>
    <t>Egyéb felhalmozási célú támogatások államháztartáson belülre</t>
  </si>
  <si>
    <t>Felhalmozási célú garancia- és kezességvállalásból származó kifizetés államháztartáson kívülre</t>
  </si>
  <si>
    <t>Felhalmozási célú visszatérítendő támogatások, kölcsönök nyújtása államháztartáson kívülre</t>
  </si>
  <si>
    <t xml:space="preserve">Egyéb felhalmozási célú támogatások államháztartáson kívülre </t>
  </si>
  <si>
    <t xml:space="preserve">Hosszú lejáratú hitelek, kölcsönök törlesztése </t>
  </si>
  <si>
    <t xml:space="preserve">Rövid lejáratú hitelek, kölcsönök törlesztése </t>
  </si>
  <si>
    <t>Forgatási célú belföldi értékpapírok vásárlása</t>
  </si>
  <si>
    <t>Befektetési célú belföldi értékpapírok beváltása</t>
  </si>
  <si>
    <t>Külföldi értékpapírok beváltása</t>
  </si>
  <si>
    <t xml:space="preserve">Személyi juttatások </t>
  </si>
  <si>
    <t xml:space="preserve">Kommunikációs szolgáltatások </t>
  </si>
  <si>
    <t xml:space="preserve">Költségvetési kiadások </t>
  </si>
  <si>
    <t xml:space="preserve">Finanszírozási kiadások 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</si>
  <si>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</si>
  <si>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</si>
  <si>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</si>
  <si>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Felhalmozási célú visszatérítendő támogatások, kölcsönök visszatérülése államháztartáson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</si>
  <si>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</si>
  <si>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</si>
  <si>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Magánszemélyek jövedelemadói</t>
  </si>
  <si>
    <t xml:space="preserve">Társaságok jövedelemadói </t>
  </si>
  <si>
    <t>Szociális hozzájárulási adó és járulékok</t>
  </si>
  <si>
    <t>Bérhez és foglalkoztatáshoz kapcsolódó adók</t>
  </si>
  <si>
    <t xml:space="preserve">Vagyoni tipusú adók </t>
  </si>
  <si>
    <t xml:space="preserve">Értékesítési és forgalmi adók </t>
  </si>
  <si>
    <t xml:space="preserve">Fogyasztási adók </t>
  </si>
  <si>
    <t>Gépjárműadók</t>
  </si>
  <si>
    <t xml:space="preserve">Egyéb áruhasználati és szolgáltatási adók </t>
  </si>
  <si>
    <t xml:space="preserve">Egyéb közhatalmi bevételek </t>
  </si>
  <si>
    <t>Szolgáltatások ellenértéke</t>
  </si>
  <si>
    <t>Közvetített szolgáltatások értéke</t>
  </si>
  <si>
    <t>Tulajdonosi bevételek</t>
  </si>
  <si>
    <t>Kamatbevételek</t>
  </si>
  <si>
    <t>Egyéb pénzügyi műveletek bevételei</t>
  </si>
  <si>
    <t>Egyéb működési bevételek</t>
  </si>
  <si>
    <t>Immateriális javak értékesítése</t>
  </si>
  <si>
    <t>Ingatlanok értékesítése</t>
  </si>
  <si>
    <t>Részesedések értékesítése</t>
  </si>
  <si>
    <t>Működési célú visszatérítendő támogatások, kölcsönök visszatérülése államháztartáson kívülről</t>
  </si>
  <si>
    <t>Egyéb működési célú átvett pénzeszközök</t>
  </si>
  <si>
    <t>Felhalmozási célú visszatérítendő támogatások, kölcsönök visszatérülése államháztartáson kívülről</t>
  </si>
  <si>
    <t>Egyéb felhalmozási célú átvett pénzeszközök</t>
  </si>
  <si>
    <t>Rovat
száma</t>
  </si>
  <si>
    <t xml:space="preserve">Hosszú lejáratú hitelek, kölcsönök felvétele </t>
  </si>
  <si>
    <t xml:space="preserve">Rövid lejáratú hitelek, kölcsönök felvétele  </t>
  </si>
  <si>
    <t>Forgatási célú belföldi értékpapírok beváltása, értékesítése</t>
  </si>
  <si>
    <t>Befektetési célú belföldi értékpapírok beváltása,  értékesítése</t>
  </si>
  <si>
    <t>Központi költségvetés sajátos finanszírozási bevételei</t>
  </si>
  <si>
    <t xml:space="preserve">Külföldi hitelek, kölcsönök felvétele </t>
  </si>
  <si>
    <t>KIADÁSOK ÖSSZESEN (K1-9)</t>
  </si>
  <si>
    <t>BEVÉTELEK ÖSSZESEN (B1-8)</t>
  </si>
  <si>
    <t>Az egységes rovatrend szerint a kiemelt kiadási és bevételi jogcímek</t>
  </si>
  <si>
    <t xml:space="preserve">Önkormányzatok működési támogatásai </t>
  </si>
  <si>
    <t>Működési célú támogatások államháztartáson belülről</t>
  </si>
  <si>
    <t xml:space="preserve">Felhalmozási célú támogatások államháztartáson belülről </t>
  </si>
  <si>
    <t xml:space="preserve">Jövedelemadók </t>
  </si>
  <si>
    <t xml:space="preserve">Termékek és szolgáltatások adói </t>
  </si>
  <si>
    <t xml:space="preserve">Közhatalmi bevételek </t>
  </si>
  <si>
    <t xml:space="preserve">Működési bevételek </t>
  </si>
  <si>
    <t xml:space="preserve">Felhalmozási bevételek </t>
  </si>
  <si>
    <t xml:space="preserve">Működési célú átvett pénzeszközök </t>
  </si>
  <si>
    <t xml:space="preserve">Költségvetési bevételek </t>
  </si>
  <si>
    <t xml:space="preserve">Felhalmozási célú átvett pénzeszközök </t>
  </si>
  <si>
    <t xml:space="preserve">Hitel-, kölcsönfelvétel államháztartáson kívülről </t>
  </si>
  <si>
    <t xml:space="preserve">Belföldi értékpapírok bevételei </t>
  </si>
  <si>
    <t xml:space="preserve">Maradvány igénybevétele </t>
  </si>
  <si>
    <t xml:space="preserve">Belföldi finanszírozás bevételei </t>
  </si>
  <si>
    <t xml:space="preserve">Külföldi finanszírozás bevételei </t>
  </si>
  <si>
    <t xml:space="preserve">Finanszírozási bevételek </t>
  </si>
  <si>
    <t xml:space="preserve">Felhalmozási célú visszatérítendő támogatások, kölcsönök visszatérülése államháztartáson belülről </t>
  </si>
  <si>
    <t xml:space="preserve">Egyéb működési célú támogatások bevételei államháztartáson belülről </t>
  </si>
  <si>
    <t xml:space="preserve">Működési célú visszatérítendő támogatások, kölcsönök igénybevétele államháztartáson belülről </t>
  </si>
  <si>
    <t xml:space="preserve">Felhalmozási célú visszatérítendő támogatások, kölcsönök igénybevétele államháztartáson belülről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</si>
  <si>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</si>
  <si>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</si>
  <si>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</si>
  <si>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</si>
  <si>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 xml:space="preserve">Egyéb áruhasználati és szolgáltatási adók  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</si>
  <si>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</si>
  <si>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</si>
  <si>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</si>
  <si>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</si>
  <si>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</si>
  <si>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</si>
  <si>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</si>
  <si>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</si>
  <si>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</si>
  <si>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</si>
  <si>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 xml:space="preserve">Működési célú visszatérítendő támogatások, kölcsönök visszatérülése államháztartáson kívülről 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</si>
  <si>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</si>
  <si>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</si>
  <si>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</si>
  <si>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Rövid lejáratú hitelek, kölcsönök felvétele</t>
  </si>
  <si>
    <t xml:space="preserve">Forgatási célú belföldi értékpapírok beváltása, értékesítése </t>
  </si>
  <si>
    <t xml:space="preserve">Befektetési célú belföldi értékpapírok beváltása, értékesítése </t>
  </si>
  <si>
    <t xml:space="preserve">BEVÉTELEK ÖSSZESEN </t>
  </si>
  <si>
    <t>Bevételek (E Ft)</t>
  </si>
  <si>
    <t>Kiadások (E Ft)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</si>
  <si>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</si>
  <si>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</si>
  <si>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</si>
  <si>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</si>
  <si>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</si>
  <si>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</si>
  <si>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</si>
  <si>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</si>
  <si>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</si>
  <si>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</si>
  <si>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</si>
  <si>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>fizikai alkalmazott,
a költségvetési szerveknél foglalkoztatott egyéb munkavállaló  (fizikai alkalmazott)</t>
  </si>
  <si>
    <t>közfoglalkoztatott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</si>
  <si>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</si>
  <si>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</si>
  <si>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</si>
  <si>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prémiumévek programról és a különleges foglalkoztatási állományról szóló 2004. évi CXXII. törvény alapján foglalkoztatott prémiumévesek </t>
  </si>
  <si>
    <t>prémiumévek programról és a különleges foglalkoztatási állományról szóló 2004. évi CXXII. törvény alapján foglalkoztatott különleges foglalkoztatási állományba helyezettek létszáma</t>
  </si>
  <si>
    <t>ösztöndíjas foglalkoztatottak (Pftv, illetve Magyar Közigazgatási Ösztöndíjról szóló 228/2011. (X. 28.) Korm. rendelet)</t>
  </si>
  <si>
    <t>munkaerőpiactól tartósan távol lévő személyek</t>
  </si>
  <si>
    <t>KÖLTSÉGVETÉSI ENGEDÉLYEZETT LÉTSZÁMKERETBE NEM TARTOZÓ FOGLALKOZTATOTTAK LÉTSZÁMA AZ IDŐSZAK VÉGÉN ÖSSZESEN (=80+…+86)</t>
  </si>
  <si>
    <t>KÖZTISZTVISELŐK, KORMÁNYTISZTVISELŐK ÖSSZESEN</t>
  </si>
  <si>
    <t xml:space="preserve">KÖZALKALMAZOTTAK ÖSSZESEN </t>
  </si>
  <si>
    <t xml:space="preserve">EGYÉB BÉRRENDSZER ÖSSZESEN </t>
  </si>
  <si>
    <t xml:space="preserve">VÁLASZTOTT TISZTSÉGVISELŐK ÖSSZESEN </t>
  </si>
  <si>
    <t xml:space="preserve">KÖLTSÉGVETÉSI ENGEDÉLYEZETT LÉTSZÁMKERETBE TARTOZÓ FOGLALKOZTATOTTAK LÉTSZÁMA MINDÖSSZESEN </t>
  </si>
  <si>
    <t>MEGNEVEZÉS</t>
  </si>
  <si>
    <t>Foglalkoztatottak létszáma (fő)</t>
  </si>
  <si>
    <t xml:space="preserve">Felhalmozási költségvetés előirányzat csoport </t>
  </si>
  <si>
    <t>Működési költségvetés előirányzat csoport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</si>
  <si>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</si>
  <si>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</si>
  <si>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</si>
  <si>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</si>
  <si>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</si>
  <si>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</si>
  <si>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</si>
  <si>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</si>
  <si>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</si>
  <si>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</si>
  <si>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</si>
  <si>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</si>
  <si>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</si>
  <si>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</si>
  <si>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</si>
  <si>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</si>
  <si>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</si>
  <si>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</si>
  <si>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</si>
  <si>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</si>
  <si>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>Európai Unió  részére</t>
  </si>
  <si>
    <t>központi költségvetési szervektől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</si>
  <si>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</si>
  <si>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</si>
  <si>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</si>
  <si>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</si>
  <si>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 központi költségvetési szervektől</t>
  </si>
  <si>
    <t>elkülönített állami pénzalapoktól</t>
  </si>
  <si>
    <t>társadalombiztosítás pénzügyi alapjaitól</t>
  </si>
  <si>
    <t>egyéb fejezeti kezelésű előirányzatoktól</t>
  </si>
  <si>
    <t>központi kezelésű előirányzatoktól</t>
  </si>
  <si>
    <t>fejezeti kezelésű előirányzatok EU-s programokra és azok hazai társfinanszírozásától</t>
  </si>
  <si>
    <t>egyházi jogi személyektől</t>
  </si>
  <si>
    <t>egyéb civil szervezetektől</t>
  </si>
  <si>
    <t>kormányok és nemzetközi szervezetektől</t>
  </si>
  <si>
    <t>egyéb külföldiektől</t>
  </si>
  <si>
    <t>Európai Uniótól</t>
  </si>
  <si>
    <t>egyéb vállalkozásoktól</t>
  </si>
  <si>
    <t>önkormányzati többségi tulajdonú nem pénzügyi vállalkozásoktól</t>
  </si>
  <si>
    <t>állami többségi tulajdonú nem pénzügyi vállalkozásoktól</t>
  </si>
  <si>
    <t>pénzügyi vállalkozásoktól</t>
  </si>
  <si>
    <t>háztartásoktól</t>
  </si>
  <si>
    <t xml:space="preserve">Európai Uniótól </t>
  </si>
  <si>
    <t xml:space="preserve">Költségvetési engedélyezett létszámkeret (álláshely) (fő) ÖNKORMÁNYZAT </t>
  </si>
  <si>
    <t>Előző év vállalkozási maradványának igénybevétele MŰKÖDÉSRE</t>
  </si>
  <si>
    <t>Előző év vállalkozási maradványának igénybevétele FELHALMOZÁSRA</t>
  </si>
  <si>
    <t>Előző év költségvetési maradványának igénybevétele MŰKÖDÉSRE</t>
  </si>
  <si>
    <t>Előző év költségvetési maradványának igénybevétele FELHALMOZÁSRA</t>
  </si>
  <si>
    <t>költségvetési egyenleg  MŰKÖDÉSI</t>
  </si>
  <si>
    <t>költségvetési egyenleg FELHALMOZÁSI</t>
  </si>
  <si>
    <t>Tartalékok-általános</t>
  </si>
  <si>
    <t>Tartalékok-cél</t>
  </si>
  <si>
    <t>Céltartalékok-</t>
  </si>
  <si>
    <t>Általános tartalékok</t>
  </si>
  <si>
    <t>Megnevezés</t>
  </si>
  <si>
    <t>nettó</t>
  </si>
  <si>
    <t>áfa</t>
  </si>
  <si>
    <t>bruttó</t>
  </si>
  <si>
    <t xml:space="preserve">kiadási eredeti előirányzat </t>
  </si>
  <si>
    <t>adósságot keletkeztető ügylet kezdő időpontja</t>
  </si>
  <si>
    <t>adósságot keletkeztető ügylet lejárati időpontja</t>
  </si>
  <si>
    <t>ebből kiadási előirányzat fedezete-saját forrás</t>
  </si>
  <si>
    <t>ebből kiadási előirányzat fedezete-adósságot keletkeztető ügylet</t>
  </si>
  <si>
    <t>adósságot keletkeztető ügylet fajtája</t>
  </si>
  <si>
    <t>adósságot keletkeztető ügylet- várható visszatérítendő összege (kamattal) leáratig mindösszesen</t>
  </si>
  <si>
    <t xml:space="preserve">adósságot keletkeztető ügyletekből és kezességvállalásokból fennálló kötelezettségek </t>
  </si>
  <si>
    <t>saját bevételek 2014.</t>
  </si>
  <si>
    <t>saját bevételek 2015.</t>
  </si>
  <si>
    <t>saját bevételek 2016.</t>
  </si>
  <si>
    <t>a)4 hitel, kölcsön felvétele, átvállalása a folyósítás, átvállalás napjától a végtörlesztés napjáig, és annak aktuális tőketartozása,</t>
  </si>
  <si>
    <t>g)5 hitelintézetek által, származékos műveletek különbözeteként az Államadósság Kezelő Központ Zrt.-nél (a továbbiakban: ÁKK Zrt.) elhelyezett fedezeti betétek, és azok összege.</t>
  </si>
  <si>
    <t>adósságot keletkeztető ügylet rovatszáma (B8)</t>
  </si>
  <si>
    <t>hitel/lízing/kölcsön/értékpapír</t>
  </si>
  <si>
    <r>
      <t>b)</t>
    </r>
    <r>
      <rPr>
        <sz val="12"/>
        <color indexed="8"/>
        <rFont val="Bookman Old Style"/>
        <family val="1"/>
        <charset val="238"/>
      </rPr>
      <t xml:space="preserve"> a számvitelről szóló törvény (a továbbiakban: Szt.) szerinti hitelviszonyt megtestesítő értékpapír forgalomba hozatala a forgalomba hozatal napjától a beváltás napjáig, kamatozó értékpapír esetén annak névértéke, egyéb értékpapír esetén annak vételára,</t>
    </r>
  </si>
  <si>
    <r>
      <t>c)</t>
    </r>
    <r>
      <rPr>
        <sz val="12"/>
        <color indexed="8"/>
        <rFont val="Bookman Old Style"/>
        <family val="1"/>
        <charset val="238"/>
      </rPr>
      <t xml:space="preserve"> váltó kibocsátása a kibocsátás napjától a beváltás napjáig, és annak a váltóval kiváltott kötelezettséggel megegyező, kamatot nem tartalmazó értéke,</t>
    </r>
  </si>
  <si>
    <r>
      <t>d)</t>
    </r>
    <r>
      <rPr>
        <sz val="12"/>
        <color indexed="8"/>
        <rFont val="Bookman Old Style"/>
        <family val="1"/>
        <charset val="238"/>
      </rPr>
      <t xml:space="preserve"> az Szt. szerint pénzügyi lízing lízingbevevői félként történő megkötése a lízing futamideje alatt, és a lízingszerződésben kikötött tőkerész hátralévő összege,</t>
    </r>
  </si>
  <si>
    <r>
      <t>e)</t>
    </r>
    <r>
      <rPr>
        <sz val="12"/>
        <color indexed="8"/>
        <rFont val="Bookman Old Style"/>
        <family val="1"/>
        <charset val="238"/>
      </rPr>
      <t xml:space="preserve"> a visszavásárlási kötelezettség kikötésével megkötött adásvételi szerződés eladói félként történő megkötése – ideértve az Szt. szerinti valódi penziós és óvadéki repóügyleteket is – a visszavásárlásig, és a kikötött visszavásárlási ár,</t>
    </r>
  </si>
  <si>
    <r>
      <t>f)</t>
    </r>
    <r>
      <rPr>
        <sz val="12"/>
        <color indexed="8"/>
        <rFont val="Bookman Old Style"/>
        <family val="1"/>
        <charset val="238"/>
      </rPr>
      <t xml:space="preserve"> a szerződésben kapott, legalább háromszázhatvanöt nap időtartamú halasztott fizetés, részletfizetés, és a még ki nem fizetett ellenérték,</t>
    </r>
  </si>
  <si>
    <t>Stabilitási tv.10. § (3):  Az önkormányzat 3. § (1) bekezdése szerinti adósságot keletkeztető ügyletből származó tárgyévi összes fizetési kötelezettsége az adósságot keletkeztető ügylet futamidejének végéig egyik évben sem haladja meg az önkormányzat adott évi saját bevételeinek 50%-át.</t>
  </si>
  <si>
    <t>d)53 törvény alapján az önkormányzatot megillető illeték, bírság, díj;</t>
  </si>
  <si>
    <r>
      <t>Mötv. 106. §</t>
    </r>
    <r>
      <rPr>
        <sz val="12"/>
        <color indexed="8"/>
        <rFont val="Bookman Old Style"/>
        <family val="1"/>
        <charset val="238"/>
      </rPr>
      <t xml:space="preserve"> (1) E törvény alkalmazásában saját bevétel:</t>
    </r>
  </si>
  <si>
    <r>
      <t>a)</t>
    </r>
    <r>
      <rPr>
        <sz val="12"/>
        <color indexed="8"/>
        <rFont val="Bookman Old Style"/>
        <family val="1"/>
        <charset val="238"/>
      </rPr>
      <t xml:space="preserve"> a helyi adók;</t>
    </r>
  </si>
  <si>
    <r>
      <t>b)</t>
    </r>
    <r>
      <rPr>
        <sz val="12"/>
        <color indexed="8"/>
        <rFont val="Bookman Old Style"/>
        <family val="1"/>
        <charset val="238"/>
      </rPr>
      <t xml:space="preserve"> saját tevékenységből, vállalkozásból és az önkormányzati vagyon hasznosításából származó bevétel, nyereség, osztalék, kamat és bérleti díj;</t>
    </r>
  </si>
  <si>
    <r>
      <t>c)</t>
    </r>
    <r>
      <rPr>
        <sz val="12"/>
        <color indexed="8"/>
        <rFont val="Bookman Old Style"/>
        <family val="1"/>
        <charset val="238"/>
      </rPr>
      <t xml:space="preserve"> átvett pénzeszközök;</t>
    </r>
  </si>
  <si>
    <r>
      <t>e)</t>
    </r>
    <r>
      <rPr>
        <sz val="12"/>
        <color indexed="8"/>
        <rFont val="Bookman Old Style"/>
        <family val="1"/>
        <charset val="238"/>
      </rPr>
      <t xml:space="preserve"> az önkormányzat és intézményei egyéb sajátos bevételei.</t>
    </r>
  </si>
  <si>
    <t xml:space="preserve">Központi költségvetés sajátos finanszírozási bevételei </t>
  </si>
  <si>
    <t>ÖNKORMÁNYZATI ELŐIRÁNYZATOK</t>
  </si>
  <si>
    <t>MINDÖSSZESEN</t>
  </si>
  <si>
    <t>ÖNKORMÁNYZAT ÉS KÖLTSÉGVETÉSI SZERVEI ELŐIRÁNYZATA MINDÖSSZESEN</t>
  </si>
  <si>
    <t>Projekt megnevezése</t>
  </si>
  <si>
    <t>B16 Működési célú támogatások fejezeti kezelésű előirányzatok EU-s programokra és azok hazai társfinanszírozásától</t>
  </si>
  <si>
    <t>B25 Felhalmozási célú támogatásokfejezeti kezelésű előirányzatok EU-s programokra és azok hazai társfinanszírozásától</t>
  </si>
  <si>
    <t>B63 Működési célú átvett pénzeszközök Európai Uniótól</t>
  </si>
  <si>
    <t>B73 Felhalmozási célú átvett pénzeszközök Európai Uniótól</t>
  </si>
  <si>
    <t xml:space="preserve">B1-B7 Költségvetési bevételek </t>
  </si>
  <si>
    <t>Eredeti ei.</t>
  </si>
  <si>
    <t>B1-7 A helyi önkormányzat projekthez történő hozzájárulása</t>
  </si>
  <si>
    <t>B8 Finanszírozási bevételek- önkormányzat projekthez történő hozzájárulása</t>
  </si>
  <si>
    <t>K1-K8. Költségvetési kiadások ÖSSZESEN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</si>
  <si>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</si>
  <si>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</si>
  <si>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</si>
  <si>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</si>
  <si>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</si>
  <si>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</si>
  <si>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</si>
  <si>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</si>
  <si>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</si>
  <si>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</si>
  <si>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</si>
  <si>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</si>
  <si>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</si>
  <si>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</si>
  <si>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</si>
  <si>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</si>
  <si>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t>az ellátottak térítési díjának, kártérítésének méltányossági alapon történő elengedésének összege</t>
  </si>
  <si>
    <t>a lakosság részére lakásépítéshez, lakásfelújításhoz nyújtott kölcsönök elengedésének összege</t>
  </si>
  <si>
    <t>a helyi adónál, gépjárműadónál biztosított kedvezmény, mentesség összege adónemenként</t>
  </si>
  <si>
    <t>a helyiségek, eszközök hasznosításából származó bevételből nyújtott kedvezmény, mentesség összege</t>
  </si>
  <si>
    <t>az egyéb nyújtott kedvezmény vagy kölcsön elengedésének összege</t>
  </si>
  <si>
    <t>B3, B7</t>
  </si>
  <si>
    <t>B4, B5</t>
  </si>
  <si>
    <t>tervezett elvárt bevétel</t>
  </si>
  <si>
    <t>közvetett támogatás</t>
  </si>
  <si>
    <t>várható bevétel</t>
  </si>
  <si>
    <t>Beruházások és felújítások (E Ft)</t>
  </si>
  <si>
    <t>Tájékoztató mellékletek:</t>
  </si>
  <si>
    <t>Létszámkeret</t>
  </si>
  <si>
    <t>Beruházások, felújítások</t>
  </si>
  <si>
    <t>Tartalékok</t>
  </si>
  <si>
    <t>Stabilitás 1.</t>
  </si>
  <si>
    <t>Stabilitás 2.</t>
  </si>
  <si>
    <t>EU projektek</t>
  </si>
  <si>
    <t xml:space="preserve">1.számú melléklet </t>
  </si>
  <si>
    <t xml:space="preserve">2.számú melléklet </t>
  </si>
  <si>
    <t>Kiadások működési és felhalmozási bontásban</t>
  </si>
  <si>
    <t xml:space="preserve">3.számú melléklet </t>
  </si>
  <si>
    <t xml:space="preserve">4.számú melléklet </t>
  </si>
  <si>
    <t xml:space="preserve">6.számú melléklet </t>
  </si>
  <si>
    <t xml:space="preserve">7.számú melléklet </t>
  </si>
  <si>
    <t xml:space="preserve">8.számú melléklet </t>
  </si>
  <si>
    <t xml:space="preserve">9.számú melléklet </t>
  </si>
  <si>
    <t xml:space="preserve">10.számú melléklet </t>
  </si>
  <si>
    <t>Hitelek</t>
  </si>
  <si>
    <t xml:space="preserve">11.számú melléklet </t>
  </si>
  <si>
    <t>Finanszírozás</t>
  </si>
  <si>
    <t xml:space="preserve">12.számú melléklet </t>
  </si>
  <si>
    <t>Szociális kiadások</t>
  </si>
  <si>
    <t xml:space="preserve">13.számú melléklet </t>
  </si>
  <si>
    <t>Átadott pénzeszközök</t>
  </si>
  <si>
    <t xml:space="preserve">14.számú melléklet </t>
  </si>
  <si>
    <t>Átvett pénzeszközök</t>
  </si>
  <si>
    <t xml:space="preserve">15.számú melléklet </t>
  </si>
  <si>
    <t>Helyi adók</t>
  </si>
  <si>
    <t xml:space="preserve">16.számú melléklet </t>
  </si>
  <si>
    <t>Előirányzat felhasználási terv</t>
  </si>
  <si>
    <t xml:space="preserve">17.számú melléklet </t>
  </si>
  <si>
    <t>Többéves kihatással járó döntések</t>
  </si>
  <si>
    <t xml:space="preserve">18.számú melléklet </t>
  </si>
  <si>
    <t>Közvetett támogatások</t>
  </si>
  <si>
    <t xml:space="preserve">19.számú melléklet </t>
  </si>
  <si>
    <t>Tervezett előirányzatok 3 éves bontásban</t>
  </si>
  <si>
    <t>Betételek működési és felhalmozási bontásban</t>
  </si>
  <si>
    <t>2014. évi költségvetés</t>
  </si>
  <si>
    <t>Mellékletek</t>
  </si>
  <si>
    <t>Kötelező mellékletek:</t>
  </si>
  <si>
    <t>Kiemelt előirányzatok</t>
  </si>
  <si>
    <t xml:space="preserve">5.számú melléklet </t>
  </si>
  <si>
    <t>egyéb alkalmazott</t>
  </si>
  <si>
    <t>falubusz beszerzés</t>
  </si>
  <si>
    <t>Közös Hivatal</t>
  </si>
  <si>
    <t>Költségvetési engedélyezett létszámkeret (álláshely) (fő) KÖZÖS HIVATAL</t>
  </si>
  <si>
    <t>védőnő</t>
  </si>
  <si>
    <t>eszköz beszerzés</t>
  </si>
  <si>
    <t>KÖZÖS HIVATAL</t>
  </si>
  <si>
    <t>018010</t>
  </si>
  <si>
    <t>011130</t>
  </si>
  <si>
    <t>066020</t>
  </si>
  <si>
    <t>064010</t>
  </si>
  <si>
    <t>013320</t>
  </si>
  <si>
    <t>041233</t>
  </si>
  <si>
    <t>igazgatás</t>
  </si>
  <si>
    <t>községgazd.</t>
  </si>
  <si>
    <t>közvilágítás</t>
  </si>
  <si>
    <t>köztemető</t>
  </si>
  <si>
    <t>074031</t>
  </si>
  <si>
    <t>091110</t>
  </si>
  <si>
    <t>107060</t>
  </si>
  <si>
    <t>018030</t>
  </si>
  <si>
    <t>2015. évi költségvetés</t>
  </si>
  <si>
    <t>ÁMK</t>
  </si>
  <si>
    <t>4.sz. melléklet a ……./2015.(…….) rendelethez</t>
  </si>
  <si>
    <t>5.sz. melléklet a ……./2015.(…….) rendelethez</t>
  </si>
  <si>
    <t xml:space="preserve">rendszeres szociális segély </t>
  </si>
  <si>
    <t xml:space="preserve">helyi megállapítású ápolási díj  </t>
  </si>
  <si>
    <t xml:space="preserve">helyi megállapítású közgyógyellátás </t>
  </si>
  <si>
    <t xml:space="preserve">foglalkoztatást helyettesítő támogatás </t>
  </si>
  <si>
    <t xml:space="preserve">lakásfenntartási támogatás </t>
  </si>
  <si>
    <t xml:space="preserve">adósságcsökkentési támogatás </t>
  </si>
  <si>
    <t xml:space="preserve">természetben nyújtott lakásfenntartási támogatás </t>
  </si>
  <si>
    <t xml:space="preserve">adósságkezelési szolgáltatás keretében gáz-vagy áram fogyasztást mérő készülék biztosítása </t>
  </si>
  <si>
    <t>időskorúak járadéka</t>
  </si>
  <si>
    <t xml:space="preserve">átmeneti segély </t>
  </si>
  <si>
    <t xml:space="preserve">temetési segély </t>
  </si>
  <si>
    <t xml:space="preserve">természetben nyújtott rendszeres szociális segély </t>
  </si>
  <si>
    <t xml:space="preserve">rászorultságtól függõ normatív kedvezmények </t>
  </si>
  <si>
    <t xml:space="preserve">köztemetés </t>
  </si>
  <si>
    <r>
      <t xml:space="preserve">önkormányzati segély (nem szociális és gyermekvédelmi előírások alapján) adott </t>
    </r>
    <r>
      <rPr>
        <b/>
        <sz val="10"/>
        <rFont val="Bookman Old Style"/>
        <family val="1"/>
        <charset val="238"/>
      </rPr>
      <t>pénzügyi</t>
    </r>
    <r>
      <rPr>
        <sz val="10"/>
        <rFont val="Bookman Old Style"/>
        <family val="1"/>
        <charset val="238"/>
      </rPr>
      <t xml:space="preserve"> ellátás</t>
    </r>
  </si>
  <si>
    <r>
      <t xml:space="preserve">önkormányzat segély (nem szociális és gyermekvédelmi előírások alapján) adott </t>
    </r>
    <r>
      <rPr>
        <b/>
        <sz val="10"/>
        <rFont val="Bookman Old Style"/>
        <family val="1"/>
        <charset val="238"/>
      </rPr>
      <t>természetbeni</t>
    </r>
    <r>
      <rPr>
        <sz val="10"/>
        <rFont val="Bookman Old Style"/>
        <family val="1"/>
        <charset val="238"/>
      </rPr>
      <t xml:space="preserve"> ellátás</t>
    </r>
  </si>
  <si>
    <t>6.sz. melléklet a ……./2015.(…….) rendelethez</t>
  </si>
  <si>
    <t>8.sz. melléklet a …../2015.(…….) rendelethez</t>
  </si>
  <si>
    <t>7.sz. melléklet a ……./2015.(…….) rendelethez</t>
  </si>
  <si>
    <t>9.sz. melléklet a …../2015.(…….) rendelethez</t>
  </si>
  <si>
    <t>10.sz. melléklet a …../2015.(…….) rendelethez</t>
  </si>
  <si>
    <t>11.sz. melléklet a ……/2015. (……..) rendelethez</t>
  </si>
  <si>
    <t>12.sz. melléklet a ……/2015. (……..) rendelethez</t>
  </si>
  <si>
    <t>13.sz. melléklet a ……/2015.(…….) rendelethez</t>
  </si>
  <si>
    <t>15.sz. melléklet a …../2015.(…….) rendelethez</t>
  </si>
  <si>
    <t>16.sz. melléklet a …../2015.(…..) rendelethez</t>
  </si>
  <si>
    <t>Tárgyévi kifizetés (2015. évi ei.)</t>
  </si>
  <si>
    <t>2018. évi kifizetés</t>
  </si>
  <si>
    <t>2019. év utáni kifizetések</t>
  </si>
  <si>
    <t>17.sz. melléklet a …../2015.(……..) rendelethez</t>
  </si>
  <si>
    <t>18.sz. melléklet a …../2015.(…..) rendelethez</t>
  </si>
  <si>
    <t>19.sz. melléklet a …../2015.(……) rendelethez</t>
  </si>
  <si>
    <t xml:space="preserve">20.számú melléklet </t>
  </si>
  <si>
    <t xml:space="preserve">21.számú melléklet </t>
  </si>
  <si>
    <t xml:space="preserve">22.számú melléklet </t>
  </si>
  <si>
    <t>HIVATAL</t>
  </si>
  <si>
    <t>Kiadások kormányzati funkciók szerinti bontásban</t>
  </si>
  <si>
    <t>Bevételek kormányzati funkciók szerinti bontásban</t>
  </si>
  <si>
    <t>ÖNKORMÁNYZAT</t>
  </si>
  <si>
    <t>Bevételek kormányzati funkciók szerint (E Ft)</t>
  </si>
  <si>
    <t>Iharosberény Község Önkormányzata</t>
  </si>
  <si>
    <t>107051</t>
  </si>
  <si>
    <t>Szociális étkeztetés</t>
  </si>
  <si>
    <t>Igazgatás</t>
  </si>
  <si>
    <t>Óvoda</t>
  </si>
  <si>
    <t>Óvodai nevelés, szakmai feladatok</t>
  </si>
  <si>
    <t>ÖSSZEVONT</t>
  </si>
  <si>
    <t>Nettósitott</t>
  </si>
  <si>
    <t>Nettósított</t>
  </si>
  <si>
    <t>082091</t>
  </si>
  <si>
    <t>Közművelődés</t>
  </si>
  <si>
    <t>Közfoglalkoztatás</t>
  </si>
  <si>
    <t>900020</t>
  </si>
  <si>
    <t>Feladatra nem sorolható</t>
  </si>
  <si>
    <t>Elsz. a közp.ktgvetéssel</t>
  </si>
  <si>
    <t>NETTÓSÍTOTT</t>
  </si>
  <si>
    <t>HIVATAL ÖSSZESEN</t>
  </si>
  <si>
    <t>Költségvetési engedélyezett létszámkeret (álláshely) (fő) Óvoda</t>
  </si>
  <si>
    <t>KÖZHATALMI BEVÉTELEK ÖSSZESEN:</t>
  </si>
  <si>
    <t>adósságot keletkeztető ügyletekből és kezességvállalásokból fennálló kötelezettségek 2018.</t>
  </si>
  <si>
    <t>saját bevételek 2018.</t>
  </si>
  <si>
    <t>2.sz. melléklet az 1/2015.(II.23.) rendelethez</t>
  </si>
  <si>
    <t>3.sz. melléklet a 1/2015.(II.23.)  rendelethez</t>
  </si>
  <si>
    <t>Kiadások kormányzati funkciók szerint (Ft)</t>
  </si>
  <si>
    <t>096015</t>
  </si>
  <si>
    <t>Gyermekétkezt. Köznevelési int.</t>
  </si>
  <si>
    <t>Gyerekétk. közn.int.</t>
  </si>
  <si>
    <t>Önkormányzati pénzbeli és termbeni ell.</t>
  </si>
  <si>
    <t>091140</t>
  </si>
  <si>
    <t>Gyermekétkezt. közn.int.</t>
  </si>
  <si>
    <t xml:space="preserve">Óvodai működtetés </t>
  </si>
  <si>
    <t xml:space="preserve"> </t>
  </si>
  <si>
    <t>közművelődés</t>
  </si>
  <si>
    <t>K513</t>
  </si>
  <si>
    <t>Támogatási célú fin.műveletek</t>
  </si>
  <si>
    <t>22.sz. melléklet a ……/2016.(…..) számú rendelethez</t>
  </si>
  <si>
    <t>21.sz. melléklet a …../2016.(…..) rendelethez</t>
  </si>
  <si>
    <t>2016. évi költségvetés</t>
  </si>
  <si>
    <t xml:space="preserve"> ELŐIRÁNYZATOK</t>
  </si>
  <si>
    <t>20.sz. melléklet a …../2016.(……) rendelethez</t>
  </si>
  <si>
    <t>2016. ÉVI KÖLTSÉGVETÉS</t>
  </si>
  <si>
    <t>1.sz. melléklet az .../2016.(......) rendelethez</t>
  </si>
  <si>
    <t>NEMLEGES</t>
  </si>
  <si>
    <t>2020. év utáni kifizetések</t>
  </si>
  <si>
    <t>Hivatal</t>
  </si>
  <si>
    <t>Önkormányzat</t>
  </si>
  <si>
    <t>kötelező</t>
  </si>
  <si>
    <t>önként vállalt</t>
  </si>
  <si>
    <t>államigazgatási</t>
  </si>
  <si>
    <t>összesen</t>
  </si>
  <si>
    <t>Személyi juttatások</t>
  </si>
  <si>
    <t>Munkaadókat terhlő járulékok</t>
  </si>
  <si>
    <t>Dologi kiadások</t>
  </si>
  <si>
    <t>Ellátottak pénzbeli juttatásai</t>
  </si>
  <si>
    <t>Beruházások</t>
  </si>
  <si>
    <t>Felújitások</t>
  </si>
  <si>
    <t>Egyéb működési célú kiadások</t>
  </si>
  <si>
    <t>Működési célú kiadások összesen:</t>
  </si>
  <si>
    <t>KIADÁSOK ÖSSZESEN:</t>
  </si>
  <si>
    <t>104037</t>
  </si>
  <si>
    <t>Szünidei étkezt.</t>
  </si>
  <si>
    <t>B411</t>
  </si>
  <si>
    <t>Köztemető fenntartás</t>
  </si>
  <si>
    <t>adósságot keletkeztető ügyletekből és kezességvállalásokból fennálló kötelezettségek 2020.</t>
  </si>
  <si>
    <t>saját bevételek 2020.</t>
  </si>
  <si>
    <t>A többéves kihatással járó döntések számszerűsítése évenkénti bontásban és összesítve (Ft)</t>
  </si>
  <si>
    <t xml:space="preserve"> Ft</t>
  </si>
  <si>
    <t>Bevételek kormányzati funkciók szerint (Ft)</t>
  </si>
  <si>
    <t>Helyi adó és egyéb közhatalmi bevételek (Ft)</t>
  </si>
  <si>
    <t>Támogatások, kölcsönök bevételei (Ft)</t>
  </si>
  <si>
    <t>Támogatások, kölcsönök nyújtása és törlesztése (Ft)</t>
  </si>
  <si>
    <t>Lakosságnak juttatott támogatások, szociális, rászorultsági jellegű ellátások (Ft)</t>
  </si>
  <si>
    <t>Kiadások (Ft)</t>
  </si>
  <si>
    <t>Az egységes rovatrend szerint a kiemelt kiadási és bevételi jogcímek (Ft)</t>
  </si>
  <si>
    <t>Előirányzat felhasználási terv (Ft)</t>
  </si>
  <si>
    <t>A közvetett támogatások (Ft)</t>
  </si>
  <si>
    <t>Kiemelt előirányzatok önkormányzati feladatonkénti bontásban</t>
  </si>
  <si>
    <t>Költségvetési bevételek</t>
  </si>
  <si>
    <t>Költségvetési kiadások</t>
  </si>
  <si>
    <t>Rovatok</t>
  </si>
  <si>
    <t>terv</t>
  </si>
  <si>
    <t>B111. Helyi önkormányzatok működésének általános támogatása</t>
  </si>
  <si>
    <t>K11. Foglalkoztatottak személyi juttatásai</t>
  </si>
  <si>
    <t>B112. Települési önkormányzatok egyes köznevelési feladatainak támogatása</t>
  </si>
  <si>
    <t>K12. Külső személyi juttatások</t>
  </si>
  <si>
    <t>B113. Települési önkormányzatok szociális, gyermekjóléti és gyermekétkeztetési feladatainak támogatása</t>
  </si>
  <si>
    <t>B114. Települési önkormányzatok kulturális feladatainak támogatása</t>
  </si>
  <si>
    <t>B115. Működési célú költségvetési támogatások és kiegészítő támogatások</t>
  </si>
  <si>
    <t>K31. Készletbeszerzés</t>
  </si>
  <si>
    <t>B116. Elszámolásból származó bevételek</t>
  </si>
  <si>
    <t>K32. Kommunikációs szolgáltatások</t>
  </si>
  <si>
    <t>B11. Önkormányzatok működési támogatásai</t>
  </si>
  <si>
    <t>K33. Szolgáltatási kiadások</t>
  </si>
  <si>
    <t>B12. Elvonások és befizetések bevételei</t>
  </si>
  <si>
    <t>K34. Kiküldetések, reklám- és propagandakiadások</t>
  </si>
  <si>
    <t>B13. Működési célú garancia- és kezességvállalásból származó megtérülések államháztartáson belülről</t>
  </si>
  <si>
    <t>K35. Különféle befizetések és egyéb dologi kiadások</t>
  </si>
  <si>
    <t>B14. Működési célú visszatérítendő támogatások, kölcsönök visszatérülése</t>
  </si>
  <si>
    <t>B15. Működési célú visszatérítendő támogatások, kölcsönök igénybevétele államháztartáson belülről</t>
  </si>
  <si>
    <t>K41. Társadalombiztosítási ellátások</t>
  </si>
  <si>
    <t>B16. Egyéb működési célú támogatások bevételei államháztartáson belülről</t>
  </si>
  <si>
    <t>K42. Családi támogatások</t>
  </si>
  <si>
    <t xml:space="preserve">B1. Működési célú támogatások államháztartáson belülről </t>
  </si>
  <si>
    <t>K43. Pénzbeli kárpótlások, kártérítések</t>
  </si>
  <si>
    <t>B21. Felhalmozási célú önkormányzati támogatások</t>
  </si>
  <si>
    <t>K44. Betegséggel kapcsolatos (nem társadalombiztosítási) ellátások</t>
  </si>
  <si>
    <t>B22. Felhalmozási célú garancia- és kezességvállalásból származó megtérülések államháztartáson belülről</t>
  </si>
  <si>
    <t>K45. Foglalkoztatással, munkanélküliséggel kapcsolatos ellátások</t>
  </si>
  <si>
    <t>B23. Felhalmozási célú visszatérítendő támogatások, kölcsönök visszatérülése</t>
  </si>
  <si>
    <t>K46. Lakhatással kapcsolatos ellátások</t>
  </si>
  <si>
    <t>B24. Felhalmozási célú visszatérítendő támogatások, kölcsönök igénybevétele államháztartáson belülről</t>
  </si>
  <si>
    <t>K47. Intézményi ellátottak pénzbeli juttatásai</t>
  </si>
  <si>
    <t>B25. Egyéb felhalmozási célú támogatások bevételei államháztartáson belülről</t>
  </si>
  <si>
    <t>K48. Egyéb nem intézményi ellátások</t>
  </si>
  <si>
    <t>B31. Jövedelemadók</t>
  </si>
  <si>
    <t>K501. Nemzetközi kötelezettségek</t>
  </si>
  <si>
    <t>B32. Szociális hozzájárulási adó és járulékok</t>
  </si>
  <si>
    <t>K5021. A helyi önkormányzatok előző évi elszámolásából származó kiadások</t>
  </si>
  <si>
    <t>B33. Bérhez és foglalkoztatáshoz kapcsolódó adók</t>
  </si>
  <si>
    <t>K5022. A helyi önkormányzatok törvényi előíráson alapuló befizetései</t>
  </si>
  <si>
    <t>B34. Vagyoni típusú adók</t>
  </si>
  <si>
    <t>K5023. Egyéb elvonások, befizetések</t>
  </si>
  <si>
    <t>B35. Termékek és szolgáltatások adói</t>
  </si>
  <si>
    <t>K502. Elvonások és befizetések</t>
  </si>
  <si>
    <t>B36. Egyéb közhatalmi bevételek</t>
  </si>
  <si>
    <t>K503. Működési célú garancia- és kezességvállalásból származó kifizetés államháztartáson belülre</t>
  </si>
  <si>
    <t>K504. Működési célú visszatérítendő támogatok, kölcsönök nyújtása államháztartáson belülre</t>
  </si>
  <si>
    <t>B401. Készletértékesítés ellenértéke</t>
  </si>
  <si>
    <t>K505. Működési célú visszatérítendő támogatások, kölcsönök törlesztése államháztartáson belülre</t>
  </si>
  <si>
    <t>B402. Szolgáltatások ellenértéke</t>
  </si>
  <si>
    <t>K506. Egyéb működési célú támogatások államháztartáson belülre</t>
  </si>
  <si>
    <t>B403. Közvetített szolgáltatások ellenértéke</t>
  </si>
  <si>
    <t>K507. Működési célú garancia- és kezességvállalásból származó kifizetés államháztartáson kívülre</t>
  </si>
  <si>
    <t>B404. Tulajdonosi bevételek</t>
  </si>
  <si>
    <t>K508. Működési célú visszafizetendő támogatások, kölcsönök nyújtása államháztartáson belülre</t>
  </si>
  <si>
    <t>B405. Ellátási díjak</t>
  </si>
  <si>
    <t>K509. Árkiegészítések, ártámogatások</t>
  </si>
  <si>
    <t>B406. Kiszámlázott általános forgalmi adó</t>
  </si>
  <si>
    <t>K510. Kamattámogatások</t>
  </si>
  <si>
    <t>B407. Általános forgalmi adó visszatérítése</t>
  </si>
  <si>
    <t>K511. Működési célú támogatások az Európai Uniónak</t>
  </si>
  <si>
    <t>B4081. Befektetett pénzügyi eszközökből származó bevételek</t>
  </si>
  <si>
    <t>K512. Egyéb működési célú támogatások államháztartáson kívülre</t>
  </si>
  <si>
    <t>B4082. Egyéb kapott (járó) kamatok és kamatjellegű bevételek</t>
  </si>
  <si>
    <t>K513. Tartalékok</t>
  </si>
  <si>
    <t>B408. Kamatbevételek és más nyereségjellegű bevételek</t>
  </si>
  <si>
    <t>B4091. Részesedésekből származó pénzügyi műveletek bevételei</t>
  </si>
  <si>
    <t>K61. Immateriális javak beszerzése, létesítése</t>
  </si>
  <si>
    <t>B4092. Más egyéb pénzügyi műveletek bevételei</t>
  </si>
  <si>
    <t>K62. Ingatlanok beszerzése, létesítése</t>
  </si>
  <si>
    <t>B409. Egyéb pénzügyi műveletek bevételei</t>
  </si>
  <si>
    <t>K63. Informatikai eszközök beszerzése, létesítése</t>
  </si>
  <si>
    <t>B410. Biztosító által fizetett kártérítés</t>
  </si>
  <si>
    <t>K64. Egyéb tárgyi eszközök beszerzése, létesítése</t>
  </si>
  <si>
    <t>B411. Egyéb működési bevételek</t>
  </si>
  <si>
    <t>K65. Részesedések beszerzése</t>
  </si>
  <si>
    <t>K66. Meglévő részesedések növeléséhez kapcsolódó kiadások</t>
  </si>
  <si>
    <t>B51. Immateriális javak</t>
  </si>
  <si>
    <t>K67. Beruházási célú előzetesen felszámított általános forgalmi adó</t>
  </si>
  <si>
    <t>B52. Ingatlanok értékesítése</t>
  </si>
  <si>
    <t>K6. Beruházások</t>
  </si>
  <si>
    <t>B53. Egyéb tárgyi eszközök értékesítése</t>
  </si>
  <si>
    <t>K71. Ingatlanok felújítása</t>
  </si>
  <si>
    <t>B54. Részesedések értékesítése</t>
  </si>
  <si>
    <t>K72. Informatikai eszközök felújítása</t>
  </si>
  <si>
    <t>B55. Részesedések megszüntetéséhez kapcsolódó bevételek</t>
  </si>
  <si>
    <t>K73. Egyéb tárgyi eszközök felújítása</t>
  </si>
  <si>
    <t>K74. Felújítási célú előzetesen felszámított általános forgalmi adó</t>
  </si>
  <si>
    <t>B61. Működési célú garancia- és kezességvállalásból származó megtérülések államháztartáson kívülről</t>
  </si>
  <si>
    <t>B62. Működési célú visszatérítendő támogatások, kölcsönök visszatérülése az Európai Uniótól</t>
  </si>
  <si>
    <t>K81. Felhalmozási célú garancia- és kezességvállalásból származó kifizetés államháztartáson belülre</t>
  </si>
  <si>
    <t>B63. Működési célú visszatérítendő támogatások, kölcsönök visszatérülése kormányoktól és más nemzetközi szervezetektől</t>
  </si>
  <si>
    <t>K82. Felhalmozási célú visszatérítendő támogatok, kölcsönök nyújtása államháztartáson belülre</t>
  </si>
  <si>
    <t>K83. Felhalmozási célú visszatérítendő támogatások, kölcsönök törlesztése államháztartáson belülre</t>
  </si>
  <si>
    <t>B65. Egyéb működési célú átvett pénzeszköz</t>
  </si>
  <si>
    <t>K84. Egyéb felhalmozási célú támogatások államháztartáson belülre</t>
  </si>
  <si>
    <t>K85. Felhalmozási célú garancia- és kezességvállalásból származó kifizetés államháztartáson kívülre</t>
  </si>
  <si>
    <t>B71. Felhalmozási célú garancia- és kezességvállalásból származó megtérülések államháztartáson kívülről</t>
  </si>
  <si>
    <t>K86. Felhalmozási célú visszafizetendő támogatások, kölcsönök nyújtása államháztartáson belülre</t>
  </si>
  <si>
    <t>B72. Felhalmozási célú visszatérítendő támogatások, kölcsönök visszatérülése az Európai Uniótól</t>
  </si>
  <si>
    <t>K 87. Lakástámogatás</t>
  </si>
  <si>
    <t>B73. Felhalmozási célú visszatérítendő támogatások, kölcsönök visszatérülése kormányoktól és más nemzetközi szervezetektől</t>
  </si>
  <si>
    <t>K88. Felhalmozási célú támogatások az Európai Uniónak</t>
  </si>
  <si>
    <t>B74. Felhalmozási célú visszatérítendő támogatások, kölcsönök visszatérülése államháztartáson kívülről</t>
  </si>
  <si>
    <t>K89. Egyéb felhalmozási célú támogatások államháztartáson kívülre</t>
  </si>
  <si>
    <t>B75. Egyéb felhalmozási célú átvett pénzeszköz</t>
  </si>
  <si>
    <t xml:space="preserve">K8. Egyéb felhalmozási célú kiadások </t>
  </si>
  <si>
    <t>B7. Működési célú átvett pénzeszközök</t>
  </si>
  <si>
    <t>(K1+K2+....+K8)</t>
  </si>
  <si>
    <t>Összevont költségvetési mérleg (Ft)</t>
  </si>
  <si>
    <t>Összevont költségvetési  mérleg</t>
  </si>
  <si>
    <t>Általános- és céltartalékok (Ft)</t>
  </si>
  <si>
    <t>Az európai uniós forrásból finanszírozott támogatással megvalósuló programok, projektek kiadásai, bevételei, valamint a helyi önkormányzat ilyen projektekhez történő hozzájárulásai (Ft)</t>
  </si>
  <si>
    <t>Irányító szervi támogatások folyósítása (Ft)</t>
  </si>
  <si>
    <t>Az egységes rovatrend szerint a kiemelt kiadási és bevételi jogcímek önkormányzati feladatok szerinti bontásban (Ft)</t>
  </si>
  <si>
    <t>Működési költségvetés előirányzat csoport bevételek</t>
  </si>
  <si>
    <t>Működési egyenleg</t>
  </si>
  <si>
    <t>Működési költségvetés előirányzat csoport kiadás</t>
  </si>
  <si>
    <t>Felhalmozási költségvetés előirányzat csoport bevételek</t>
  </si>
  <si>
    <t>Felhalmozási egyenleg</t>
  </si>
  <si>
    <t>Felhalmozási költségvetés előirányzat csoport  kiadások</t>
  </si>
  <si>
    <t>Betételek működési és felhalmozási bontásban, költségvetési egyenleg</t>
  </si>
  <si>
    <t>Bevételek , költségvetési egyenleg (Ft)</t>
  </si>
  <si>
    <t>Beruházások és felújítások (Ft)</t>
  </si>
  <si>
    <t>Költségvetési egyenleg</t>
  </si>
  <si>
    <t>013370</t>
  </si>
  <si>
    <t>Inform.fejl.</t>
  </si>
  <si>
    <t>Önk.elsz.kp.</t>
  </si>
  <si>
    <t>062020</t>
  </si>
  <si>
    <t>Településfejl.projektek</t>
  </si>
  <si>
    <t>Hossz.közfogl.</t>
  </si>
  <si>
    <t>Szünidei gy.étkezés</t>
  </si>
  <si>
    <t>104051</t>
  </si>
  <si>
    <t>Gyerekvédelmi támogatások</t>
  </si>
  <si>
    <t>Községgazdálk.</t>
  </si>
  <si>
    <t>Közvilágítás</t>
  </si>
  <si>
    <t>Köztemető</t>
  </si>
  <si>
    <t>Hosszabb t. közfogl.</t>
  </si>
  <si>
    <t>Elszámolások a kp-i ktgvetéssel</t>
  </si>
  <si>
    <t>Hosszabb időtartamú közfogl.</t>
  </si>
  <si>
    <t>Város és községgazd.</t>
  </si>
  <si>
    <t>Támogatási c. fin. Műv.</t>
  </si>
  <si>
    <t>,</t>
  </si>
  <si>
    <t>Inform.fejlesztések</t>
  </si>
  <si>
    <t>TÖOSZ tagdíj</t>
  </si>
  <si>
    <t>talajterhelési díj</t>
  </si>
  <si>
    <t>2021. évi kifizetés</t>
  </si>
  <si>
    <t>saját bevételek 2021.</t>
  </si>
  <si>
    <t xml:space="preserve">1. melléklet </t>
  </si>
  <si>
    <t xml:space="preserve">2. melléklet </t>
  </si>
  <si>
    <t xml:space="preserve">3.melléklet </t>
  </si>
  <si>
    <t xml:space="preserve">4. melléklet </t>
  </si>
  <si>
    <t xml:space="preserve">5. melléklet </t>
  </si>
  <si>
    <t xml:space="preserve">6. melléklet </t>
  </si>
  <si>
    <t xml:space="preserve">7. melléklet </t>
  </si>
  <si>
    <t xml:space="preserve">8. melléklet </t>
  </si>
  <si>
    <t xml:space="preserve">9. melléklet </t>
  </si>
  <si>
    <t>24. melléklet</t>
  </si>
  <si>
    <t>23. melléklet</t>
  </si>
  <si>
    <t xml:space="preserve">22. melléklet </t>
  </si>
  <si>
    <t xml:space="preserve">21. melléklet </t>
  </si>
  <si>
    <t xml:space="preserve">20. melléklet </t>
  </si>
  <si>
    <t xml:space="preserve">19. melléklet </t>
  </si>
  <si>
    <t xml:space="preserve">18. melléklet </t>
  </si>
  <si>
    <t xml:space="preserve">17. melléklet </t>
  </si>
  <si>
    <t xml:space="preserve">16. melléklet </t>
  </si>
  <si>
    <t xml:space="preserve">15. melléklet </t>
  </si>
  <si>
    <t xml:space="preserve">14. melléklet </t>
  </si>
  <si>
    <t xml:space="preserve">13. melléklet </t>
  </si>
  <si>
    <t xml:space="preserve">12. melléklet </t>
  </si>
  <si>
    <t xml:space="preserve">11. melléklet </t>
  </si>
  <si>
    <t xml:space="preserve">10. melléklet </t>
  </si>
  <si>
    <t>Finanszírozási bevételek</t>
  </si>
  <si>
    <t>Finanszírozási  kiadások</t>
  </si>
  <si>
    <t>Finanszírozási egyenleg</t>
  </si>
  <si>
    <t>Felhalmozási  költségvetés előirányzat csoport</t>
  </si>
  <si>
    <t>pótlék, egyéb bírság</t>
  </si>
  <si>
    <t>saját bevételek 2022.</t>
  </si>
  <si>
    <t>adósságot keletkeztető ügyletekből és kezességvállalásokból fennálló kötelezettségek 2021.</t>
  </si>
  <si>
    <t>adósságot keletkeztető ügyletekből és kezességvállalásokból fennálló kötelezettségek 2022.</t>
  </si>
  <si>
    <t>B64</t>
  </si>
  <si>
    <t>B65</t>
  </si>
  <si>
    <t>Működési célú visszatérítendő támogatások áht-n kívül</t>
  </si>
  <si>
    <t>Működési célú visszatérítendő támogatások visszatérülése</t>
  </si>
  <si>
    <t>2022. évi kifizetés</t>
  </si>
  <si>
    <t>1. Építményadó mentesség, kedvezmény</t>
  </si>
  <si>
    <t>2. Épület után fizetett idegenforgalmi adó mentesség, kedvezmény</t>
  </si>
  <si>
    <t>3. Magánszemélyek kommunális adó mentesség, kedvezmény</t>
  </si>
  <si>
    <t>4. Telekadó mentesség, kedvezmény</t>
  </si>
  <si>
    <t>1. Állandó jelleggel végzett iparűzési tevékenység után fizetendő helyi iparűzési adó mentesség, kedvezmény</t>
  </si>
  <si>
    <t>2. Ideiglenes jelleggel végzett tevékenység után fizetendő helyi iparűzési adó mentesség, kedvezmény</t>
  </si>
  <si>
    <t>B351. Értékesítési és forgalmi adók</t>
  </si>
  <si>
    <t>1. Gépjárműadó mentesség és kedvezmény</t>
  </si>
  <si>
    <t>B354. Gépjárműadók</t>
  </si>
  <si>
    <t>1. Talajterhelési díj mentesség és kedvezmény</t>
  </si>
  <si>
    <t>B355. Egyéb áruhasználati és szolgáltatási adók</t>
  </si>
  <si>
    <t>1. Illeték mentesség (a mentesség engedélyezése miatt)</t>
  </si>
  <si>
    <t>2. Bírság elengedés, mérséklés</t>
  </si>
  <si>
    <t>1. Helyiség bérbe adásából származó bevételből nyújtott kedvezmény, mentesség</t>
  </si>
  <si>
    <t>2. Eszközök hasznosításából származó bevételből nyújtott kedvezmény, mentesség</t>
  </si>
  <si>
    <t>1. Helyiség haszonbérbe, használatba adásából származó bevételből nyújtott kedvezmény, mentesség</t>
  </si>
  <si>
    <t>2. Eszközök haszonbérbe, használatba származó bevételből nyújtott kedvezmény, mentesség</t>
  </si>
  <si>
    <t>1. Ellátottak térítési díjának elengedése</t>
  </si>
  <si>
    <t>1. Nyújtott kölcsönök utáni kamat mentesség, kedvezmény</t>
  </si>
  <si>
    <t>1. Kártérítések méltányossági alapon történő elengedése</t>
  </si>
  <si>
    <t>B 4. Működési bevételek</t>
  </si>
  <si>
    <t>1. Szervezetek és személyek számára visszafizetési kötelezettség mellett - működési célból nyújtott támogatás - visszafizetési kötelezett elengedése</t>
  </si>
  <si>
    <t>B62. Működési célú visszatérítendő támogatások, kölcsönök visszatérülése államháztartáson kívülről</t>
  </si>
  <si>
    <t>1. Lakosság részére lakásépítéshez, lakásfelújításhoz nyújtott kölcsönök elengedése</t>
  </si>
  <si>
    <t>2. Szervezetek és személyek számára visszafizetési kötelezettség mellett - működési célból nyújtott támogatás - visszafizetési kötelezett elengedése (ide nem értve a lakosság részére lakásépítésre, lakásfelújításra nyújtott kölcsönök elengedését)</t>
  </si>
  <si>
    <t>B72. Felhalmozási célú visszatérítendő támogatások, kölcsönök visszatérülése államháztartáson kívülről</t>
  </si>
  <si>
    <t>Közvetett támogatás összesen</t>
  </si>
  <si>
    <t>Szőc Község Önkormányzata</t>
  </si>
  <si>
    <t>013350</t>
  </si>
  <si>
    <t>Önk.vagyonnal gazdálkodás</t>
  </si>
  <si>
    <t>Önkormányzati fejlesztések</t>
  </si>
  <si>
    <t xml:space="preserve">Önkormányzat </t>
  </si>
  <si>
    <t>082044</t>
  </si>
  <si>
    <t>Könyvtár</t>
  </si>
  <si>
    <t>107055</t>
  </si>
  <si>
    <t>Falugondnoki szolg.</t>
  </si>
  <si>
    <t>Kátyúzás határvölgyi út</t>
  </si>
  <si>
    <t>Felújítások összesen</t>
  </si>
  <si>
    <t xml:space="preserve">Projekt megnevezése: </t>
  </si>
  <si>
    <t>Halimba önkormányzat</t>
  </si>
  <si>
    <t>Ifjúsági, gyermekfogászati hozzájárulás</t>
  </si>
  <si>
    <t>Fogorvosi hozzájárulás</t>
  </si>
  <si>
    <t>Éltető Balatonért Egyesület</t>
  </si>
  <si>
    <t>Balaton-Felvidék Vizitársulat</t>
  </si>
  <si>
    <t>Magyarországi Bányászt. Országos Szöv.</t>
  </si>
  <si>
    <t>2020. évi költségvetés</t>
  </si>
  <si>
    <t>Céltartalékok</t>
  </si>
  <si>
    <t>Közművelődés érdekeltségnövelő tám fel nem használt része</t>
  </si>
  <si>
    <t>A Stabilitási tv. 3. § (1) bekezdése szerinti adósságot keletkeztető ügyletekből és kezességvállalásokból fennálló kötelezettségek az adósságot keletkeztető ügyletek futamidejének végéig, illetve a kezesség érvényesíthetőségéig, és a Stabilitási tv. 45. § (1) bekezdés a) pontja felhatalmazása alapján kiadott jogszabályban meghatározottak szerinti saját bevételek (E Ft)</t>
  </si>
  <si>
    <t>saját bevételek 2023.</t>
  </si>
  <si>
    <t>16. melléklet az …../2020.(…....) rendelethez</t>
  </si>
  <si>
    <t>17. melléklet az …../2020.(…....) rendelethez</t>
  </si>
  <si>
    <t>Tárgyévi kifizetés (2020. évi ei.)</t>
  </si>
  <si>
    <t>2023. évi kifizetés</t>
  </si>
  <si>
    <t>2020.</t>
  </si>
  <si>
    <r>
      <t>Áht. 29/A. §</t>
    </r>
    <r>
      <rPr>
        <sz val="12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</si>
  <si>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2"/>
        <color indexed="8"/>
        <rFont val="Times New Roman"/>
        <family val="1"/>
        <charset val="238"/>
      </rPr>
      <t>a Stabilitási tv. 45. § (1) bekezdés</t>
    </r>
    <r>
      <rPr>
        <i/>
        <sz val="12"/>
        <color indexed="8"/>
        <rFont val="Times New Roman"/>
        <family val="1"/>
        <charset val="238"/>
      </rPr>
      <t xml:space="preserve"> a) </t>
    </r>
    <r>
      <rPr>
        <sz val="12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</si>
  <si>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2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</si>
  <si>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adósságot keletkeztető ügyletekből és kezességvállalásokból fennálló kötelezettségek 2023.</t>
  </si>
  <si>
    <t>2020. ÉVI KÖLTSÉGVETÉS</t>
  </si>
  <si>
    <t>Címszám</t>
  </si>
  <si>
    <t>Alcímszám</t>
  </si>
  <si>
    <t>1.</t>
  </si>
  <si>
    <t>Önkormányzat összesen</t>
  </si>
  <si>
    <t>Címrend</t>
  </si>
  <si>
    <t>25. melléklet</t>
  </si>
  <si>
    <t>Kiemelt előirányzatok Önkormányzat</t>
  </si>
  <si>
    <t>2020. évi költségvetése</t>
  </si>
  <si>
    <t>2020. évi költségvetés összesítője</t>
  </si>
  <si>
    <t>2. melléklet az  …./2020.(…....) rendelethez</t>
  </si>
  <si>
    <t>3. melléklet az  …../2020.(…........) rendelethez</t>
  </si>
  <si>
    <t>4. melléklet az  …......./2020.(…...........)  rendelethez</t>
  </si>
  <si>
    <r>
      <t xml:space="preserve">önkormányzati segély (nem szociális és gyermekvédelmi előírások alapján) adott </t>
    </r>
    <r>
      <rPr>
        <b/>
        <sz val="12"/>
        <rFont val="Times New Roman"/>
        <family val="1"/>
        <charset val="238"/>
      </rPr>
      <t>pénzügyi</t>
    </r>
    <r>
      <rPr>
        <sz val="12"/>
        <rFont val="Times New Roman"/>
        <family val="1"/>
        <charset val="238"/>
      </rPr>
      <t xml:space="preserve"> ellátás</t>
    </r>
  </si>
  <si>
    <r>
      <t xml:space="preserve">önkormányzat segély (nem szociális és gyermekvédelmi előírások alapján) adott </t>
    </r>
    <r>
      <rPr>
        <b/>
        <sz val="12"/>
        <rFont val="Times New Roman"/>
        <family val="1"/>
        <charset val="238"/>
      </rPr>
      <t>természetbeni</t>
    </r>
    <r>
      <rPr>
        <sz val="12"/>
        <rFont val="Times New Roman"/>
        <family val="1"/>
        <charset val="238"/>
      </rPr>
      <t xml:space="preserve"> ellátás</t>
    </r>
  </si>
  <si>
    <t>6. melléklet az  …../2020.(…......) rendelethez</t>
  </si>
  <si>
    <t>7. melléklet az  …../2020.(…....) rendelethez</t>
  </si>
  <si>
    <t>8. melléklet az  …../2020.(….....) rendelethez</t>
  </si>
  <si>
    <t>9. melléklet az  ….../2020.(…....) rendelethez</t>
  </si>
  <si>
    <t>10. melléklet az  ….../2020.(….....) rendelethez</t>
  </si>
  <si>
    <t>11. melléklet az  ….../2020.(….......) rendelethez</t>
  </si>
  <si>
    <t>12.melléklet az  …..../2020. (….....) rendelethez</t>
  </si>
  <si>
    <t>13. melléklet az  ….../2020. (…......) rendelethez</t>
  </si>
  <si>
    <t>14. melléklet az ….../2020.(….....) rendelethez</t>
  </si>
  <si>
    <t>15. melléklet az ….../2020.(…......) rendelethez</t>
  </si>
  <si>
    <t>18. melléklet az …../2020.(…....) rendelethez</t>
  </si>
  <si>
    <t>19. melléklet az ….../2020.(…....) rendelethez</t>
  </si>
  <si>
    <t>20. melléklet az ….../2020.(…......) rendelethez</t>
  </si>
  <si>
    <t>21. melléklet az …...../2020.(….....) rendelethez</t>
  </si>
  <si>
    <t>22. melléklet az ….../2020.(….....) rendelethez</t>
  </si>
  <si>
    <t>23. melléklet az …../2020.(…......) számú rendelethez</t>
  </si>
  <si>
    <t>24. melléklet az …../2020.(…....) rendelethez</t>
  </si>
  <si>
    <r>
      <t xml:space="preserve">B64. </t>
    </r>
    <r>
      <rPr>
        <sz val="12"/>
        <color rgb="FF000000"/>
        <rFont val="Times New Roman"/>
        <family val="1"/>
        <charset val="238"/>
      </rPr>
      <t>Működési célú visszatérítendő támogatások, kölcsönök visszatérülése államháztartáson kívülről</t>
    </r>
  </si>
  <si>
    <t>Nyirád önkormányzat</t>
  </si>
  <si>
    <t xml:space="preserve">Működési célú viszatérítendő támogatások, kölcsönök nyújtása  államháztartáson kívülre </t>
  </si>
  <si>
    <t>Háztartás részére</t>
  </si>
  <si>
    <t>Működési célú viszatérítendő támogatások, kölcsönök nyújtása  államháztartáson kívülre összesen</t>
  </si>
  <si>
    <t xml:space="preserve">Egyéb működési célú pénzeszközátadások államháztartáson kívülre </t>
  </si>
  <si>
    <t>066010</t>
  </si>
  <si>
    <t>Zöldterület kezelés</t>
  </si>
  <si>
    <t>072111</t>
  </si>
  <si>
    <t>Háziorvosi alapellátás</t>
  </si>
  <si>
    <t>Elszámolás kp-i ktgvetéssel</t>
  </si>
  <si>
    <t>Földterület vásárlása</t>
  </si>
  <si>
    <t>Cseresi gépház tartalék szivattyú</t>
  </si>
  <si>
    <t>Solis 26 kistraktorhoz szárzúzó</t>
  </si>
  <si>
    <t>Kossuth utca 18. napelem</t>
  </si>
  <si>
    <t>Önkormányzati fejlesztések: Domb utca aszfaltozása</t>
  </si>
  <si>
    <t>Magyar Falu Program önrésze: Petőfi utca aszfaltozása</t>
  </si>
  <si>
    <t>Buszmegállók felújítása</t>
  </si>
  <si>
    <t>Közvilágítás korszerűsítése</t>
  </si>
  <si>
    <t>5. melléklet az  ….../2020.(….....) rendelethez</t>
  </si>
  <si>
    <t>Kossuth utca 18.(kisház) napelem</t>
  </si>
  <si>
    <t>Eszközhasználati díj elkülönítése</t>
  </si>
  <si>
    <t>Tartalékok összesen:</t>
  </si>
  <si>
    <t>045160</t>
  </si>
  <si>
    <t>Közutak, hidak, alagutak üzemeltetése, fenntartása</t>
  </si>
  <si>
    <t xml:space="preserve">Vagyoni típusú adók </t>
  </si>
  <si>
    <t>Változás</t>
  </si>
  <si>
    <t>2020. évi eredeti előirányzat</t>
  </si>
  <si>
    <t>2020. évi erdeti előirányzat</t>
  </si>
  <si>
    <t>2020.évi eredeti előirányzat</t>
  </si>
  <si>
    <t>2020. évi eredeti önkormányzati előirányzatok</t>
  </si>
  <si>
    <t xml:space="preserve">B81. Finanszírozási bevételek - belföldi </t>
  </si>
  <si>
    <t>B82. Finanszírozási bevételek - külföldi</t>
  </si>
  <si>
    <t>B8. Finanszírozási bevételi előirányzat</t>
  </si>
  <si>
    <t>(B1+B2+....+B8)</t>
  </si>
  <si>
    <t>K92. Finanszírozási kiadások - külföldi</t>
  </si>
  <si>
    <t>K91. Finanszírozási kiadások - belföldi</t>
  </si>
  <si>
    <t>K9. Finanszírozási előirányzat</t>
  </si>
  <si>
    <t>Szoftver vásárlása önkrmányzati igazgastási tartalékból</t>
  </si>
  <si>
    <t>Laptop beszerzése általános céltartalékból</t>
  </si>
  <si>
    <t>Szoc.hu névhez tárhely szolgáltlatás</t>
  </si>
  <si>
    <t>2019.évi telefon</t>
  </si>
  <si>
    <t>Téli rezsicsökkentés visszafizetése</t>
  </si>
  <si>
    <t>Szoftver vásárlás</t>
  </si>
  <si>
    <t>Zárszámadás visszafizetése</t>
  </si>
  <si>
    <t>Jóváhagyott 2020.</t>
  </si>
  <si>
    <t>Módosítottt előirányzat</t>
  </si>
  <si>
    <t>Jóváhagyott előirányzat</t>
  </si>
  <si>
    <t>Módosított előirányzat</t>
  </si>
  <si>
    <t>Módosított előirányat</t>
  </si>
  <si>
    <t>Orvosi eszközök</t>
  </si>
  <si>
    <t>SOLAR rendszer Helytörténeti Galéria</t>
  </si>
  <si>
    <t>Magyar Falu Program Petőfi utca asztaltozása</t>
  </si>
  <si>
    <t>Magyar Falu Program Petőfi utca aszfaltozása</t>
  </si>
  <si>
    <t>Informatikati szolg.ig.vét, telefon, modem bérleti díj, szakmai tev.elősegítő szolgáltatás</t>
  </si>
  <si>
    <t>Kiegészítő támogatás</t>
  </si>
  <si>
    <t>Egyéb műk.bevételek</t>
  </si>
  <si>
    <t>Solar rendszer</t>
  </si>
  <si>
    <t xml:space="preserve">                          25. melléklet az ….../2020.(…....) számú rendelethez</t>
  </si>
  <si>
    <t>2020. terv</t>
  </si>
  <si>
    <t>2020. módosított</t>
  </si>
  <si>
    <t>Jóváhagyott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</si>
</sst>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0__"/>
    <numFmt numFmtId="166" formatCode="\ ##########"/>
    <numFmt numFmtId="167" formatCode="[$-40E]yyyy/\ mmmm;@"/>
    <numFmt numFmtId="168" formatCode="_-* #,##0\ _F_t_-;\-* #,##0\ _F_t_-;_-* &quot;-&quot;??\ _F_t_-;_-@_-"/>
  </numFmts>
  <fonts count="10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b/>
      <sz val="11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 CE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i/>
      <sz val="14"/>
      <name val="Bookman Old Style"/>
      <family val="1"/>
      <charset val="238"/>
    </font>
    <font>
      <b/>
      <i/>
      <sz val="12"/>
      <name val="Bookman Old Style"/>
      <family val="1"/>
      <charset val="238"/>
    </font>
    <font>
      <b/>
      <i/>
      <sz val="10"/>
      <name val="Bookman Old Style"/>
      <family val="1"/>
      <charset val="238"/>
    </font>
    <font>
      <b/>
      <i/>
      <sz val="9"/>
      <name val="Bookman Old Style"/>
      <family val="1"/>
      <charset val="238"/>
    </font>
    <font>
      <b/>
      <i/>
      <sz val="11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i/>
      <sz val="10"/>
      <color indexed="30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sz val="14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9"/>
      <color indexed="8"/>
      <name val="Bookman Old Style"/>
      <family val="1"/>
      <charset val="238"/>
    </font>
    <font>
      <u/>
      <sz val="11"/>
      <color indexed="12"/>
      <name val="Bookman Old Style"/>
      <family val="1"/>
      <charset val="238"/>
    </font>
    <font>
      <i/>
      <sz val="12"/>
      <color indexed="8"/>
      <name val="Bookman Old Style"/>
      <family val="1"/>
      <charset val="238"/>
    </font>
    <font>
      <b/>
      <i/>
      <sz val="12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b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i/>
      <sz val="11"/>
      <color indexed="8"/>
      <name val="Bookman Old Style"/>
      <family val="1"/>
      <charset val="238"/>
    </font>
    <font>
      <i/>
      <sz val="11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4"/>
      <name val="Bookman Old Style"/>
      <family val="1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1"/>
      <color indexed="8"/>
      <name val="Bookman Old Style"/>
      <family val="1"/>
      <charset val="238"/>
    </font>
    <font>
      <b/>
      <sz val="16"/>
      <color indexed="8"/>
      <name val="Bookman Old Style"/>
      <family val="1"/>
      <charset val="238"/>
    </font>
    <font>
      <b/>
      <sz val="14"/>
      <color indexed="1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Bookman Old Style"/>
      <family val="1"/>
      <charset val="238"/>
    </font>
    <font>
      <b/>
      <i/>
      <sz val="11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b/>
      <sz val="11"/>
      <name val="Calibri"/>
      <family val="2"/>
      <charset val="238"/>
    </font>
    <font>
      <sz val="12"/>
      <name val="Bookman Old Style"/>
      <family val="1"/>
      <charset val="238"/>
    </font>
    <font>
      <sz val="11"/>
      <color rgb="FF00B050"/>
      <name val="Calibri"/>
      <family val="2"/>
      <charset val="238"/>
      <scheme val="minor"/>
    </font>
    <font>
      <sz val="10"/>
      <color rgb="FF00B050"/>
      <name val="Bookman Old Style"/>
      <family val="1"/>
      <charset val="238"/>
    </font>
    <font>
      <sz val="11"/>
      <color rgb="FF00B0F0"/>
      <name val="Calibri"/>
      <family val="2"/>
      <charset val="238"/>
      <scheme val="minor"/>
    </font>
    <font>
      <sz val="11"/>
      <color rgb="FFC00000"/>
      <name val="Bookman Old Style"/>
      <family val="1"/>
      <charset val="238"/>
    </font>
    <font>
      <b/>
      <sz val="14"/>
      <color theme="1"/>
      <name val="Bookman Old Style"/>
      <family val="1"/>
      <charset val="238"/>
    </font>
    <font>
      <b/>
      <i/>
      <sz val="14"/>
      <color theme="1"/>
      <name val="Bookman Old Style"/>
      <family val="1"/>
      <charset val="238"/>
    </font>
    <font>
      <b/>
      <sz val="10"/>
      <color theme="1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b/>
      <i/>
      <u/>
      <sz val="12"/>
      <color theme="1"/>
      <name val="Bookman Old Style"/>
      <family val="1"/>
      <charset val="238"/>
    </font>
    <font>
      <b/>
      <sz val="12"/>
      <color theme="1"/>
      <name val="Bookman Old Style"/>
      <family val="1"/>
      <charset val="238"/>
    </font>
    <font>
      <sz val="12"/>
      <color theme="1"/>
      <name val="Bookman Old Style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u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sz val="14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10"/>
      <name val="Times New Roman"/>
      <family val="1"/>
      <charset val="238"/>
    </font>
    <font>
      <i/>
      <sz val="12"/>
      <color indexed="40"/>
      <name val="Times New Roman"/>
      <family val="1"/>
      <charset val="238"/>
    </font>
    <font>
      <b/>
      <sz val="12"/>
      <color indexed="40"/>
      <name val="Times New Roman"/>
      <family val="1"/>
      <charset val="238"/>
    </font>
    <font>
      <i/>
      <sz val="12"/>
      <color indexed="30"/>
      <name val="Times New Roman"/>
      <family val="1"/>
      <charset val="238"/>
    </font>
    <font>
      <b/>
      <i/>
      <u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B0F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i/>
      <u/>
      <sz val="1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auto="1"/>
        <bgColor auto="1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60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164" fontId="108" fillId="0" borderId="0" applyFont="0" applyFill="0" applyBorder="0" applyAlignment="0" applyProtection="0"/>
  </cellStyleXfs>
  <cellXfs count="1095">
    <xf numFmtId="0" fontId="0" fillId="0" borderId="0" xfId="0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3" fillId="0" borderId="0" xfId="0" applyFont="1"/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0" fillId="0" borderId="1" xfId="0" applyBorder="1"/>
    <xf numFmtId="0" fontId="4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16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66" fontId="3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166" fontId="5" fillId="4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23" fillId="0" borderId="1" xfId="0" applyFont="1" applyBorder="1"/>
    <xf numFmtId="0" fontId="25" fillId="0" borderId="1" xfId="0" applyFont="1" applyBorder="1"/>
    <xf numFmtId="0" fontId="26" fillId="0" borderId="1" xfId="0" applyFont="1" applyBorder="1"/>
    <xf numFmtId="0" fontId="27" fillId="5" borderId="1" xfId="0" applyFont="1" applyFill="1" applyBorder="1"/>
    <xf numFmtId="0" fontId="28" fillId="5" borderId="1" xfId="0" applyFont="1" applyFill="1" applyBorder="1"/>
    <xf numFmtId="0" fontId="9" fillId="2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29" fillId="0" borderId="0" xfId="0" applyFont="1"/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166" fontId="10" fillId="0" borderId="1" xfId="0" applyNumberFormat="1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/>
    </xf>
    <xf numFmtId="0" fontId="27" fillId="0" borderId="0" xfId="0" applyFont="1"/>
    <xf numFmtId="0" fontId="6" fillId="0" borderId="1" xfId="3" applyFont="1" applyFill="1" applyBorder="1" applyAlignment="1">
      <alignment horizontal="left" vertical="center" wrapText="1"/>
    </xf>
    <xf numFmtId="0" fontId="7" fillId="0" borderId="1" xfId="3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2" fillId="6" borderId="1" xfId="0" applyFont="1" applyFill="1" applyBorder="1"/>
    <xf numFmtId="0" fontId="33" fillId="0" borderId="1" xfId="0" applyFont="1" applyBorder="1" applyAlignment="1">
      <alignment wrapText="1"/>
    </xf>
    <xf numFmtId="0" fontId="5" fillId="7" borderId="1" xfId="0" applyFont="1" applyFill="1" applyBorder="1" applyAlignment="1">
      <alignment horizontal="left" vertical="center"/>
    </xf>
    <xf numFmtId="0" fontId="27" fillId="7" borderId="1" xfId="0" applyFont="1" applyFill="1" applyBorder="1"/>
    <xf numFmtId="0" fontId="10" fillId="6" borderId="1" xfId="0" applyFont="1" applyFill="1" applyBorder="1" applyAlignment="1">
      <alignment horizontal="left" vertical="center"/>
    </xf>
    <xf numFmtId="0" fontId="34" fillId="0" borderId="1" xfId="0" applyFont="1" applyBorder="1"/>
    <xf numFmtId="0" fontId="34" fillId="0" borderId="1" xfId="0" applyFont="1" applyBorder="1" applyAlignment="1">
      <alignment wrapText="1"/>
    </xf>
    <xf numFmtId="0" fontId="35" fillId="0" borderId="0" xfId="1" applyFont="1" applyAlignment="1" applyProtection="1"/>
    <xf numFmtId="0" fontId="36" fillId="0" borderId="0" xfId="0" applyFont="1"/>
    <xf numFmtId="0" fontId="37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8" fillId="0" borderId="1" xfId="0" applyFont="1" applyBorder="1" applyAlignment="1">
      <alignment wrapText="1"/>
    </xf>
    <xf numFmtId="0" fontId="25" fillId="5" borderId="1" xfId="0" applyFont="1" applyFill="1" applyBorder="1"/>
    <xf numFmtId="0" fontId="29" fillId="0" borderId="0" xfId="0" applyFont="1" applyAlignment="1">
      <alignment horizontal="center"/>
    </xf>
    <xf numFmtId="0" fontId="23" fillId="0" borderId="1" xfId="0" applyFont="1" applyBorder="1" applyAlignment="1">
      <alignment wrapText="1"/>
    </xf>
    <xf numFmtId="0" fontId="16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  <xf numFmtId="0" fontId="39" fillId="0" borderId="0" xfId="0" applyFont="1" applyAlignment="1">
      <alignment horizontal="justify"/>
    </xf>
    <xf numFmtId="0" fontId="40" fillId="0" borderId="0" xfId="0" applyFont="1" applyAlignment="1">
      <alignment horizontal="justify"/>
    </xf>
    <xf numFmtId="0" fontId="41" fillId="0" borderId="0" xfId="0" applyFont="1" applyAlignment="1">
      <alignment horizontal="justify"/>
    </xf>
    <xf numFmtId="167" fontId="23" fillId="0" borderId="1" xfId="0" applyNumberFormat="1" applyFont="1" applyBorder="1"/>
    <xf numFmtId="167" fontId="25" fillId="0" borderId="1" xfId="0" applyNumberFormat="1" applyFont="1" applyBorder="1"/>
    <xf numFmtId="0" fontId="29" fillId="0" borderId="0" xfId="0" applyFont="1" applyAlignment="1">
      <alignment horizontal="justify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justify"/>
    </xf>
    <xf numFmtId="0" fontId="25" fillId="0" borderId="1" xfId="0" applyFont="1" applyBorder="1" applyAlignment="1">
      <alignment horizontal="justify"/>
    </xf>
    <xf numFmtId="0" fontId="43" fillId="0" borderId="1" xfId="0" applyFont="1" applyBorder="1" applyAlignment="1">
      <alignment horizontal="justify"/>
    </xf>
    <xf numFmtId="0" fontId="17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44" fillId="0" borderId="0" xfId="0" applyFont="1"/>
    <xf numFmtId="0" fontId="9" fillId="2" borderId="1" xfId="0" applyFont="1" applyFill="1" applyBorder="1" applyAlignment="1">
      <alignment vertical="center" wrapText="1"/>
    </xf>
    <xf numFmtId="0" fontId="45" fillId="0" borderId="0" xfId="0" applyFont="1" applyAlignment="1">
      <alignment horizontal="center" wrapText="1"/>
    </xf>
    <xf numFmtId="0" fontId="20" fillId="0" borderId="1" xfId="0" applyFont="1" applyFill="1" applyBorder="1" applyAlignment="1">
      <alignment wrapText="1"/>
    </xf>
    <xf numFmtId="0" fontId="21" fillId="0" borderId="1" xfId="0" applyFont="1" applyFill="1" applyBorder="1" applyAlignment="1">
      <alignment wrapText="1"/>
    </xf>
    <xf numFmtId="0" fontId="7" fillId="0" borderId="1" xfId="0" applyFont="1" applyFill="1" applyBorder="1"/>
    <xf numFmtId="3" fontId="7" fillId="0" borderId="1" xfId="0" applyNumberFormat="1" applyFont="1" applyFill="1" applyBorder="1"/>
    <xf numFmtId="0" fontId="20" fillId="0" borderId="1" xfId="0" applyFont="1" applyFill="1" applyBorder="1"/>
    <xf numFmtId="3" fontId="20" fillId="0" borderId="1" xfId="0" applyNumberFormat="1" applyFont="1" applyFill="1" applyBorder="1"/>
    <xf numFmtId="0" fontId="19" fillId="0" borderId="1" xfId="0" applyFont="1" applyFill="1" applyBorder="1"/>
    <xf numFmtId="3" fontId="19" fillId="0" borderId="1" xfId="0" applyNumberFormat="1" applyFont="1" applyFill="1" applyBorder="1"/>
    <xf numFmtId="0" fontId="22" fillId="0" borderId="1" xfId="0" applyFont="1" applyFill="1" applyBorder="1" applyAlignment="1">
      <alignment wrapText="1"/>
    </xf>
    <xf numFmtId="0" fontId="46" fillId="0" borderId="0" xfId="0" applyFont="1"/>
    <xf numFmtId="0" fontId="47" fillId="0" borderId="0" xfId="0" applyFont="1"/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wrapText="1"/>
    </xf>
    <xf numFmtId="0" fontId="47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3" fontId="0" fillId="0" borderId="0" xfId="0" applyNumberFormat="1"/>
    <xf numFmtId="3" fontId="10" fillId="5" borderId="1" xfId="0" applyNumberFormat="1" applyFont="1" applyFill="1" applyBorder="1"/>
    <xf numFmtId="3" fontId="10" fillId="0" borderId="1" xfId="0" applyNumberFormat="1" applyFont="1" applyBorder="1"/>
    <xf numFmtId="3" fontId="16" fillId="0" borderId="1" xfId="0" applyNumberFormat="1" applyFont="1" applyBorder="1"/>
    <xf numFmtId="3" fontId="7" fillId="0" borderId="1" xfId="0" applyNumberFormat="1" applyFont="1" applyFill="1" applyBorder="1" applyAlignment="1">
      <alignment horizontal="right"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wrapText="1"/>
    </xf>
    <xf numFmtId="0" fontId="26" fillId="0" borderId="0" xfId="0" applyFont="1" applyAlignment="1"/>
    <xf numFmtId="0" fontId="7" fillId="0" borderId="1" xfId="3" applyFont="1" applyFill="1" applyBorder="1" applyAlignment="1">
      <alignment horizontal="center" vertical="center" wrapText="1"/>
    </xf>
    <xf numFmtId="0" fontId="51" fillId="0" borderId="0" xfId="0" applyFont="1"/>
    <xf numFmtId="0" fontId="17" fillId="0" borderId="0" xfId="0" applyFont="1"/>
    <xf numFmtId="0" fontId="51" fillId="0" borderId="1" xfId="0" applyFont="1" applyBorder="1" applyAlignment="1">
      <alignment horizontal="center"/>
    </xf>
    <xf numFmtId="0" fontId="17" fillId="0" borderId="1" xfId="0" applyFont="1" applyBorder="1"/>
    <xf numFmtId="3" fontId="17" fillId="0" borderId="1" xfId="0" applyNumberFormat="1" applyFont="1" applyBorder="1"/>
    <xf numFmtId="0" fontId="10" fillId="0" borderId="1" xfId="0" applyFont="1" applyBorder="1"/>
    <xf numFmtId="0" fontId="10" fillId="5" borderId="1" xfId="0" applyFont="1" applyFill="1" applyBorder="1"/>
    <xf numFmtId="3" fontId="17" fillId="0" borderId="0" xfId="0" applyNumberFormat="1" applyFont="1"/>
    <xf numFmtId="3" fontId="51" fillId="0" borderId="0" xfId="0" applyNumberFormat="1" applyFont="1"/>
    <xf numFmtId="0" fontId="12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3" fontId="51" fillId="0" borderId="1" xfId="0" applyNumberFormat="1" applyFont="1" applyBorder="1"/>
    <xf numFmtId="3" fontId="52" fillId="0" borderId="1" xfId="0" applyNumberFormat="1" applyFont="1" applyBorder="1"/>
    <xf numFmtId="0" fontId="5" fillId="5" borderId="1" xfId="0" applyFont="1" applyFill="1" applyBorder="1"/>
    <xf numFmtId="0" fontId="11" fillId="5" borderId="1" xfId="0" applyFont="1" applyFill="1" applyBorder="1"/>
    <xf numFmtId="3" fontId="53" fillId="0" borderId="1" xfId="0" applyNumberFormat="1" applyFont="1" applyBorder="1"/>
    <xf numFmtId="0" fontId="5" fillId="7" borderId="1" xfId="0" applyFont="1" applyFill="1" applyBorder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/>
    <xf numFmtId="0" fontId="52" fillId="0" borderId="1" xfId="0" applyFont="1" applyBorder="1" applyAlignment="1">
      <alignment horizontal="center"/>
    </xf>
    <xf numFmtId="0" fontId="51" fillId="0" borderId="0" xfId="0" applyFont="1" applyAlignment="1">
      <alignment horizontal="left"/>
    </xf>
    <xf numFmtId="0" fontId="50" fillId="0" borderId="1" xfId="0" applyFont="1" applyBorder="1"/>
    <xf numFmtId="3" fontId="50" fillId="0" borderId="1" xfId="0" applyNumberFormat="1" applyFont="1" applyBorder="1" applyAlignment="1">
      <alignment vertical="center"/>
    </xf>
    <xf numFmtId="0" fontId="0" fillId="0" borderId="0" xfId="0" applyFill="1"/>
    <xf numFmtId="3" fontId="25" fillId="0" borderId="1" xfId="0" applyNumberFormat="1" applyFont="1" applyBorder="1" applyAlignment="1">
      <alignment horizontal="center"/>
    </xf>
    <xf numFmtId="3" fontId="0" fillId="0" borderId="1" xfId="0" applyNumberFormat="1" applyBorder="1"/>
    <xf numFmtId="3" fontId="50" fillId="0" borderId="1" xfId="0" applyNumberFormat="1" applyFont="1" applyBorder="1"/>
    <xf numFmtId="3" fontId="45" fillId="0" borderId="0" xfId="0" applyNumberFormat="1" applyFont="1" applyAlignment="1">
      <alignment horizontal="center" wrapText="1"/>
    </xf>
    <xf numFmtId="3" fontId="0" fillId="0" borderId="0" xfId="0" applyNumberFormat="1" applyAlignment="1">
      <alignment horizontal="center" wrapText="1"/>
    </xf>
    <xf numFmtId="0" fontId="49" fillId="0" borderId="0" xfId="0" applyFont="1" applyAlignment="1">
      <alignment horizontal="center"/>
    </xf>
    <xf numFmtId="3" fontId="23" fillId="0" borderId="1" xfId="0" applyNumberFormat="1" applyFont="1" applyBorder="1"/>
    <xf numFmtId="3" fontId="7" fillId="0" borderId="1" xfId="0" applyNumberFormat="1" applyFont="1" applyFill="1" applyBorder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left" vertical="center" wrapText="1"/>
    </xf>
    <xf numFmtId="3" fontId="8" fillId="2" borderId="1" xfId="0" applyNumberFormat="1" applyFont="1" applyFill="1" applyBorder="1" applyAlignment="1">
      <alignment horizontal="left" vertical="center" wrapText="1"/>
    </xf>
    <xf numFmtId="3" fontId="3" fillId="2" borderId="1" xfId="0" applyNumberFormat="1" applyFont="1" applyFill="1" applyBorder="1" applyAlignment="1">
      <alignment horizontal="left" vertical="center"/>
    </xf>
    <xf numFmtId="3" fontId="8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left" vertical="center"/>
    </xf>
    <xf numFmtId="3" fontId="56" fillId="0" borderId="1" xfId="0" applyNumberFormat="1" applyFont="1" applyBorder="1"/>
    <xf numFmtId="3" fontId="29" fillId="0" borderId="0" xfId="0" applyNumberFormat="1" applyFont="1" applyAlignment="1">
      <alignment horizontal="center" wrapText="1"/>
    </xf>
    <xf numFmtId="3" fontId="25" fillId="0" borderId="1" xfId="0" applyNumberFormat="1" applyFont="1" applyBorder="1"/>
    <xf numFmtId="3" fontId="23" fillId="0" borderId="1" xfId="0" applyNumberFormat="1" applyFont="1" applyBorder="1" applyAlignment="1">
      <alignment horizontal="right"/>
    </xf>
    <xf numFmtId="3" fontId="23" fillId="5" borderId="1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 vertical="center" wrapText="1"/>
    </xf>
    <xf numFmtId="3" fontId="28" fillId="5" borderId="1" xfId="0" applyNumberFormat="1" applyFont="1" applyFill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5" fillId="5" borderId="1" xfId="0" applyNumberFormat="1" applyFont="1" applyFill="1" applyBorder="1"/>
    <xf numFmtId="3" fontId="10" fillId="5" borderId="1" xfId="0" applyNumberFormat="1" applyFont="1" applyFill="1" applyBorder="1" applyAlignment="1">
      <alignment horizontal="right"/>
    </xf>
    <xf numFmtId="0" fontId="49" fillId="0" borderId="1" xfId="0" applyFont="1" applyBorder="1"/>
    <xf numFmtId="3" fontId="57" fillId="0" borderId="1" xfId="0" applyNumberFormat="1" applyFont="1" applyBorder="1"/>
    <xf numFmtId="166" fontId="7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16" fillId="0" borderId="1" xfId="0" applyNumberFormat="1" applyFont="1" applyBorder="1"/>
    <xf numFmtId="0" fontId="58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3" fontId="2" fillId="0" borderId="1" xfId="0" applyNumberFormat="1" applyFont="1" applyBorder="1"/>
    <xf numFmtId="0" fontId="2" fillId="0" borderId="5" xfId="0" applyFont="1" applyFill="1" applyBorder="1" applyAlignment="1">
      <alignment vertical="center"/>
    </xf>
    <xf numFmtId="0" fontId="59" fillId="0" borderId="5" xfId="0" applyFont="1" applyFill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0" xfId="0" applyFont="1"/>
    <xf numFmtId="0" fontId="58" fillId="0" borderId="5" xfId="0" applyFont="1" applyFill="1" applyBorder="1" applyAlignment="1">
      <alignment horizontal="left" vertical="center" wrapText="1"/>
    </xf>
    <xf numFmtId="0" fontId="51" fillId="0" borderId="1" xfId="0" applyFont="1" applyBorder="1"/>
    <xf numFmtId="0" fontId="49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3" fontId="10" fillId="8" borderId="1" xfId="0" applyNumberFormat="1" applyFont="1" applyFill="1" applyBorder="1"/>
    <xf numFmtId="3" fontId="62" fillId="0" borderId="1" xfId="0" applyNumberFormat="1" applyFont="1" applyBorder="1"/>
    <xf numFmtId="3" fontId="63" fillId="0" borderId="1" xfId="0" applyNumberFormat="1" applyFont="1" applyBorder="1"/>
    <xf numFmtId="3" fontId="64" fillId="0" borderId="1" xfId="0" applyNumberFormat="1" applyFont="1" applyBorder="1"/>
    <xf numFmtId="3" fontId="61" fillId="0" borderId="1" xfId="0" applyNumberFormat="1" applyFont="1" applyBorder="1"/>
    <xf numFmtId="3" fontId="65" fillId="0" borderId="1" xfId="0" applyNumberFormat="1" applyFont="1" applyBorder="1"/>
    <xf numFmtId="3" fontId="66" fillId="0" borderId="1" xfId="0" applyNumberFormat="1" applyFont="1" applyFill="1" applyBorder="1" applyAlignment="1">
      <alignment horizontal="left" vertical="center" wrapText="1"/>
    </xf>
    <xf numFmtId="9" fontId="0" fillId="0" borderId="0" xfId="0" applyNumberFormat="1"/>
    <xf numFmtId="3" fontId="17" fillId="0" borderId="1" xfId="0" applyNumberFormat="1" applyFont="1" applyBorder="1" applyAlignment="1">
      <alignment horizontal="center"/>
    </xf>
    <xf numFmtId="3" fontId="42" fillId="9" borderId="1" xfId="0" applyNumberFormat="1" applyFont="1" applyFill="1" applyBorder="1"/>
    <xf numFmtId="0" fontId="32" fillId="9" borderId="1" xfId="0" applyFont="1" applyFill="1" applyBorder="1"/>
    <xf numFmtId="0" fontId="10" fillId="9" borderId="1" xfId="0" applyFont="1" applyFill="1" applyBorder="1" applyAlignment="1">
      <alignment horizontal="left" vertical="center"/>
    </xf>
    <xf numFmtId="3" fontId="5" fillId="7" borderId="1" xfId="0" applyNumberFormat="1" applyFont="1" applyFill="1" applyBorder="1" applyAlignment="1">
      <alignment horizontal="right" vertical="center"/>
    </xf>
    <xf numFmtId="3" fontId="52" fillId="10" borderId="1" xfId="0" applyNumberFormat="1" applyFont="1" applyFill="1" applyBorder="1"/>
    <xf numFmtId="3" fontId="64" fillId="10" borderId="1" xfId="0" applyNumberFormat="1" applyFont="1" applyFill="1" applyBorder="1"/>
    <xf numFmtId="0" fontId="33" fillId="0" borderId="1" xfId="0" applyFont="1" applyBorder="1" applyAlignment="1">
      <alignment horizontal="center" wrapText="1"/>
    </xf>
    <xf numFmtId="3" fontId="52" fillId="8" borderId="1" xfId="0" applyNumberFormat="1" applyFont="1" applyFill="1" applyBorder="1"/>
    <xf numFmtId="3" fontId="64" fillId="8" borderId="1" xfId="0" applyNumberFormat="1" applyFont="1" applyFill="1" applyBorder="1"/>
    <xf numFmtId="0" fontId="4" fillId="0" borderId="0" xfId="0" applyFont="1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19" fillId="0" borderId="0" xfId="0" applyFont="1" applyAlignment="1">
      <alignment horizontal="center" wrapText="1"/>
    </xf>
    <xf numFmtId="3" fontId="0" fillId="0" borderId="1" xfId="0" applyNumberFormat="1" applyFill="1" applyBorder="1"/>
    <xf numFmtId="3" fontId="51" fillId="0" borderId="3" xfId="0" applyNumberFormat="1" applyFont="1" applyBorder="1" applyAlignment="1"/>
    <xf numFmtId="49" fontId="69" fillId="0" borderId="1" xfId="0" applyNumberFormat="1" applyFont="1" applyBorder="1"/>
    <xf numFmtId="0" fontId="4" fillId="0" borderId="1" xfId="0" applyFont="1" applyBorder="1" applyAlignment="1">
      <alignment wrapText="1"/>
    </xf>
    <xf numFmtId="0" fontId="16" fillId="0" borderId="0" xfId="0" applyFont="1" applyFill="1" applyAlignment="1">
      <alignment vertical="center"/>
    </xf>
    <xf numFmtId="0" fontId="16" fillId="0" borderId="0" xfId="0" applyFont="1" applyFill="1" applyAlignment="1">
      <alignment vertical="center" wrapText="1"/>
    </xf>
    <xf numFmtId="3" fontId="70" fillId="0" borderId="0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67" fillId="0" borderId="0" xfId="0" applyFont="1" applyBorder="1" applyAlignment="1">
      <alignment horizontal="center" wrapText="1"/>
    </xf>
    <xf numFmtId="0" fontId="69" fillId="0" borderId="1" xfId="0" applyFont="1" applyBorder="1" applyAlignment="1">
      <alignment wrapText="1"/>
    </xf>
    <xf numFmtId="0" fontId="73" fillId="0" borderId="1" xfId="0" applyFont="1" applyFill="1" applyBorder="1" applyAlignment="1">
      <alignment horizontal="center" vertical="center"/>
    </xf>
    <xf numFmtId="0" fontId="73" fillId="0" borderId="1" xfId="0" applyFont="1" applyFill="1" applyBorder="1" applyAlignment="1">
      <alignment horizontal="center" vertical="center" wrapText="1"/>
    </xf>
    <xf numFmtId="0" fontId="74" fillId="0" borderId="1" xfId="0" applyFont="1" applyFill="1" applyBorder="1" applyAlignment="1">
      <alignment vertical="center"/>
    </xf>
    <xf numFmtId="0" fontId="74" fillId="0" borderId="1" xfId="0" applyNumberFormat="1" applyFont="1" applyFill="1" applyBorder="1" applyAlignment="1">
      <alignment vertical="center"/>
    </xf>
    <xf numFmtId="166" fontId="74" fillId="0" borderId="1" xfId="0" applyNumberFormat="1" applyFont="1" applyFill="1" applyBorder="1" applyAlignment="1">
      <alignment vertical="center"/>
    </xf>
    <xf numFmtId="0" fontId="74" fillId="0" borderId="1" xfId="0" applyFont="1" applyFill="1" applyBorder="1" applyAlignment="1">
      <alignment vertical="center" wrapText="1"/>
    </xf>
    <xf numFmtId="0" fontId="74" fillId="0" borderId="1" xfId="0" applyFont="1" applyFill="1" applyBorder="1" applyAlignment="1">
      <alignment horizontal="left" vertical="center" wrapText="1"/>
    </xf>
    <xf numFmtId="0" fontId="73" fillId="0" borderId="1" xfId="0" applyFont="1" applyFill="1" applyBorder="1" applyAlignment="1">
      <alignment vertical="center" wrapText="1"/>
    </xf>
    <xf numFmtId="166" fontId="73" fillId="0" borderId="1" xfId="0" applyNumberFormat="1" applyFont="1" applyFill="1" applyBorder="1" applyAlignment="1">
      <alignment vertical="center"/>
    </xf>
    <xf numFmtId="0" fontId="74" fillId="0" borderId="1" xfId="0" applyFont="1" applyFill="1" applyBorder="1" applyAlignment="1">
      <alignment horizontal="left" vertical="center"/>
    </xf>
    <xf numFmtId="0" fontId="73" fillId="0" borderId="1" xfId="0" applyFont="1" applyFill="1" applyBorder="1" applyAlignment="1">
      <alignment horizontal="left" vertical="center" wrapText="1"/>
    </xf>
    <xf numFmtId="0" fontId="64" fillId="0" borderId="1" xfId="0" applyFont="1" applyFill="1" applyBorder="1" applyAlignment="1">
      <alignment vertical="center" wrapText="1"/>
    </xf>
    <xf numFmtId="166" fontId="64" fillId="0" borderId="1" xfId="0" applyNumberFormat="1" applyFont="1" applyFill="1" applyBorder="1" applyAlignment="1">
      <alignment vertical="center"/>
    </xf>
    <xf numFmtId="0" fontId="64" fillId="0" borderId="1" xfId="0" applyFont="1" applyFill="1" applyBorder="1" applyAlignment="1">
      <alignment horizontal="left" vertical="center" wrapText="1"/>
    </xf>
    <xf numFmtId="165" fontId="74" fillId="0" borderId="1" xfId="0" applyNumberFormat="1" applyFont="1" applyFill="1" applyBorder="1" applyAlignment="1">
      <alignment horizontal="left" vertical="center"/>
    </xf>
    <xf numFmtId="0" fontId="64" fillId="0" borderId="1" xfId="0" applyFont="1" applyFill="1" applyBorder="1" applyAlignment="1">
      <alignment horizontal="left" vertical="center"/>
    </xf>
    <xf numFmtId="3" fontId="74" fillId="0" borderId="1" xfId="0" applyNumberFormat="1" applyFont="1" applyFill="1" applyBorder="1" applyAlignment="1">
      <alignment horizontal="right" vertical="center" wrapText="1"/>
    </xf>
    <xf numFmtId="3" fontId="73" fillId="0" borderId="1" xfId="0" applyNumberFormat="1" applyFont="1" applyFill="1" applyBorder="1" applyAlignment="1">
      <alignment horizontal="right" vertical="center" wrapText="1"/>
    </xf>
    <xf numFmtId="3" fontId="74" fillId="0" borderId="1" xfId="0" applyNumberFormat="1" applyFont="1" applyFill="1" applyBorder="1" applyAlignment="1">
      <alignment horizontal="right" vertical="center"/>
    </xf>
    <xf numFmtId="0" fontId="73" fillId="0" borderId="1" xfId="0" applyFont="1" applyFill="1" applyBorder="1" applyAlignment="1">
      <alignment horizontal="left" vertical="center"/>
    </xf>
    <xf numFmtId="3" fontId="73" fillId="0" borderId="1" xfId="0" applyNumberFormat="1" applyFont="1" applyFill="1" applyBorder="1" applyAlignment="1">
      <alignment horizontal="right" vertical="center"/>
    </xf>
    <xf numFmtId="3" fontId="62" fillId="0" borderId="0" xfId="0" applyNumberFormat="1" applyFont="1" applyFill="1" applyAlignment="1">
      <alignment horizontal="center"/>
    </xf>
    <xf numFmtId="0" fontId="0" fillId="0" borderId="0" xfId="0" applyFont="1" applyFill="1"/>
    <xf numFmtId="0" fontId="71" fillId="0" borderId="0" xfId="0" applyFont="1" applyFill="1" applyAlignment="1">
      <alignment horizontal="center"/>
    </xf>
    <xf numFmtId="49" fontId="0" fillId="0" borderId="0" xfId="0" applyNumberFormat="1" applyFont="1" applyFill="1" applyBorder="1"/>
    <xf numFmtId="0" fontId="0" fillId="0" borderId="0" xfId="0" applyFont="1" applyFill="1" applyBorder="1"/>
    <xf numFmtId="3" fontId="62" fillId="0" borderId="1" xfId="0" applyNumberFormat="1" applyFont="1" applyFill="1" applyBorder="1" applyAlignment="1"/>
    <xf numFmtId="49" fontId="0" fillId="0" borderId="1" xfId="0" applyNumberFormat="1" applyFont="1" applyFill="1" applyBorder="1"/>
    <xf numFmtId="49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wrapText="1"/>
    </xf>
    <xf numFmtId="3" fontId="74" fillId="0" borderId="1" xfId="0" applyNumberFormat="1" applyFont="1" applyFill="1" applyBorder="1" applyAlignment="1">
      <alignment horizontal="center" wrapText="1"/>
    </xf>
    <xf numFmtId="3" fontId="62" fillId="0" borderId="1" xfId="0" applyNumberFormat="1" applyFont="1" applyFill="1" applyBorder="1"/>
    <xf numFmtId="3" fontId="0" fillId="0" borderId="0" xfId="0" applyNumberFormat="1" applyFont="1" applyFill="1"/>
    <xf numFmtId="3" fontId="63" fillId="0" borderId="1" xfId="0" applyNumberFormat="1" applyFont="1" applyFill="1" applyBorder="1"/>
    <xf numFmtId="3" fontId="64" fillId="0" borderId="1" xfId="0" applyNumberFormat="1" applyFont="1" applyFill="1" applyBorder="1"/>
    <xf numFmtId="0" fontId="75" fillId="0" borderId="1" xfId="0" applyFont="1" applyFill="1" applyBorder="1"/>
    <xf numFmtId="0" fontId="76" fillId="0" borderId="1" xfId="0" applyFont="1" applyFill="1" applyBorder="1" applyAlignment="1">
      <alignment horizontal="left" vertical="center"/>
    </xf>
    <xf numFmtId="166" fontId="76" fillId="0" borderId="1" xfId="0" applyNumberFormat="1" applyFont="1" applyFill="1" applyBorder="1" applyAlignment="1">
      <alignment vertical="center"/>
    </xf>
    <xf numFmtId="0" fontId="76" fillId="0" borderId="1" xfId="0" applyFont="1" applyFill="1" applyBorder="1" applyAlignment="1">
      <alignment horizontal="left" vertical="center" wrapText="1"/>
    </xf>
    <xf numFmtId="0" fontId="76" fillId="0" borderId="1" xfId="0" applyFont="1" applyFill="1" applyBorder="1"/>
    <xf numFmtId="0" fontId="77" fillId="0" borderId="1" xfId="0" applyFont="1" applyFill="1" applyBorder="1"/>
    <xf numFmtId="3" fontId="0" fillId="0" borderId="0" xfId="0" applyNumberFormat="1" applyFont="1" applyFill="1" applyBorder="1"/>
    <xf numFmtId="0" fontId="62" fillId="0" borderId="0" xfId="0" applyFont="1" applyFill="1" applyBorder="1"/>
    <xf numFmtId="0" fontId="62" fillId="0" borderId="0" xfId="0" applyFont="1" applyFill="1"/>
    <xf numFmtId="0" fontId="74" fillId="0" borderId="5" xfId="0" applyFont="1" applyFill="1" applyBorder="1" applyAlignment="1">
      <alignment horizontal="center" wrapText="1"/>
    </xf>
    <xf numFmtId="3" fontId="62" fillId="0" borderId="5" xfId="0" applyNumberFormat="1" applyFont="1" applyFill="1" applyBorder="1"/>
    <xf numFmtId="3" fontId="63" fillId="0" borderId="5" xfId="0" applyNumberFormat="1" applyFont="1" applyFill="1" applyBorder="1"/>
    <xf numFmtId="3" fontId="64" fillId="0" borderId="5" xfId="0" applyNumberFormat="1" applyFont="1" applyFill="1" applyBorder="1"/>
    <xf numFmtId="0" fontId="0" fillId="0" borderId="8" xfId="0" applyFont="1" applyFill="1" applyBorder="1"/>
    <xf numFmtId="3" fontId="62" fillId="0" borderId="8" xfId="0" applyNumberFormat="1" applyFont="1" applyFill="1" applyBorder="1"/>
    <xf numFmtId="3" fontId="63" fillId="0" borderId="8" xfId="0" applyNumberFormat="1" applyFont="1" applyFill="1" applyBorder="1"/>
    <xf numFmtId="3" fontId="64" fillId="0" borderId="8" xfId="0" applyNumberFormat="1" applyFont="1" applyFill="1" applyBorder="1"/>
    <xf numFmtId="3" fontId="74" fillId="0" borderId="8" xfId="0" applyNumberFormat="1" applyFont="1" applyFill="1" applyBorder="1" applyAlignment="1">
      <alignment horizontal="right" vertical="center" wrapText="1"/>
    </xf>
    <xf numFmtId="3" fontId="73" fillId="0" borderId="8" xfId="0" applyNumberFormat="1" applyFont="1" applyFill="1" applyBorder="1" applyAlignment="1">
      <alignment horizontal="right" vertical="center" wrapText="1"/>
    </xf>
    <xf numFmtId="3" fontId="74" fillId="0" borderId="8" xfId="0" applyNumberFormat="1" applyFont="1" applyFill="1" applyBorder="1" applyAlignment="1">
      <alignment horizontal="right" vertical="center"/>
    </xf>
    <xf numFmtId="3" fontId="73" fillId="0" borderId="8" xfId="0" applyNumberFormat="1" applyFont="1" applyFill="1" applyBorder="1" applyAlignment="1">
      <alignment horizontal="right" vertical="center"/>
    </xf>
    <xf numFmtId="3" fontId="62" fillId="0" borderId="12" xfId="0" applyNumberFormat="1" applyFont="1" applyFill="1" applyBorder="1"/>
    <xf numFmtId="3" fontId="64" fillId="0" borderId="12" xfId="0" applyNumberFormat="1" applyFont="1" applyFill="1" applyBorder="1"/>
    <xf numFmtId="3" fontId="63" fillId="0" borderId="12" xfId="0" applyNumberFormat="1" applyFont="1" applyFill="1" applyBorder="1"/>
    <xf numFmtId="3" fontId="73" fillId="0" borderId="12" xfId="0" applyNumberFormat="1" applyFont="1" applyFill="1" applyBorder="1" applyAlignment="1">
      <alignment horizontal="right" vertical="center"/>
    </xf>
    <xf numFmtId="3" fontId="64" fillId="0" borderId="13" xfId="0" applyNumberFormat="1" applyFont="1" applyFill="1" applyBorder="1"/>
    <xf numFmtId="0" fontId="4" fillId="0" borderId="5" xfId="0" applyFont="1" applyFill="1" applyBorder="1" applyAlignment="1">
      <alignment horizontal="center" wrapText="1"/>
    </xf>
    <xf numFmtId="3" fontId="51" fillId="0" borderId="5" xfId="0" applyNumberFormat="1" applyFont="1" applyBorder="1"/>
    <xf numFmtId="3" fontId="52" fillId="0" borderId="5" xfId="0" applyNumberFormat="1" applyFont="1" applyBorder="1"/>
    <xf numFmtId="3" fontId="42" fillId="9" borderId="5" xfId="0" applyNumberFormat="1" applyFont="1" applyFill="1" applyBorder="1"/>
    <xf numFmtId="3" fontId="52" fillId="10" borderId="5" xfId="0" applyNumberFormat="1" applyFont="1" applyFill="1" applyBorder="1"/>
    <xf numFmtId="3" fontId="6" fillId="0" borderId="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center" wrapText="1"/>
    </xf>
    <xf numFmtId="3" fontId="51" fillId="0" borderId="12" xfId="0" applyNumberFormat="1" applyFont="1" applyBorder="1"/>
    <xf numFmtId="3" fontId="52" fillId="0" borderId="12" xfId="0" applyNumberFormat="1" applyFont="1" applyBorder="1"/>
    <xf numFmtId="3" fontId="42" fillId="9" borderId="12" xfId="0" applyNumberFormat="1" applyFont="1" applyFill="1" applyBorder="1"/>
    <xf numFmtId="3" fontId="52" fillId="10" borderId="12" xfId="0" applyNumberFormat="1" applyFont="1" applyFill="1" applyBorder="1"/>
    <xf numFmtId="3" fontId="6" fillId="0" borderId="12" xfId="0" applyNumberFormat="1" applyFont="1" applyFill="1" applyBorder="1" applyAlignment="1">
      <alignment horizontal="right" vertical="center"/>
    </xf>
    <xf numFmtId="0" fontId="12" fillId="0" borderId="0" xfId="0" applyFont="1" applyFill="1"/>
    <xf numFmtId="0" fontId="51" fillId="0" borderId="0" xfId="0" applyFont="1" applyFill="1"/>
    <xf numFmtId="3" fontId="51" fillId="0" borderId="0" xfId="0" applyNumberFormat="1" applyFont="1" applyFill="1"/>
    <xf numFmtId="0" fontId="17" fillId="0" borderId="0" xfId="0" applyFont="1" applyFill="1"/>
    <xf numFmtId="0" fontId="4" fillId="0" borderId="0" xfId="0" applyFont="1" applyFill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 wrapText="1"/>
    </xf>
    <xf numFmtId="3" fontId="16" fillId="0" borderId="1" xfId="0" applyNumberFormat="1" applyFont="1" applyFill="1" applyBorder="1"/>
    <xf numFmtId="3" fontId="51" fillId="0" borderId="5" xfId="0" applyNumberFormat="1" applyFont="1" applyFill="1" applyBorder="1"/>
    <xf numFmtId="3" fontId="51" fillId="0" borderId="12" xfId="0" applyNumberFormat="1" applyFont="1" applyFill="1" applyBorder="1"/>
    <xf numFmtId="3" fontId="42" fillId="0" borderId="1" xfId="0" applyNumberFormat="1" applyFont="1" applyFill="1" applyBorder="1"/>
    <xf numFmtId="3" fontId="52" fillId="0" borderId="5" xfId="0" applyNumberFormat="1" applyFont="1" applyFill="1" applyBorder="1"/>
    <xf numFmtId="3" fontId="52" fillId="0" borderId="12" xfId="0" applyNumberFormat="1" applyFont="1" applyFill="1" applyBorder="1"/>
    <xf numFmtId="3" fontId="17" fillId="0" borderId="1" xfId="0" applyNumberFormat="1" applyFont="1" applyFill="1" applyBorder="1"/>
    <xf numFmtId="3" fontId="9" fillId="0" borderId="1" xfId="0" applyNumberFormat="1" applyFont="1" applyFill="1" applyBorder="1"/>
    <xf numFmtId="3" fontId="10" fillId="0" borderId="1" xfId="0" applyNumberFormat="1" applyFont="1" applyFill="1" applyBorder="1"/>
    <xf numFmtId="0" fontId="32" fillId="0" borderId="1" xfId="0" applyFont="1" applyFill="1" applyBorder="1"/>
    <xf numFmtId="3" fontId="42" fillId="0" borderId="5" xfId="0" applyNumberFormat="1" applyFont="1" applyFill="1" applyBorder="1"/>
    <xf numFmtId="3" fontId="42" fillId="0" borderId="12" xfId="0" applyNumberFormat="1" applyFont="1" applyFill="1" applyBorder="1"/>
    <xf numFmtId="0" fontId="5" fillId="0" borderId="1" xfId="0" applyFont="1" applyFill="1" applyBorder="1" applyAlignment="1">
      <alignment horizontal="left" vertical="center"/>
    </xf>
    <xf numFmtId="166" fontId="5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3" fontId="0" fillId="0" borderId="0" xfId="0" applyNumberFormat="1" applyFill="1" applyBorder="1"/>
    <xf numFmtId="0" fontId="51" fillId="0" borderId="0" xfId="0" applyFont="1" applyFill="1" applyBorder="1"/>
    <xf numFmtId="3" fontId="0" fillId="0" borderId="0" xfId="0" applyNumberFormat="1" applyFill="1"/>
    <xf numFmtId="0" fontId="8" fillId="0" borderId="4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4" xfId="0" applyNumberFormat="1" applyFont="1" applyFill="1" applyBorder="1" applyAlignment="1">
      <alignment horizontal="right" vertical="center"/>
    </xf>
    <xf numFmtId="3" fontId="6" fillId="0" borderId="15" xfId="0" applyNumberFormat="1" applyFont="1" applyFill="1" applyBorder="1" applyAlignment="1">
      <alignment horizontal="right" vertical="center"/>
    </xf>
    <xf numFmtId="3" fontId="6" fillId="0" borderId="16" xfId="0" applyNumberFormat="1" applyFont="1" applyFill="1" applyBorder="1" applyAlignment="1">
      <alignment horizontal="right" vertical="center"/>
    </xf>
    <xf numFmtId="0" fontId="5" fillId="0" borderId="17" xfId="0" applyFont="1" applyFill="1" applyBorder="1"/>
    <xf numFmtId="0" fontId="11" fillId="0" borderId="18" xfId="0" applyFont="1" applyFill="1" applyBorder="1"/>
    <xf numFmtId="3" fontId="10" fillId="0" borderId="18" xfId="0" applyNumberFormat="1" applyFont="1" applyFill="1" applyBorder="1"/>
    <xf numFmtId="3" fontId="10" fillId="0" borderId="19" xfId="0" applyNumberFormat="1" applyFont="1" applyFill="1" applyBorder="1"/>
    <xf numFmtId="3" fontId="10" fillId="0" borderId="9" xfId="0" applyNumberFormat="1" applyFont="1" applyFill="1" applyBorder="1"/>
    <xf numFmtId="0" fontId="17" fillId="0" borderId="5" xfId="0" applyFont="1" applyBorder="1" applyAlignment="1">
      <alignment horizontal="center"/>
    </xf>
    <xf numFmtId="3" fontId="17" fillId="0" borderId="5" xfId="0" applyNumberFormat="1" applyFont="1" applyBorder="1"/>
    <xf numFmtId="3" fontId="10" fillId="0" borderId="5" xfId="0" applyNumberFormat="1" applyFont="1" applyBorder="1"/>
    <xf numFmtId="3" fontId="10" fillId="5" borderId="5" xfId="0" applyNumberFormat="1" applyFont="1" applyFill="1" applyBorder="1"/>
    <xf numFmtId="3" fontId="17" fillId="0" borderId="12" xfId="0" applyNumberFormat="1" applyFont="1" applyBorder="1"/>
    <xf numFmtId="3" fontId="10" fillId="0" borderId="12" xfId="0" applyNumberFormat="1" applyFont="1" applyBorder="1"/>
    <xf numFmtId="3" fontId="10" fillId="5" borderId="12" xfId="0" applyNumberFormat="1" applyFont="1" applyFill="1" applyBorder="1"/>
    <xf numFmtId="3" fontId="10" fillId="5" borderId="13" xfId="0" applyNumberFormat="1" applyFont="1" applyFill="1" applyBorder="1"/>
    <xf numFmtId="49" fontId="69" fillId="0" borderId="1" xfId="0" applyNumberFormat="1" applyFont="1" applyBorder="1" applyAlignment="1">
      <alignment wrapText="1"/>
    </xf>
    <xf numFmtId="49" fontId="69" fillId="0" borderId="1" xfId="0" applyNumberFormat="1" applyFont="1" applyFill="1" applyBorder="1" applyAlignment="1">
      <alignment wrapText="1"/>
    </xf>
    <xf numFmtId="49" fontId="74" fillId="0" borderId="1" xfId="0" applyNumberFormat="1" applyFont="1" applyBorder="1" applyAlignment="1">
      <alignment horizontal="center" wrapText="1"/>
    </xf>
    <xf numFmtId="3" fontId="74" fillId="0" borderId="5" xfId="0" applyNumberFormat="1" applyFont="1" applyBorder="1" applyAlignment="1">
      <alignment horizontal="center" wrapText="1"/>
    </xf>
    <xf numFmtId="3" fontId="16" fillId="0" borderId="5" xfId="0" applyNumberFormat="1" applyFont="1" applyBorder="1"/>
    <xf numFmtId="3" fontId="53" fillId="0" borderId="5" xfId="0" applyNumberFormat="1" applyFont="1" applyBorder="1"/>
    <xf numFmtId="3" fontId="5" fillId="7" borderId="5" xfId="0" applyNumberFormat="1" applyFont="1" applyFill="1" applyBorder="1" applyAlignment="1">
      <alignment horizontal="right" vertical="center"/>
    </xf>
    <xf numFmtId="3" fontId="52" fillId="8" borderId="5" xfId="0" applyNumberFormat="1" applyFont="1" applyFill="1" applyBorder="1"/>
    <xf numFmtId="3" fontId="53" fillId="0" borderId="8" xfId="0" applyNumberFormat="1" applyFont="1" applyBorder="1"/>
    <xf numFmtId="3" fontId="42" fillId="9" borderId="8" xfId="0" applyNumberFormat="1" applyFont="1" applyFill="1" applyBorder="1"/>
    <xf numFmtId="3" fontId="52" fillId="10" borderId="8" xfId="0" applyNumberFormat="1" applyFont="1" applyFill="1" applyBorder="1"/>
    <xf numFmtId="3" fontId="5" fillId="7" borderId="8" xfId="0" applyNumberFormat="1" applyFont="1" applyFill="1" applyBorder="1" applyAlignment="1">
      <alignment horizontal="right" vertical="center"/>
    </xf>
    <xf numFmtId="3" fontId="52" fillId="0" borderId="8" xfId="0" applyNumberFormat="1" applyFont="1" applyBorder="1"/>
    <xf numFmtId="3" fontId="52" fillId="8" borderId="8" xfId="0" applyNumberFormat="1" applyFont="1" applyFill="1" applyBorder="1"/>
    <xf numFmtId="49" fontId="74" fillId="0" borderId="24" xfId="0" applyNumberFormat="1" applyFont="1" applyBorder="1" applyAlignment="1">
      <alignment horizontal="center" wrapText="1"/>
    </xf>
    <xf numFmtId="0" fontId="74" fillId="0" borderId="25" xfId="0" applyFont="1" applyBorder="1" applyAlignment="1">
      <alignment horizontal="center" wrapText="1"/>
    </xf>
    <xf numFmtId="3" fontId="62" fillId="0" borderId="24" xfId="0" applyNumberFormat="1" applyFont="1" applyBorder="1"/>
    <xf numFmtId="3" fontId="0" fillId="0" borderId="25" xfId="0" applyNumberFormat="1" applyBorder="1"/>
    <xf numFmtId="3" fontId="63" fillId="0" borderId="24" xfId="0" applyNumberFormat="1" applyFont="1" applyBorder="1"/>
    <xf numFmtId="3" fontId="53" fillId="0" borderId="25" xfId="0" applyNumberFormat="1" applyFont="1" applyBorder="1"/>
    <xf numFmtId="3" fontId="42" fillId="9" borderId="24" xfId="0" applyNumberFormat="1" applyFont="1" applyFill="1" applyBorder="1"/>
    <xf numFmtId="3" fontId="42" fillId="9" borderId="25" xfId="0" applyNumberFormat="1" applyFont="1" applyFill="1" applyBorder="1"/>
    <xf numFmtId="3" fontId="52" fillId="10" borderId="24" xfId="0" applyNumberFormat="1" applyFont="1" applyFill="1" applyBorder="1"/>
    <xf numFmtId="3" fontId="52" fillId="10" borderId="25" xfId="0" applyNumberFormat="1" applyFont="1" applyFill="1" applyBorder="1"/>
    <xf numFmtId="3" fontId="5" fillId="7" borderId="24" xfId="0" applyNumberFormat="1" applyFont="1" applyFill="1" applyBorder="1" applyAlignment="1">
      <alignment horizontal="right" vertical="center"/>
    </xf>
    <xf numFmtId="3" fontId="5" fillId="7" borderId="25" xfId="0" applyNumberFormat="1" applyFont="1" applyFill="1" applyBorder="1" applyAlignment="1">
      <alignment horizontal="right" vertical="center"/>
    </xf>
    <xf numFmtId="3" fontId="64" fillId="0" borderId="24" xfId="0" applyNumberFormat="1" applyFont="1" applyBorder="1"/>
    <xf numFmtId="3" fontId="52" fillId="0" borderId="25" xfId="0" applyNumberFormat="1" applyFont="1" applyBorder="1"/>
    <xf numFmtId="3" fontId="64" fillId="10" borderId="24" xfId="0" applyNumberFormat="1" applyFont="1" applyFill="1" applyBorder="1"/>
    <xf numFmtId="3" fontId="64" fillId="8" borderId="26" xfId="0" applyNumberFormat="1" applyFont="1" applyFill="1" applyBorder="1"/>
    <xf numFmtId="3" fontId="52" fillId="8" borderId="27" xfId="0" applyNumberFormat="1" applyFont="1" applyFill="1" applyBorder="1"/>
    <xf numFmtId="0" fontId="68" fillId="0" borderId="12" xfId="0" applyFont="1" applyBorder="1" applyAlignment="1">
      <alignment horizontal="center" wrapText="1"/>
    </xf>
    <xf numFmtId="3" fontId="0" fillId="0" borderId="12" xfId="0" applyNumberFormat="1" applyBorder="1"/>
    <xf numFmtId="3" fontId="53" fillId="0" borderId="12" xfId="0" applyNumberFormat="1" applyFont="1" applyBorder="1"/>
    <xf numFmtId="3" fontId="5" fillId="7" borderId="12" xfId="0" applyNumberFormat="1" applyFont="1" applyFill="1" applyBorder="1" applyAlignment="1">
      <alignment horizontal="right" vertical="center"/>
    </xf>
    <xf numFmtId="3" fontId="52" fillId="8" borderId="13" xfId="0" applyNumberFormat="1" applyFont="1" applyFill="1" applyBorder="1"/>
    <xf numFmtId="49" fontId="69" fillId="0" borderId="8" xfId="0" applyNumberFormat="1" applyFont="1" applyBorder="1"/>
    <xf numFmtId="3" fontId="16" fillId="0" borderId="8" xfId="0" applyNumberFormat="1" applyFont="1" applyBorder="1"/>
    <xf numFmtId="3" fontId="51" fillId="0" borderId="8" xfId="0" applyNumberFormat="1" applyFont="1" applyBorder="1"/>
    <xf numFmtId="0" fontId="3" fillId="0" borderId="12" xfId="0" applyFont="1" applyFill="1" applyBorder="1" applyAlignment="1">
      <alignment horizontal="center" wrapText="1"/>
    </xf>
    <xf numFmtId="0" fontId="73" fillId="0" borderId="25" xfId="0" applyFont="1" applyBorder="1" applyAlignment="1">
      <alignment horizontal="center" wrapText="1"/>
    </xf>
    <xf numFmtId="3" fontId="73" fillId="0" borderId="12" xfId="0" applyNumberFormat="1" applyFont="1" applyFill="1" applyBorder="1"/>
    <xf numFmtId="0" fontId="52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3" fontId="50" fillId="0" borderId="4" xfId="0" applyNumberFormat="1" applyFont="1" applyBorder="1"/>
    <xf numFmtId="0" fontId="61" fillId="0" borderId="9" xfId="0" applyFont="1" applyBorder="1" applyAlignment="1">
      <alignment vertical="center"/>
    </xf>
    <xf numFmtId="0" fontId="10" fillId="0" borderId="9" xfId="0" applyFont="1" applyFill="1" applyBorder="1" applyAlignment="1">
      <alignment horizontal="left" vertical="center" wrapText="1"/>
    </xf>
    <xf numFmtId="3" fontId="78" fillId="0" borderId="29" xfId="0" applyNumberFormat="1" applyFont="1" applyBorder="1" applyAlignment="1">
      <alignment vertical="center"/>
    </xf>
    <xf numFmtId="3" fontId="79" fillId="0" borderId="1" xfId="0" applyNumberFormat="1" applyFont="1" applyBorder="1"/>
    <xf numFmtId="0" fontId="25" fillId="0" borderId="5" xfId="0" applyFont="1" applyBorder="1"/>
    <xf numFmtId="0" fontId="4" fillId="0" borderId="6" xfId="0" applyFont="1" applyFill="1" applyBorder="1" applyAlignment="1">
      <alignment horizontal="left" vertical="center" wrapText="1"/>
    </xf>
    <xf numFmtId="3" fontId="0" fillId="0" borderId="6" xfId="0" applyNumberFormat="1" applyBorder="1"/>
    <xf numFmtId="3" fontId="61" fillId="0" borderId="6" xfId="0" applyNumberFormat="1" applyFont="1" applyBorder="1"/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5" fillId="0" borderId="1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69" fillId="11" borderId="1" xfId="0" applyFont="1" applyFill="1" applyBorder="1"/>
    <xf numFmtId="49" fontId="69" fillId="11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74" fillId="0" borderId="1" xfId="0" applyFon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/>
    </xf>
    <xf numFmtId="49" fontId="0" fillId="0" borderId="5" xfId="0" applyNumberFormat="1" applyFill="1" applyBorder="1" applyAlignment="1">
      <alignment horizontal="center"/>
    </xf>
    <xf numFmtId="3" fontId="62" fillId="0" borderId="11" xfId="0" applyNumberFormat="1" applyFont="1" applyFill="1" applyBorder="1"/>
    <xf numFmtId="49" fontId="74" fillId="0" borderId="12" xfId="0" applyNumberFormat="1" applyFont="1" applyBorder="1" applyAlignment="1">
      <alignment horizontal="center" wrapText="1"/>
    </xf>
    <xf numFmtId="49" fontId="61" fillId="0" borderId="14" xfId="0" applyNumberFormat="1" applyFont="1" applyBorder="1" applyAlignment="1">
      <alignment horizontal="center"/>
    </xf>
    <xf numFmtId="3" fontId="73" fillId="0" borderId="5" xfId="0" applyNumberFormat="1" applyFont="1" applyBorder="1" applyAlignment="1">
      <alignment horizontal="center" wrapText="1"/>
    </xf>
    <xf numFmtId="0" fontId="0" fillId="0" borderId="1" xfId="0" applyFill="1" applyBorder="1"/>
    <xf numFmtId="3" fontId="62" fillId="0" borderId="25" xfId="0" applyNumberFormat="1" applyFont="1" applyBorder="1"/>
    <xf numFmtId="3" fontId="62" fillId="0" borderId="12" xfId="0" applyNumberFormat="1" applyFont="1" applyBorder="1"/>
    <xf numFmtId="3" fontId="62" fillId="0" borderId="0" xfId="0" applyNumberFormat="1" applyFont="1" applyFill="1" applyBorder="1"/>
    <xf numFmtId="49" fontId="0" fillId="12" borderId="8" xfId="0" applyNumberFormat="1" applyFont="1" applyFill="1" applyBorder="1" applyAlignment="1">
      <alignment horizontal="center"/>
    </xf>
    <xf numFmtId="49" fontId="0" fillId="12" borderId="1" xfId="0" applyNumberFormat="1" applyFont="1" applyFill="1" applyBorder="1" applyAlignment="1">
      <alignment horizontal="center"/>
    </xf>
    <xf numFmtId="49" fontId="0" fillId="12" borderId="1" xfId="0" applyNumberFormat="1" applyFont="1" applyFill="1" applyBorder="1"/>
    <xf numFmtId="49" fontId="0" fillId="12" borderId="8" xfId="0" applyNumberFormat="1" applyFont="1" applyFill="1" applyBorder="1"/>
    <xf numFmtId="49" fontId="0" fillId="12" borderId="1" xfId="0" applyNumberFormat="1" applyFont="1" applyFill="1" applyBorder="1" applyAlignment="1">
      <alignment wrapText="1"/>
    </xf>
    <xf numFmtId="0" fontId="0" fillId="12" borderId="1" xfId="0" applyFont="1" applyFill="1" applyBorder="1" applyAlignment="1">
      <alignment wrapText="1"/>
    </xf>
    <xf numFmtId="3" fontId="7" fillId="0" borderId="1" xfId="0" applyNumberFormat="1" applyFont="1" applyFill="1" applyBorder="1" applyAlignment="1">
      <alignment horizontal="center" vertical="center" wrapText="1"/>
    </xf>
    <xf numFmtId="0" fontId="80" fillId="0" borderId="0" xfId="0" applyFont="1"/>
    <xf numFmtId="0" fontId="0" fillId="0" borderId="0" xfId="0" applyFont="1"/>
    <xf numFmtId="3" fontId="0" fillId="12" borderId="0" xfId="0" applyNumberFormat="1" applyFill="1"/>
    <xf numFmtId="0" fontId="0" fillId="12" borderId="0" xfId="0" applyFill="1"/>
    <xf numFmtId="0" fontId="23" fillId="12" borderId="0" xfId="0" applyFont="1" applyFill="1"/>
    <xf numFmtId="0" fontId="55" fillId="12" borderId="0" xfId="0" applyFont="1" applyFill="1" applyAlignment="1"/>
    <xf numFmtId="0" fontId="26" fillId="12" borderId="0" xfId="0" applyFont="1" applyFill="1" applyAlignment="1"/>
    <xf numFmtId="0" fontId="29" fillId="12" borderId="0" xfId="0" applyFont="1" applyFill="1" applyAlignment="1">
      <alignment horizontal="center"/>
    </xf>
    <xf numFmtId="3" fontId="51" fillId="12" borderId="0" xfId="0" applyNumberFormat="1" applyFont="1" applyFill="1" applyAlignment="1"/>
    <xf numFmtId="0" fontId="44" fillId="12" borderId="0" xfId="0" applyFont="1" applyFill="1"/>
    <xf numFmtId="3" fontId="51" fillId="12" borderId="0" xfId="0" applyNumberFormat="1" applyFont="1" applyFill="1"/>
    <xf numFmtId="0" fontId="17" fillId="12" borderId="0" xfId="0" applyFont="1" applyFill="1"/>
    <xf numFmtId="0" fontId="4" fillId="12" borderId="0" xfId="0" applyFont="1" applyFill="1" applyBorder="1" applyAlignment="1">
      <alignment horizontal="center" wrapText="1"/>
    </xf>
    <xf numFmtId="3" fontId="17" fillId="12" borderId="0" xfId="0" applyNumberFormat="1" applyFont="1" applyFill="1"/>
    <xf numFmtId="3" fontId="0" fillId="12" borderId="0" xfId="0" applyNumberFormat="1" applyFont="1" applyFill="1"/>
    <xf numFmtId="0" fontId="0" fillId="12" borderId="0" xfId="0" applyFont="1" applyFill="1"/>
    <xf numFmtId="0" fontId="76" fillId="12" borderId="0" xfId="0" applyFont="1" applyFill="1" applyBorder="1"/>
    <xf numFmtId="3" fontId="5" fillId="12" borderId="0" xfId="0" applyNumberFormat="1" applyFont="1" applyFill="1" applyBorder="1"/>
    <xf numFmtId="0" fontId="11" fillId="12" borderId="0" xfId="0" applyFont="1" applyFill="1" applyBorder="1"/>
    <xf numFmtId="0" fontId="17" fillId="12" borderId="0" xfId="0" applyFont="1" applyFill="1" applyBorder="1" applyAlignment="1">
      <alignment horizontal="left" vertical="center"/>
    </xf>
    <xf numFmtId="3" fontId="17" fillId="12" borderId="0" xfId="0" applyNumberFormat="1" applyFont="1" applyFill="1" applyBorder="1"/>
    <xf numFmtId="3" fontId="0" fillId="12" borderId="0" xfId="0" applyNumberFormat="1" applyFont="1" applyFill="1" applyBorder="1"/>
    <xf numFmtId="0" fontId="0" fillId="12" borderId="0" xfId="0" applyFont="1" applyFill="1" applyBorder="1"/>
    <xf numFmtId="0" fontId="11" fillId="0" borderId="0" xfId="0" applyFont="1" applyFill="1" applyBorder="1"/>
    <xf numFmtId="166" fontId="17" fillId="0" borderId="0" xfId="0" applyNumberFormat="1" applyFont="1" applyFill="1" applyBorder="1" applyAlignment="1">
      <alignment vertical="center"/>
    </xf>
    <xf numFmtId="3" fontId="17" fillId="0" borderId="0" xfId="0" applyNumberFormat="1" applyFont="1" applyFill="1" applyBorder="1"/>
    <xf numFmtId="0" fontId="0" fillId="12" borderId="0" xfId="0" applyFill="1" applyBorder="1"/>
    <xf numFmtId="3" fontId="10" fillId="12" borderId="0" xfId="0" applyNumberFormat="1" applyFont="1" applyFill="1" applyBorder="1"/>
    <xf numFmtId="3" fontId="0" fillId="12" borderId="0" xfId="0" applyNumberFormat="1" applyFill="1" applyBorder="1"/>
    <xf numFmtId="3" fontId="51" fillId="12" borderId="0" xfId="0" applyNumberFormat="1" applyFont="1" applyFill="1" applyBorder="1"/>
    <xf numFmtId="0" fontId="77" fillId="12" borderId="0" xfId="0" applyFont="1" applyFill="1" applyBorder="1"/>
    <xf numFmtId="3" fontId="11" fillId="12" borderId="0" xfId="0" applyNumberFormat="1" applyFont="1" applyFill="1" applyBorder="1"/>
    <xf numFmtId="49" fontId="0" fillId="11" borderId="1" xfId="0" applyNumberFormat="1" applyFont="1" applyFill="1" applyBorder="1"/>
    <xf numFmtId="49" fontId="0" fillId="11" borderId="1" xfId="0" applyNumberFormat="1" applyFill="1" applyBorder="1"/>
    <xf numFmtId="3" fontId="63" fillId="11" borderId="1" xfId="0" applyNumberFormat="1" applyFont="1" applyFill="1" applyBorder="1"/>
    <xf numFmtId="49" fontId="0" fillId="11" borderId="8" xfId="0" applyNumberFormat="1" applyFont="1" applyFill="1" applyBorder="1"/>
    <xf numFmtId="3" fontId="64" fillId="11" borderId="8" xfId="0" applyNumberFormat="1" applyFont="1" applyFill="1" applyBorder="1"/>
    <xf numFmtId="3" fontId="51" fillId="0" borderId="0" xfId="0" applyNumberFormat="1" applyFont="1" applyAlignment="1"/>
    <xf numFmtId="3" fontId="17" fillId="0" borderId="0" xfId="0" applyNumberFormat="1" applyFont="1" applyAlignment="1"/>
    <xf numFmtId="0" fontId="81" fillId="0" borderId="0" xfId="0" applyFont="1" applyAlignment="1">
      <alignment vertical="center"/>
    </xf>
    <xf numFmtId="3" fontId="62" fillId="12" borderId="0" xfId="0" applyNumberFormat="1" applyFont="1" applyFill="1" applyAlignment="1">
      <alignment horizontal="center"/>
    </xf>
    <xf numFmtId="0" fontId="71" fillId="12" borderId="0" xfId="0" applyFont="1" applyFill="1" applyAlignment="1">
      <alignment horizontal="center"/>
    </xf>
    <xf numFmtId="0" fontId="46" fillId="0" borderId="17" xfId="0" applyFont="1" applyFill="1" applyBorder="1"/>
    <xf numFmtId="0" fontId="87" fillId="0" borderId="1" xfId="0" applyFont="1" applyFill="1" applyBorder="1"/>
    <xf numFmtId="0" fontId="46" fillId="0" borderId="1" xfId="0" applyFont="1" applyFill="1" applyBorder="1" applyAlignment="1">
      <alignment horizontal="left" vertical="center"/>
    </xf>
    <xf numFmtId="166" fontId="46" fillId="0" borderId="1" xfId="0" applyNumberFormat="1" applyFont="1" applyFill="1" applyBorder="1" applyAlignment="1">
      <alignment vertical="center"/>
    </xf>
    <xf numFmtId="0" fontId="88" fillId="0" borderId="4" xfId="0" applyFont="1" applyFill="1" applyBorder="1" applyAlignment="1">
      <alignment horizontal="left" vertical="center"/>
    </xf>
    <xf numFmtId="0" fontId="46" fillId="0" borderId="4" xfId="0" applyFont="1" applyFill="1" applyBorder="1" applyAlignment="1">
      <alignment horizontal="left" vertical="center" wrapText="1"/>
    </xf>
    <xf numFmtId="0" fontId="47" fillId="0" borderId="18" xfId="0" applyFont="1" applyFill="1" applyBorder="1"/>
    <xf numFmtId="0" fontId="87" fillId="12" borderId="1" xfId="0" applyFont="1" applyFill="1" applyBorder="1"/>
    <xf numFmtId="0" fontId="88" fillId="12" borderId="4" xfId="0" applyFont="1" applyFill="1" applyBorder="1" applyAlignment="1">
      <alignment horizontal="left" vertical="center" wrapText="1"/>
    </xf>
    <xf numFmtId="0" fontId="88" fillId="12" borderId="4" xfId="0" applyFont="1" applyFill="1" applyBorder="1" applyAlignment="1">
      <alignment horizontal="left" vertical="center"/>
    </xf>
    <xf numFmtId="0" fontId="46" fillId="12" borderId="4" xfId="0" applyFont="1" applyFill="1" applyBorder="1" applyAlignment="1">
      <alignment horizontal="left" vertical="center" wrapText="1"/>
    </xf>
    <xf numFmtId="0" fontId="46" fillId="12" borderId="17" xfId="0" applyFont="1" applyFill="1" applyBorder="1"/>
    <xf numFmtId="0" fontId="47" fillId="12" borderId="18" xfId="0" applyFont="1" applyFill="1" applyBorder="1"/>
    <xf numFmtId="0" fontId="89" fillId="12" borderId="0" xfId="0" applyFont="1" applyFill="1"/>
    <xf numFmtId="0" fontId="81" fillId="12" borderId="0" xfId="0" applyFont="1" applyFill="1"/>
    <xf numFmtId="3" fontId="47" fillId="12" borderId="0" xfId="0" applyNumberFormat="1" applyFont="1" applyFill="1"/>
    <xf numFmtId="0" fontId="47" fillId="12" borderId="0" xfId="0" applyFont="1" applyFill="1"/>
    <xf numFmtId="3" fontId="47" fillId="12" borderId="3" xfId="0" applyNumberFormat="1" applyFont="1" applyFill="1" applyBorder="1" applyAlignment="1">
      <alignment horizontal="center"/>
    </xf>
    <xf numFmtId="0" fontId="46" fillId="12" borderId="1" xfId="0" applyFont="1" applyFill="1" applyBorder="1" applyAlignment="1">
      <alignment horizontal="center" vertical="center"/>
    </xf>
    <xf numFmtId="0" fontId="46" fillId="12" borderId="1" xfId="0" applyFont="1" applyFill="1" applyBorder="1" applyAlignment="1">
      <alignment horizontal="center" vertical="center" wrapText="1"/>
    </xf>
    <xf numFmtId="3" fontId="90" fillId="12" borderId="1" xfId="0" applyNumberFormat="1" applyFont="1" applyFill="1" applyBorder="1" applyAlignment="1">
      <alignment horizontal="center" vertical="center" wrapText="1"/>
    </xf>
    <xf numFmtId="0" fontId="47" fillId="12" borderId="1" xfId="0" applyFont="1" applyFill="1" applyBorder="1" applyAlignment="1">
      <alignment vertical="center" wrapText="1"/>
    </xf>
    <xf numFmtId="0" fontId="47" fillId="12" borderId="1" xfId="0" applyFont="1" applyFill="1" applyBorder="1" applyAlignment="1">
      <alignment horizontal="left" vertical="center"/>
    </xf>
    <xf numFmtId="3" fontId="90" fillId="12" borderId="1" xfId="0" applyNumberFormat="1" applyFont="1" applyFill="1" applyBorder="1"/>
    <xf numFmtId="0" fontId="47" fillId="12" borderId="1" xfId="0" applyFont="1" applyFill="1" applyBorder="1" applyAlignment="1">
      <alignment horizontal="left" vertical="center" wrapText="1"/>
    </xf>
    <xf numFmtId="0" fontId="46" fillId="12" borderId="1" xfId="0" applyFont="1" applyFill="1" applyBorder="1" applyAlignment="1">
      <alignment horizontal="left" vertical="center" wrapText="1"/>
    </xf>
    <xf numFmtId="0" fontId="46" fillId="12" borderId="1" xfId="0" applyFont="1" applyFill="1" applyBorder="1" applyAlignment="1">
      <alignment horizontal="left" vertical="center"/>
    </xf>
    <xf numFmtId="0" fontId="90" fillId="12" borderId="1" xfId="0" applyFont="1" applyFill="1" applyBorder="1" applyAlignment="1">
      <alignment horizontal="left" vertical="center" wrapText="1"/>
    </xf>
    <xf numFmtId="0" fontId="88" fillId="12" borderId="1" xfId="0" applyFont="1" applyFill="1" applyBorder="1" applyAlignment="1">
      <alignment horizontal="left" vertical="center" wrapText="1"/>
    </xf>
    <xf numFmtId="0" fontId="90" fillId="12" borderId="6" xfId="0" applyFont="1" applyFill="1" applyBorder="1" applyAlignment="1">
      <alignment horizontal="left" vertical="center"/>
    </xf>
    <xf numFmtId="0" fontId="47" fillId="12" borderId="6" xfId="0" applyFont="1" applyFill="1" applyBorder="1" applyAlignment="1">
      <alignment horizontal="left" vertical="center" wrapText="1"/>
    </xf>
    <xf numFmtId="0" fontId="90" fillId="12" borderId="1" xfId="0" applyFont="1" applyFill="1" applyBorder="1" applyAlignment="1">
      <alignment horizontal="left" vertical="center"/>
    </xf>
    <xf numFmtId="0" fontId="88" fillId="12" borderId="1" xfId="0" applyFont="1" applyFill="1" applyBorder="1" applyAlignment="1">
      <alignment horizontal="left" vertical="center"/>
    </xf>
    <xf numFmtId="3" fontId="84" fillId="12" borderId="1" xfId="0" applyNumberFormat="1" applyFont="1" applyFill="1" applyBorder="1"/>
    <xf numFmtId="3" fontId="84" fillId="12" borderId="6" xfId="0" applyNumberFormat="1" applyFont="1" applyFill="1" applyBorder="1"/>
    <xf numFmtId="3" fontId="91" fillId="12" borderId="1" xfId="0" applyNumberFormat="1" applyFont="1" applyFill="1" applyBorder="1"/>
    <xf numFmtId="3" fontId="88" fillId="12" borderId="1" xfId="0" applyNumberFormat="1" applyFont="1" applyFill="1" applyBorder="1"/>
    <xf numFmtId="3" fontId="88" fillId="12" borderId="4" xfId="0" applyNumberFormat="1" applyFont="1" applyFill="1" applyBorder="1"/>
    <xf numFmtId="3" fontId="88" fillId="12" borderId="18" xfId="0" applyNumberFormat="1" applyFont="1" applyFill="1" applyBorder="1"/>
    <xf numFmtId="0" fontId="81" fillId="0" borderId="0" xfId="0" applyFont="1" applyAlignment="1"/>
    <xf numFmtId="0" fontId="81" fillId="0" borderId="0" xfId="0" applyFont="1"/>
    <xf numFmtId="0" fontId="88" fillId="0" borderId="1" xfId="3" applyFont="1" applyFill="1" applyBorder="1" applyAlignment="1">
      <alignment horizontal="left" vertical="center" wrapText="1"/>
    </xf>
    <xf numFmtId="0" fontId="90" fillId="0" borderId="1" xfId="3" applyFont="1" applyFill="1" applyBorder="1" applyAlignment="1">
      <alignment horizontal="center" vertical="center" wrapText="1"/>
    </xf>
    <xf numFmtId="0" fontId="90" fillId="0" borderId="1" xfId="3" applyFont="1" applyFill="1" applyBorder="1" applyAlignment="1">
      <alignment horizontal="left" vertical="center" wrapText="1"/>
    </xf>
    <xf numFmtId="0" fontId="90" fillId="0" borderId="1" xfId="0" applyFont="1" applyFill="1" applyBorder="1" applyAlignment="1">
      <alignment horizontal="center" vertical="center" wrapText="1"/>
    </xf>
    <xf numFmtId="0" fontId="88" fillId="0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88" fillId="12" borderId="1" xfId="0" applyFont="1" applyFill="1" applyBorder="1" applyAlignment="1">
      <alignment vertical="center" wrapText="1"/>
    </xf>
    <xf numFmtId="3" fontId="81" fillId="12" borderId="0" xfId="0" applyNumberFormat="1" applyFont="1" applyFill="1"/>
    <xf numFmtId="0" fontId="90" fillId="1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3" fontId="83" fillId="0" borderId="1" xfId="0" applyNumberFormat="1" applyFont="1" applyBorder="1" applyAlignment="1">
      <alignment vertical="center"/>
    </xf>
    <xf numFmtId="3" fontId="85" fillId="0" borderId="1" xfId="0" applyNumberFormat="1" applyFont="1" applyBorder="1" applyAlignment="1">
      <alignment vertical="center"/>
    </xf>
    <xf numFmtId="0" fontId="89" fillId="0" borderId="0" xfId="0" applyFont="1" applyAlignment="1">
      <alignment horizontal="center" vertical="center" wrapText="1"/>
    </xf>
    <xf numFmtId="0" fontId="81" fillId="0" borderId="0" xfId="0" applyFont="1" applyAlignment="1">
      <alignment horizontal="center" vertical="center" wrapText="1"/>
    </xf>
    <xf numFmtId="3" fontId="81" fillId="0" borderId="0" xfId="0" applyNumberFormat="1" applyFont="1" applyAlignment="1">
      <alignment horizontal="center" vertical="center" wrapText="1"/>
    </xf>
    <xf numFmtId="0" fontId="47" fillId="0" borderId="0" xfId="0" applyFont="1" applyAlignment="1">
      <alignment vertical="center"/>
    </xf>
    <xf numFmtId="3" fontId="81" fillId="0" borderId="0" xfId="0" applyNumberFormat="1" applyFont="1" applyAlignment="1">
      <alignment vertical="center"/>
    </xf>
    <xf numFmtId="0" fontId="46" fillId="0" borderId="1" xfId="0" applyFont="1" applyBorder="1" applyAlignment="1">
      <alignment vertical="center"/>
    </xf>
    <xf numFmtId="0" fontId="46" fillId="0" borderId="1" xfId="0" applyFont="1" applyFill="1" applyBorder="1" applyAlignment="1">
      <alignment horizontal="center" vertical="center" wrapText="1"/>
    </xf>
    <xf numFmtId="3" fontId="46" fillId="0" borderId="1" xfId="0" applyNumberFormat="1" applyFont="1" applyBorder="1" applyAlignment="1">
      <alignment horizontal="center" vertical="center"/>
    </xf>
    <xf numFmtId="0" fontId="90" fillId="0" borderId="1" xfId="0" applyFont="1" applyFill="1" applyBorder="1" applyAlignment="1">
      <alignment horizontal="left" vertical="center" wrapText="1"/>
    </xf>
    <xf numFmtId="0" fontId="47" fillId="0" borderId="1" xfId="0" applyFont="1" applyFill="1" applyBorder="1" applyAlignment="1">
      <alignment horizontal="left" vertical="center"/>
    </xf>
    <xf numFmtId="3" fontId="81" fillId="0" borderId="1" xfId="0" applyNumberFormat="1" applyFont="1" applyBorder="1" applyAlignment="1">
      <alignment vertical="center"/>
    </xf>
    <xf numFmtId="0" fontId="88" fillId="0" borderId="1" xfId="0" applyFont="1" applyFill="1" applyBorder="1" applyAlignment="1">
      <alignment vertical="center" wrapText="1"/>
    </xf>
    <xf numFmtId="3" fontId="46" fillId="0" borderId="1" xfId="0" applyNumberFormat="1" applyFont="1" applyBorder="1" applyAlignment="1">
      <alignment vertical="center"/>
    </xf>
    <xf numFmtId="3" fontId="90" fillId="0" borderId="1" xfId="0" applyNumberFormat="1" applyFont="1" applyBorder="1" applyAlignment="1">
      <alignment vertical="center"/>
    </xf>
    <xf numFmtId="0" fontId="47" fillId="0" borderId="1" xfId="0" applyFont="1" applyFill="1" applyBorder="1" applyAlignment="1">
      <alignment horizontal="left" vertical="center" wrapText="1"/>
    </xf>
    <xf numFmtId="0" fontId="88" fillId="0" borderId="1" xfId="0" applyFont="1" applyFill="1" applyBorder="1" applyAlignment="1">
      <alignment horizontal="left" vertical="center" wrapText="1"/>
    </xf>
    <xf numFmtId="0" fontId="46" fillId="0" borderId="1" xfId="0" applyFont="1" applyFill="1" applyBorder="1" applyAlignment="1">
      <alignment horizontal="left" vertical="center" wrapText="1"/>
    </xf>
    <xf numFmtId="3" fontId="86" fillId="0" borderId="1" xfId="0" applyNumberFormat="1" applyFont="1" applyBorder="1" applyAlignment="1">
      <alignment vertical="center"/>
    </xf>
    <xf numFmtId="3" fontId="82" fillId="0" borderId="29" xfId="0" applyNumberFormat="1" applyFont="1" applyBorder="1" applyAlignment="1">
      <alignment vertical="center"/>
    </xf>
    <xf numFmtId="3" fontId="82" fillId="0" borderId="1" xfId="0" applyNumberFormat="1" applyFont="1" applyBorder="1" applyAlignment="1">
      <alignment vertical="center"/>
    </xf>
    <xf numFmtId="0" fontId="94" fillId="0" borderId="1" xfId="0" applyFont="1" applyFill="1" applyBorder="1" applyAlignment="1">
      <alignment horizontal="left" vertical="center" wrapText="1"/>
    </xf>
    <xf numFmtId="0" fontId="90" fillId="0" borderId="1" xfId="0" applyFont="1" applyFill="1" applyBorder="1" applyAlignment="1">
      <alignment horizontal="left" vertical="center"/>
    </xf>
    <xf numFmtId="3" fontId="88" fillId="0" borderId="1" xfId="0" applyNumberFormat="1" applyFont="1" applyBorder="1" applyAlignment="1">
      <alignment vertical="center"/>
    </xf>
    <xf numFmtId="0" fontId="46" fillId="0" borderId="4" xfId="0" applyFont="1" applyFill="1" applyBorder="1" applyAlignment="1">
      <alignment horizontal="left" vertical="center"/>
    </xf>
    <xf numFmtId="3" fontId="46" fillId="0" borderId="4" xfId="0" applyNumberFormat="1" applyFont="1" applyBorder="1" applyAlignment="1">
      <alignment vertical="center"/>
    </xf>
    <xf numFmtId="0" fontId="46" fillId="0" borderId="9" xfId="0" applyFont="1" applyFill="1" applyBorder="1" applyAlignment="1">
      <alignment horizontal="left" vertical="center" wrapText="1"/>
    </xf>
    <xf numFmtId="0" fontId="82" fillId="0" borderId="9" xfId="0" applyFont="1" applyBorder="1" applyAlignment="1">
      <alignment vertical="center"/>
    </xf>
    <xf numFmtId="0" fontId="81" fillId="12" borderId="0" xfId="0" applyFont="1" applyFill="1" applyAlignment="1">
      <alignment vertical="center"/>
    </xf>
    <xf numFmtId="0" fontId="47" fillId="12" borderId="1" xfId="0" applyFont="1" applyFill="1" applyBorder="1" applyAlignment="1">
      <alignment horizontal="center" vertical="center" wrapText="1"/>
    </xf>
    <xf numFmtId="3" fontId="81" fillId="12" borderId="1" xfId="0" applyNumberFormat="1" applyFont="1" applyFill="1" applyBorder="1" applyAlignment="1">
      <alignment vertical="center"/>
    </xf>
    <xf numFmtId="3" fontId="81" fillId="12" borderId="0" xfId="0" applyNumberFormat="1" applyFont="1" applyFill="1" applyAlignment="1">
      <alignment vertical="center"/>
    </xf>
    <xf numFmtId="3" fontId="88" fillId="12" borderId="1" xfId="0" applyNumberFormat="1" applyFont="1" applyFill="1" applyBorder="1" applyAlignment="1">
      <alignment horizontal="left" vertical="center" wrapText="1"/>
    </xf>
    <xf numFmtId="3" fontId="46" fillId="12" borderId="1" xfId="0" applyNumberFormat="1" applyFont="1" applyFill="1" applyBorder="1" applyAlignment="1">
      <alignment horizontal="left" vertical="center"/>
    </xf>
    <xf numFmtId="3" fontId="90" fillId="12" borderId="1" xfId="0" applyNumberFormat="1" applyFont="1" applyFill="1" applyBorder="1" applyAlignment="1">
      <alignment horizontal="left" vertical="center" wrapText="1"/>
    </xf>
    <xf numFmtId="3" fontId="47" fillId="12" borderId="1" xfId="0" applyNumberFormat="1" applyFont="1" applyFill="1" applyBorder="1" applyAlignment="1">
      <alignment horizontal="left" vertical="center"/>
    </xf>
    <xf numFmtId="3" fontId="46" fillId="12" borderId="1" xfId="0" applyNumberFormat="1" applyFont="1" applyFill="1" applyBorder="1" applyAlignment="1">
      <alignment horizontal="left" vertical="center" wrapText="1"/>
    </xf>
    <xf numFmtId="3" fontId="46" fillId="12" borderId="4" xfId="0" applyNumberFormat="1" applyFont="1" applyFill="1" applyBorder="1" applyAlignment="1">
      <alignment horizontal="left" vertical="center" wrapText="1"/>
    </xf>
    <xf numFmtId="3" fontId="46" fillId="12" borderId="4" xfId="0" applyNumberFormat="1" applyFont="1" applyFill="1" applyBorder="1" applyAlignment="1">
      <alignment horizontal="left" vertical="center"/>
    </xf>
    <xf numFmtId="3" fontId="88" fillId="12" borderId="17" xfId="0" applyNumberFormat="1" applyFont="1" applyFill="1" applyBorder="1" applyAlignment="1">
      <alignment horizontal="left" vertical="center" wrapText="1"/>
    </xf>
    <xf numFmtId="3" fontId="46" fillId="12" borderId="18" xfId="0" applyNumberFormat="1" applyFont="1" applyFill="1" applyBorder="1" applyAlignment="1">
      <alignment horizontal="left" vertical="center"/>
    </xf>
    <xf numFmtId="3" fontId="90" fillId="12" borderId="6" xfId="0" applyNumberFormat="1" applyFont="1" applyFill="1" applyBorder="1" applyAlignment="1">
      <alignment horizontal="left" vertical="center" wrapText="1"/>
    </xf>
    <xf numFmtId="3" fontId="46" fillId="12" borderId="1" xfId="0" applyNumberFormat="1" applyFont="1" applyFill="1" applyBorder="1" applyAlignment="1">
      <alignment vertical="center"/>
    </xf>
    <xf numFmtId="3" fontId="88" fillId="12" borderId="4" xfId="0" applyNumberFormat="1" applyFont="1" applyFill="1" applyBorder="1" applyAlignment="1">
      <alignment horizontal="left" vertical="center" wrapText="1"/>
    </xf>
    <xf numFmtId="0" fontId="46" fillId="12" borderId="1" xfId="0" applyFont="1" applyFill="1" applyBorder="1" applyAlignment="1">
      <alignment vertical="center"/>
    </xf>
    <xf numFmtId="3" fontId="47" fillId="12" borderId="1" xfId="0" applyNumberFormat="1" applyFont="1" applyFill="1" applyBorder="1" applyAlignment="1">
      <alignment vertical="center"/>
    </xf>
    <xf numFmtId="3" fontId="46" fillId="12" borderId="18" xfId="0" applyNumberFormat="1" applyFont="1" applyFill="1" applyBorder="1" applyAlignment="1">
      <alignment vertical="center"/>
    </xf>
    <xf numFmtId="3" fontId="84" fillId="12" borderId="1" xfId="0" applyNumberFormat="1" applyFont="1" applyFill="1" applyBorder="1" applyAlignment="1">
      <alignment vertical="center"/>
    </xf>
    <xf numFmtId="3" fontId="84" fillId="12" borderId="6" xfId="0" applyNumberFormat="1" applyFont="1" applyFill="1" applyBorder="1" applyAlignment="1">
      <alignment vertical="center"/>
    </xf>
    <xf numFmtId="0" fontId="89" fillId="0" borderId="0" xfId="0" applyFont="1" applyAlignment="1">
      <alignment vertical="center"/>
    </xf>
    <xf numFmtId="0" fontId="46" fillId="0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vertical="center" wrapText="1"/>
    </xf>
    <xf numFmtId="0" fontId="81" fillId="0" borderId="1" xfId="0" applyFont="1" applyBorder="1" applyAlignment="1">
      <alignment vertical="center"/>
    </xf>
    <xf numFmtId="0" fontId="83" fillId="0" borderId="1" xfId="0" applyFont="1" applyBorder="1" applyAlignment="1">
      <alignment wrapText="1"/>
    </xf>
    <xf numFmtId="0" fontId="89" fillId="0" borderId="0" xfId="0" applyFont="1" applyFill="1"/>
    <xf numFmtId="0" fontId="47" fillId="0" borderId="0" xfId="0" applyFont="1" applyFill="1"/>
    <xf numFmtId="3" fontId="47" fillId="0" borderId="0" xfId="0" applyNumberFormat="1" applyFont="1" applyFill="1"/>
    <xf numFmtId="3" fontId="47" fillId="0" borderId="3" xfId="0" applyNumberFormat="1" applyFont="1" applyFill="1" applyBorder="1" applyAlignment="1">
      <alignment horizontal="center"/>
    </xf>
    <xf numFmtId="3" fontId="90" fillId="0" borderId="1" xfId="0" applyNumberFormat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vertical="center"/>
    </xf>
    <xf numFmtId="0" fontId="47" fillId="0" borderId="1" xfId="0" applyNumberFormat="1" applyFont="1" applyFill="1" applyBorder="1" applyAlignment="1">
      <alignment vertical="center"/>
    </xf>
    <xf numFmtId="166" fontId="47" fillId="0" borderId="1" xfId="0" applyNumberFormat="1" applyFont="1" applyFill="1" applyBorder="1" applyAlignment="1">
      <alignment vertical="center"/>
    </xf>
    <xf numFmtId="0" fontId="47" fillId="0" borderId="1" xfId="0" applyFont="1" applyFill="1" applyBorder="1" applyAlignment="1">
      <alignment vertical="center" wrapText="1"/>
    </xf>
    <xf numFmtId="166" fontId="90" fillId="0" borderId="1" xfId="0" applyNumberFormat="1" applyFont="1" applyFill="1" applyBorder="1" applyAlignment="1">
      <alignment vertical="center"/>
    </xf>
    <xf numFmtId="0" fontId="46" fillId="0" borderId="1" xfId="0" applyFont="1" applyFill="1" applyBorder="1" applyAlignment="1">
      <alignment vertical="center" wrapText="1"/>
    </xf>
    <xf numFmtId="0" fontId="90" fillId="0" borderId="1" xfId="0" applyFont="1" applyFill="1" applyBorder="1" applyAlignment="1">
      <alignment vertical="center" wrapText="1"/>
    </xf>
    <xf numFmtId="0" fontId="90" fillId="0" borderId="1" xfId="0" applyFont="1" applyFill="1" applyBorder="1" applyAlignment="1">
      <alignment vertical="center"/>
    </xf>
    <xf numFmtId="165" fontId="47" fillId="0" borderId="1" xfId="0" applyNumberFormat="1" applyFont="1" applyFill="1" applyBorder="1" applyAlignment="1">
      <alignment horizontal="left" vertical="center"/>
    </xf>
    <xf numFmtId="0" fontId="88" fillId="0" borderId="1" xfId="0" applyFont="1" applyFill="1" applyBorder="1" applyAlignment="1">
      <alignment horizontal="left" vertical="center"/>
    </xf>
    <xf numFmtId="0" fontId="89" fillId="12" borderId="0" xfId="0" applyFont="1" applyFill="1" applyAlignment="1">
      <alignment horizontal="center" vertical="center" wrapText="1"/>
    </xf>
    <xf numFmtId="0" fontId="81" fillId="12" borderId="0" xfId="0" applyFont="1" applyFill="1" applyAlignment="1">
      <alignment horizontal="center" vertical="center" wrapText="1"/>
    </xf>
    <xf numFmtId="0" fontId="47" fillId="12" borderId="0" xfId="0" applyFont="1" applyFill="1" applyAlignment="1">
      <alignment vertical="center"/>
    </xf>
    <xf numFmtId="0" fontId="47" fillId="12" borderId="1" xfId="0" applyFont="1" applyFill="1" applyBorder="1" applyAlignment="1">
      <alignment vertical="center"/>
    </xf>
    <xf numFmtId="0" fontId="26" fillId="0" borderId="0" xfId="0" applyFont="1" applyAlignment="1">
      <alignment vertical="center"/>
    </xf>
    <xf numFmtId="0" fontId="46" fillId="0" borderId="0" xfId="0" applyFont="1" applyAlignment="1">
      <alignment horizontal="center" vertical="center" wrapText="1"/>
    </xf>
    <xf numFmtId="0" fontId="9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3" fontId="47" fillId="0" borderId="1" xfId="0" applyNumberFormat="1" applyFont="1" applyBorder="1" applyAlignment="1">
      <alignment vertical="center"/>
    </xf>
    <xf numFmtId="0" fontId="96" fillId="0" borderId="1" xfId="0" applyFont="1" applyFill="1" applyBorder="1" applyAlignment="1">
      <alignment horizontal="left" vertical="center" wrapText="1"/>
    </xf>
    <xf numFmtId="0" fontId="88" fillId="0" borderId="1" xfId="0" applyFont="1" applyFill="1" applyBorder="1" applyAlignment="1">
      <alignment vertical="center"/>
    </xf>
    <xf numFmtId="0" fontId="97" fillId="0" borderId="1" xfId="0" applyFont="1" applyFill="1" applyBorder="1" applyAlignment="1">
      <alignment horizontal="left" vertical="center" wrapText="1"/>
    </xf>
    <xf numFmtId="0" fontId="88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horizontal="left" vertical="center" wrapText="1"/>
    </xf>
    <xf numFmtId="0" fontId="46" fillId="0" borderId="1" xfId="0" applyFont="1" applyBorder="1" applyAlignment="1">
      <alignment vertical="center" wrapText="1"/>
    </xf>
    <xf numFmtId="3" fontId="46" fillId="12" borderId="1" xfId="0" applyNumberFormat="1" applyFont="1" applyFill="1" applyBorder="1" applyAlignment="1">
      <alignment horizontal="right" vertical="center" wrapText="1"/>
    </xf>
    <xf numFmtId="3" fontId="89" fillId="12" borderId="0" xfId="0" applyNumberFormat="1" applyFont="1" applyFill="1" applyAlignment="1">
      <alignment horizontal="center" vertical="center" wrapText="1"/>
    </xf>
    <xf numFmtId="0" fontId="88" fillId="12" borderId="1" xfId="0" applyFont="1" applyFill="1" applyBorder="1" applyAlignment="1">
      <alignment vertical="center"/>
    </xf>
    <xf numFmtId="3" fontId="47" fillId="12" borderId="1" xfId="0" applyNumberFormat="1" applyFont="1" applyFill="1" applyBorder="1" applyAlignment="1">
      <alignment horizontal="right" vertical="center"/>
    </xf>
    <xf numFmtId="3" fontId="46" fillId="12" borderId="1" xfId="0" applyNumberFormat="1" applyFont="1" applyFill="1" applyBorder="1" applyAlignment="1">
      <alignment horizontal="right" vertical="center"/>
    </xf>
    <xf numFmtId="0" fontId="46" fillId="12" borderId="1" xfId="0" applyFont="1" applyFill="1" applyBorder="1" applyAlignment="1">
      <alignment vertical="center" wrapText="1"/>
    </xf>
    <xf numFmtId="0" fontId="98" fillId="12" borderId="1" xfId="0" applyFont="1" applyFill="1" applyBorder="1" applyAlignment="1">
      <alignment horizontal="left" vertical="center" wrapText="1"/>
    </xf>
    <xf numFmtId="0" fontId="90" fillId="12" borderId="1" xfId="0" applyFont="1" applyFill="1" applyBorder="1" applyAlignment="1">
      <alignment vertical="center"/>
    </xf>
    <xf numFmtId="0" fontId="96" fillId="12" borderId="1" xfId="0" applyFont="1" applyFill="1" applyBorder="1" applyAlignment="1">
      <alignment horizontal="left" vertical="center" wrapText="1"/>
    </xf>
    <xf numFmtId="0" fontId="97" fillId="12" borderId="1" xfId="0" applyFont="1" applyFill="1" applyBorder="1" applyAlignment="1">
      <alignment horizontal="left" vertical="center" wrapText="1"/>
    </xf>
    <xf numFmtId="0" fontId="81" fillId="12" borderId="1" xfId="0" applyFont="1" applyFill="1" applyBorder="1" applyAlignment="1">
      <alignment vertical="center"/>
    </xf>
    <xf numFmtId="3" fontId="82" fillId="12" borderId="1" xfId="0" applyNumberFormat="1" applyFont="1" applyFill="1" applyBorder="1" applyAlignment="1">
      <alignment vertical="center"/>
    </xf>
    <xf numFmtId="0" fontId="91" fillId="0" borderId="0" xfId="0" applyFont="1" applyFill="1" applyBorder="1" applyAlignment="1">
      <alignment horizontal="center" vertical="center" wrapText="1"/>
    </xf>
    <xf numFmtId="0" fontId="46" fillId="0" borderId="5" xfId="0" applyFont="1" applyBorder="1" applyAlignment="1">
      <alignment vertical="center"/>
    </xf>
    <xf numFmtId="0" fontId="46" fillId="0" borderId="1" xfId="0" applyFont="1" applyBorder="1" applyAlignment="1">
      <alignment horizontal="center" vertical="center"/>
    </xf>
    <xf numFmtId="0" fontId="47" fillId="0" borderId="6" xfId="0" applyFont="1" applyFill="1" applyBorder="1" applyAlignment="1">
      <alignment horizontal="left" vertical="center" wrapText="1"/>
    </xf>
    <xf numFmtId="3" fontId="81" fillId="0" borderId="6" xfId="0" applyNumberFormat="1" applyFont="1" applyBorder="1" applyAlignment="1">
      <alignment vertical="center"/>
    </xf>
    <xf numFmtId="3" fontId="82" fillId="0" borderId="6" xfId="0" applyNumberFormat="1" applyFont="1" applyBorder="1" applyAlignment="1">
      <alignment vertical="center"/>
    </xf>
    <xf numFmtId="0" fontId="46" fillId="12" borderId="5" xfId="0" applyFont="1" applyFill="1" applyBorder="1" applyAlignment="1">
      <alignment horizontal="left" vertical="center"/>
    </xf>
    <xf numFmtId="166" fontId="46" fillId="12" borderId="17" xfId="0" applyNumberFormat="1" applyFont="1" applyFill="1" applyBorder="1" applyAlignment="1">
      <alignment vertical="center"/>
    </xf>
    <xf numFmtId="0" fontId="47" fillId="12" borderId="1" xfId="0" applyNumberFormat="1" applyFont="1" applyFill="1" applyBorder="1" applyAlignment="1">
      <alignment vertical="center"/>
    </xf>
    <xf numFmtId="166" fontId="47" fillId="12" borderId="1" xfId="0" applyNumberFormat="1" applyFont="1" applyFill="1" applyBorder="1" applyAlignment="1">
      <alignment vertical="center"/>
    </xf>
    <xf numFmtId="166" fontId="46" fillId="12" borderId="1" xfId="0" applyNumberFormat="1" applyFont="1" applyFill="1" applyBorder="1" applyAlignment="1">
      <alignment vertical="center"/>
    </xf>
    <xf numFmtId="165" fontId="47" fillId="12" borderId="1" xfId="0" applyNumberFormat="1" applyFont="1" applyFill="1" applyBorder="1" applyAlignment="1">
      <alignment horizontal="left" vertical="center"/>
    </xf>
    <xf numFmtId="166" fontId="46" fillId="12" borderId="4" xfId="0" applyNumberFormat="1" applyFont="1" applyFill="1" applyBorder="1" applyAlignment="1">
      <alignment vertical="center"/>
    </xf>
    <xf numFmtId="167" fontId="47" fillId="12" borderId="1" xfId="0" applyNumberFormat="1" applyFont="1" applyFill="1" applyBorder="1" applyAlignment="1">
      <alignment vertical="center"/>
    </xf>
    <xf numFmtId="167" fontId="46" fillId="12" borderId="1" xfId="0" applyNumberFormat="1" applyFont="1" applyFill="1" applyBorder="1" applyAlignment="1">
      <alignment vertical="center"/>
    </xf>
    <xf numFmtId="0" fontId="87" fillId="12" borderId="1" xfId="0" applyFont="1" applyFill="1" applyBorder="1" applyAlignment="1">
      <alignment vertical="center"/>
    </xf>
    <xf numFmtId="3" fontId="47" fillId="12" borderId="40" xfId="0" applyNumberFormat="1" applyFont="1" applyFill="1" applyBorder="1" applyAlignment="1">
      <alignment vertical="center"/>
    </xf>
    <xf numFmtId="3" fontId="47" fillId="12" borderId="6" xfId="0" applyNumberFormat="1" applyFont="1" applyFill="1" applyBorder="1" applyAlignment="1">
      <alignment vertical="center"/>
    </xf>
    <xf numFmtId="0" fontId="91" fillId="0" borderId="1" xfId="0" applyFont="1" applyFill="1" applyBorder="1" applyAlignment="1">
      <alignment vertical="center"/>
    </xf>
    <xf numFmtId="3" fontId="91" fillId="0" borderId="1" xfId="0" applyNumberFormat="1" applyFont="1" applyFill="1" applyBorder="1" applyAlignment="1">
      <alignment vertical="center"/>
    </xf>
    <xf numFmtId="0" fontId="91" fillId="0" borderId="1" xfId="0" applyFont="1" applyFill="1" applyBorder="1" applyAlignment="1">
      <alignment vertical="center" wrapText="1"/>
    </xf>
    <xf numFmtId="3" fontId="90" fillId="0" borderId="1" xfId="0" applyNumberFormat="1" applyFont="1" applyFill="1" applyBorder="1" applyAlignment="1">
      <alignment vertical="center"/>
    </xf>
    <xf numFmtId="3" fontId="51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49" fillId="0" borderId="0" xfId="0" applyFont="1" applyAlignment="1">
      <alignment vertical="center"/>
    </xf>
    <xf numFmtId="0" fontId="46" fillId="0" borderId="0" xfId="0" applyFont="1" applyAlignment="1">
      <alignment horizontal="justify" vertical="center"/>
    </xf>
    <xf numFmtId="0" fontId="93" fillId="0" borderId="0" xfId="0" applyFont="1" applyAlignment="1">
      <alignment horizontal="justify" vertical="center"/>
    </xf>
    <xf numFmtId="0" fontId="47" fillId="0" borderId="0" xfId="0" applyFont="1" applyAlignment="1">
      <alignment horizontal="justify" vertical="center"/>
    </xf>
    <xf numFmtId="0" fontId="47" fillId="0" borderId="1" xfId="0" applyFont="1" applyBorder="1" applyAlignment="1">
      <alignment vertical="center"/>
    </xf>
    <xf numFmtId="0" fontId="81" fillId="0" borderId="0" xfId="0" applyFont="1" applyBorder="1" applyAlignment="1">
      <alignment vertical="center"/>
    </xf>
    <xf numFmtId="0" fontId="86" fillId="0" borderId="0" xfId="0" applyFont="1" applyFill="1" applyAlignment="1">
      <alignment vertical="center"/>
    </xf>
    <xf numFmtId="0" fontId="85" fillId="0" borderId="0" xfId="0" applyFont="1" applyFill="1" applyAlignment="1">
      <alignment horizontal="right" vertical="center"/>
    </xf>
    <xf numFmtId="0" fontId="85" fillId="0" borderId="4" xfId="0" applyFont="1" applyFill="1" applyBorder="1" applyAlignment="1">
      <alignment horizontal="center" vertical="center"/>
    </xf>
    <xf numFmtId="0" fontId="86" fillId="0" borderId="5" xfId="0" applyFont="1" applyFill="1" applyBorder="1" applyAlignment="1">
      <alignment horizontal="left" vertical="center" wrapText="1"/>
    </xf>
    <xf numFmtId="0" fontId="85" fillId="0" borderId="5" xfId="0" applyFont="1" applyFill="1" applyBorder="1" applyAlignment="1">
      <alignment horizontal="left" vertical="center" wrapText="1"/>
    </xf>
    <xf numFmtId="0" fontId="86" fillId="0" borderId="5" xfId="0" applyFont="1" applyFill="1" applyBorder="1" applyAlignment="1">
      <alignment vertical="center"/>
    </xf>
    <xf numFmtId="0" fontId="91" fillId="0" borderId="0" xfId="0" applyFont="1" applyAlignment="1">
      <alignment horizontal="center" vertical="center" wrapText="1"/>
    </xf>
    <xf numFmtId="0" fontId="83" fillId="0" borderId="1" xfId="0" applyFont="1" applyBorder="1" applyAlignment="1">
      <alignment horizontal="center" vertical="center" wrapText="1"/>
    </xf>
    <xf numFmtId="0" fontId="82" fillId="12" borderId="1" xfId="0" applyFont="1" applyFill="1" applyBorder="1" applyAlignment="1">
      <alignment horizontal="left" vertical="center"/>
    </xf>
    <xf numFmtId="166" fontId="82" fillId="12" borderId="1" xfId="0" applyNumberFormat="1" applyFont="1" applyFill="1" applyBorder="1" applyAlignment="1">
      <alignment vertical="center"/>
    </xf>
    <xf numFmtId="0" fontId="82" fillId="12" borderId="1" xfId="0" applyFont="1" applyFill="1" applyBorder="1" applyAlignment="1">
      <alignment horizontal="left" vertical="center" wrapText="1"/>
    </xf>
    <xf numFmtId="166" fontId="81" fillId="12" borderId="1" xfId="0" applyNumberFormat="1" applyFont="1" applyFill="1" applyBorder="1" applyAlignment="1">
      <alignment vertical="center"/>
    </xf>
    <xf numFmtId="0" fontId="81" fillId="12" borderId="1" xfId="0" applyFont="1" applyFill="1" applyBorder="1" applyAlignment="1">
      <alignment vertical="center" wrapText="1"/>
    </xf>
    <xf numFmtId="0" fontId="81" fillId="12" borderId="1" xfId="0" applyFont="1" applyFill="1" applyBorder="1" applyAlignment="1">
      <alignment horizontal="left" vertical="center" wrapText="1"/>
    </xf>
    <xf numFmtId="0" fontId="81" fillId="12" borderId="1" xfId="0" applyFont="1" applyFill="1" applyBorder="1" applyAlignment="1">
      <alignment horizontal="left" vertical="center"/>
    </xf>
    <xf numFmtId="166" fontId="82" fillId="12" borderId="1" xfId="0" applyNumberFormat="1" applyFont="1" applyFill="1" applyBorder="1" applyAlignment="1">
      <alignment vertical="center" wrapText="1"/>
    </xf>
    <xf numFmtId="165" fontId="81" fillId="12" borderId="1" xfId="0" applyNumberFormat="1" applyFont="1" applyFill="1" applyBorder="1" applyAlignment="1">
      <alignment horizontal="left" vertical="center"/>
    </xf>
    <xf numFmtId="0" fontId="82" fillId="12" borderId="0" xfId="0" applyFont="1" applyFill="1" applyAlignment="1">
      <alignment horizontal="center" vertical="center"/>
    </xf>
    <xf numFmtId="49" fontId="81" fillId="12" borderId="0" xfId="0" applyNumberFormat="1" applyFont="1" applyFill="1" applyBorder="1" applyAlignment="1">
      <alignment vertical="center"/>
    </xf>
    <xf numFmtId="0" fontId="81" fillId="12" borderId="0" xfId="0" applyFont="1" applyFill="1" applyBorder="1" applyAlignment="1">
      <alignment vertical="center"/>
    </xf>
    <xf numFmtId="49" fontId="81" fillId="12" borderId="8" xfId="0" applyNumberFormat="1" applyFont="1" applyFill="1" applyBorder="1" applyAlignment="1">
      <alignment vertical="center"/>
    </xf>
    <xf numFmtId="49" fontId="81" fillId="12" borderId="1" xfId="0" applyNumberFormat="1" applyFont="1" applyFill="1" applyBorder="1" applyAlignment="1">
      <alignment vertical="center"/>
    </xf>
    <xf numFmtId="0" fontId="81" fillId="12" borderId="8" xfId="0" applyFont="1" applyFill="1" applyBorder="1" applyAlignment="1">
      <alignment vertical="center"/>
    </xf>
    <xf numFmtId="0" fontId="99" fillId="12" borderId="1" xfId="0" applyFont="1" applyFill="1" applyBorder="1" applyAlignment="1">
      <alignment vertical="center"/>
    </xf>
    <xf numFmtId="0" fontId="82" fillId="12" borderId="1" xfId="0" applyFont="1" applyFill="1" applyBorder="1" applyAlignment="1">
      <alignment vertical="center"/>
    </xf>
    <xf numFmtId="0" fontId="88" fillId="12" borderId="17" xfId="0" applyFont="1" applyFill="1" applyBorder="1" applyAlignment="1">
      <alignment horizontal="left" vertical="center" wrapText="1"/>
    </xf>
    <xf numFmtId="0" fontId="88" fillId="12" borderId="17" xfId="0" applyFont="1" applyFill="1" applyBorder="1" applyAlignment="1">
      <alignment horizontal="left" vertical="center"/>
    </xf>
    <xf numFmtId="0" fontId="46" fillId="12" borderId="5" xfId="0" applyFont="1" applyFill="1" applyBorder="1" applyAlignment="1">
      <alignment horizontal="center" vertical="center" wrapText="1"/>
    </xf>
    <xf numFmtId="0" fontId="89" fillId="12" borderId="0" xfId="0" applyFont="1" applyFill="1" applyAlignment="1">
      <alignment vertical="center"/>
    </xf>
    <xf numFmtId="3" fontId="47" fillId="12" borderId="0" xfId="0" applyNumberFormat="1" applyFont="1" applyFill="1" applyAlignment="1">
      <alignment vertical="center"/>
    </xf>
    <xf numFmtId="49" fontId="81" fillId="12" borderId="1" xfId="0" applyNumberFormat="1" applyFont="1" applyFill="1" applyBorder="1" applyAlignment="1">
      <alignment horizontal="center" vertical="center"/>
    </xf>
    <xf numFmtId="49" fontId="101" fillId="12" borderId="1" xfId="0" applyNumberFormat="1" applyFont="1" applyFill="1" applyBorder="1" applyAlignment="1">
      <alignment vertical="center"/>
    </xf>
    <xf numFmtId="0" fontId="101" fillId="12" borderId="1" xfId="0" applyFont="1" applyFill="1" applyBorder="1" applyAlignment="1">
      <alignment vertical="center"/>
    </xf>
    <xf numFmtId="49" fontId="81" fillId="12" borderId="1" xfId="0" applyNumberFormat="1" applyFont="1" applyFill="1" applyBorder="1" applyAlignment="1">
      <alignment vertical="center" wrapText="1"/>
    </xf>
    <xf numFmtId="49" fontId="101" fillId="12" borderId="1" xfId="0" applyNumberFormat="1" applyFont="1" applyFill="1" applyBorder="1" applyAlignment="1">
      <alignment vertical="center" wrapText="1"/>
    </xf>
    <xf numFmtId="0" fontId="101" fillId="12" borderId="1" xfId="0" applyFont="1" applyFill="1" applyBorder="1" applyAlignment="1">
      <alignment vertical="center" wrapText="1"/>
    </xf>
    <xf numFmtId="3" fontId="81" fillId="12" borderId="12" xfId="0" applyNumberFormat="1" applyFont="1" applyFill="1" applyBorder="1" applyAlignment="1">
      <alignment horizontal="center" vertical="center" wrapText="1"/>
    </xf>
    <xf numFmtId="3" fontId="90" fillId="12" borderId="12" xfId="0" applyNumberFormat="1" applyFont="1" applyFill="1" applyBorder="1" applyAlignment="1">
      <alignment vertical="center"/>
    </xf>
    <xf numFmtId="3" fontId="90" fillId="12" borderId="8" xfId="0" applyNumberFormat="1" applyFont="1" applyFill="1" applyBorder="1" applyAlignment="1">
      <alignment vertical="center"/>
    </xf>
    <xf numFmtId="3" fontId="88" fillId="12" borderId="12" xfId="0" applyNumberFormat="1" applyFont="1" applyFill="1" applyBorder="1" applyAlignment="1">
      <alignment vertical="center"/>
    </xf>
    <xf numFmtId="3" fontId="88" fillId="12" borderId="8" xfId="0" applyNumberFormat="1" applyFont="1" applyFill="1" applyBorder="1" applyAlignment="1">
      <alignment vertical="center"/>
    </xf>
    <xf numFmtId="3" fontId="90" fillId="12" borderId="16" xfId="0" applyNumberFormat="1" applyFont="1" applyFill="1" applyBorder="1" applyAlignment="1">
      <alignment vertical="center"/>
    </xf>
    <xf numFmtId="3" fontId="88" fillId="12" borderId="19" xfId="0" applyNumberFormat="1" applyFont="1" applyFill="1" applyBorder="1" applyAlignment="1">
      <alignment vertical="center"/>
    </xf>
    <xf numFmtId="3" fontId="88" fillId="12" borderId="41" xfId="0" applyNumberFormat="1" applyFont="1" applyFill="1" applyBorder="1" applyAlignment="1">
      <alignment vertical="center"/>
    </xf>
    <xf numFmtId="3" fontId="88" fillId="12" borderId="9" xfId="0" applyNumberFormat="1" applyFont="1" applyFill="1" applyBorder="1" applyAlignment="1">
      <alignment vertical="center"/>
    </xf>
    <xf numFmtId="3" fontId="90" fillId="12" borderId="11" xfId="0" applyNumberFormat="1" applyFont="1" applyFill="1" applyBorder="1" applyAlignment="1">
      <alignment vertical="center"/>
    </xf>
    <xf numFmtId="3" fontId="88" fillId="12" borderId="29" xfId="0" applyNumberFormat="1" applyFont="1" applyFill="1" applyBorder="1" applyAlignment="1">
      <alignment vertical="center"/>
    </xf>
    <xf numFmtId="3" fontId="88" fillId="12" borderId="39" xfId="0" applyNumberFormat="1" applyFont="1" applyFill="1" applyBorder="1" applyAlignment="1">
      <alignment vertical="center"/>
    </xf>
    <xf numFmtId="0" fontId="86" fillId="0" borderId="0" xfId="2" applyFont="1" applyFill="1" applyAlignment="1"/>
    <xf numFmtId="0" fontId="85" fillId="0" borderId="0" xfId="2" applyFont="1" applyFill="1" applyAlignment="1"/>
    <xf numFmtId="0" fontId="86" fillId="0" borderId="0" xfId="2" applyFont="1" applyFill="1" applyAlignment="1">
      <alignment horizontal="center"/>
    </xf>
    <xf numFmtId="0" fontId="90" fillId="0" borderId="0" xfId="0" applyFont="1" applyFill="1" applyAlignment="1">
      <alignment vertical="center" wrapText="1"/>
    </xf>
    <xf numFmtId="0" fontId="90" fillId="0" borderId="0" xfId="0" applyFont="1" applyFill="1" applyAlignment="1">
      <alignment vertical="center"/>
    </xf>
    <xf numFmtId="0" fontId="47" fillId="0" borderId="0" xfId="0" applyFont="1" applyAlignment="1">
      <alignment horizontal="center" vertical="center"/>
    </xf>
    <xf numFmtId="0" fontId="47" fillId="0" borderId="0" xfId="0" applyFont="1" applyAlignment="1">
      <alignment horizontal="left" vertical="center"/>
    </xf>
    <xf numFmtId="3" fontId="4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88" fillId="0" borderId="0" xfId="2" applyFont="1" applyFill="1" applyAlignment="1">
      <alignment horizontal="center" vertical="center"/>
    </xf>
    <xf numFmtId="0" fontId="88" fillId="0" borderId="0" xfId="2" applyFont="1" applyFill="1" applyAlignment="1">
      <alignment vertical="center"/>
    </xf>
    <xf numFmtId="0" fontId="90" fillId="0" borderId="0" xfId="2" applyFont="1" applyFill="1" applyAlignment="1">
      <alignment vertical="center"/>
    </xf>
    <xf numFmtId="0" fontId="88" fillId="0" borderId="0" xfId="2" applyFont="1" applyFill="1" applyAlignment="1">
      <alignment horizontal="center"/>
    </xf>
    <xf numFmtId="0" fontId="90" fillId="0" borderId="0" xfId="2" applyFont="1" applyFill="1" applyAlignment="1"/>
    <xf numFmtId="0" fontId="91" fillId="12" borderId="0" xfId="0" applyFont="1" applyFill="1" applyBorder="1" applyAlignment="1">
      <alignment horizontal="center" vertical="center" wrapText="1"/>
    </xf>
    <xf numFmtId="0" fontId="93" fillId="12" borderId="0" xfId="0" applyFont="1" applyFill="1" applyAlignment="1">
      <alignment horizontal="center" vertical="center" wrapText="1"/>
    </xf>
    <xf numFmtId="3" fontId="93" fillId="12" borderId="0" xfId="0" applyNumberFormat="1" applyFont="1" applyFill="1" applyAlignment="1">
      <alignment horizontal="center" vertical="center" wrapText="1"/>
    </xf>
    <xf numFmtId="3" fontId="46" fillId="12" borderId="1" xfId="0" applyNumberFormat="1" applyFont="1" applyFill="1" applyBorder="1" applyAlignment="1">
      <alignment horizontal="center" vertical="center"/>
    </xf>
    <xf numFmtId="0" fontId="89" fillId="0" borderId="0" xfId="0" applyFont="1" applyAlignment="1">
      <alignment horizontal="justify" vertical="center"/>
    </xf>
    <xf numFmtId="0" fontId="82" fillId="0" borderId="45" xfId="0" applyFont="1" applyBorder="1" applyAlignment="1">
      <alignment horizontal="center" vertical="center" wrapText="1"/>
    </xf>
    <xf numFmtId="0" fontId="82" fillId="0" borderId="36" xfId="0" applyFont="1" applyBorder="1" applyAlignment="1">
      <alignment horizontal="center" vertical="center" wrapText="1"/>
    </xf>
    <xf numFmtId="0" fontId="102" fillId="0" borderId="34" xfId="0" applyFont="1" applyBorder="1" applyAlignment="1">
      <alignment horizontal="justify" vertical="center" wrapText="1"/>
    </xf>
    <xf numFmtId="0" fontId="81" fillId="0" borderId="36" xfId="0" applyFont="1" applyBorder="1" applyAlignment="1">
      <alignment horizontal="justify" vertical="center" wrapText="1"/>
    </xf>
    <xf numFmtId="0" fontId="81" fillId="0" borderId="34" xfId="0" applyFont="1" applyBorder="1" applyAlignment="1">
      <alignment horizontal="justify" vertical="center" wrapText="1"/>
    </xf>
    <xf numFmtId="0" fontId="82" fillId="0" borderId="34" xfId="0" applyFont="1" applyBorder="1" applyAlignment="1">
      <alignment horizontal="justify" vertical="center" wrapText="1"/>
    </xf>
    <xf numFmtId="0" fontId="102" fillId="0" borderId="9" xfId="0" applyFont="1" applyBorder="1" applyAlignment="1">
      <alignment horizontal="justify" vertical="center" wrapText="1"/>
    </xf>
    <xf numFmtId="0" fontId="82" fillId="0" borderId="29" xfId="0" applyFont="1" applyBorder="1" applyAlignment="1">
      <alignment horizontal="justify" vertical="center" wrapText="1"/>
    </xf>
    <xf numFmtId="0" fontId="82" fillId="0" borderId="36" xfId="0" applyFont="1" applyBorder="1" applyAlignment="1">
      <alignment horizontal="justify" vertical="center" wrapText="1"/>
    </xf>
    <xf numFmtId="0" fontId="88" fillId="12" borderId="0" xfId="0" applyFont="1" applyFill="1" applyAlignment="1">
      <alignment horizontal="center"/>
    </xf>
    <xf numFmtId="0" fontId="47" fillId="12" borderId="1" xfId="0" applyFont="1" applyFill="1" applyBorder="1"/>
    <xf numFmtId="0" fontId="47" fillId="12" borderId="1" xfId="0" applyFont="1" applyFill="1" applyBorder="1" applyAlignment="1">
      <alignment horizontal="center"/>
    </xf>
    <xf numFmtId="3" fontId="47" fillId="12" borderId="8" xfId="0" applyNumberFormat="1" applyFont="1" applyFill="1" applyBorder="1" applyAlignment="1">
      <alignment horizontal="center"/>
    </xf>
    <xf numFmtId="3" fontId="47" fillId="12" borderId="1" xfId="0" applyNumberFormat="1" applyFont="1" applyFill="1" applyBorder="1" applyAlignment="1">
      <alignment horizontal="center"/>
    </xf>
    <xf numFmtId="0" fontId="47" fillId="12" borderId="5" xfId="0" applyFont="1" applyFill="1" applyBorder="1" applyAlignment="1">
      <alignment horizontal="center"/>
    </xf>
    <xf numFmtId="0" fontId="46" fillId="12" borderId="11" xfId="0" applyFont="1" applyFill="1" applyBorder="1" applyAlignment="1">
      <alignment horizontal="center"/>
    </xf>
    <xf numFmtId="3" fontId="47" fillId="12" borderId="5" xfId="0" applyNumberFormat="1" applyFont="1" applyFill="1" applyBorder="1"/>
    <xf numFmtId="3" fontId="47" fillId="12" borderId="12" xfId="0" applyNumberFormat="1" applyFont="1" applyFill="1" applyBorder="1"/>
    <xf numFmtId="3" fontId="47" fillId="12" borderId="1" xfId="0" applyNumberFormat="1" applyFont="1" applyFill="1" applyBorder="1"/>
    <xf numFmtId="0" fontId="46" fillId="12" borderId="1" xfId="0" applyFont="1" applyFill="1" applyBorder="1"/>
    <xf numFmtId="3" fontId="46" fillId="12" borderId="1" xfId="0" applyNumberFormat="1" applyFont="1" applyFill="1" applyBorder="1"/>
    <xf numFmtId="3" fontId="46" fillId="12" borderId="5" xfId="0" applyNumberFormat="1" applyFont="1" applyFill="1" applyBorder="1"/>
    <xf numFmtId="3" fontId="46" fillId="12" borderId="12" xfId="0" applyNumberFormat="1" applyFont="1" applyFill="1" applyBorder="1"/>
    <xf numFmtId="0" fontId="46" fillId="12" borderId="4" xfId="0" applyFont="1" applyFill="1" applyBorder="1"/>
    <xf numFmtId="3" fontId="47" fillId="12" borderId="4" xfId="0" applyNumberFormat="1" applyFont="1" applyFill="1" applyBorder="1"/>
    <xf numFmtId="3" fontId="46" fillId="12" borderId="4" xfId="0" applyNumberFormat="1" applyFont="1" applyFill="1" applyBorder="1"/>
    <xf numFmtId="3" fontId="46" fillId="12" borderId="18" xfId="0" applyNumberFormat="1" applyFont="1" applyFill="1" applyBorder="1"/>
    <xf numFmtId="3" fontId="46" fillId="12" borderId="40" xfId="0" applyNumberFormat="1" applyFont="1" applyFill="1" applyBorder="1"/>
    <xf numFmtId="3" fontId="46" fillId="12" borderId="8" xfId="0" applyNumberFormat="1" applyFont="1" applyFill="1" applyBorder="1"/>
    <xf numFmtId="0" fontId="47" fillId="12" borderId="6" xfId="0" applyFont="1" applyFill="1" applyBorder="1"/>
    <xf numFmtId="3" fontId="90" fillId="12" borderId="6" xfId="0" applyNumberFormat="1" applyFont="1" applyFill="1" applyBorder="1"/>
    <xf numFmtId="3" fontId="90" fillId="12" borderId="4" xfId="0" applyNumberFormat="1" applyFont="1" applyFill="1" applyBorder="1"/>
    <xf numFmtId="3" fontId="46" fillId="12" borderId="13" xfId="0" applyNumberFormat="1" applyFont="1" applyFill="1" applyBorder="1"/>
    <xf numFmtId="0" fontId="81" fillId="0" borderId="0" xfId="0" applyFont="1" applyAlignment="1">
      <alignment horizontal="center" vertical="center"/>
    </xf>
    <xf numFmtId="0" fontId="81" fillId="0" borderId="34" xfId="0" applyFont="1" applyBorder="1" applyAlignment="1">
      <alignment vertical="center" wrapText="1"/>
    </xf>
    <xf numFmtId="0" fontId="103" fillId="0" borderId="36" xfId="0" applyFont="1" applyBorder="1" applyAlignment="1">
      <alignment horizontal="justify" vertical="center" wrapText="1"/>
    </xf>
    <xf numFmtId="0" fontId="103" fillId="0" borderId="34" xfId="0" applyFont="1" applyBorder="1" applyAlignment="1">
      <alignment horizontal="justify" vertical="center" wrapText="1"/>
    </xf>
    <xf numFmtId="0" fontId="82" fillId="0" borderId="35" xfId="0" applyFont="1" applyBorder="1" applyAlignment="1">
      <alignment horizontal="justify" vertical="center" wrapText="1"/>
    </xf>
    <xf numFmtId="0" fontId="82" fillId="0" borderId="37" xfId="0" applyFont="1" applyBorder="1" applyAlignment="1">
      <alignment horizontal="justify" vertical="center" wrapText="1"/>
    </xf>
    <xf numFmtId="3" fontId="90" fillId="0" borderId="1" xfId="0" applyNumberFormat="1" applyFont="1" applyFill="1" applyBorder="1"/>
    <xf numFmtId="3" fontId="47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7" fillId="0" borderId="4" xfId="0" applyFont="1" applyFill="1" applyBorder="1" applyAlignment="1">
      <alignment vertical="center"/>
    </xf>
    <xf numFmtId="0" fontId="46" fillId="0" borderId="17" xfId="0" applyFont="1" applyFill="1" applyBorder="1" applyAlignment="1">
      <alignment vertical="center"/>
    </xf>
    <xf numFmtId="0" fontId="47" fillId="0" borderId="6" xfId="0" applyFont="1" applyFill="1" applyBorder="1" applyAlignment="1">
      <alignment vertical="center"/>
    </xf>
    <xf numFmtId="0" fontId="46" fillId="0" borderId="44" xfId="0" applyFont="1" applyFill="1" applyBorder="1" applyAlignment="1">
      <alignment vertical="center"/>
    </xf>
    <xf numFmtId="3" fontId="17" fillId="0" borderId="0" xfId="0" applyNumberFormat="1" applyFont="1" applyAlignment="1">
      <alignment vertical="center"/>
    </xf>
    <xf numFmtId="3" fontId="90" fillId="0" borderId="6" xfId="0" applyNumberFormat="1" applyFont="1" applyFill="1" applyBorder="1" applyAlignment="1">
      <alignment vertical="center"/>
    </xf>
    <xf numFmtId="3" fontId="90" fillId="0" borderId="4" xfId="0" applyNumberFormat="1" applyFont="1" applyFill="1" applyBorder="1" applyAlignment="1">
      <alignment vertical="center"/>
    </xf>
    <xf numFmtId="3" fontId="88" fillId="0" borderId="18" xfId="0" applyNumberFormat="1" applyFont="1" applyFill="1" applyBorder="1" applyAlignment="1">
      <alignment vertical="center"/>
    </xf>
    <xf numFmtId="3" fontId="90" fillId="0" borderId="44" xfId="0" applyNumberFormat="1" applyFont="1" applyFill="1" applyBorder="1" applyAlignment="1">
      <alignment vertical="center"/>
    </xf>
    <xf numFmtId="3" fontId="90" fillId="0" borderId="18" xfId="0" applyNumberFormat="1" applyFont="1" applyFill="1" applyBorder="1" applyAlignment="1">
      <alignment vertical="center"/>
    </xf>
    <xf numFmtId="3" fontId="91" fillId="0" borderId="1" xfId="0" applyNumberFormat="1" applyFont="1" applyFill="1" applyBorder="1"/>
    <xf numFmtId="3" fontId="88" fillId="0" borderId="1" xfId="0" applyNumberFormat="1" applyFont="1" applyFill="1" applyBorder="1"/>
    <xf numFmtId="3" fontId="90" fillId="12" borderId="1" xfId="0" applyNumberFormat="1" applyFont="1" applyFill="1" applyBorder="1" applyAlignment="1">
      <alignment vertical="center"/>
    </xf>
    <xf numFmtId="3" fontId="90" fillId="12" borderId="4" xfId="0" applyNumberFormat="1" applyFont="1" applyFill="1" applyBorder="1" applyAlignment="1">
      <alignment vertical="center"/>
    </xf>
    <xf numFmtId="3" fontId="90" fillId="12" borderId="18" xfId="0" applyNumberFormat="1" applyFont="1" applyFill="1" applyBorder="1" applyAlignment="1">
      <alignment vertical="center"/>
    </xf>
    <xf numFmtId="3" fontId="90" fillId="12" borderId="6" xfId="0" applyNumberFormat="1" applyFont="1" applyFill="1" applyBorder="1" applyAlignment="1">
      <alignment vertical="center"/>
    </xf>
    <xf numFmtId="3" fontId="88" fillId="12" borderId="1" xfId="0" applyNumberFormat="1" applyFont="1" applyFill="1" applyBorder="1" applyAlignment="1">
      <alignment vertical="center"/>
    </xf>
    <xf numFmtId="0" fontId="86" fillId="0" borderId="5" xfId="0" applyFont="1" applyFill="1" applyBorder="1" applyAlignment="1">
      <alignment vertical="center" wrapText="1"/>
    </xf>
    <xf numFmtId="3" fontId="88" fillId="0" borderId="1" xfId="0" applyNumberFormat="1" applyFont="1" applyFill="1" applyBorder="1" applyAlignment="1">
      <alignment horizontal="right" vertical="center"/>
    </xf>
    <xf numFmtId="3" fontId="90" fillId="0" borderId="1" xfId="0" applyNumberFormat="1" applyFont="1" applyFill="1" applyBorder="1" applyAlignment="1">
      <alignment horizontal="right" vertical="center"/>
    </xf>
    <xf numFmtId="3" fontId="90" fillId="0" borderId="1" xfId="0" applyNumberFormat="1" applyFont="1" applyFill="1" applyBorder="1" applyAlignment="1">
      <alignment horizontal="right" vertical="center" wrapText="1"/>
    </xf>
    <xf numFmtId="3" fontId="88" fillId="0" borderId="1" xfId="0" applyNumberFormat="1" applyFont="1" applyFill="1" applyBorder="1" applyAlignment="1">
      <alignment horizontal="right" vertical="center" wrapText="1"/>
    </xf>
    <xf numFmtId="3" fontId="88" fillId="0" borderId="4" xfId="0" applyNumberFormat="1" applyFont="1" applyFill="1" applyBorder="1" applyAlignment="1">
      <alignment horizontal="right" vertical="center"/>
    </xf>
    <xf numFmtId="0" fontId="88" fillId="12" borderId="1" xfId="0" applyFont="1" applyFill="1" applyBorder="1" applyAlignment="1">
      <alignment horizontal="center" vertical="center"/>
    </xf>
    <xf numFmtId="0" fontId="88" fillId="12" borderId="1" xfId="0" applyFont="1" applyFill="1" applyBorder="1" applyAlignment="1">
      <alignment horizontal="center" vertical="center" wrapText="1"/>
    </xf>
    <xf numFmtId="0" fontId="90" fillId="12" borderId="8" xfId="0" applyFont="1" applyFill="1" applyBorder="1" applyAlignment="1">
      <alignment vertical="center"/>
    </xf>
    <xf numFmtId="0" fontId="90" fillId="12" borderId="1" xfId="0" applyNumberFormat="1" applyFont="1" applyFill="1" applyBorder="1" applyAlignment="1">
      <alignment vertical="center"/>
    </xf>
    <xf numFmtId="166" fontId="90" fillId="12" borderId="1" xfId="0" applyNumberFormat="1" applyFont="1" applyFill="1" applyBorder="1" applyAlignment="1">
      <alignment vertical="center"/>
    </xf>
    <xf numFmtId="166" fontId="88" fillId="12" borderId="1" xfId="0" applyNumberFormat="1" applyFont="1" applyFill="1" applyBorder="1" applyAlignment="1">
      <alignment vertical="center"/>
    </xf>
    <xf numFmtId="3" fontId="80" fillId="12" borderId="0" xfId="0" applyNumberFormat="1" applyFont="1" applyFill="1"/>
    <xf numFmtId="0" fontId="80" fillId="12" borderId="0" xfId="0" applyFont="1" applyFill="1"/>
    <xf numFmtId="49" fontId="81" fillId="12" borderId="1" xfId="0" quotePrefix="1" applyNumberFormat="1" applyFont="1" applyFill="1" applyBorder="1" applyAlignment="1">
      <alignment vertical="center"/>
    </xf>
    <xf numFmtId="0" fontId="81" fillId="12" borderId="1" xfId="0" applyFont="1" applyFill="1" applyBorder="1" applyAlignment="1">
      <alignment horizontal="center" vertical="center" wrapText="1"/>
    </xf>
    <xf numFmtId="3" fontId="90" fillId="12" borderId="8" xfId="0" applyNumberFormat="1" applyFont="1" applyFill="1" applyBorder="1" applyAlignment="1">
      <alignment horizontal="center" vertical="center" wrapText="1"/>
    </xf>
    <xf numFmtId="3" fontId="81" fillId="12" borderId="39" xfId="0" applyNumberFormat="1" applyFont="1" applyFill="1" applyBorder="1" applyAlignment="1">
      <alignment horizontal="center" vertical="center" wrapText="1"/>
    </xf>
    <xf numFmtId="3" fontId="81" fillId="12" borderId="1" xfId="0" quotePrefix="1" applyNumberFormat="1" applyFont="1" applyFill="1" applyBorder="1" applyAlignment="1">
      <alignment horizontal="center" vertical="center" wrapText="1"/>
    </xf>
    <xf numFmtId="0" fontId="88" fillId="12" borderId="5" xfId="0" applyFont="1" applyFill="1" applyBorder="1" applyAlignment="1">
      <alignment horizontal="left" vertical="center"/>
    </xf>
    <xf numFmtId="0" fontId="90" fillId="12" borderId="5" xfId="0" applyFont="1" applyFill="1" applyBorder="1" applyAlignment="1">
      <alignment horizontal="left" vertical="center"/>
    </xf>
    <xf numFmtId="3" fontId="90" fillId="12" borderId="0" xfId="0" applyNumberFormat="1" applyFont="1" applyFill="1" applyAlignment="1">
      <alignment vertical="center"/>
    </xf>
    <xf numFmtId="0" fontId="90" fillId="12" borderId="1" xfId="0" applyFont="1" applyFill="1" applyBorder="1" applyAlignment="1">
      <alignment horizontal="right" vertical="center"/>
    </xf>
    <xf numFmtId="3" fontId="91" fillId="12" borderId="1" xfId="0" applyNumberFormat="1" applyFont="1" applyFill="1" applyBorder="1" applyAlignment="1">
      <alignment vertical="center"/>
    </xf>
    <xf numFmtId="3" fontId="88" fillId="12" borderId="0" xfId="0" applyNumberFormat="1" applyFont="1" applyFill="1" applyAlignment="1">
      <alignment vertical="center"/>
    </xf>
    <xf numFmtId="0" fontId="88" fillId="12" borderId="1" xfId="0" applyFont="1" applyFill="1" applyBorder="1" applyAlignment="1">
      <alignment horizontal="right" vertical="center"/>
    </xf>
    <xf numFmtId="0" fontId="104" fillId="12" borderId="1" xfId="0" applyFont="1" applyFill="1" applyBorder="1" applyAlignment="1">
      <alignment vertical="center"/>
    </xf>
    <xf numFmtId="0" fontId="88" fillId="12" borderId="15" xfId="0" applyFont="1" applyFill="1" applyBorder="1" applyAlignment="1">
      <alignment horizontal="left" vertical="center"/>
    </xf>
    <xf numFmtId="3" fontId="91" fillId="12" borderId="4" xfId="0" applyNumberFormat="1" applyFont="1" applyFill="1" applyBorder="1" applyAlignment="1">
      <alignment vertical="center"/>
    </xf>
    <xf numFmtId="0" fontId="104" fillId="12" borderId="17" xfId="0" applyFont="1" applyFill="1" applyBorder="1" applyAlignment="1">
      <alignment vertical="center"/>
    </xf>
    <xf numFmtId="0" fontId="88" fillId="12" borderId="18" xfId="0" applyFont="1" applyFill="1" applyBorder="1" applyAlignment="1">
      <alignment horizontal="left" vertical="center"/>
    </xf>
    <xf numFmtId="3" fontId="91" fillId="12" borderId="18" xfId="0" applyNumberFormat="1" applyFont="1" applyFill="1" applyBorder="1" applyAlignment="1">
      <alignment vertical="center"/>
    </xf>
    <xf numFmtId="3" fontId="90" fillId="12" borderId="31" xfId="0" applyNumberFormat="1" applyFont="1" applyFill="1" applyBorder="1" applyAlignment="1">
      <alignment vertical="center"/>
    </xf>
    <xf numFmtId="0" fontId="90" fillId="12" borderId="18" xfId="0" applyFont="1" applyFill="1" applyBorder="1" applyAlignment="1">
      <alignment horizontal="right" vertical="center"/>
    </xf>
    <xf numFmtId="0" fontId="88" fillId="12" borderId="40" xfId="0" applyFont="1" applyFill="1" applyBorder="1" applyAlignment="1">
      <alignment horizontal="left" vertical="center"/>
    </xf>
    <xf numFmtId="3" fontId="88" fillId="0" borderId="18" xfId="0" applyNumberFormat="1" applyFont="1" applyFill="1" applyBorder="1"/>
    <xf numFmtId="0" fontId="90" fillId="12" borderId="0" xfId="0" applyFont="1" applyFill="1"/>
    <xf numFmtId="3" fontId="90" fillId="12" borderId="0" xfId="0" applyNumberFormat="1" applyFont="1" applyFill="1"/>
    <xf numFmtId="0" fontId="90" fillId="12" borderId="32" xfId="0" applyFont="1" applyFill="1" applyBorder="1"/>
    <xf numFmtId="0" fontId="90" fillId="12" borderId="33" xfId="0" applyFont="1" applyFill="1" applyBorder="1" applyAlignment="1">
      <alignment horizontal="left" vertical="center"/>
    </xf>
    <xf numFmtId="3" fontId="90" fillId="12" borderId="33" xfId="0" applyNumberFormat="1" applyFont="1" applyFill="1" applyBorder="1"/>
    <xf numFmtId="0" fontId="90" fillId="0" borderId="42" xfId="0" applyFont="1" applyFill="1" applyBorder="1"/>
    <xf numFmtId="166" fontId="90" fillId="0" borderId="4" xfId="0" applyNumberFormat="1" applyFont="1" applyFill="1" applyBorder="1" applyAlignment="1">
      <alignment vertical="center"/>
    </xf>
    <xf numFmtId="3" fontId="90" fillId="0" borderId="4" xfId="0" applyNumberFormat="1" applyFont="1" applyFill="1" applyBorder="1"/>
    <xf numFmtId="0" fontId="88" fillId="12" borderId="17" xfId="0" applyFont="1" applyFill="1" applyBorder="1"/>
    <xf numFmtId="0" fontId="90" fillId="12" borderId="18" xfId="0" applyFont="1" applyFill="1" applyBorder="1"/>
    <xf numFmtId="0" fontId="90" fillId="12" borderId="43" xfId="0" applyFont="1" applyFill="1" applyBorder="1"/>
    <xf numFmtId="0" fontId="90" fillId="12" borderId="6" xfId="0" applyFont="1" applyFill="1" applyBorder="1"/>
    <xf numFmtId="0" fontId="90" fillId="12" borderId="24" xfId="0" applyFont="1" applyFill="1" applyBorder="1"/>
    <xf numFmtId="0" fontId="88" fillId="12" borderId="18" xfId="0" applyFont="1" applyFill="1" applyBorder="1"/>
    <xf numFmtId="0" fontId="88" fillId="12" borderId="0" xfId="0" applyFont="1" applyFill="1" applyBorder="1"/>
    <xf numFmtId="3" fontId="88" fillId="12" borderId="0" xfId="0" applyNumberFormat="1" applyFont="1" applyFill="1" applyBorder="1"/>
    <xf numFmtId="0" fontId="90" fillId="12" borderId="33" xfId="0" applyFont="1" applyFill="1" applyBorder="1"/>
    <xf numFmtId="0" fontId="90" fillId="12" borderId="42" xfId="0" applyFont="1" applyFill="1" applyBorder="1"/>
    <xf numFmtId="0" fontId="90" fillId="12" borderId="4" xfId="0" applyFont="1" applyFill="1" applyBorder="1"/>
    <xf numFmtId="0" fontId="105" fillId="0" borderId="0" xfId="0" applyFont="1" applyFill="1"/>
    <xf numFmtId="3" fontId="94" fillId="12" borderId="1" xfId="0" applyNumberFormat="1" applyFont="1" applyFill="1" applyBorder="1" applyAlignment="1">
      <alignment vertical="center"/>
    </xf>
    <xf numFmtId="3" fontId="88" fillId="12" borderId="4" xfId="0" applyNumberFormat="1" applyFont="1" applyFill="1" applyBorder="1" applyAlignment="1">
      <alignment vertical="center"/>
    </xf>
    <xf numFmtId="3" fontId="88" fillId="12" borderId="40" xfId="0" applyNumberFormat="1" applyFont="1" applyFill="1" applyBorder="1" applyAlignment="1">
      <alignment vertical="center"/>
    </xf>
    <xf numFmtId="3" fontId="46" fillId="12" borderId="46" xfId="0" applyNumberFormat="1" applyFont="1" applyFill="1" applyBorder="1" applyAlignment="1">
      <alignment horizontal="left" vertical="center"/>
    </xf>
    <xf numFmtId="3" fontId="88" fillId="12" borderId="47" xfId="0" applyNumberFormat="1" applyFont="1" applyFill="1" applyBorder="1" applyAlignment="1">
      <alignment vertical="center"/>
    </xf>
    <xf numFmtId="3" fontId="93" fillId="12" borderId="1" xfId="0" applyNumberFormat="1" applyFont="1" applyFill="1" applyBorder="1" applyAlignment="1">
      <alignment vertical="center"/>
    </xf>
    <xf numFmtId="3" fontId="23" fillId="12" borderId="0" xfId="0" applyNumberFormat="1" applyFont="1" applyFill="1"/>
    <xf numFmtId="3" fontId="88" fillId="12" borderId="40" xfId="0" applyNumberFormat="1" applyFont="1" applyFill="1" applyBorder="1"/>
    <xf numFmtId="166" fontId="88" fillId="12" borderId="1" xfId="0" applyNumberFormat="1" applyFont="1" applyFill="1" applyBorder="1" applyAlignment="1">
      <alignment vertical="center" wrapText="1"/>
    </xf>
    <xf numFmtId="3" fontId="90" fillId="12" borderId="1" xfId="0" applyNumberFormat="1" applyFont="1" applyFill="1" applyBorder="1" applyAlignment="1">
      <alignment horizontal="right" vertical="center"/>
    </xf>
    <xf numFmtId="3" fontId="88" fillId="12" borderId="1" xfId="0" applyNumberFormat="1" applyFont="1" applyFill="1" applyBorder="1" applyAlignment="1">
      <alignment horizontal="right" vertical="center"/>
    </xf>
    <xf numFmtId="3" fontId="88" fillId="12" borderId="16" xfId="0" applyNumberFormat="1" applyFont="1" applyFill="1" applyBorder="1" applyAlignment="1">
      <alignment vertical="center"/>
    </xf>
    <xf numFmtId="3" fontId="88" fillId="12" borderId="38" xfId="0" applyNumberFormat="1" applyFont="1" applyFill="1" applyBorder="1" applyAlignment="1">
      <alignment vertical="center"/>
    </xf>
    <xf numFmtId="0" fontId="88" fillId="12" borderId="4" xfId="0" applyFont="1" applyFill="1" applyBorder="1" applyAlignment="1">
      <alignment horizontal="right" vertical="center"/>
    </xf>
    <xf numFmtId="0" fontId="106" fillId="12" borderId="0" xfId="0" applyFont="1" applyFill="1"/>
    <xf numFmtId="0" fontId="88" fillId="12" borderId="19" xfId="0" applyFont="1" applyFill="1" applyBorder="1" applyAlignment="1">
      <alignment horizontal="left" vertical="center"/>
    </xf>
    <xf numFmtId="3" fontId="88" fillId="12" borderId="31" xfId="0" applyNumberFormat="1" applyFont="1" applyFill="1" applyBorder="1" applyAlignment="1">
      <alignment vertical="center"/>
    </xf>
    <xf numFmtId="0" fontId="88" fillId="12" borderId="41" xfId="0" applyFont="1" applyFill="1" applyBorder="1" applyAlignment="1">
      <alignment horizontal="left" vertical="center"/>
    </xf>
    <xf numFmtId="0" fontId="88" fillId="12" borderId="5" xfId="0" applyFont="1" applyFill="1" applyBorder="1" applyAlignment="1">
      <alignment horizontal="left" vertical="center" wrapText="1"/>
    </xf>
    <xf numFmtId="0" fontId="88" fillId="12" borderId="1" xfId="0" applyFont="1" applyFill="1" applyBorder="1" applyAlignment="1">
      <alignment horizontal="right" vertical="center" wrapText="1"/>
    </xf>
    <xf numFmtId="0" fontId="88" fillId="12" borderId="6" xfId="0" applyFont="1" applyFill="1" applyBorder="1" applyAlignment="1">
      <alignment horizontal="right" vertical="center" wrapText="1"/>
    </xf>
    <xf numFmtId="3" fontId="90" fillId="12" borderId="39" xfId="0" applyNumberFormat="1" applyFont="1" applyFill="1" applyBorder="1" applyAlignment="1">
      <alignment vertical="center"/>
    </xf>
    <xf numFmtId="0" fontId="90" fillId="12" borderId="6" xfId="0" applyFont="1" applyFill="1" applyBorder="1" applyAlignment="1">
      <alignment vertical="center"/>
    </xf>
    <xf numFmtId="0" fontId="90" fillId="12" borderId="6" xfId="0" applyFont="1" applyFill="1" applyBorder="1" applyAlignment="1">
      <alignment horizontal="left" vertical="center" wrapText="1"/>
    </xf>
    <xf numFmtId="0" fontId="90" fillId="12" borderId="6" xfId="0" applyFont="1" applyFill="1" applyBorder="1" applyAlignment="1">
      <alignment horizontal="right" vertical="center"/>
    </xf>
    <xf numFmtId="0" fontId="90" fillId="12" borderId="6" xfId="0" applyFont="1" applyFill="1" applyBorder="1" applyAlignment="1">
      <alignment horizontal="right" vertical="center" wrapText="1"/>
    </xf>
    <xf numFmtId="3" fontId="90" fillId="12" borderId="1" xfId="0" applyNumberFormat="1" applyFont="1" applyFill="1" applyBorder="1" applyAlignment="1">
      <alignment horizontal="right" vertical="center" wrapText="1"/>
    </xf>
    <xf numFmtId="0" fontId="90" fillId="12" borderId="1" xfId="0" applyFont="1" applyFill="1" applyBorder="1" applyAlignment="1">
      <alignment horizontal="right" vertical="center" wrapText="1"/>
    </xf>
    <xf numFmtId="3" fontId="88" fillId="12" borderId="1" xfId="0" applyNumberFormat="1" applyFont="1" applyFill="1" applyBorder="1" applyAlignment="1">
      <alignment horizontal="right" vertical="center" wrapText="1"/>
    </xf>
    <xf numFmtId="3" fontId="88" fillId="12" borderId="9" xfId="0" applyNumberFormat="1" applyFont="1" applyFill="1" applyBorder="1" applyAlignment="1">
      <alignment horizontal="right" vertical="center" wrapText="1"/>
    </xf>
    <xf numFmtId="3" fontId="88" fillId="12" borderId="31" xfId="0" applyNumberFormat="1" applyFont="1" applyFill="1" applyBorder="1" applyAlignment="1">
      <alignment horizontal="right" vertical="center" wrapText="1"/>
    </xf>
    <xf numFmtId="3" fontId="90" fillId="0" borderId="36" xfId="0" applyNumberFormat="1" applyFont="1" applyBorder="1" applyAlignment="1">
      <alignment horizontal="right" vertical="center" wrapText="1"/>
    </xf>
    <xf numFmtId="3" fontId="88" fillId="0" borderId="36" xfId="0" applyNumberFormat="1" applyFont="1" applyBorder="1" applyAlignment="1">
      <alignment horizontal="right" vertical="center" wrapText="1"/>
    </xf>
    <xf numFmtId="0" fontId="90" fillId="12" borderId="20" xfId="0" applyFont="1" applyFill="1" applyBorder="1" applyAlignment="1">
      <alignment horizontal="left" vertical="center" wrapText="1"/>
    </xf>
    <xf numFmtId="0" fontId="90" fillId="12" borderId="5" xfId="0" applyFont="1" applyFill="1" applyBorder="1" applyAlignment="1">
      <alignment horizontal="left" vertical="center" wrapText="1"/>
    </xf>
    <xf numFmtId="0" fontId="88" fillId="12" borderId="15" xfId="0" applyFont="1" applyFill="1" applyBorder="1" applyAlignment="1">
      <alignment horizontal="left" vertical="center" wrapText="1"/>
    </xf>
    <xf numFmtId="0" fontId="88" fillId="12" borderId="19" xfId="0" applyFont="1" applyFill="1" applyBorder="1" applyAlignment="1">
      <alignment horizontal="left" vertical="center" wrapText="1"/>
    </xf>
    <xf numFmtId="0" fontId="88" fillId="12" borderId="41" xfId="0" applyFont="1" applyFill="1" applyBorder="1" applyAlignment="1">
      <alignment horizontal="left" vertical="center" wrapText="1"/>
    </xf>
    <xf numFmtId="0" fontId="88" fillId="12" borderId="6" xfId="0" applyFont="1" applyFill="1" applyBorder="1" applyAlignment="1">
      <alignment vertical="center"/>
    </xf>
    <xf numFmtId="0" fontId="90" fillId="12" borderId="20" xfId="0" applyFont="1" applyFill="1" applyBorder="1" applyAlignment="1">
      <alignment vertical="center"/>
    </xf>
    <xf numFmtId="3" fontId="88" fillId="12" borderId="6" xfId="0" applyNumberFormat="1" applyFont="1" applyFill="1" applyBorder="1" applyAlignment="1">
      <alignment vertical="center"/>
    </xf>
    <xf numFmtId="3" fontId="16" fillId="12" borderId="0" xfId="0" applyNumberFormat="1" applyFont="1" applyFill="1"/>
    <xf numFmtId="0" fontId="81" fillId="0" borderId="1" xfId="0" applyFont="1" applyBorder="1"/>
    <xf numFmtId="0" fontId="0" fillId="12" borderId="0" xfId="0" applyFont="1" applyFill="1" applyAlignment="1">
      <alignment vertical="center"/>
    </xf>
    <xf numFmtId="0" fontId="81" fillId="12" borderId="1" xfId="0" applyFont="1" applyFill="1" applyBorder="1"/>
    <xf numFmtId="49" fontId="81" fillId="12" borderId="1" xfId="0" applyNumberFormat="1" applyFont="1" applyFill="1" applyBorder="1"/>
    <xf numFmtId="0" fontId="90" fillId="12" borderId="1" xfId="0" applyFont="1" applyFill="1" applyBorder="1"/>
    <xf numFmtId="0" fontId="82" fillId="12" borderId="1" xfId="0" applyFont="1" applyFill="1" applyBorder="1" applyAlignment="1">
      <alignment horizontal="center" vertical="center" wrapText="1"/>
    </xf>
    <xf numFmtId="3" fontId="90" fillId="12" borderId="8" xfId="0" applyNumberFormat="1" applyFont="1" applyFill="1" applyBorder="1"/>
    <xf numFmtId="3" fontId="81" fillId="12" borderId="1" xfId="0" applyNumberFormat="1" applyFont="1" applyFill="1" applyBorder="1"/>
    <xf numFmtId="0" fontId="81" fillId="12" borderId="1" xfId="0" applyNumberFormat="1" applyFont="1" applyFill="1" applyBorder="1" applyAlignment="1">
      <alignment vertical="center"/>
    </xf>
    <xf numFmtId="3" fontId="88" fillId="12" borderId="8" xfId="0" applyNumberFormat="1" applyFont="1" applyFill="1" applyBorder="1"/>
    <xf numFmtId="3" fontId="100" fillId="12" borderId="1" xfId="0" applyNumberFormat="1" applyFont="1" applyFill="1" applyBorder="1"/>
    <xf numFmtId="3" fontId="82" fillId="12" borderId="1" xfId="0" applyNumberFormat="1" applyFont="1" applyFill="1" applyBorder="1"/>
    <xf numFmtId="3" fontId="82" fillId="12" borderId="8" xfId="0" applyNumberFormat="1" applyFont="1" applyFill="1" applyBorder="1"/>
    <xf numFmtId="3" fontId="81" fillId="12" borderId="1" xfId="0" applyNumberFormat="1" applyFont="1" applyFill="1" applyBorder="1" applyAlignment="1">
      <alignment horizontal="right" vertical="center" wrapText="1"/>
    </xf>
    <xf numFmtId="3" fontId="82" fillId="12" borderId="1" xfId="0" applyNumberFormat="1" applyFont="1" applyFill="1" applyBorder="1" applyAlignment="1">
      <alignment horizontal="right" vertical="center" wrapText="1"/>
    </xf>
    <xf numFmtId="3" fontId="81" fillId="12" borderId="1" xfId="0" applyNumberFormat="1" applyFont="1" applyFill="1" applyBorder="1" applyAlignment="1">
      <alignment horizontal="right" vertical="center"/>
    </xf>
    <xf numFmtId="3" fontId="82" fillId="12" borderId="1" xfId="0" applyNumberFormat="1" applyFont="1" applyFill="1" applyBorder="1" applyAlignment="1">
      <alignment horizontal="right" vertical="center"/>
    </xf>
    <xf numFmtId="0" fontId="107" fillId="0" borderId="1" xfId="0" applyFont="1" applyBorder="1"/>
    <xf numFmtId="3" fontId="107" fillId="0" borderId="1" xfId="0" applyNumberFormat="1" applyFont="1" applyBorder="1"/>
    <xf numFmtId="0" fontId="16" fillId="12" borderId="0" xfId="0" applyFont="1" applyFill="1"/>
    <xf numFmtId="3" fontId="47" fillId="0" borderId="1" xfId="0" applyNumberFormat="1" applyFont="1" applyBorder="1" applyAlignment="1">
      <alignment horizontal="center" vertical="center" wrapText="1"/>
    </xf>
    <xf numFmtId="3" fontId="90" fillId="0" borderId="49" xfId="0" applyNumberFormat="1" applyFont="1" applyFill="1" applyBorder="1" applyAlignment="1">
      <alignment vertical="center"/>
    </xf>
    <xf numFmtId="3" fontId="47" fillId="0" borderId="2" xfId="0" applyNumberFormat="1" applyFont="1" applyBorder="1" applyAlignment="1">
      <alignment horizontal="center" vertical="center"/>
    </xf>
    <xf numFmtId="0" fontId="0" fillId="0" borderId="38" xfId="0" applyBorder="1"/>
    <xf numFmtId="0" fontId="88" fillId="0" borderId="0" xfId="0" applyFont="1" applyBorder="1" applyAlignment="1">
      <alignment horizontal="center" vertical="center"/>
    </xf>
    <xf numFmtId="0" fontId="0" fillId="0" borderId="50" xfId="0" applyBorder="1"/>
    <xf numFmtId="0" fontId="88" fillId="0" borderId="48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89" fillId="0" borderId="0" xfId="0" applyFont="1" applyBorder="1" applyAlignment="1">
      <alignment horizontal="center" vertical="center" wrapText="1"/>
    </xf>
    <xf numFmtId="3" fontId="81" fillId="0" borderId="0" xfId="0" applyNumberFormat="1" applyFont="1" applyBorder="1" applyAlignment="1">
      <alignment vertical="center"/>
    </xf>
    <xf numFmtId="0" fontId="81" fillId="0" borderId="48" xfId="0" applyFont="1" applyBorder="1" applyAlignment="1">
      <alignment vertical="center"/>
    </xf>
    <xf numFmtId="0" fontId="47" fillId="0" borderId="20" xfId="0" applyFont="1" applyBorder="1" applyAlignment="1">
      <alignment vertical="center"/>
    </xf>
    <xf numFmtId="3" fontId="47" fillId="0" borderId="3" xfId="0" applyNumberFormat="1" applyFont="1" applyBorder="1" applyAlignment="1">
      <alignment horizontal="center" vertical="center"/>
    </xf>
    <xf numFmtId="0" fontId="17" fillId="0" borderId="39" xfId="0" applyFont="1" applyBorder="1"/>
    <xf numFmtId="0" fontId="105" fillId="0" borderId="1" xfId="0" applyFont="1" applyFill="1" applyBorder="1"/>
    <xf numFmtId="0" fontId="81" fillId="0" borderId="1" xfId="0" applyFont="1" applyFill="1" applyBorder="1" applyAlignment="1">
      <alignment horizontal="center" vertical="center"/>
    </xf>
    <xf numFmtId="3" fontId="46" fillId="12" borderId="1" xfId="0" applyNumberFormat="1" applyFont="1" applyFill="1" applyBorder="1" applyAlignment="1">
      <alignment horizontal="center" vertical="center" wrapText="1"/>
    </xf>
    <xf numFmtId="3" fontId="46" fillId="0" borderId="1" xfId="0" applyNumberFormat="1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3" fontId="90" fillId="0" borderId="29" xfId="0" applyNumberFormat="1" applyFont="1" applyBorder="1" applyAlignment="1">
      <alignment horizontal="right" vertical="center" wrapText="1"/>
    </xf>
    <xf numFmtId="0" fontId="81" fillId="0" borderId="9" xfId="0" applyFont="1" applyBorder="1" applyAlignment="1">
      <alignment horizontal="justify" vertical="center" wrapText="1"/>
    </xf>
    <xf numFmtId="0" fontId="81" fillId="0" borderId="29" xfId="0" applyFont="1" applyBorder="1" applyAlignment="1">
      <alignment horizontal="justify" vertical="center" wrapText="1"/>
    </xf>
    <xf numFmtId="3" fontId="47" fillId="0" borderId="18" xfId="0" applyNumberFormat="1" applyFont="1" applyBorder="1" applyAlignment="1">
      <alignment vertical="center"/>
    </xf>
    <xf numFmtId="3" fontId="47" fillId="0" borderId="6" xfId="0" applyNumberFormat="1" applyFont="1" applyBorder="1" applyAlignment="1">
      <alignment vertical="center"/>
    </xf>
    <xf numFmtId="3" fontId="46" fillId="0" borderId="18" xfId="0" applyNumberFormat="1" applyFont="1" applyBorder="1" applyAlignment="1">
      <alignment vertical="center"/>
    </xf>
    <xf numFmtId="3" fontId="46" fillId="0" borderId="6" xfId="0" applyNumberFormat="1" applyFont="1" applyBorder="1" applyAlignment="1">
      <alignment vertical="center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 wrapText="1"/>
    </xf>
    <xf numFmtId="0" fontId="82" fillId="0" borderId="1" xfId="0" applyFont="1" applyBorder="1" applyAlignment="1">
      <alignment horizontal="center" vertical="center"/>
    </xf>
    <xf numFmtId="0" fontId="82" fillId="0" borderId="1" xfId="0" applyFont="1" applyBorder="1" applyAlignment="1">
      <alignment vertical="center" wrapText="1"/>
    </xf>
    <xf numFmtId="0" fontId="83" fillId="0" borderId="1" xfId="0" applyFont="1" applyBorder="1" applyAlignment="1">
      <alignment horizontal="center" vertical="center"/>
    </xf>
    <xf numFmtId="0" fontId="61" fillId="0" borderId="1" xfId="0" applyFont="1" applyBorder="1"/>
    <xf numFmtId="3" fontId="47" fillId="0" borderId="2" xfId="0" applyNumberFormat="1" applyFont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89" fillId="0" borderId="0" xfId="0" applyFont="1" applyBorder="1" applyAlignment="1">
      <alignment horizontal="center" vertical="center" wrapText="1"/>
    </xf>
    <xf numFmtId="0" fontId="81" fillId="0" borderId="0" xfId="0" applyFont="1" applyFill="1" applyBorder="1" applyAlignment="1">
      <alignment horizontal="center" vertical="center"/>
    </xf>
    <xf numFmtId="3" fontId="91" fillId="0" borderId="0" xfId="0" applyNumberFormat="1" applyFont="1" applyFill="1" applyBorder="1"/>
    <xf numFmtId="3" fontId="88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 wrapText="1"/>
    </xf>
    <xf numFmtId="3" fontId="88" fillId="0" borderId="0" xfId="0" applyNumberFormat="1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/>
    </xf>
    <xf numFmtId="3" fontId="88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/>
    </xf>
    <xf numFmtId="3" fontId="90" fillId="0" borderId="0" xfId="0" applyNumberFormat="1" applyFont="1" applyFill="1" applyBorder="1" applyAlignment="1">
      <alignment horizontal="right" vertical="center"/>
    </xf>
    <xf numFmtId="0" fontId="81" fillId="0" borderId="1" xfId="0" applyFont="1" applyFill="1" applyBorder="1" applyAlignment="1">
      <alignment horizontal="center" vertical="center" wrapText="1"/>
    </xf>
    <xf numFmtId="0" fontId="82" fillId="0" borderId="1" xfId="0" applyFont="1" applyBorder="1" applyAlignment="1">
      <alignment horizontal="center" vertical="center" wrapText="1"/>
    </xf>
    <xf numFmtId="168" fontId="88" fillId="0" borderId="36" xfId="4" applyNumberFormat="1" applyFont="1" applyBorder="1" applyAlignment="1">
      <alignment horizontal="right" vertical="center" wrapText="1"/>
    </xf>
    <xf numFmtId="168" fontId="81" fillId="0" borderId="36" xfId="4" applyNumberFormat="1" applyFont="1" applyBorder="1" applyAlignment="1">
      <alignment horizontal="right" vertical="center" wrapText="1"/>
    </xf>
    <xf numFmtId="168" fontId="82" fillId="0" borderId="36" xfId="4" applyNumberFormat="1" applyFont="1" applyBorder="1" applyAlignment="1">
      <alignment horizontal="right" vertical="center" wrapText="1"/>
    </xf>
    <xf numFmtId="168" fontId="90" fillId="0" borderId="36" xfId="4" applyNumberFormat="1" applyFont="1" applyBorder="1" applyAlignment="1">
      <alignment horizontal="right" vertical="center" wrapText="1"/>
    </xf>
    <xf numFmtId="1" fontId="81" fillId="0" borderId="36" xfId="4" applyNumberFormat="1" applyFont="1" applyBorder="1" applyAlignment="1">
      <alignment horizontal="right" vertical="center" wrapText="1"/>
    </xf>
    <xf numFmtId="1" fontId="90" fillId="0" borderId="36" xfId="4" applyNumberFormat="1" applyFont="1" applyBorder="1" applyAlignment="1">
      <alignment horizontal="right" vertical="center" wrapText="1"/>
    </xf>
    <xf numFmtId="1" fontId="88" fillId="0" borderId="36" xfId="4" applyNumberFormat="1" applyFont="1" applyBorder="1" applyAlignment="1">
      <alignment horizontal="right" vertical="center" wrapText="1"/>
    </xf>
    <xf numFmtId="1" fontId="103" fillId="0" borderId="36" xfId="4" applyNumberFormat="1" applyFont="1" applyBorder="1" applyAlignment="1">
      <alignment horizontal="right" vertical="center" wrapText="1"/>
    </xf>
    <xf numFmtId="1" fontId="82" fillId="0" borderId="36" xfId="4" applyNumberFormat="1" applyFont="1" applyBorder="1" applyAlignment="1">
      <alignment horizontal="right" vertical="center" wrapText="1"/>
    </xf>
    <xf numFmtId="1" fontId="81" fillId="0" borderId="29" xfId="4" applyNumberFormat="1" applyFont="1" applyBorder="1" applyAlignment="1">
      <alignment horizontal="right" vertical="center" wrapText="1"/>
    </xf>
    <xf numFmtId="1" fontId="88" fillId="0" borderId="29" xfId="4" applyNumberFormat="1" applyFont="1" applyBorder="1" applyAlignment="1">
      <alignment horizontal="right" vertical="center" wrapText="1"/>
    </xf>
    <xf numFmtId="0" fontId="81" fillId="0" borderId="36" xfId="0" applyFont="1" applyBorder="1" applyAlignment="1">
      <alignment horizontal="right" vertical="center" wrapText="1"/>
    </xf>
    <xf numFmtId="0" fontId="82" fillId="0" borderId="36" xfId="0" applyFont="1" applyBorder="1" applyAlignment="1">
      <alignment horizontal="right" vertical="center" wrapText="1"/>
    </xf>
    <xf numFmtId="0" fontId="103" fillId="0" borderId="36" xfId="0" applyFont="1" applyBorder="1" applyAlignment="1">
      <alignment horizontal="right" vertical="center" wrapText="1"/>
    </xf>
    <xf numFmtId="0" fontId="81" fillId="0" borderId="29" xfId="0" applyFont="1" applyBorder="1" applyAlignment="1">
      <alignment horizontal="right" vertical="center" wrapText="1"/>
    </xf>
    <xf numFmtId="0" fontId="82" fillId="0" borderId="29" xfId="0" applyFont="1" applyBorder="1" applyAlignment="1">
      <alignment horizontal="right" vertical="center" wrapText="1"/>
    </xf>
    <xf numFmtId="1" fontId="81" fillId="0" borderId="36" xfId="4" applyNumberFormat="1" applyFont="1" applyBorder="1" applyAlignment="1">
      <alignment vertical="center" wrapText="1"/>
    </xf>
    <xf numFmtId="1" fontId="88" fillId="0" borderId="36" xfId="4" applyNumberFormat="1" applyFont="1" applyBorder="1" applyAlignment="1">
      <alignment vertical="center" wrapText="1"/>
    </xf>
    <xf numFmtId="1" fontId="81" fillId="0" borderId="34" xfId="4" applyNumberFormat="1" applyFont="1" applyBorder="1" applyAlignment="1">
      <alignment vertical="center" wrapText="1"/>
    </xf>
    <xf numFmtId="1" fontId="81" fillId="0" borderId="9" xfId="4" applyNumberFormat="1" applyFont="1" applyBorder="1" applyAlignment="1">
      <alignment vertical="center" wrapText="1"/>
    </xf>
    <xf numFmtId="3" fontId="81" fillId="0" borderId="36" xfId="0" applyNumberFormat="1" applyFont="1" applyBorder="1" applyAlignment="1">
      <alignment horizontal="right" vertical="center" wrapText="1"/>
    </xf>
    <xf numFmtId="0" fontId="4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54" fillId="0" borderId="0" xfId="0" applyFont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3" fontId="17" fillId="0" borderId="0" xfId="0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3" fontId="17" fillId="0" borderId="5" xfId="0" applyNumberFormat="1" applyFont="1" applyBorder="1" applyAlignment="1">
      <alignment horizontal="center"/>
    </xf>
    <xf numFmtId="3" fontId="17" fillId="0" borderId="7" xfId="0" applyNumberFormat="1" applyFont="1" applyBorder="1" applyAlignment="1">
      <alignment horizontal="center"/>
    </xf>
    <xf numFmtId="3" fontId="17" fillId="0" borderId="28" xfId="0" applyNumberFormat="1" applyFont="1" applyBorder="1" applyAlignment="1">
      <alignment horizontal="center"/>
    </xf>
    <xf numFmtId="3" fontId="51" fillId="0" borderId="3" xfId="0" applyNumberFormat="1" applyFont="1" applyFill="1" applyBorder="1" applyAlignment="1">
      <alignment horizontal="center"/>
    </xf>
    <xf numFmtId="0" fontId="49" fillId="0" borderId="0" xfId="0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3" fontId="17" fillId="0" borderId="0" xfId="0" applyNumberFormat="1" applyFont="1" applyFill="1" applyAlignment="1">
      <alignment horizontal="center"/>
    </xf>
    <xf numFmtId="3" fontId="51" fillId="0" borderId="3" xfId="0" applyNumberFormat="1" applyFont="1" applyBorder="1" applyAlignment="1">
      <alignment horizontal="center"/>
    </xf>
    <xf numFmtId="3" fontId="51" fillId="0" borderId="0" xfId="0" applyNumberFormat="1" applyFont="1" applyAlignment="1">
      <alignment horizontal="center"/>
    </xf>
    <xf numFmtId="0" fontId="1" fillId="0" borderId="0" xfId="0" applyFont="1" applyFill="1" applyBorder="1" applyAlignment="1">
      <alignment horizontal="left" vertical="center" wrapText="1"/>
    </xf>
    <xf numFmtId="0" fontId="49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29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7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0" fillId="0" borderId="0" xfId="0" applyAlignment="1">
      <alignment wrapText="1"/>
    </xf>
    <xf numFmtId="0" fontId="18" fillId="0" borderId="0" xfId="0" applyFont="1" applyFill="1" applyBorder="1" applyAlignment="1">
      <alignment horizontal="center" vertical="center" wrapText="1"/>
    </xf>
    <xf numFmtId="0" fontId="58" fillId="0" borderId="0" xfId="0" applyFont="1" applyFill="1" applyAlignment="1">
      <alignment horizontal="center" vertical="center"/>
    </xf>
    <xf numFmtId="0" fontId="19" fillId="0" borderId="0" xfId="0" applyFont="1" applyAlignment="1">
      <alignment horizontal="center"/>
    </xf>
    <xf numFmtId="0" fontId="66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49" fontId="78" fillId="0" borderId="21" xfId="0" applyNumberFormat="1" applyFont="1" applyBorder="1" applyAlignment="1">
      <alignment horizontal="center"/>
    </xf>
    <xf numFmtId="49" fontId="78" fillId="0" borderId="22" xfId="0" applyNumberFormat="1" applyFont="1" applyBorder="1" applyAlignment="1">
      <alignment horizontal="center"/>
    </xf>
    <xf numFmtId="49" fontId="78" fillId="0" borderId="23" xfId="0" applyNumberFormat="1" applyFont="1" applyBorder="1" applyAlignment="1">
      <alignment horizont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20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88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94" fillId="0" borderId="0" xfId="2" applyFont="1" applyFill="1" applyAlignment="1">
      <alignment horizontal="left" vertical="center"/>
    </xf>
    <xf numFmtId="3" fontId="47" fillId="0" borderId="15" xfId="0" applyNumberFormat="1" applyFont="1" applyBorder="1" applyAlignment="1">
      <alignment horizontal="center" vertical="center"/>
    </xf>
    <xf numFmtId="3" fontId="47" fillId="0" borderId="2" xfId="0" applyNumberFormat="1" applyFont="1" applyBorder="1" applyAlignment="1">
      <alignment horizontal="center" vertical="center"/>
    </xf>
    <xf numFmtId="0" fontId="88" fillId="0" borderId="48" xfId="0" applyFont="1" applyBorder="1" applyAlignment="1">
      <alignment horizontal="center" vertical="center"/>
    </xf>
    <xf numFmtId="0" fontId="88" fillId="0" borderId="0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46" fillId="0" borderId="0" xfId="0" applyFont="1" applyBorder="1" applyAlignment="1">
      <alignment horizontal="center" vertical="center"/>
    </xf>
    <xf numFmtId="0" fontId="89" fillId="0" borderId="48" xfId="0" applyFont="1" applyBorder="1" applyAlignment="1">
      <alignment horizontal="center" vertical="center" wrapText="1"/>
    </xf>
    <xf numFmtId="0" fontId="89" fillId="0" borderId="0" xfId="0" applyFont="1" applyBorder="1" applyAlignment="1">
      <alignment horizontal="center" vertical="center" wrapText="1"/>
    </xf>
    <xf numFmtId="3" fontId="47" fillId="0" borderId="0" xfId="0" applyNumberFormat="1" applyFont="1" applyFill="1" applyAlignment="1">
      <alignment horizontal="center" vertical="center"/>
    </xf>
    <xf numFmtId="0" fontId="88" fillId="0" borderId="0" xfId="0" applyFont="1" applyFill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89" fillId="0" borderId="0" xfId="0" applyFont="1" applyFill="1" applyAlignment="1">
      <alignment horizontal="center" vertical="center" wrapText="1"/>
    </xf>
    <xf numFmtId="3" fontId="47" fillId="12" borderId="0" xfId="0" applyNumberFormat="1" applyFont="1" applyFill="1" applyAlignment="1">
      <alignment horizontal="center" vertical="center"/>
    </xf>
    <xf numFmtId="0" fontId="88" fillId="12" borderId="0" xfId="0" applyFont="1" applyFill="1" applyAlignment="1">
      <alignment horizontal="center" vertical="center"/>
    </xf>
    <xf numFmtId="0" fontId="46" fillId="12" borderId="0" xfId="0" applyFont="1" applyFill="1" applyAlignment="1">
      <alignment horizontal="center" vertical="center"/>
    </xf>
    <xf numFmtId="0" fontId="89" fillId="12" borderId="0" xfId="0" applyFont="1" applyFill="1" applyAlignment="1">
      <alignment horizontal="center" vertical="center" wrapText="1"/>
    </xf>
    <xf numFmtId="3" fontId="47" fillId="0" borderId="0" xfId="0" applyNumberFormat="1" applyFont="1" applyAlignment="1">
      <alignment horizontal="center" vertical="center"/>
    </xf>
    <xf numFmtId="0" fontId="89" fillId="0" borderId="0" xfId="0" applyFont="1" applyAlignment="1">
      <alignment horizontal="center" vertical="center" wrapText="1"/>
    </xf>
    <xf numFmtId="0" fontId="90" fillId="0" borderId="2" xfId="0" applyFont="1" applyFill="1" applyBorder="1" applyAlignment="1">
      <alignment horizontal="left" vertical="center" wrapText="1"/>
    </xf>
    <xf numFmtId="0" fontId="81" fillId="0" borderId="0" xfId="0" applyFont="1" applyAlignment="1">
      <alignment horizontal="center" vertical="center" wrapText="1"/>
    </xf>
    <xf numFmtId="0" fontId="81" fillId="12" borderId="0" xfId="0" applyFont="1" applyFill="1" applyAlignment="1">
      <alignment horizontal="center" vertical="center" wrapText="1"/>
    </xf>
    <xf numFmtId="0" fontId="82" fillId="12" borderId="30" xfId="0" applyFont="1" applyFill="1" applyBorder="1" applyAlignment="1">
      <alignment horizontal="center" vertical="center" wrapText="1"/>
    </xf>
    <xf numFmtId="0" fontId="82" fillId="12" borderId="31" xfId="0" applyFont="1" applyFill="1" applyBorder="1" applyAlignment="1">
      <alignment horizontal="center" vertical="center" wrapText="1"/>
    </xf>
    <xf numFmtId="0" fontId="82" fillId="12" borderId="29" xfId="0" applyFont="1" applyFill="1" applyBorder="1" applyAlignment="1">
      <alignment horizontal="center" vertical="center" wrapText="1"/>
    </xf>
    <xf numFmtId="0" fontId="81" fillId="12" borderId="0" xfId="0" applyFont="1" applyFill="1" applyAlignment="1">
      <alignment vertical="center" wrapText="1"/>
    </xf>
    <xf numFmtId="0" fontId="91" fillId="0" borderId="0" xfId="0" applyFont="1" applyFill="1" applyBorder="1" applyAlignment="1">
      <alignment horizontal="center" vertical="center" wrapText="1"/>
    </xf>
    <xf numFmtId="3" fontId="90" fillId="13" borderId="0" xfId="0" applyNumberFormat="1" applyFont="1" applyFill="1" applyAlignment="1">
      <alignment horizontal="center" vertical="center"/>
    </xf>
    <xf numFmtId="0" fontId="88" fillId="13" borderId="0" xfId="0" applyFont="1" applyFill="1" applyAlignment="1">
      <alignment horizontal="center" vertical="center"/>
    </xf>
    <xf numFmtId="0" fontId="82" fillId="0" borderId="10" xfId="0" applyFont="1" applyBorder="1" applyAlignment="1">
      <alignment horizontal="center" vertical="center" wrapText="1"/>
    </xf>
    <xf numFmtId="0" fontId="82" fillId="0" borderId="34" xfId="0" applyFont="1" applyBorder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0" fontId="92" fillId="0" borderId="0" xfId="0" applyFont="1" applyAlignment="1">
      <alignment horizontal="center" vertical="center" wrapText="1"/>
    </xf>
    <xf numFmtId="0" fontId="91" fillId="0" borderId="0" xfId="0" applyFont="1" applyAlignment="1">
      <alignment horizontal="center" vertical="center"/>
    </xf>
    <xf numFmtId="0" fontId="81" fillId="12" borderId="1" xfId="0" applyFont="1" applyFill="1" applyBorder="1" applyAlignment="1">
      <alignment horizontal="center"/>
    </xf>
    <xf numFmtId="3" fontId="81" fillId="12" borderId="0" xfId="0" applyNumberFormat="1" applyFont="1" applyFill="1" applyAlignment="1">
      <alignment horizontal="center" vertical="center"/>
    </xf>
    <xf numFmtId="0" fontId="82" fillId="12" borderId="0" xfId="0" applyFont="1" applyFill="1" applyAlignment="1">
      <alignment horizontal="center" vertical="center"/>
    </xf>
    <xf numFmtId="0" fontId="100" fillId="12" borderId="0" xfId="0" applyFont="1" applyFill="1" applyAlignment="1">
      <alignment horizontal="center" vertical="center" wrapText="1"/>
    </xf>
    <xf numFmtId="0" fontId="81" fillId="12" borderId="4" xfId="0" applyFont="1" applyFill="1" applyBorder="1" applyAlignment="1">
      <alignment horizontal="center" vertical="center"/>
    </xf>
    <xf numFmtId="0" fontId="81" fillId="12" borderId="6" xfId="0" applyFont="1" applyFill="1" applyBorder="1" applyAlignment="1">
      <alignment horizontal="center" vertical="center"/>
    </xf>
    <xf numFmtId="0" fontId="81" fillId="12" borderId="1" xfId="0" applyFont="1" applyFill="1" applyBorder="1" applyAlignment="1">
      <alignment horizontal="center" vertical="center"/>
    </xf>
    <xf numFmtId="3" fontId="82" fillId="12" borderId="4" xfId="0" applyNumberFormat="1" applyFont="1" applyFill="1" applyBorder="1" applyAlignment="1">
      <alignment horizontal="center" vertical="center" wrapText="1"/>
    </xf>
    <xf numFmtId="3" fontId="82" fillId="12" borderId="6" xfId="0" applyNumberFormat="1" applyFont="1" applyFill="1" applyBorder="1" applyAlignment="1">
      <alignment horizontal="center" vertical="center" wrapText="1"/>
    </xf>
    <xf numFmtId="3" fontId="82" fillId="12" borderId="14" xfId="0" applyNumberFormat="1" applyFont="1" applyFill="1" applyBorder="1" applyAlignment="1">
      <alignment horizontal="center" vertical="center" wrapText="1"/>
    </xf>
    <xf numFmtId="3" fontId="82" fillId="12" borderId="12" xfId="0" applyNumberFormat="1" applyFont="1" applyFill="1" applyBorder="1" applyAlignment="1">
      <alignment horizontal="center" vertical="center" wrapText="1"/>
    </xf>
    <xf numFmtId="0" fontId="81" fillId="12" borderId="3" xfId="0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/>
    </xf>
    <xf numFmtId="0" fontId="73" fillId="0" borderId="14" xfId="0" applyFont="1" applyFill="1" applyBorder="1" applyAlignment="1">
      <alignment horizontal="center" vertical="center" wrapText="1"/>
    </xf>
    <xf numFmtId="0" fontId="73" fillId="0" borderId="12" xfId="0" applyFont="1" applyFill="1" applyBorder="1" applyAlignment="1">
      <alignment horizontal="center" vertical="center" wrapText="1"/>
    </xf>
    <xf numFmtId="0" fontId="73" fillId="0" borderId="13" xfId="0" applyFont="1" applyFill="1" applyBorder="1" applyAlignment="1">
      <alignment horizontal="center" vertical="center" wrapText="1"/>
    </xf>
    <xf numFmtId="3" fontId="62" fillId="0" borderId="0" xfId="0" applyNumberFormat="1" applyFont="1" applyFill="1" applyAlignment="1">
      <alignment horizontal="center"/>
    </xf>
    <xf numFmtId="0" fontId="71" fillId="0" borderId="0" xfId="0" applyFont="1" applyFill="1" applyAlignment="1">
      <alignment horizontal="center"/>
    </xf>
    <xf numFmtId="0" fontId="62" fillId="0" borderId="4" xfId="0" applyFont="1" applyFill="1" applyBorder="1" applyAlignment="1">
      <alignment horizontal="center"/>
    </xf>
    <xf numFmtId="0" fontId="62" fillId="0" borderId="6" xfId="0" applyFont="1" applyFill="1" applyBorder="1" applyAlignment="1">
      <alignment horizontal="center"/>
    </xf>
    <xf numFmtId="3" fontId="62" fillId="0" borderId="1" xfId="0" applyNumberFormat="1" applyFont="1" applyFill="1" applyBorder="1" applyAlignment="1">
      <alignment horizontal="center"/>
    </xf>
    <xf numFmtId="0" fontId="72" fillId="0" borderId="0" xfId="0" applyFont="1" applyFill="1" applyAlignment="1">
      <alignment horizontal="center" wrapText="1"/>
    </xf>
    <xf numFmtId="0" fontId="62" fillId="0" borderId="0" xfId="0" applyFont="1" applyFill="1" applyAlignment="1">
      <alignment horizontal="center" wrapText="1"/>
    </xf>
    <xf numFmtId="0" fontId="62" fillId="0" borderId="0" xfId="0" applyFont="1" applyFill="1" applyAlignment="1">
      <alignment wrapText="1"/>
    </xf>
    <xf numFmtId="3" fontId="62" fillId="0" borderId="5" xfId="0" applyNumberFormat="1" applyFont="1" applyFill="1" applyBorder="1" applyAlignment="1">
      <alignment horizontal="center"/>
    </xf>
    <xf numFmtId="3" fontId="47" fillId="12" borderId="0" xfId="0" applyNumberFormat="1" applyFont="1" applyFill="1" applyAlignment="1">
      <alignment horizontal="center"/>
    </xf>
    <xf numFmtId="0" fontId="88" fillId="12" borderId="0" xfId="0" applyFont="1" applyFill="1" applyAlignment="1">
      <alignment horizontal="center"/>
    </xf>
    <xf numFmtId="0" fontId="46" fillId="12" borderId="0" xfId="0" applyFont="1" applyFill="1" applyAlignment="1">
      <alignment horizontal="center"/>
    </xf>
    <xf numFmtId="0" fontId="89" fillId="12" borderId="0" xfId="0" applyFont="1" applyFill="1" applyAlignment="1">
      <alignment horizontal="center" wrapText="1"/>
    </xf>
    <xf numFmtId="3" fontId="47" fillId="12" borderId="5" xfId="0" applyNumberFormat="1" applyFont="1" applyFill="1" applyBorder="1" applyAlignment="1">
      <alignment horizontal="center"/>
    </xf>
    <xf numFmtId="3" fontId="47" fillId="12" borderId="7" xfId="0" applyNumberFormat="1" applyFont="1" applyFill="1" applyBorder="1" applyAlignment="1">
      <alignment horizontal="center"/>
    </xf>
    <xf numFmtId="3" fontId="47" fillId="12" borderId="28" xfId="0" applyNumberFormat="1" applyFont="1" applyFill="1" applyBorder="1" applyAlignment="1">
      <alignment horizontal="center"/>
    </xf>
    <xf numFmtId="0" fontId="46" fillId="12" borderId="10" xfId="0" applyFont="1" applyFill="1" applyBorder="1" applyAlignment="1">
      <alignment horizontal="center"/>
    </xf>
    <xf numFmtId="0" fontId="46" fillId="12" borderId="11" xfId="0" applyFont="1" applyFill="1" applyBorder="1" applyAlignment="1">
      <alignment horizontal="center"/>
    </xf>
    <xf numFmtId="3" fontId="47" fillId="12" borderId="8" xfId="0" applyNumberFormat="1" applyFont="1" applyFill="1" applyBorder="1" applyAlignment="1">
      <alignment horizontal="center"/>
    </xf>
    <xf numFmtId="1" fontId="81" fillId="0" borderId="10" xfId="4" applyNumberFormat="1" applyFont="1" applyBorder="1" applyAlignment="1">
      <alignment horizontal="right" vertical="center" wrapText="1"/>
    </xf>
    <xf numFmtId="1" fontId="81" fillId="0" borderId="34" xfId="4" applyNumberFormat="1" applyFont="1" applyBorder="1" applyAlignment="1">
      <alignment horizontal="right" vertical="center" wrapText="1"/>
    </xf>
    <xf numFmtId="1" fontId="103" fillId="0" borderId="10" xfId="4" applyNumberFormat="1" applyFont="1" applyBorder="1" applyAlignment="1">
      <alignment horizontal="right" vertical="center" wrapText="1"/>
    </xf>
    <xf numFmtId="1" fontId="103" fillId="0" borderId="34" xfId="4" applyNumberFormat="1" applyFont="1" applyBorder="1" applyAlignment="1">
      <alignment horizontal="right" vertical="center" wrapText="1"/>
    </xf>
    <xf numFmtId="0" fontId="82" fillId="0" borderId="10" xfId="0" applyFont="1" applyBorder="1" applyAlignment="1">
      <alignment horizontal="center" vertical="center"/>
    </xf>
    <xf numFmtId="0" fontId="82" fillId="0" borderId="34" xfId="0" applyFont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103" fillId="0" borderId="10" xfId="0" applyFont="1" applyBorder="1" applyAlignment="1">
      <alignment horizontal="justify" vertical="center" wrapText="1"/>
    </xf>
    <xf numFmtId="0" fontId="103" fillId="0" borderId="34" xfId="0" applyFont="1" applyBorder="1" applyAlignment="1">
      <alignment horizontal="justify" vertical="center" wrapText="1"/>
    </xf>
    <xf numFmtId="1" fontId="90" fillId="0" borderId="10" xfId="4" applyNumberFormat="1" applyFont="1" applyBorder="1" applyAlignment="1">
      <alignment horizontal="right" vertical="center" wrapText="1"/>
    </xf>
    <xf numFmtId="1" fontId="90" fillId="0" borderId="34" xfId="4" applyNumberFormat="1" applyFont="1" applyBorder="1" applyAlignment="1">
      <alignment horizontal="right" vertical="center" wrapText="1"/>
    </xf>
    <xf numFmtId="0" fontId="81" fillId="0" borderId="10" xfId="0" applyFont="1" applyBorder="1" applyAlignment="1">
      <alignment horizontal="justify" vertical="center" wrapText="1"/>
    </xf>
    <xf numFmtId="0" fontId="81" fillId="0" borderId="34" xfId="0" applyFont="1" applyBorder="1" applyAlignment="1">
      <alignment horizontal="justify" vertical="center" wrapText="1"/>
    </xf>
    <xf numFmtId="3" fontId="90" fillId="0" borderId="10" xfId="0" applyNumberFormat="1" applyFont="1" applyBorder="1" applyAlignment="1">
      <alignment horizontal="right" vertical="center" wrapText="1"/>
    </xf>
    <xf numFmtId="3" fontId="90" fillId="0" borderId="34" xfId="0" applyNumberFormat="1" applyFont="1" applyBorder="1" applyAlignment="1">
      <alignment horizontal="right" vertical="center" wrapText="1"/>
    </xf>
    <xf numFmtId="0" fontId="82" fillId="0" borderId="30" xfId="0" applyFont="1" applyBorder="1" applyAlignment="1">
      <alignment horizontal="center" vertical="center" wrapText="1"/>
    </xf>
    <xf numFmtId="0" fontId="82" fillId="0" borderId="31" xfId="0" applyFont="1" applyBorder="1" applyAlignment="1">
      <alignment horizontal="center" vertical="center" wrapText="1"/>
    </xf>
    <xf numFmtId="168" fontId="88" fillId="0" borderId="35" xfId="4" applyNumberFormat="1" applyFont="1" applyBorder="1" applyAlignment="1">
      <alignment horizontal="right" vertical="center" wrapText="1"/>
    </xf>
    <xf numFmtId="168" fontId="88" fillId="0" borderId="34" xfId="4" applyNumberFormat="1" applyFont="1" applyBorder="1" applyAlignment="1">
      <alignment horizontal="right" vertical="center" wrapText="1"/>
    </xf>
    <xf numFmtId="3" fontId="88" fillId="0" borderId="35" xfId="0" applyNumberFormat="1" applyFont="1" applyBorder="1" applyAlignment="1">
      <alignment horizontal="right" vertical="center" wrapText="1"/>
    </xf>
    <xf numFmtId="3" fontId="88" fillId="0" borderId="34" xfId="0" applyNumberFormat="1" applyFont="1" applyBorder="1" applyAlignment="1">
      <alignment horizontal="right" vertical="center" wrapText="1"/>
    </xf>
    <xf numFmtId="0" fontId="81" fillId="0" borderId="10" xfId="0" applyFont="1" applyBorder="1" applyAlignment="1">
      <alignment horizontal="right" vertical="center" wrapText="1"/>
    </xf>
    <xf numFmtId="0" fontId="81" fillId="0" borderId="34" xfId="0" applyFont="1" applyBorder="1" applyAlignment="1">
      <alignment horizontal="right" vertical="center" wrapText="1"/>
    </xf>
    <xf numFmtId="0" fontId="103" fillId="0" borderId="10" xfId="0" applyFont="1" applyBorder="1" applyAlignment="1">
      <alignment horizontal="right" vertical="center" wrapText="1"/>
    </xf>
    <xf numFmtId="0" fontId="103" fillId="0" borderId="34" xfId="0" applyFont="1" applyBorder="1" applyAlignment="1">
      <alignment horizontal="right" vertical="center" wrapText="1"/>
    </xf>
  </cellXfs>
  <cellStyles count="5">
    <cellStyle name="Ezres" xfId="4" builtinId="3"/>
    <cellStyle name="Hivatkozás" xfId="1" builtinId="8"/>
    <cellStyle name="Normál" xfId="0" builtinId="0"/>
    <cellStyle name="Normál 2" xfId="2" xr:uid="{00000000-0005-0000-0000-000003000000}"/>
    <cellStyle name="Normal_KTRSZJ" xfId="3" xr:uid="{00000000-0005-0000-0000-000004000000}"/>
  </cellStyles>
  <dxfs count="0"/>
  <tableStyles count="0" defaultTableStyle="TableStyleMedium9" defaultPivotStyle="PivotStyleLight16"/>
  <colors>
    <mruColors>
      <color rgb="FFEDF3E1"/>
      <color rgb="FFD7E4BC"/>
      <color rgb="FF00FF00"/>
      <color rgb="FF66FF33"/>
      <color rgb="FF388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1162050</xdr:colOff>
      <xdr:row>9</xdr:row>
      <xdr:rowOff>171450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 txBox="1"/>
      </xdr:nvSpPr>
      <xdr:spPr>
        <a:xfrm>
          <a:off x="11468100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hu-HU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njt.hu/cgi_bin/njt_doc.cgi?docid=142896.245143" TargetMode="External"/><Relationship Id="rId2" Type="http://schemas.openxmlformats.org/officeDocument/2006/relationships/hyperlink" Target="http://njt.hu/cgi_bin/njt_doc.cgi?docid=142896.245143" TargetMode="External"/><Relationship Id="rId1" Type="http://schemas.openxmlformats.org/officeDocument/2006/relationships/hyperlink" Target="http://njt.hu/cgi_bin/njt_doc.cgi?docid=142896.245143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http://njt.hu/cgi_bin/njt_doc.cgi?docid=139876.243471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njt.hu/cgi_bin/njt_doc.cgi?docid=142896.245143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hyperlink" Target="http://njt.hu/cgi_bin/njt_doc.cgi?docid=142896.245143" TargetMode="External"/><Relationship Id="rId2" Type="http://schemas.openxmlformats.org/officeDocument/2006/relationships/hyperlink" Target="http://njt.hu/cgi_bin/njt_doc.cgi?docid=142896.245143" TargetMode="External"/><Relationship Id="rId1" Type="http://schemas.openxmlformats.org/officeDocument/2006/relationships/hyperlink" Target="http://njt.hu/cgi_bin/njt_doc.cgi?docid=142896.245143" TargetMode="External"/><Relationship Id="rId5" Type="http://schemas.openxmlformats.org/officeDocument/2006/relationships/printerSettings" Target="../printerSettings/printerSettings37.bin"/><Relationship Id="rId4" Type="http://schemas.openxmlformats.org/officeDocument/2006/relationships/hyperlink" Target="http://njt.hu/cgi_bin/njt_doc.cgi?docid=139876.243471" TargetMode="Externa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njt.hu/cgi_bin/njt_doc.cgi?docid=142896.245143" TargetMode="Externa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C33"/>
  <sheetViews>
    <sheetView workbookViewId="0">
      <selection activeCell="E11" sqref="E11"/>
    </sheetView>
  </sheetViews>
  <sheetFormatPr defaultColWidth="9.109375" defaultRowHeight="13.8" x14ac:dyDescent="0.25"/>
  <cols>
    <col min="1" max="1" width="22.6640625" style="129" customWidth="1"/>
    <col min="2" max="2" width="61.88671875" style="129" customWidth="1"/>
    <col min="3" max="16384" width="9.109375" style="129"/>
  </cols>
  <sheetData>
    <row r="1" spans="1:3" ht="18" x14ac:dyDescent="0.35">
      <c r="A1" s="961" t="s">
        <v>811</v>
      </c>
      <c r="B1" s="961"/>
    </row>
    <row r="2" spans="1:3" ht="18" x14ac:dyDescent="0.35">
      <c r="A2" s="962" t="s">
        <v>767</v>
      </c>
      <c r="B2" s="962"/>
    </row>
    <row r="4" spans="1:3" ht="21" x14ac:dyDescent="0.4">
      <c r="A4" s="963" t="s">
        <v>742</v>
      </c>
      <c r="B4" s="963"/>
    </row>
    <row r="5" spans="1:3" ht="21" x14ac:dyDescent="0.4">
      <c r="A5" s="148"/>
      <c r="B5" s="148"/>
    </row>
    <row r="6" spans="1:3" x14ac:dyDescent="0.25">
      <c r="A6" s="147" t="s">
        <v>743</v>
      </c>
    </row>
    <row r="7" spans="1:3" x14ac:dyDescent="0.25">
      <c r="A7" s="147"/>
    </row>
    <row r="8" spans="1:3" x14ac:dyDescent="0.25">
      <c r="A8" s="151" t="s">
        <v>711</v>
      </c>
      <c r="B8" s="129" t="s">
        <v>744</v>
      </c>
      <c r="C8" s="137"/>
    </row>
    <row r="9" spans="1:3" x14ac:dyDescent="0.25">
      <c r="A9" s="151" t="s">
        <v>712</v>
      </c>
      <c r="B9" s="129" t="s">
        <v>713</v>
      </c>
    </row>
    <row r="10" spans="1:3" x14ac:dyDescent="0.25">
      <c r="A10" s="151" t="s">
        <v>714</v>
      </c>
      <c r="B10" s="129" t="s">
        <v>740</v>
      </c>
    </row>
    <row r="11" spans="1:3" x14ac:dyDescent="0.25">
      <c r="A11" s="151" t="s">
        <v>715</v>
      </c>
      <c r="B11" s="129" t="s">
        <v>705</v>
      </c>
    </row>
    <row r="12" spans="1:3" x14ac:dyDescent="0.25">
      <c r="A12" s="151"/>
    </row>
    <row r="14" spans="1:3" x14ac:dyDescent="0.25">
      <c r="A14" s="147" t="s">
        <v>704</v>
      </c>
    </row>
    <row r="15" spans="1:3" x14ac:dyDescent="0.25">
      <c r="A15" s="147"/>
    </row>
    <row r="16" spans="1:3" x14ac:dyDescent="0.25">
      <c r="A16" s="129" t="s">
        <v>745</v>
      </c>
      <c r="B16" s="129" t="s">
        <v>725</v>
      </c>
    </row>
    <row r="17" spans="1:3" x14ac:dyDescent="0.25">
      <c r="A17" s="129" t="s">
        <v>716</v>
      </c>
      <c r="B17" s="129" t="s">
        <v>727</v>
      </c>
    </row>
    <row r="18" spans="1:3" x14ac:dyDescent="0.25">
      <c r="A18" s="129" t="s">
        <v>717</v>
      </c>
      <c r="B18" s="129" t="s">
        <v>729</v>
      </c>
    </row>
    <row r="19" spans="1:3" x14ac:dyDescent="0.25">
      <c r="A19" s="129" t="s">
        <v>718</v>
      </c>
      <c r="B19" s="129" t="s">
        <v>731</v>
      </c>
    </row>
    <row r="20" spans="1:3" x14ac:dyDescent="0.25">
      <c r="A20" s="129" t="s">
        <v>719</v>
      </c>
      <c r="B20" s="129" t="s">
        <v>706</v>
      </c>
    </row>
    <row r="21" spans="1:3" x14ac:dyDescent="0.25">
      <c r="A21" s="129" t="s">
        <v>720</v>
      </c>
      <c r="B21" s="129" t="s">
        <v>707</v>
      </c>
    </row>
    <row r="22" spans="1:3" x14ac:dyDescent="0.25">
      <c r="A22" s="129" t="s">
        <v>722</v>
      </c>
      <c r="B22" s="129" t="s">
        <v>708</v>
      </c>
    </row>
    <row r="23" spans="1:3" x14ac:dyDescent="0.25">
      <c r="A23" s="129" t="s">
        <v>724</v>
      </c>
      <c r="B23" s="129" t="s">
        <v>709</v>
      </c>
    </row>
    <row r="24" spans="1:3" x14ac:dyDescent="0.25">
      <c r="A24" s="129" t="s">
        <v>726</v>
      </c>
      <c r="B24" s="129" t="s">
        <v>710</v>
      </c>
    </row>
    <row r="25" spans="1:3" x14ac:dyDescent="0.25">
      <c r="A25" s="129" t="s">
        <v>728</v>
      </c>
      <c r="B25" s="129" t="s">
        <v>721</v>
      </c>
    </row>
    <row r="26" spans="1:3" x14ac:dyDescent="0.25">
      <c r="A26" s="129" t="s">
        <v>730</v>
      </c>
      <c r="B26" s="129" t="s">
        <v>723</v>
      </c>
    </row>
    <row r="27" spans="1:3" x14ac:dyDescent="0.25">
      <c r="A27" s="129" t="s">
        <v>732</v>
      </c>
      <c r="B27" s="129" t="s">
        <v>733</v>
      </c>
    </row>
    <row r="28" spans="1:3" x14ac:dyDescent="0.25">
      <c r="A28" s="129" t="s">
        <v>734</v>
      </c>
      <c r="B28" s="129" t="s">
        <v>735</v>
      </c>
    </row>
    <row r="29" spans="1:3" x14ac:dyDescent="0.25">
      <c r="A29" s="129" t="s">
        <v>736</v>
      </c>
      <c r="B29" s="129" t="s">
        <v>737</v>
      </c>
    </row>
    <row r="30" spans="1:3" x14ac:dyDescent="0.25">
      <c r="A30" s="129" t="s">
        <v>738</v>
      </c>
      <c r="B30" s="129" t="s">
        <v>739</v>
      </c>
    </row>
    <row r="31" spans="1:3" ht="29.25" customHeight="1" x14ac:dyDescent="0.25">
      <c r="A31" s="130" t="s">
        <v>803</v>
      </c>
      <c r="B31" s="226" t="s">
        <v>3</v>
      </c>
      <c r="C31" s="225"/>
    </row>
    <row r="32" spans="1:3" x14ac:dyDescent="0.25">
      <c r="A32" s="130" t="s">
        <v>804</v>
      </c>
      <c r="B32" s="130" t="s">
        <v>807</v>
      </c>
    </row>
    <row r="33" spans="1:2" x14ac:dyDescent="0.25">
      <c r="A33" s="130" t="s">
        <v>805</v>
      </c>
      <c r="B33" s="130" t="s">
        <v>808</v>
      </c>
    </row>
  </sheetData>
  <mergeCells count="3">
    <mergeCell ref="A1:B1"/>
    <mergeCell ref="A2:B2"/>
    <mergeCell ref="A4:B4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1"/>
  <sheetViews>
    <sheetView workbookViewId="0">
      <selection activeCell="H14" sqref="H14"/>
    </sheetView>
  </sheetViews>
  <sheetFormatPr defaultRowHeight="14.4" x14ac:dyDescent="0.3"/>
  <cols>
    <col min="1" max="1" width="70.88671875" customWidth="1"/>
    <col min="2" max="3" width="16.109375" style="117" customWidth="1"/>
    <col min="4" max="4" width="14.5546875" bestFit="1" customWidth="1"/>
    <col min="5" max="6" width="15.6640625" bestFit="1" customWidth="1"/>
  </cols>
  <sheetData>
    <row r="1" spans="1:10" x14ac:dyDescent="0.3">
      <c r="A1" s="966" t="s">
        <v>852</v>
      </c>
      <c r="B1" s="966"/>
      <c r="C1" s="966"/>
      <c r="D1" s="966"/>
      <c r="E1" s="966"/>
      <c r="F1" s="966"/>
    </row>
    <row r="2" spans="1:10" ht="18" x14ac:dyDescent="0.35">
      <c r="A2" s="961" t="str">
        <f>Mellékletek!A1</f>
        <v>Iharosberény Község Önkormányzata</v>
      </c>
      <c r="B2" s="961"/>
      <c r="C2" s="961"/>
      <c r="D2" s="961"/>
      <c r="E2" s="961"/>
      <c r="F2" s="961"/>
    </row>
    <row r="3" spans="1:10" ht="18" x14ac:dyDescent="0.35">
      <c r="A3" s="160"/>
      <c r="B3" s="160"/>
      <c r="C3" s="198"/>
    </row>
    <row r="4" spans="1:10" ht="18" x14ac:dyDescent="0.35">
      <c r="A4" s="962" t="s">
        <v>848</v>
      </c>
      <c r="B4" s="962"/>
      <c r="C4" s="962"/>
      <c r="D4" s="962"/>
      <c r="E4" s="962"/>
      <c r="F4" s="962"/>
    </row>
    <row r="5" spans="1:10" ht="18" customHeight="1" x14ac:dyDescent="0.35">
      <c r="A5" s="967" t="s">
        <v>501</v>
      </c>
      <c r="B5" s="967"/>
      <c r="C5" s="967"/>
      <c r="D5" s="967"/>
      <c r="E5" s="967"/>
      <c r="F5" s="967"/>
    </row>
    <row r="6" spans="1:10" ht="15" thickBot="1" x14ac:dyDescent="0.35"/>
    <row r="7" spans="1:10" x14ac:dyDescent="0.3">
      <c r="A7" s="197"/>
      <c r="B7" s="968" t="s">
        <v>5</v>
      </c>
      <c r="C7" s="969"/>
      <c r="D7" s="969"/>
      <c r="E7" s="970"/>
      <c r="F7" s="964" t="s">
        <v>819</v>
      </c>
      <c r="G7" s="130"/>
      <c r="H7" s="130"/>
      <c r="I7" s="130"/>
      <c r="J7" s="130"/>
    </row>
    <row r="8" spans="1:10" x14ac:dyDescent="0.3">
      <c r="A8" s="131" t="s">
        <v>632</v>
      </c>
      <c r="B8" s="208" t="s">
        <v>0</v>
      </c>
      <c r="C8" s="208">
        <f>'kiadások korm. funkciónként'!C10</f>
        <v>17934334</v>
      </c>
      <c r="D8" s="219" t="s">
        <v>815</v>
      </c>
      <c r="E8" s="339" t="s">
        <v>1</v>
      </c>
      <c r="F8" s="965"/>
      <c r="G8" s="130"/>
      <c r="H8" s="130"/>
      <c r="I8" s="130"/>
      <c r="J8" s="130"/>
    </row>
    <row r="9" spans="1:10" x14ac:dyDescent="0.3">
      <c r="A9" s="132" t="s">
        <v>64</v>
      </c>
      <c r="B9" s="120">
        <f>'kiadások működés felhalmozás'!C26</f>
        <v>27145191</v>
      </c>
      <c r="C9" s="184">
        <f>'kiadások működés felhalmozás'!D26</f>
        <v>42450771</v>
      </c>
      <c r="D9" s="184">
        <f>'kiadások működés felhalmozás'!E26</f>
        <v>21592400</v>
      </c>
      <c r="E9" s="340">
        <f>SUM(B9:D9)</f>
        <v>91188362</v>
      </c>
      <c r="F9" s="343">
        <f>E9</f>
        <v>91188362</v>
      </c>
      <c r="G9" s="130"/>
      <c r="H9" s="130"/>
      <c r="I9" s="130"/>
      <c r="J9" s="130"/>
    </row>
    <row r="10" spans="1:10" x14ac:dyDescent="0.3">
      <c r="A10" s="132" t="s">
        <v>65</v>
      </c>
      <c r="B10" s="120">
        <f>'kiadások működés felhalmozás'!C27</f>
        <v>5059495</v>
      </c>
      <c r="C10" s="184">
        <f>'kiadások működés felhalmozás'!D27</f>
        <v>11186992</v>
      </c>
      <c r="D10" s="184">
        <f>'kiadások működés felhalmozás'!E27</f>
        <v>5775948</v>
      </c>
      <c r="E10" s="340">
        <f t="shared" ref="E10:E16" si="0">SUM(B10:D10)</f>
        <v>22022435</v>
      </c>
      <c r="F10" s="343">
        <f t="shared" ref="F10:F16" si="1">E10</f>
        <v>22022435</v>
      </c>
      <c r="G10" s="130"/>
      <c r="H10" s="130"/>
      <c r="I10" s="130"/>
      <c r="J10" s="130"/>
    </row>
    <row r="11" spans="1:10" x14ac:dyDescent="0.3">
      <c r="A11" s="132" t="s">
        <v>66</v>
      </c>
      <c r="B11" s="120">
        <f>'kiadások működés felhalmozás'!C52</f>
        <v>56154063</v>
      </c>
      <c r="C11" s="184">
        <f>'kiadások működés felhalmozás'!D52</f>
        <v>12056000</v>
      </c>
      <c r="D11" s="184">
        <f>'kiadások működés felhalmozás'!E52</f>
        <v>3774000</v>
      </c>
      <c r="E11" s="340">
        <f t="shared" si="0"/>
        <v>71984063</v>
      </c>
      <c r="F11" s="343">
        <f t="shared" si="1"/>
        <v>71984063</v>
      </c>
      <c r="G11" s="130"/>
      <c r="H11" s="130"/>
      <c r="I11" s="130"/>
      <c r="J11" s="130"/>
    </row>
    <row r="12" spans="1:10" x14ac:dyDescent="0.3">
      <c r="A12" s="132" t="s">
        <v>67</v>
      </c>
      <c r="B12" s="133">
        <f>'kiadások működés felhalmozás'!C61</f>
        <v>11163162</v>
      </c>
      <c r="C12" s="133">
        <f>'kiadások működés felhalmozás'!D61</f>
        <v>0</v>
      </c>
      <c r="D12" s="133">
        <f>'kiadások működés felhalmozás'!E61</f>
        <v>0</v>
      </c>
      <c r="E12" s="340">
        <f t="shared" si="0"/>
        <v>11163162</v>
      </c>
      <c r="F12" s="343">
        <f t="shared" si="1"/>
        <v>11163162</v>
      </c>
      <c r="G12" s="130"/>
      <c r="H12" s="130"/>
      <c r="I12" s="130"/>
      <c r="J12" s="130"/>
    </row>
    <row r="13" spans="1:10" x14ac:dyDescent="0.3">
      <c r="A13" s="132" t="s">
        <v>68</v>
      </c>
      <c r="B13" s="120">
        <f>'kiadások működés felhalmozás'!C75</f>
        <v>64077827</v>
      </c>
      <c r="C13" s="184">
        <f>'kiadások működés felhalmozás'!D75</f>
        <v>0</v>
      </c>
      <c r="D13" s="184">
        <f>'kiadások működés felhalmozás'!E75</f>
        <v>0</v>
      </c>
      <c r="E13" s="340">
        <f t="shared" si="0"/>
        <v>64077827</v>
      </c>
      <c r="F13" s="343">
        <f t="shared" si="1"/>
        <v>64077827</v>
      </c>
      <c r="G13" s="130"/>
      <c r="H13" s="130"/>
      <c r="I13" s="130"/>
      <c r="J13" s="130"/>
    </row>
    <row r="14" spans="1:10" x14ac:dyDescent="0.3">
      <c r="A14" s="132" t="s">
        <v>69</v>
      </c>
      <c r="B14" s="120">
        <f>'kiadások működés felhalmozás'!C84</f>
        <v>3360250</v>
      </c>
      <c r="C14" s="184">
        <f>'kiadások működés felhalmozás'!D84</f>
        <v>508000</v>
      </c>
      <c r="D14" s="184">
        <f>'kiadások működés felhalmozás'!E84</f>
        <v>0</v>
      </c>
      <c r="E14" s="340">
        <f t="shared" si="0"/>
        <v>3868250</v>
      </c>
      <c r="F14" s="343">
        <f t="shared" si="1"/>
        <v>3868250</v>
      </c>
      <c r="G14" s="130"/>
      <c r="H14" s="130"/>
      <c r="I14" s="130"/>
      <c r="J14" s="130"/>
    </row>
    <row r="15" spans="1:10" x14ac:dyDescent="0.3">
      <c r="A15" s="132" t="s">
        <v>70</v>
      </c>
      <c r="B15" s="133">
        <f>'kiadások működés felhalmozás'!C89</f>
        <v>33167231</v>
      </c>
      <c r="C15" s="133">
        <f>'kiadások működés felhalmozás'!D89</f>
        <v>0</v>
      </c>
      <c r="D15" s="133">
        <f>'kiadások működés felhalmozás'!E89</f>
        <v>0</v>
      </c>
      <c r="E15" s="340">
        <f t="shared" si="0"/>
        <v>33167231</v>
      </c>
      <c r="F15" s="343">
        <f t="shared" si="1"/>
        <v>33167231</v>
      </c>
      <c r="G15" s="130"/>
      <c r="H15" s="130"/>
      <c r="I15" s="130"/>
      <c r="J15" s="130"/>
    </row>
    <row r="16" spans="1:10" x14ac:dyDescent="0.3">
      <c r="A16" s="132" t="s">
        <v>71</v>
      </c>
      <c r="B16" s="120">
        <f>'kiadások működés felhalmozás'!C98</f>
        <v>0</v>
      </c>
      <c r="C16" s="184">
        <f>'kiadások működés felhalmozás'!D98</f>
        <v>0</v>
      </c>
      <c r="D16" s="184">
        <f>'kiadások működés felhalmozás'!E98</f>
        <v>0</v>
      </c>
      <c r="E16" s="340">
        <f t="shared" si="0"/>
        <v>0</v>
      </c>
      <c r="F16" s="343">
        <f t="shared" si="1"/>
        <v>0</v>
      </c>
      <c r="G16" s="130"/>
      <c r="H16" s="130"/>
      <c r="I16" s="130"/>
      <c r="J16" s="130"/>
    </row>
    <row r="17" spans="1:10" x14ac:dyDescent="0.3">
      <c r="A17" s="134" t="s">
        <v>63</v>
      </c>
      <c r="B17" s="119">
        <f>SUM(B9:B16)</f>
        <v>200127219</v>
      </c>
      <c r="C17" s="119">
        <f t="shared" ref="C17:D17" si="2">SUM(C9:C16)</f>
        <v>66201763</v>
      </c>
      <c r="D17" s="119">
        <f t="shared" si="2"/>
        <v>31142348</v>
      </c>
      <c r="E17" s="341">
        <f>SUM(E9:E16)</f>
        <v>297471330</v>
      </c>
      <c r="F17" s="344">
        <f>SUM(F9:F16)</f>
        <v>297471330</v>
      </c>
      <c r="G17" s="130"/>
      <c r="H17" s="130"/>
      <c r="I17" s="130"/>
      <c r="J17" s="130"/>
    </row>
    <row r="18" spans="1:10" x14ac:dyDescent="0.3">
      <c r="A18" s="134" t="s">
        <v>72</v>
      </c>
      <c r="B18" s="133">
        <f>'kiadások működés felhalmozás'!C123</f>
        <v>97726926</v>
      </c>
      <c r="C18" s="133">
        <f>'kiadások működés felhalmozás'!D123</f>
        <v>0</v>
      </c>
      <c r="D18" s="133">
        <f>'kiadások működés felhalmozás'!E123</f>
        <v>0</v>
      </c>
      <c r="E18" s="340">
        <f>B18+C18+D18</f>
        <v>97726926</v>
      </c>
      <c r="F18" s="343">
        <v>0</v>
      </c>
      <c r="G18" s="130"/>
      <c r="H18" s="130"/>
      <c r="I18" s="130"/>
      <c r="J18" s="130"/>
    </row>
    <row r="19" spans="1:10" x14ac:dyDescent="0.3">
      <c r="A19" s="135" t="s">
        <v>499</v>
      </c>
      <c r="B19" s="118">
        <f>B17+B18</f>
        <v>297854145</v>
      </c>
      <c r="C19" s="200">
        <f>C17+C18</f>
        <v>66201763</v>
      </c>
      <c r="D19" s="118">
        <f>D17+D18</f>
        <v>31142348</v>
      </c>
      <c r="E19" s="342">
        <f>E17+E18</f>
        <v>395198256</v>
      </c>
      <c r="F19" s="345">
        <f>F17+F18</f>
        <v>297471330</v>
      </c>
      <c r="G19" s="130"/>
      <c r="H19" s="130"/>
      <c r="I19" s="130"/>
      <c r="J19" s="130"/>
    </row>
    <row r="20" spans="1:10" x14ac:dyDescent="0.3">
      <c r="A20" s="132" t="s">
        <v>74</v>
      </c>
      <c r="B20" s="120">
        <f>'bevételek működés felhalmozás'!C20</f>
        <v>128860125</v>
      </c>
      <c r="C20" s="184">
        <f>'bevételek működés felhalmozás'!D20</f>
        <v>0</v>
      </c>
      <c r="D20" s="184">
        <f>'bevételek működés felhalmozás'!E20</f>
        <v>0</v>
      </c>
      <c r="E20" s="340">
        <f>SUM(B20:D20)</f>
        <v>128860125</v>
      </c>
      <c r="F20" s="343">
        <f>SUM(C20:E20)</f>
        <v>128860125</v>
      </c>
      <c r="G20" s="130"/>
      <c r="H20" s="130"/>
      <c r="I20" s="130"/>
      <c r="J20" s="130"/>
    </row>
    <row r="21" spans="1:10" x14ac:dyDescent="0.3">
      <c r="A21" s="132" t="s">
        <v>75</v>
      </c>
      <c r="B21" s="133">
        <f>'bevételek működés felhalmozás'!C56</f>
        <v>0</v>
      </c>
      <c r="C21" s="133">
        <f>'bevételek működés felhalmozás'!D56</f>
        <v>0</v>
      </c>
      <c r="D21" s="133">
        <f>'bevételek működés felhalmozás'!E56</f>
        <v>0</v>
      </c>
      <c r="E21" s="340">
        <f t="shared" ref="E21:F26" si="3">SUM(B21:D21)</f>
        <v>0</v>
      </c>
      <c r="F21" s="343">
        <f t="shared" si="3"/>
        <v>0</v>
      </c>
      <c r="G21" s="130"/>
      <c r="H21" s="130"/>
      <c r="I21" s="130"/>
      <c r="J21" s="130"/>
    </row>
    <row r="22" spans="1:10" x14ac:dyDescent="0.3">
      <c r="A22" s="132" t="s">
        <v>76</v>
      </c>
      <c r="B22" s="120">
        <f>'bevételek működés felhalmozás'!C34</f>
        <v>29970000</v>
      </c>
      <c r="C22" s="184">
        <f>'bevételek működés felhalmozás'!D34</f>
        <v>0</v>
      </c>
      <c r="D22" s="184">
        <f>'bevételek működés felhalmozás'!E34</f>
        <v>0</v>
      </c>
      <c r="E22" s="340">
        <f t="shared" si="3"/>
        <v>29970000</v>
      </c>
      <c r="F22" s="343">
        <f t="shared" si="3"/>
        <v>29970000</v>
      </c>
      <c r="G22" s="130"/>
      <c r="H22" s="130"/>
      <c r="I22" s="130"/>
      <c r="J22" s="130"/>
    </row>
    <row r="23" spans="1:10" x14ac:dyDescent="0.3">
      <c r="A23" s="132" t="s">
        <v>77</v>
      </c>
      <c r="B23" s="133">
        <f>'bevételek működés felhalmozás'!C45</f>
        <v>22771714</v>
      </c>
      <c r="C23" s="133">
        <f>'bevételek működés felhalmozás'!D45</f>
        <v>0</v>
      </c>
      <c r="D23" s="133">
        <f>'bevételek működés felhalmozás'!E45</f>
        <v>0</v>
      </c>
      <c r="E23" s="340">
        <f t="shared" si="3"/>
        <v>22771714</v>
      </c>
      <c r="F23" s="343">
        <f t="shared" si="3"/>
        <v>22771714</v>
      </c>
      <c r="G23" s="130"/>
      <c r="H23" s="130"/>
      <c r="I23" s="130"/>
      <c r="J23" s="130"/>
    </row>
    <row r="24" spans="1:10" x14ac:dyDescent="0.3">
      <c r="A24" s="132" t="s">
        <v>78</v>
      </c>
      <c r="B24" s="133">
        <f>'bevételek működés felhalmozás'!C62</f>
        <v>390000</v>
      </c>
      <c r="C24" s="133">
        <f>'bevételek működés felhalmozás'!D62</f>
        <v>0</v>
      </c>
      <c r="D24" s="133">
        <f>'bevételek működés felhalmozás'!E62</f>
        <v>0</v>
      </c>
      <c r="E24" s="340">
        <f t="shared" si="3"/>
        <v>390000</v>
      </c>
      <c r="F24" s="343">
        <f t="shared" si="3"/>
        <v>390000</v>
      </c>
      <c r="G24" s="130"/>
      <c r="H24" s="130"/>
      <c r="I24" s="130"/>
      <c r="J24" s="130"/>
    </row>
    <row r="25" spans="1:10" x14ac:dyDescent="0.3">
      <c r="A25" s="132" t="s">
        <v>79</v>
      </c>
      <c r="B25" s="120">
        <f>'bevételek működés felhalmozás'!C49</f>
        <v>0</v>
      </c>
      <c r="C25" s="184">
        <f>'bevételek működés felhalmozás'!D49</f>
        <v>0</v>
      </c>
      <c r="D25" s="184">
        <f>'bevételek működés felhalmozás'!E49</f>
        <v>0</v>
      </c>
      <c r="E25" s="340">
        <f t="shared" si="3"/>
        <v>0</v>
      </c>
      <c r="F25" s="343">
        <f t="shared" si="3"/>
        <v>0</v>
      </c>
      <c r="G25" s="130"/>
      <c r="H25" s="130"/>
      <c r="I25" s="130"/>
      <c r="J25" s="130"/>
    </row>
    <row r="26" spans="1:10" x14ac:dyDescent="0.3">
      <c r="A26" s="132" t="s">
        <v>80</v>
      </c>
      <c r="B26" s="133">
        <f>'bevételek működés felhalmozás'!C66</f>
        <v>0</v>
      </c>
      <c r="C26" s="133">
        <v>0</v>
      </c>
      <c r="D26" s="133">
        <v>0</v>
      </c>
      <c r="E26" s="340">
        <f t="shared" si="3"/>
        <v>0</v>
      </c>
      <c r="F26" s="343">
        <f t="shared" si="3"/>
        <v>0</v>
      </c>
      <c r="G26" s="130"/>
      <c r="H26" s="130"/>
      <c r="I26" s="130"/>
      <c r="J26" s="130"/>
    </row>
    <row r="27" spans="1:10" x14ac:dyDescent="0.3">
      <c r="A27" s="134" t="s">
        <v>73</v>
      </c>
      <c r="B27" s="119">
        <f>SUM(B20:B26)</f>
        <v>181991839</v>
      </c>
      <c r="C27" s="119">
        <f>SUM(C20:C26)</f>
        <v>0</v>
      </c>
      <c r="D27" s="119">
        <f>SUM(D20:D26)</f>
        <v>0</v>
      </c>
      <c r="E27" s="341">
        <f>SUM(E20:E26)</f>
        <v>181991839</v>
      </c>
      <c r="F27" s="344">
        <f>SUM(F20:F26)</f>
        <v>181991839</v>
      </c>
      <c r="G27" s="130"/>
      <c r="H27" s="130"/>
      <c r="I27" s="130"/>
      <c r="J27" s="130"/>
    </row>
    <row r="28" spans="1:10" x14ac:dyDescent="0.3">
      <c r="A28" s="134" t="s">
        <v>81</v>
      </c>
      <c r="B28" s="120">
        <f>'bevételek működés felhalmozás'!C97</f>
        <v>76403317</v>
      </c>
      <c r="C28" s="184">
        <f>'bevételek működés felhalmozás'!D97</f>
        <v>66201763</v>
      </c>
      <c r="D28" s="184">
        <f>'bevételek működés felhalmozás'!E97</f>
        <v>31142348</v>
      </c>
      <c r="E28" s="341">
        <f>B28+C28+D28</f>
        <v>173747428</v>
      </c>
      <c r="F28" s="343">
        <f>'bevételek működés felhalmozás'!C80+'bevételek működés felhalmozás'!D80+'bevételek működés felhalmozás'!E80</f>
        <v>76732020</v>
      </c>
      <c r="G28" s="130"/>
      <c r="H28" s="130"/>
      <c r="I28" s="130"/>
      <c r="J28" s="130"/>
    </row>
    <row r="29" spans="1:10" ht="15" thickBot="1" x14ac:dyDescent="0.35">
      <c r="A29" s="135" t="s">
        <v>500</v>
      </c>
      <c r="B29" s="118">
        <f>B27+B28</f>
        <v>258395156</v>
      </c>
      <c r="C29" s="200">
        <f>C27+C28</f>
        <v>66201763</v>
      </c>
      <c r="D29" s="118">
        <f>D27+D28</f>
        <v>31142348</v>
      </c>
      <c r="E29" s="342">
        <f>E27+E28</f>
        <v>355739267</v>
      </c>
      <c r="F29" s="346">
        <f>F27+F28</f>
        <v>258723859</v>
      </c>
      <c r="G29" s="130"/>
      <c r="H29" s="130"/>
      <c r="I29" s="130"/>
      <c r="J29" s="130"/>
    </row>
    <row r="30" spans="1:10" x14ac:dyDescent="0.3">
      <c r="A30" s="130"/>
      <c r="B30" s="136"/>
      <c r="C30" s="136"/>
      <c r="D30" s="136"/>
      <c r="E30" s="136"/>
      <c r="F30" s="136"/>
      <c r="G30" s="130"/>
      <c r="H30" s="130"/>
      <c r="I30" s="130"/>
      <c r="J30" s="130"/>
    </row>
    <row r="31" spans="1:10" x14ac:dyDescent="0.3">
      <c r="A31" s="130"/>
      <c r="B31" s="136"/>
      <c r="C31" s="136"/>
      <c r="D31" s="136"/>
      <c r="E31" s="136"/>
      <c r="F31" s="136"/>
      <c r="G31" s="130"/>
      <c r="H31" s="130"/>
      <c r="I31" s="130"/>
      <c r="J31" s="130"/>
    </row>
    <row r="32" spans="1:10" x14ac:dyDescent="0.3">
      <c r="A32" s="130"/>
      <c r="B32" s="136"/>
      <c r="C32" s="136"/>
      <c r="D32" s="136"/>
      <c r="E32" s="136"/>
      <c r="F32" s="136"/>
      <c r="G32" s="130"/>
      <c r="H32" s="130"/>
      <c r="I32" s="130"/>
      <c r="J32" s="130"/>
    </row>
    <row r="33" spans="1:10" x14ac:dyDescent="0.3">
      <c r="A33" s="130"/>
      <c r="B33" s="136"/>
      <c r="C33" s="136"/>
      <c r="D33" s="136"/>
      <c r="E33" s="136"/>
      <c r="F33" s="136"/>
      <c r="G33" s="130"/>
      <c r="H33" s="130"/>
      <c r="I33" s="130"/>
      <c r="J33" s="130"/>
    </row>
    <row r="34" spans="1:10" x14ac:dyDescent="0.3">
      <c r="A34" s="130"/>
      <c r="B34" s="136"/>
      <c r="C34" s="136"/>
      <c r="D34" s="136"/>
      <c r="E34" s="136"/>
      <c r="F34" s="136"/>
      <c r="G34" s="130"/>
      <c r="H34" s="130"/>
      <c r="I34" s="130"/>
      <c r="J34" s="130"/>
    </row>
    <row r="35" spans="1:10" x14ac:dyDescent="0.3">
      <c r="A35" s="130"/>
      <c r="B35" s="136"/>
      <c r="C35" s="136"/>
      <c r="D35" s="136"/>
      <c r="E35" s="136"/>
      <c r="F35" s="136"/>
      <c r="G35" s="130"/>
      <c r="H35" s="130"/>
      <c r="I35" s="130"/>
      <c r="J35" s="130"/>
    </row>
    <row r="36" spans="1:10" x14ac:dyDescent="0.3">
      <c r="A36" s="130"/>
      <c r="B36" s="136"/>
      <c r="C36" s="136"/>
      <c r="D36" s="136"/>
      <c r="E36" s="136"/>
      <c r="F36" s="136"/>
      <c r="G36" s="130"/>
      <c r="H36" s="130"/>
      <c r="I36" s="130"/>
      <c r="J36" s="130"/>
    </row>
    <row r="37" spans="1:10" x14ac:dyDescent="0.3">
      <c r="D37" s="117"/>
      <c r="E37" s="117"/>
      <c r="F37" s="117"/>
    </row>
    <row r="38" spans="1:10" x14ac:dyDescent="0.3">
      <c r="D38" s="117"/>
      <c r="E38" s="117"/>
      <c r="F38" s="117"/>
    </row>
    <row r="39" spans="1:10" x14ac:dyDescent="0.3">
      <c r="D39" s="117"/>
      <c r="E39" s="117"/>
      <c r="F39" s="117"/>
    </row>
    <row r="40" spans="1:10" x14ac:dyDescent="0.3">
      <c r="D40" s="117"/>
      <c r="E40" s="117"/>
      <c r="F40" s="117"/>
    </row>
    <row r="41" spans="1:10" x14ac:dyDescent="0.3">
      <c r="D41" s="117"/>
      <c r="E41" s="117"/>
      <c r="F41" s="117"/>
    </row>
  </sheetData>
  <mergeCells count="6">
    <mergeCell ref="F7:F8"/>
    <mergeCell ref="A1:F1"/>
    <mergeCell ref="A2:F2"/>
    <mergeCell ref="A4:F4"/>
    <mergeCell ref="A5:F5"/>
    <mergeCell ref="B7:E7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73"/>
  <sheetViews>
    <sheetView topLeftCell="B48" workbookViewId="0">
      <selection activeCell="F5" sqref="F5"/>
    </sheetView>
  </sheetViews>
  <sheetFormatPr defaultColWidth="9.109375" defaultRowHeight="14.4" x14ac:dyDescent="0.3"/>
  <cols>
    <col min="1" max="1" width="105.109375" style="154" customWidth="1"/>
    <col min="2" max="2" width="9.109375" style="154"/>
    <col min="3" max="4" width="17.109375" style="328" customWidth="1"/>
    <col min="5" max="5" width="18.88671875" style="154" customWidth="1"/>
    <col min="6" max="7" width="15.5546875" style="306" customWidth="1"/>
    <col min="8" max="16384" width="9.109375" style="154"/>
  </cols>
  <sheetData>
    <row r="1" spans="1:7" x14ac:dyDescent="0.3">
      <c r="A1" s="975" t="s">
        <v>832</v>
      </c>
      <c r="B1" s="975"/>
      <c r="C1" s="975"/>
      <c r="D1" s="975"/>
      <c r="E1" s="975"/>
      <c r="F1" s="975"/>
      <c r="G1" s="975"/>
    </row>
    <row r="2" spans="1:7" ht="18" x14ac:dyDescent="0.35">
      <c r="A2" s="972" t="str">
        <f>Mellékletek!A1</f>
        <v>Iharosberény Község Önkormányzata</v>
      </c>
      <c r="B2" s="972"/>
      <c r="C2" s="972"/>
      <c r="D2" s="972"/>
      <c r="E2" s="972"/>
      <c r="F2" s="972"/>
      <c r="G2" s="972"/>
    </row>
    <row r="3" spans="1:7" ht="24.75" customHeight="1" x14ac:dyDescent="0.35">
      <c r="A3" s="973" t="s">
        <v>741</v>
      </c>
      <c r="B3" s="973"/>
      <c r="C3" s="973"/>
      <c r="D3" s="973"/>
      <c r="E3" s="973"/>
      <c r="F3" s="973"/>
      <c r="G3" s="973"/>
    </row>
    <row r="4" spans="1:7" ht="18.75" customHeight="1" x14ac:dyDescent="0.35">
      <c r="A4" s="974" t="s">
        <v>547</v>
      </c>
      <c r="B4" s="974"/>
      <c r="C4" s="974"/>
      <c r="D4" s="974"/>
      <c r="E4" s="974"/>
      <c r="F4" s="974"/>
      <c r="G4" s="974"/>
    </row>
    <row r="5" spans="1:7" ht="18" x14ac:dyDescent="0.35">
      <c r="A5" s="305"/>
      <c r="B5" s="306"/>
      <c r="C5" s="307"/>
      <c r="D5" s="307"/>
      <c r="E5" s="306"/>
    </row>
    <row r="6" spans="1:7" ht="15" thickBot="1" x14ac:dyDescent="0.35">
      <c r="A6" s="308" t="s">
        <v>664</v>
      </c>
      <c r="B6" s="306"/>
      <c r="C6" s="971"/>
      <c r="D6" s="971"/>
      <c r="E6" s="971"/>
      <c r="F6" s="971"/>
      <c r="G6" s="309"/>
    </row>
    <row r="7" spans="1:7" ht="26.4" x14ac:dyDescent="0.3">
      <c r="A7" s="2" t="s">
        <v>82</v>
      </c>
      <c r="B7" s="3" t="s">
        <v>83</v>
      </c>
      <c r="C7" s="310" t="s">
        <v>2</v>
      </c>
      <c r="D7" s="310" t="s">
        <v>748</v>
      </c>
      <c r="E7" s="140" t="s">
        <v>815</v>
      </c>
      <c r="F7" s="293" t="s">
        <v>1</v>
      </c>
      <c r="G7" s="299" t="s">
        <v>818</v>
      </c>
    </row>
    <row r="8" spans="1:7" x14ac:dyDescent="0.3">
      <c r="A8" s="29" t="s">
        <v>84</v>
      </c>
      <c r="B8" s="30" t="s">
        <v>85</v>
      </c>
      <c r="C8" s="311">
        <f>'kiadások korm. funkciónként'!C10</f>
        <v>17934334</v>
      </c>
      <c r="D8" s="311">
        <f>'kiadások korm. funkciónként'!D10</f>
        <v>38517000</v>
      </c>
      <c r="E8" s="311">
        <f>'kiadások korm. funkciónként'!E10+'kiadások korm. funkciónként'!F10+'kiadások korm. funkciónként'!G10</f>
        <v>21392400</v>
      </c>
      <c r="F8" s="312">
        <f>SUM(C8:E8)</f>
        <v>77843734</v>
      </c>
      <c r="G8" s="313">
        <f>F8</f>
        <v>77843734</v>
      </c>
    </row>
    <row r="9" spans="1:7" x14ac:dyDescent="0.3">
      <c r="A9" s="29" t="s">
        <v>86</v>
      </c>
      <c r="B9" s="31" t="s">
        <v>87</v>
      </c>
      <c r="C9" s="311">
        <f>'kiadások korm. funkciónként'!C11</f>
        <v>0</v>
      </c>
      <c r="D9" s="311">
        <f>'kiadások korm. funkciónként'!D11</f>
        <v>0</v>
      </c>
      <c r="E9" s="311">
        <f>'kiadások korm. funkciónként'!E11+'kiadások korm. funkciónként'!F11+'kiadások korm. funkciónként'!G11</f>
        <v>0</v>
      </c>
      <c r="F9" s="312">
        <f t="shared" ref="F9:F72" si="0">SUM(C9:E9)</f>
        <v>0</v>
      </c>
      <c r="G9" s="313">
        <f t="shared" ref="G9:G20" si="1">F9</f>
        <v>0</v>
      </c>
    </row>
    <row r="10" spans="1:7" x14ac:dyDescent="0.3">
      <c r="A10" s="29" t="s">
        <v>88</v>
      </c>
      <c r="B10" s="31" t="s">
        <v>89</v>
      </c>
      <c r="C10" s="311">
        <f>'kiadások korm. funkciónként'!C12</f>
        <v>0</v>
      </c>
      <c r="D10" s="311">
        <f>'kiadások korm. funkciónként'!D12</f>
        <v>0</v>
      </c>
      <c r="E10" s="311">
        <f>'kiadások korm. funkciónként'!E12+'kiadások korm. funkciónként'!F12+'kiadások korm. funkciónként'!G12</f>
        <v>0</v>
      </c>
      <c r="F10" s="312">
        <f t="shared" si="0"/>
        <v>0</v>
      </c>
      <c r="G10" s="313">
        <f t="shared" si="1"/>
        <v>0</v>
      </c>
    </row>
    <row r="11" spans="1:7" x14ac:dyDescent="0.3">
      <c r="A11" s="32" t="s">
        <v>90</v>
      </c>
      <c r="B11" s="31" t="s">
        <v>91</v>
      </c>
      <c r="C11" s="311">
        <f>'kiadások korm. funkciónként'!C13</f>
        <v>0</v>
      </c>
      <c r="D11" s="311">
        <f>'kiadások korm. funkciónként'!D13</f>
        <v>0</v>
      </c>
      <c r="E11" s="311">
        <f>'kiadások korm. funkciónként'!E13+'kiadások korm. funkciónként'!F13+'kiadások korm. funkciónként'!G13</f>
        <v>0</v>
      </c>
      <c r="F11" s="312">
        <f t="shared" si="0"/>
        <v>0</v>
      </c>
      <c r="G11" s="313">
        <f t="shared" si="1"/>
        <v>0</v>
      </c>
    </row>
    <row r="12" spans="1:7" x14ac:dyDescent="0.3">
      <c r="A12" s="32" t="s">
        <v>92</v>
      </c>
      <c r="B12" s="31" t="s">
        <v>93</v>
      </c>
      <c r="C12" s="311">
        <f>'kiadások korm. funkciónként'!C14</f>
        <v>0</v>
      </c>
      <c r="D12" s="311">
        <f>'kiadások korm. funkciónként'!D14</f>
        <v>0</v>
      </c>
      <c r="E12" s="311">
        <f>'kiadások korm. funkciónként'!E14+'kiadások korm. funkciónként'!F14+'kiadások korm. funkciónként'!G14</f>
        <v>0</v>
      </c>
      <c r="F12" s="312">
        <f t="shared" si="0"/>
        <v>0</v>
      </c>
      <c r="G12" s="313">
        <f t="shared" si="1"/>
        <v>0</v>
      </c>
    </row>
    <row r="13" spans="1:7" x14ac:dyDescent="0.3">
      <c r="A13" s="32" t="s">
        <v>94</v>
      </c>
      <c r="B13" s="31" t="s">
        <v>95</v>
      </c>
      <c r="C13" s="311">
        <f>'kiadások korm. funkciónként'!C15</f>
        <v>0</v>
      </c>
      <c r="D13" s="311">
        <f>'kiadások korm. funkciónként'!D15</f>
        <v>742000</v>
      </c>
      <c r="E13" s="311">
        <f>'kiadások korm. funkciónként'!E15+'kiadások korm. funkciónként'!F15+'kiadások korm. funkciónként'!G15</f>
        <v>0</v>
      </c>
      <c r="F13" s="312">
        <f t="shared" si="0"/>
        <v>742000</v>
      </c>
      <c r="G13" s="313">
        <f t="shared" si="1"/>
        <v>742000</v>
      </c>
    </row>
    <row r="14" spans="1:7" x14ac:dyDescent="0.3">
      <c r="A14" s="32" t="s">
        <v>96</v>
      </c>
      <c r="B14" s="31" t="s">
        <v>97</v>
      </c>
      <c r="C14" s="311">
        <f>'kiadások korm. funkciónként'!C16</f>
        <v>0</v>
      </c>
      <c r="D14" s="311">
        <f>'kiadások korm. funkciónként'!D16</f>
        <v>1829771</v>
      </c>
      <c r="E14" s="311">
        <f>'kiadások korm. funkciónként'!E16+'kiadások korm. funkciónként'!F16+'kiadások korm. funkciónként'!G16</f>
        <v>0</v>
      </c>
      <c r="F14" s="312">
        <f t="shared" si="0"/>
        <v>1829771</v>
      </c>
      <c r="G14" s="313">
        <f t="shared" si="1"/>
        <v>1829771</v>
      </c>
    </row>
    <row r="15" spans="1:7" x14ac:dyDescent="0.3">
      <c r="A15" s="32" t="s">
        <v>98</v>
      </c>
      <c r="B15" s="31" t="s">
        <v>99</v>
      </c>
      <c r="C15" s="311">
        <f>'kiadások korm. funkciónként'!C17</f>
        <v>0</v>
      </c>
      <c r="D15" s="311">
        <f>'kiadások korm. funkciónként'!D17</f>
        <v>0</v>
      </c>
      <c r="E15" s="311">
        <f>'kiadások korm. funkciónként'!E17+'kiadások korm. funkciónként'!F17+'kiadások korm. funkciónként'!G17</f>
        <v>0</v>
      </c>
      <c r="F15" s="312">
        <f t="shared" si="0"/>
        <v>0</v>
      </c>
      <c r="G15" s="313">
        <f t="shared" si="1"/>
        <v>0</v>
      </c>
    </row>
    <row r="16" spans="1:7" x14ac:dyDescent="0.3">
      <c r="A16" s="13" t="s">
        <v>100</v>
      </c>
      <c r="B16" s="181" t="s">
        <v>101</v>
      </c>
      <c r="C16" s="311">
        <f>'kiadások korm. funkciónként'!C18</f>
        <v>155000</v>
      </c>
      <c r="D16" s="311">
        <f>'kiadások korm. funkciónként'!D18</f>
        <v>502000</v>
      </c>
      <c r="E16" s="311">
        <f>'kiadások korm. funkciónként'!E18+'kiadások korm. funkciónként'!F18+'kiadások korm. funkciónként'!G18</f>
        <v>200000</v>
      </c>
      <c r="F16" s="312">
        <f t="shared" si="0"/>
        <v>857000</v>
      </c>
      <c r="G16" s="313">
        <f t="shared" si="1"/>
        <v>857000</v>
      </c>
    </row>
    <row r="17" spans="1:7" x14ac:dyDescent="0.3">
      <c r="A17" s="5" t="s">
        <v>102</v>
      </c>
      <c r="B17" s="31" t="s">
        <v>103</v>
      </c>
      <c r="C17" s="311">
        <f>'kiadások korm. funkciónként'!C19</f>
        <v>0</v>
      </c>
      <c r="D17" s="311">
        <f>'kiadások korm. funkciónként'!D19</f>
        <v>0</v>
      </c>
      <c r="E17" s="311">
        <f>'kiadások korm. funkciónként'!E19+'kiadások korm. funkciónként'!F19+'kiadások korm. funkciónként'!G19</f>
        <v>0</v>
      </c>
      <c r="F17" s="312">
        <f t="shared" si="0"/>
        <v>0</v>
      </c>
      <c r="G17" s="313">
        <f t="shared" si="1"/>
        <v>0</v>
      </c>
    </row>
    <row r="18" spans="1:7" x14ac:dyDescent="0.3">
      <c r="A18" s="5" t="s">
        <v>104</v>
      </c>
      <c r="B18" s="31" t="s">
        <v>105</v>
      </c>
      <c r="C18" s="311">
        <f>'kiadások korm. funkciónként'!C20</f>
        <v>0</v>
      </c>
      <c r="D18" s="311">
        <f>'kiadások korm. funkciónként'!D20</f>
        <v>0</v>
      </c>
      <c r="E18" s="311">
        <v>0</v>
      </c>
      <c r="F18" s="312">
        <f t="shared" si="0"/>
        <v>0</v>
      </c>
      <c r="G18" s="313">
        <f t="shared" si="1"/>
        <v>0</v>
      </c>
    </row>
    <row r="19" spans="1:7" x14ac:dyDescent="0.3">
      <c r="A19" s="5" t="s">
        <v>106</v>
      </c>
      <c r="B19" s="31" t="s">
        <v>107</v>
      </c>
      <c r="C19" s="311">
        <f>'kiadások korm. funkciónként'!C21</f>
        <v>0</v>
      </c>
      <c r="D19" s="311">
        <f>'kiadások korm. funkciónként'!D21</f>
        <v>200000</v>
      </c>
      <c r="E19" s="311">
        <f>'kiadások korm. funkciónként'!E21+'kiadások korm. funkciónként'!F21+'kiadások korm. funkciónként'!G21</f>
        <v>0</v>
      </c>
      <c r="F19" s="312">
        <f t="shared" si="0"/>
        <v>200000</v>
      </c>
      <c r="G19" s="313">
        <f t="shared" si="1"/>
        <v>200000</v>
      </c>
    </row>
    <row r="20" spans="1:7" x14ac:dyDescent="0.3">
      <c r="A20" s="5" t="s">
        <v>429</v>
      </c>
      <c r="B20" s="31" t="s">
        <v>108</v>
      </c>
      <c r="C20" s="311">
        <f>'kiadások korm. funkciónként'!C22</f>
        <v>0</v>
      </c>
      <c r="D20" s="311">
        <f>'kiadások korm. funkciónként'!D22</f>
        <v>0</v>
      </c>
      <c r="E20" s="311">
        <f>'kiadások korm. funkciónként'!E22+'kiadások korm. funkciónként'!F22+'kiadások korm. funkciónként'!G22</f>
        <v>0</v>
      </c>
      <c r="F20" s="312">
        <f t="shared" si="0"/>
        <v>0</v>
      </c>
      <c r="G20" s="313">
        <f t="shared" si="1"/>
        <v>0</v>
      </c>
    </row>
    <row r="21" spans="1:7" x14ac:dyDescent="0.3">
      <c r="A21" s="33" t="s">
        <v>385</v>
      </c>
      <c r="B21" s="34" t="s">
        <v>109</v>
      </c>
      <c r="C21" s="314">
        <f>SUM(C8:C20)</f>
        <v>18089334</v>
      </c>
      <c r="D21" s="314">
        <f>SUM(D8:D20)</f>
        <v>41790771</v>
      </c>
      <c r="E21" s="314">
        <f>SUM(E8:E20)</f>
        <v>21592400</v>
      </c>
      <c r="F21" s="315">
        <f t="shared" si="0"/>
        <v>81472505</v>
      </c>
      <c r="G21" s="316">
        <f>F21</f>
        <v>81472505</v>
      </c>
    </row>
    <row r="22" spans="1:7" x14ac:dyDescent="0.3">
      <c r="A22" s="5" t="s">
        <v>110</v>
      </c>
      <c r="B22" s="31" t="s">
        <v>111</v>
      </c>
      <c r="C22" s="317">
        <f>'kiadások korm. funkciónként'!C24</f>
        <v>6634200</v>
      </c>
      <c r="D22" s="317">
        <f>'kiadások korm. funkciónként'!D24</f>
        <v>0</v>
      </c>
      <c r="E22" s="317">
        <f>'kiadások korm. funkciónként'!E24</f>
        <v>0</v>
      </c>
      <c r="F22" s="312">
        <f t="shared" si="0"/>
        <v>6634200</v>
      </c>
      <c r="G22" s="313">
        <f>F22</f>
        <v>6634200</v>
      </c>
    </row>
    <row r="23" spans="1:7" x14ac:dyDescent="0.3">
      <c r="A23" s="5" t="s">
        <v>112</v>
      </c>
      <c r="B23" s="31" t="s">
        <v>113</v>
      </c>
      <c r="C23" s="317">
        <f>'kiadások korm. funkciónként'!C25</f>
        <v>0</v>
      </c>
      <c r="D23" s="317">
        <f>'kiadások korm. funkciónként'!D25</f>
        <v>0</v>
      </c>
      <c r="E23" s="317">
        <f>'kiadások korm. funkciónként'!E25</f>
        <v>0</v>
      </c>
      <c r="F23" s="312">
        <f t="shared" si="0"/>
        <v>0</v>
      </c>
      <c r="G23" s="313">
        <f t="shared" ref="G23:G24" si="2">F23</f>
        <v>0</v>
      </c>
    </row>
    <row r="24" spans="1:7" x14ac:dyDescent="0.3">
      <c r="A24" s="6" t="s">
        <v>114</v>
      </c>
      <c r="B24" s="31" t="s">
        <v>115</v>
      </c>
      <c r="C24" s="317">
        <f>'kiadások korm. funkciónként'!C26</f>
        <v>2421657</v>
      </c>
      <c r="D24" s="317">
        <f>'kiadások korm. funkciónként'!D26</f>
        <v>660000</v>
      </c>
      <c r="E24" s="317">
        <f>'kiadások korm. funkciónként'!E26</f>
        <v>0</v>
      </c>
      <c r="F24" s="312">
        <f t="shared" si="0"/>
        <v>3081657</v>
      </c>
      <c r="G24" s="313">
        <f t="shared" si="2"/>
        <v>3081657</v>
      </c>
    </row>
    <row r="25" spans="1:7" x14ac:dyDescent="0.3">
      <c r="A25" s="7" t="s">
        <v>386</v>
      </c>
      <c r="B25" s="34" t="s">
        <v>116</v>
      </c>
      <c r="C25" s="314">
        <f>SUM(C22:C24)</f>
        <v>9055857</v>
      </c>
      <c r="D25" s="314">
        <f>D23+D24</f>
        <v>660000</v>
      </c>
      <c r="E25" s="314">
        <f>SUM(E22:E24)</f>
        <v>0</v>
      </c>
      <c r="F25" s="315">
        <f t="shared" si="0"/>
        <v>9715857</v>
      </c>
      <c r="G25" s="316">
        <f>F25</f>
        <v>9715857</v>
      </c>
    </row>
    <row r="26" spans="1:7" x14ac:dyDescent="0.3">
      <c r="A26" s="54" t="s">
        <v>459</v>
      </c>
      <c r="B26" s="55" t="s">
        <v>117</v>
      </c>
      <c r="C26" s="318">
        <f>C21+C25</f>
        <v>27145191</v>
      </c>
      <c r="D26" s="319">
        <f>D21+D25</f>
        <v>42450771</v>
      </c>
      <c r="E26" s="318">
        <f>E21+E25</f>
        <v>21592400</v>
      </c>
      <c r="F26" s="315">
        <f t="shared" si="0"/>
        <v>91188362</v>
      </c>
      <c r="G26" s="316">
        <f>F26</f>
        <v>91188362</v>
      </c>
    </row>
    <row r="27" spans="1:7" x14ac:dyDescent="0.3">
      <c r="A27" s="40" t="s">
        <v>430</v>
      </c>
      <c r="B27" s="55" t="s">
        <v>118</v>
      </c>
      <c r="C27" s="318">
        <f>'kiadások korm. funkciónként'!C29</f>
        <v>5059495</v>
      </c>
      <c r="D27" s="318">
        <f>'kiadások korm. funkciónként'!D29</f>
        <v>11186992</v>
      </c>
      <c r="E27" s="318">
        <f>'kiadások korm. funkciónként'!E29+'kiadások korm. funkciónként'!F29+'kiadások korm. funkciónként'!G29</f>
        <v>5775948</v>
      </c>
      <c r="F27" s="315">
        <f t="shared" si="0"/>
        <v>22022435</v>
      </c>
      <c r="G27" s="316">
        <f>F27</f>
        <v>22022435</v>
      </c>
    </row>
    <row r="28" spans="1:7" x14ac:dyDescent="0.3">
      <c r="A28" s="5" t="s">
        <v>119</v>
      </c>
      <c r="B28" s="31" t="s">
        <v>120</v>
      </c>
      <c r="C28" s="311">
        <f>'kiadások korm. funkciónként'!C30</f>
        <v>160000</v>
      </c>
      <c r="D28" s="311">
        <f>'kiadások korm. funkciónként'!D30</f>
        <v>220000</v>
      </c>
      <c r="E28" s="311">
        <f>'kiadások korm. funkciónként'!F30+'kiadások korm. funkciónként'!G30</f>
        <v>185000</v>
      </c>
      <c r="F28" s="312">
        <f t="shared" si="0"/>
        <v>565000</v>
      </c>
      <c r="G28" s="313">
        <f>F28</f>
        <v>565000</v>
      </c>
    </row>
    <row r="29" spans="1:7" x14ac:dyDescent="0.3">
      <c r="A29" s="5" t="s">
        <v>121</v>
      </c>
      <c r="B29" s="31" t="s">
        <v>122</v>
      </c>
      <c r="C29" s="311">
        <f>'kiadások korm. funkciónként'!C31</f>
        <v>7152579</v>
      </c>
      <c r="D29" s="311">
        <f>'kiadások korm. funkciónként'!D31</f>
        <v>2370000</v>
      </c>
      <c r="E29" s="311">
        <f>'kiadások korm. funkciónként'!F31+'kiadások korm. funkciónként'!G31</f>
        <v>770000</v>
      </c>
      <c r="F29" s="312">
        <f t="shared" si="0"/>
        <v>10292579</v>
      </c>
      <c r="G29" s="313">
        <f t="shared" ref="G29:G30" si="3">F29</f>
        <v>10292579</v>
      </c>
    </row>
    <row r="30" spans="1:7" x14ac:dyDescent="0.3">
      <c r="A30" s="5" t="s">
        <v>123</v>
      </c>
      <c r="B30" s="31" t="s">
        <v>124</v>
      </c>
      <c r="C30" s="311">
        <f>'kiadások korm. funkciónként'!C32</f>
        <v>0</v>
      </c>
      <c r="D30" s="311">
        <f>'kiadások korm. funkciónként'!D32</f>
        <v>0</v>
      </c>
      <c r="E30" s="311">
        <f>'kiadások korm. funkciónként'!F32+'kiadások korm. funkciónként'!G32</f>
        <v>0</v>
      </c>
      <c r="F30" s="312">
        <f t="shared" si="0"/>
        <v>0</v>
      </c>
      <c r="G30" s="313">
        <f t="shared" si="3"/>
        <v>0</v>
      </c>
    </row>
    <row r="31" spans="1:7" x14ac:dyDescent="0.3">
      <c r="A31" s="7" t="s">
        <v>387</v>
      </c>
      <c r="B31" s="34" t="s">
        <v>125</v>
      </c>
      <c r="C31" s="314">
        <f>SUM(C28:C30)</f>
        <v>7312579</v>
      </c>
      <c r="D31" s="314">
        <f>SUM(D28:D30)</f>
        <v>2590000</v>
      </c>
      <c r="E31" s="314">
        <f>SUM(E28:E30)</f>
        <v>955000</v>
      </c>
      <c r="F31" s="315">
        <f t="shared" si="0"/>
        <v>10857579</v>
      </c>
      <c r="G31" s="316">
        <f>F31</f>
        <v>10857579</v>
      </c>
    </row>
    <row r="32" spans="1:7" x14ac:dyDescent="0.3">
      <c r="A32" s="5" t="s">
        <v>126</v>
      </c>
      <c r="B32" s="31" t="s">
        <v>127</v>
      </c>
      <c r="C32" s="317">
        <f>'kiadások korm. funkciónként'!C34</f>
        <v>387500</v>
      </c>
      <c r="D32" s="317">
        <f>'kiadások korm. funkciónként'!D34</f>
        <v>1475000</v>
      </c>
      <c r="E32" s="317">
        <f>'kiadások korm. funkciónként'!F34</f>
        <v>45000</v>
      </c>
      <c r="F32" s="312">
        <f t="shared" si="0"/>
        <v>1907500</v>
      </c>
      <c r="G32" s="313">
        <f>F32</f>
        <v>1907500</v>
      </c>
    </row>
    <row r="33" spans="1:7" x14ac:dyDescent="0.3">
      <c r="A33" s="5" t="s">
        <v>128</v>
      </c>
      <c r="B33" s="31" t="s">
        <v>129</v>
      </c>
      <c r="C33" s="317">
        <f>'kiadások korm. funkciónként'!C35</f>
        <v>305800</v>
      </c>
      <c r="D33" s="317">
        <f>'kiadások korm. funkciónként'!D35</f>
        <v>560000</v>
      </c>
      <c r="E33" s="317">
        <f>'kiadások korm. funkciónként'!F35</f>
        <v>30000</v>
      </c>
      <c r="F33" s="312">
        <f t="shared" si="0"/>
        <v>895800</v>
      </c>
      <c r="G33" s="313">
        <f>F33</f>
        <v>895800</v>
      </c>
    </row>
    <row r="34" spans="1:7" ht="15" customHeight="1" x14ac:dyDescent="0.3">
      <c r="A34" s="7" t="s">
        <v>460</v>
      </c>
      <c r="B34" s="34" t="s">
        <v>130</v>
      </c>
      <c r="C34" s="314">
        <f>SUM(C32:C33)</f>
        <v>693300</v>
      </c>
      <c r="D34" s="314">
        <f>SUM(D32:D33)</f>
        <v>2035000</v>
      </c>
      <c r="E34" s="314">
        <f>SUM(E32:E33)</f>
        <v>75000</v>
      </c>
      <c r="F34" s="315">
        <f t="shared" si="0"/>
        <v>2803300</v>
      </c>
      <c r="G34" s="316">
        <f>F34</f>
        <v>2803300</v>
      </c>
    </row>
    <row r="35" spans="1:7" x14ac:dyDescent="0.3">
      <c r="A35" s="5" t="s">
        <v>131</v>
      </c>
      <c r="B35" s="31" t="s">
        <v>132</v>
      </c>
      <c r="C35" s="311">
        <f>'kiadások korm. funkciónként'!C37</f>
        <v>5177000</v>
      </c>
      <c r="D35" s="311">
        <f>'kiadások korm. funkciónként'!D37</f>
        <v>1225000</v>
      </c>
      <c r="E35" s="311">
        <f>'kiadások korm. funkciónként'!E37+'kiadások korm. funkciónként'!F37+'kiadások korm. funkciónként'!G37</f>
        <v>965000</v>
      </c>
      <c r="F35" s="312">
        <f t="shared" si="0"/>
        <v>7367000</v>
      </c>
      <c r="G35" s="313">
        <f>F35</f>
        <v>7367000</v>
      </c>
    </row>
    <row r="36" spans="1:7" x14ac:dyDescent="0.3">
      <c r="A36" s="5" t="s">
        <v>133</v>
      </c>
      <c r="B36" s="31" t="s">
        <v>134</v>
      </c>
      <c r="C36" s="311">
        <f>'kiadások korm. funkciónként'!C38</f>
        <v>18017190</v>
      </c>
      <c r="D36" s="311">
        <f>'kiadások korm. funkciónként'!D38</f>
        <v>0</v>
      </c>
      <c r="E36" s="311">
        <f>'kiadások korm. funkciónként'!E38+'kiadások korm. funkciónként'!F38+'kiadások korm. funkciónként'!G38</f>
        <v>0</v>
      </c>
      <c r="F36" s="312">
        <f t="shared" si="0"/>
        <v>18017190</v>
      </c>
      <c r="G36" s="313">
        <f t="shared" ref="G36:G41" si="4">F36</f>
        <v>18017190</v>
      </c>
    </row>
    <row r="37" spans="1:7" x14ac:dyDescent="0.3">
      <c r="A37" s="5" t="s">
        <v>431</v>
      </c>
      <c r="B37" s="31" t="s">
        <v>135</v>
      </c>
      <c r="C37" s="311">
        <f>'kiadások korm. funkciónként'!C39</f>
        <v>30000</v>
      </c>
      <c r="D37" s="311">
        <f>'kiadások korm. funkciónként'!D39</f>
        <v>0</v>
      </c>
      <c r="E37" s="311">
        <f>'kiadások korm. funkciónként'!E39+'kiadások korm. funkciónként'!F39+'kiadások korm. funkciónként'!G39</f>
        <v>0</v>
      </c>
      <c r="F37" s="312">
        <f t="shared" si="0"/>
        <v>30000</v>
      </c>
      <c r="G37" s="313">
        <f t="shared" si="4"/>
        <v>30000</v>
      </c>
    </row>
    <row r="38" spans="1:7" x14ac:dyDescent="0.3">
      <c r="A38" s="5" t="s">
        <v>136</v>
      </c>
      <c r="B38" s="31" t="s">
        <v>137</v>
      </c>
      <c r="C38" s="311">
        <f>'kiadások korm. funkciónként'!C40</f>
        <v>2370000</v>
      </c>
      <c r="D38" s="311">
        <f>'kiadások korm. funkciónként'!D40</f>
        <v>200000</v>
      </c>
      <c r="E38" s="311">
        <f>'kiadások korm. funkciónként'!E40+'kiadások korm. funkciónként'!F40+'kiadások korm. funkciónként'!G40</f>
        <v>300000</v>
      </c>
      <c r="F38" s="312">
        <f t="shared" si="0"/>
        <v>2870000</v>
      </c>
      <c r="G38" s="313">
        <f t="shared" si="4"/>
        <v>2870000</v>
      </c>
    </row>
    <row r="39" spans="1:7" x14ac:dyDescent="0.3">
      <c r="A39" s="5" t="s">
        <v>432</v>
      </c>
      <c r="B39" s="31" t="s">
        <v>138</v>
      </c>
      <c r="C39" s="311">
        <f>'kiadások korm. funkciónként'!C41</f>
        <v>0</v>
      </c>
      <c r="D39" s="311">
        <f>'kiadások korm. funkciónként'!D41</f>
        <v>0</v>
      </c>
      <c r="E39" s="311">
        <f>'kiadások korm. funkciónként'!E41+'kiadások korm. funkciónként'!F41+'kiadások korm. funkciónként'!G41</f>
        <v>0</v>
      </c>
      <c r="F39" s="312">
        <f t="shared" si="0"/>
        <v>0</v>
      </c>
      <c r="G39" s="313">
        <f t="shared" si="4"/>
        <v>0</v>
      </c>
    </row>
    <row r="40" spans="1:7" x14ac:dyDescent="0.3">
      <c r="A40" s="6" t="s">
        <v>139</v>
      </c>
      <c r="B40" s="31" t="s">
        <v>140</v>
      </c>
      <c r="C40" s="311">
        <f>'kiadások korm. funkciónként'!C42</f>
        <v>2290844</v>
      </c>
      <c r="D40" s="311">
        <f>'kiadások korm. funkciónként'!D42</f>
        <v>906000</v>
      </c>
      <c r="E40" s="311">
        <f>'kiadások korm. funkciónként'!E42+'kiadások korm. funkciónként'!F42+'kiadások korm. funkciónként'!G42</f>
        <v>390000</v>
      </c>
      <c r="F40" s="312">
        <f t="shared" si="0"/>
        <v>3586844</v>
      </c>
      <c r="G40" s="313">
        <f t="shared" si="4"/>
        <v>3586844</v>
      </c>
    </row>
    <row r="41" spans="1:7" x14ac:dyDescent="0.3">
      <c r="A41" s="5" t="s">
        <v>433</v>
      </c>
      <c r="B41" s="31" t="s">
        <v>141</v>
      </c>
      <c r="C41" s="311">
        <f>'kiadások korm. funkciónként'!C43</f>
        <v>6800705</v>
      </c>
      <c r="D41" s="311">
        <f>'kiadások korm. funkciónként'!D43</f>
        <v>2380000</v>
      </c>
      <c r="E41" s="311">
        <f>'kiadások korm. funkciónként'!E43+'kiadások korm. funkciónként'!F43+'kiadások korm. funkciónként'!G43</f>
        <v>192000</v>
      </c>
      <c r="F41" s="312">
        <f t="shared" si="0"/>
        <v>9372705</v>
      </c>
      <c r="G41" s="313">
        <f t="shared" si="4"/>
        <v>9372705</v>
      </c>
    </row>
    <row r="42" spans="1:7" x14ac:dyDescent="0.3">
      <c r="A42" s="7" t="s">
        <v>388</v>
      </c>
      <c r="B42" s="34" t="s">
        <v>142</v>
      </c>
      <c r="C42" s="314">
        <f>SUM(C35:C41)</f>
        <v>34685739</v>
      </c>
      <c r="D42" s="314">
        <f>SUM(D35:D41)</f>
        <v>4711000</v>
      </c>
      <c r="E42" s="314">
        <f>SUM(E35:E41)</f>
        <v>1847000</v>
      </c>
      <c r="F42" s="315">
        <f t="shared" si="0"/>
        <v>41243739</v>
      </c>
      <c r="G42" s="316">
        <f>F42</f>
        <v>41243739</v>
      </c>
    </row>
    <row r="43" spans="1:7" x14ac:dyDescent="0.3">
      <c r="A43" s="5" t="s">
        <v>143</v>
      </c>
      <c r="B43" s="31" t="s">
        <v>144</v>
      </c>
      <c r="C43" s="317">
        <f>'kiadások korm. funkciónként'!C45</f>
        <v>1051622</v>
      </c>
      <c r="D43" s="317">
        <f>'kiadások korm. funkciónként'!D45</f>
        <v>220000</v>
      </c>
      <c r="E43" s="317">
        <f>'kiadások korm. funkciónként'!E45+'kiadások korm. funkciónként'!F45+'kiadások korm. funkciónként'!G45</f>
        <v>50000</v>
      </c>
      <c r="F43" s="312">
        <f t="shared" si="0"/>
        <v>1321622</v>
      </c>
      <c r="G43" s="313">
        <f>F43</f>
        <v>1321622</v>
      </c>
    </row>
    <row r="44" spans="1:7" x14ac:dyDescent="0.3">
      <c r="A44" s="5" t="s">
        <v>145</v>
      </c>
      <c r="B44" s="31" t="s">
        <v>146</v>
      </c>
      <c r="C44" s="317">
        <f>'kiadások korm. funkciónként'!C46</f>
        <v>50000</v>
      </c>
      <c r="D44" s="317">
        <f>'kiadások korm. funkciónként'!D46</f>
        <v>0</v>
      </c>
      <c r="E44" s="317">
        <f>'kiadások korm. funkciónként'!E46+'kiadások korm. funkciónként'!F46+'kiadások korm. funkciónként'!G46</f>
        <v>0</v>
      </c>
      <c r="F44" s="312">
        <f t="shared" si="0"/>
        <v>50000</v>
      </c>
      <c r="G44" s="313">
        <f>F44</f>
        <v>50000</v>
      </c>
    </row>
    <row r="45" spans="1:7" x14ac:dyDescent="0.3">
      <c r="A45" s="7" t="s">
        <v>389</v>
      </c>
      <c r="B45" s="34" t="s">
        <v>147</v>
      </c>
      <c r="C45" s="314">
        <f>SUM(C43:C44)</f>
        <v>1101622</v>
      </c>
      <c r="D45" s="314">
        <f>SUM(D43:D44)</f>
        <v>220000</v>
      </c>
      <c r="E45" s="314">
        <f>SUM(E43:E44)</f>
        <v>50000</v>
      </c>
      <c r="F45" s="315">
        <f t="shared" si="0"/>
        <v>1371622</v>
      </c>
      <c r="G45" s="316">
        <f>F45</f>
        <v>1371622</v>
      </c>
    </row>
    <row r="46" spans="1:7" x14ac:dyDescent="0.3">
      <c r="A46" s="5" t="s">
        <v>148</v>
      </c>
      <c r="B46" s="31" t="s">
        <v>149</v>
      </c>
      <c r="C46" s="311">
        <f>'kiadások korm. funkciónként'!C48</f>
        <v>10554743</v>
      </c>
      <c r="D46" s="311">
        <f>'kiadások korm. funkciónként'!D48</f>
        <v>2500000</v>
      </c>
      <c r="E46" s="311">
        <f>'kiadások korm. funkciónként'!E48+'kiadások korm. funkciónként'!F48+'kiadások korm. funkciónként'!G48</f>
        <v>827000</v>
      </c>
      <c r="F46" s="312">
        <f t="shared" si="0"/>
        <v>13881743</v>
      </c>
      <c r="G46" s="313">
        <f>F46</f>
        <v>13881743</v>
      </c>
    </row>
    <row r="47" spans="1:7" x14ac:dyDescent="0.3">
      <c r="A47" s="5" t="s">
        <v>150</v>
      </c>
      <c r="B47" s="31" t="s">
        <v>151</v>
      </c>
      <c r="C47" s="311">
        <f>'kiadások korm. funkciónként'!C49</f>
        <v>950000</v>
      </c>
      <c r="D47" s="311">
        <f>'kiadások korm. funkciónként'!D49</f>
        <v>0</v>
      </c>
      <c r="E47" s="311">
        <f>'kiadások korm. funkciónként'!E49+'kiadások korm. funkciónként'!F49+'kiadások korm. funkciónként'!G49</f>
        <v>0</v>
      </c>
      <c r="F47" s="312">
        <f t="shared" si="0"/>
        <v>950000</v>
      </c>
      <c r="G47" s="313">
        <f t="shared" ref="G47:G50" si="5">F47</f>
        <v>950000</v>
      </c>
    </row>
    <row r="48" spans="1:7" x14ac:dyDescent="0.3">
      <c r="A48" s="5" t="s">
        <v>434</v>
      </c>
      <c r="B48" s="31" t="s">
        <v>152</v>
      </c>
      <c r="C48" s="311">
        <f>'kiadások korm. funkciónként'!C50</f>
        <v>0</v>
      </c>
      <c r="D48" s="311">
        <f>'kiadások korm. funkciónként'!D50</f>
        <v>0</v>
      </c>
      <c r="E48" s="311">
        <f>'kiadások korm. funkciónként'!E50+'kiadások korm. funkciónként'!F50+'kiadások korm. funkciónként'!G50</f>
        <v>0</v>
      </c>
      <c r="F48" s="312">
        <f t="shared" si="0"/>
        <v>0</v>
      </c>
      <c r="G48" s="313">
        <f t="shared" si="5"/>
        <v>0</v>
      </c>
    </row>
    <row r="49" spans="1:7" x14ac:dyDescent="0.3">
      <c r="A49" s="5" t="s">
        <v>435</v>
      </c>
      <c r="B49" s="31" t="s">
        <v>153</v>
      </c>
      <c r="C49" s="311">
        <f>'kiadások korm. funkciónként'!C51</f>
        <v>0</v>
      </c>
      <c r="D49" s="311">
        <f>'kiadások korm. funkciónként'!D51</f>
        <v>0</v>
      </c>
      <c r="E49" s="311">
        <f>'kiadások korm. funkciónként'!E51+'kiadások korm. funkciónként'!F51+'kiadások korm. funkciónként'!G51</f>
        <v>0</v>
      </c>
      <c r="F49" s="312">
        <f t="shared" si="0"/>
        <v>0</v>
      </c>
      <c r="G49" s="313">
        <f t="shared" si="5"/>
        <v>0</v>
      </c>
    </row>
    <row r="50" spans="1:7" x14ac:dyDescent="0.3">
      <c r="A50" s="5" t="s">
        <v>154</v>
      </c>
      <c r="B50" s="31" t="s">
        <v>155</v>
      </c>
      <c r="C50" s="311">
        <f>'kiadások korm. funkciónként'!C52</f>
        <v>856080</v>
      </c>
      <c r="D50" s="311">
        <f>'kiadások korm. funkciónként'!D52</f>
        <v>0</v>
      </c>
      <c r="E50" s="311">
        <f>'kiadások korm. funkciónként'!E52+'kiadások korm. funkciónként'!F52+'kiadások korm. funkciónként'!G52</f>
        <v>20000</v>
      </c>
      <c r="F50" s="312">
        <f t="shared" si="0"/>
        <v>876080</v>
      </c>
      <c r="G50" s="313">
        <f t="shared" si="5"/>
        <v>876080</v>
      </c>
    </row>
    <row r="51" spans="1:7" x14ac:dyDescent="0.3">
      <c r="A51" s="7" t="s">
        <v>390</v>
      </c>
      <c r="B51" s="34" t="s">
        <v>156</v>
      </c>
      <c r="C51" s="314">
        <f>SUM(C46:C50)</f>
        <v>12360823</v>
      </c>
      <c r="D51" s="314">
        <f>SUM(D46:D50)</f>
        <v>2500000</v>
      </c>
      <c r="E51" s="314">
        <f>SUM(E46:E50)</f>
        <v>847000</v>
      </c>
      <c r="F51" s="315">
        <f t="shared" si="0"/>
        <v>15707823</v>
      </c>
      <c r="G51" s="316">
        <f>F51</f>
        <v>15707823</v>
      </c>
    </row>
    <row r="52" spans="1:7" x14ac:dyDescent="0.3">
      <c r="A52" s="40" t="s">
        <v>391</v>
      </c>
      <c r="B52" s="55" t="s">
        <v>157</v>
      </c>
      <c r="C52" s="318">
        <f>C31+C34+C45+C42+C51</f>
        <v>56154063</v>
      </c>
      <c r="D52" s="319">
        <f>D31+D34+D45+D42+D51</f>
        <v>12056000</v>
      </c>
      <c r="E52" s="318">
        <f>E31+E34+E45+E42+E51</f>
        <v>3774000</v>
      </c>
      <c r="F52" s="315">
        <f t="shared" si="0"/>
        <v>71984063</v>
      </c>
      <c r="G52" s="316">
        <f>F52</f>
        <v>71984063</v>
      </c>
    </row>
    <row r="53" spans="1:7" x14ac:dyDescent="0.3">
      <c r="A53" s="13" t="s">
        <v>158</v>
      </c>
      <c r="B53" s="31" t="s">
        <v>159</v>
      </c>
      <c r="C53" s="317">
        <f>'kiadások korm. funkciónként'!C55</f>
        <v>0</v>
      </c>
      <c r="D53" s="317">
        <f>'kiadások korm. funkciónként'!D55</f>
        <v>0</v>
      </c>
      <c r="E53" s="317">
        <f>'kiadások korm. funkciónként'!E55</f>
        <v>0</v>
      </c>
      <c r="F53" s="312">
        <f t="shared" si="0"/>
        <v>0</v>
      </c>
      <c r="G53" s="313">
        <f>F53</f>
        <v>0</v>
      </c>
    </row>
    <row r="54" spans="1:7" x14ac:dyDescent="0.3">
      <c r="A54" s="13" t="s">
        <v>392</v>
      </c>
      <c r="B54" s="31" t="s">
        <v>160</v>
      </c>
      <c r="C54" s="317">
        <f>'kiadások korm. funkciónként'!C56</f>
        <v>2000000</v>
      </c>
      <c r="D54" s="317">
        <f>'kiadások korm. funkciónként'!D56</f>
        <v>0</v>
      </c>
      <c r="E54" s="317">
        <f>'kiadások korm. funkciónként'!E56</f>
        <v>0</v>
      </c>
      <c r="F54" s="312">
        <f t="shared" si="0"/>
        <v>2000000</v>
      </c>
      <c r="G54" s="313">
        <f t="shared" ref="G54:G60" si="6">F54</f>
        <v>2000000</v>
      </c>
    </row>
    <row r="55" spans="1:7" x14ac:dyDescent="0.3">
      <c r="A55" s="13" t="s">
        <v>436</v>
      </c>
      <c r="B55" s="31" t="s">
        <v>161</v>
      </c>
      <c r="C55" s="317">
        <f>'kiadások korm. funkciónként'!C57</f>
        <v>0</v>
      </c>
      <c r="D55" s="317">
        <f>'kiadások korm. funkciónként'!D57</f>
        <v>0</v>
      </c>
      <c r="E55" s="317">
        <f>'kiadások korm. funkciónként'!E57</f>
        <v>0</v>
      </c>
      <c r="F55" s="312">
        <f t="shared" si="0"/>
        <v>0</v>
      </c>
      <c r="G55" s="313">
        <f t="shared" si="6"/>
        <v>0</v>
      </c>
    </row>
    <row r="56" spans="1:7" x14ac:dyDescent="0.3">
      <c r="A56" s="13" t="s">
        <v>437</v>
      </c>
      <c r="B56" s="31" t="s">
        <v>162</v>
      </c>
      <c r="C56" s="317">
        <f>'kiadások korm. funkciónként'!C58</f>
        <v>0</v>
      </c>
      <c r="D56" s="317">
        <f>'kiadások korm. funkciónként'!D58</f>
        <v>0</v>
      </c>
      <c r="E56" s="317">
        <f>'kiadások korm. funkciónként'!E58</f>
        <v>0</v>
      </c>
      <c r="F56" s="312">
        <f t="shared" si="0"/>
        <v>0</v>
      </c>
      <c r="G56" s="313">
        <f t="shared" si="6"/>
        <v>0</v>
      </c>
    </row>
    <row r="57" spans="1:7" x14ac:dyDescent="0.3">
      <c r="A57" s="13" t="s">
        <v>438</v>
      </c>
      <c r="B57" s="31" t="s">
        <v>163</v>
      </c>
      <c r="C57" s="317">
        <f>'kiadások korm. funkciónként'!C59</f>
        <v>0</v>
      </c>
      <c r="D57" s="317">
        <f>'kiadások korm. funkciónként'!D59</f>
        <v>0</v>
      </c>
      <c r="E57" s="317">
        <f>'kiadások korm. funkciónként'!E59</f>
        <v>0</v>
      </c>
      <c r="F57" s="312">
        <f t="shared" si="0"/>
        <v>0</v>
      </c>
      <c r="G57" s="313">
        <f t="shared" si="6"/>
        <v>0</v>
      </c>
    </row>
    <row r="58" spans="1:7" x14ac:dyDescent="0.3">
      <c r="A58" s="13" t="s">
        <v>439</v>
      </c>
      <c r="B58" s="31" t="s">
        <v>164</v>
      </c>
      <c r="C58" s="317">
        <f>'kiadások korm. funkciónként'!C60</f>
        <v>0</v>
      </c>
      <c r="D58" s="317">
        <f>'kiadások korm. funkciónként'!D60</f>
        <v>0</v>
      </c>
      <c r="E58" s="317">
        <f>'kiadások korm. funkciónként'!E60</f>
        <v>0</v>
      </c>
      <c r="F58" s="312">
        <f t="shared" si="0"/>
        <v>0</v>
      </c>
      <c r="G58" s="313">
        <f t="shared" si="6"/>
        <v>0</v>
      </c>
    </row>
    <row r="59" spans="1:7" x14ac:dyDescent="0.3">
      <c r="A59" s="13" t="s">
        <v>440</v>
      </c>
      <c r="B59" s="31" t="s">
        <v>165</v>
      </c>
      <c r="C59" s="317">
        <f>'kiadások korm. funkciónként'!C61</f>
        <v>0</v>
      </c>
      <c r="D59" s="317">
        <f>'kiadások korm. funkciónként'!D61</f>
        <v>0</v>
      </c>
      <c r="E59" s="317">
        <f>'kiadások korm. funkciónként'!E61</f>
        <v>0</v>
      </c>
      <c r="F59" s="312">
        <f t="shared" si="0"/>
        <v>0</v>
      </c>
      <c r="G59" s="313">
        <f t="shared" si="6"/>
        <v>0</v>
      </c>
    </row>
    <row r="60" spans="1:7" x14ac:dyDescent="0.3">
      <c r="A60" s="13" t="s">
        <v>441</v>
      </c>
      <c r="B60" s="31" t="s">
        <v>166</v>
      </c>
      <c r="C60" s="317">
        <f>'kiadások korm. funkciónként'!C62</f>
        <v>9163162</v>
      </c>
      <c r="D60" s="317">
        <f>'kiadások korm. funkciónként'!D62</f>
        <v>0</v>
      </c>
      <c r="E60" s="317">
        <f>'kiadások korm. funkciónként'!E62</f>
        <v>0</v>
      </c>
      <c r="F60" s="312">
        <f t="shared" si="0"/>
        <v>9163162</v>
      </c>
      <c r="G60" s="313">
        <f t="shared" si="6"/>
        <v>9163162</v>
      </c>
    </row>
    <row r="61" spans="1:7" x14ac:dyDescent="0.3">
      <c r="A61" s="52" t="s">
        <v>403</v>
      </c>
      <c r="B61" s="55" t="s">
        <v>167</v>
      </c>
      <c r="C61" s="319">
        <f>SUM(C53:C60)</f>
        <v>11163162</v>
      </c>
      <c r="D61" s="319">
        <f>SUM(D53:D60)</f>
        <v>0</v>
      </c>
      <c r="E61" s="319">
        <f>SUM(E53:E60)</f>
        <v>0</v>
      </c>
      <c r="F61" s="315">
        <f t="shared" si="0"/>
        <v>11163162</v>
      </c>
      <c r="G61" s="316">
        <f>F61</f>
        <v>11163162</v>
      </c>
    </row>
    <row r="62" spans="1:7" x14ac:dyDescent="0.3">
      <c r="A62" s="12" t="s">
        <v>442</v>
      </c>
      <c r="B62" s="31" t="s">
        <v>168</v>
      </c>
      <c r="C62" s="317">
        <f>'kiadások korm. funkciónként'!C64</f>
        <v>0</v>
      </c>
      <c r="D62" s="317">
        <f>'kiadások korm. funkciónként'!D64</f>
        <v>0</v>
      </c>
      <c r="E62" s="317">
        <f>'kiadások korm. funkciónként'!E64</f>
        <v>0</v>
      </c>
      <c r="F62" s="312">
        <f t="shared" si="0"/>
        <v>0</v>
      </c>
      <c r="G62" s="313">
        <f>F62</f>
        <v>0</v>
      </c>
    </row>
    <row r="63" spans="1:7" x14ac:dyDescent="0.3">
      <c r="A63" s="12" t="s">
        <v>169</v>
      </c>
      <c r="B63" s="31" t="s">
        <v>170</v>
      </c>
      <c r="C63" s="317">
        <f>'kiadások korm. funkciónként'!C65</f>
        <v>0</v>
      </c>
      <c r="D63" s="317">
        <f>'kiadások korm. funkciónként'!D65</f>
        <v>0</v>
      </c>
      <c r="E63" s="317">
        <f>'kiadások korm. funkciónként'!E65</f>
        <v>0</v>
      </c>
      <c r="F63" s="312">
        <f t="shared" si="0"/>
        <v>0</v>
      </c>
      <c r="G63" s="313">
        <f t="shared" ref="G63:G74" si="7">F63</f>
        <v>0</v>
      </c>
    </row>
    <row r="64" spans="1:7" x14ac:dyDescent="0.3">
      <c r="A64" s="12" t="s">
        <v>171</v>
      </c>
      <c r="B64" s="31" t="s">
        <v>172</v>
      </c>
      <c r="C64" s="317">
        <f>'kiadások korm. funkciónként'!C66</f>
        <v>0</v>
      </c>
      <c r="D64" s="317">
        <f>'kiadások korm. funkciónként'!D66</f>
        <v>0</v>
      </c>
      <c r="E64" s="317">
        <f>'kiadások korm. funkciónként'!E66</f>
        <v>0</v>
      </c>
      <c r="F64" s="312">
        <f t="shared" si="0"/>
        <v>0</v>
      </c>
      <c r="G64" s="313">
        <f t="shared" si="7"/>
        <v>0</v>
      </c>
    </row>
    <row r="65" spans="1:7" x14ac:dyDescent="0.3">
      <c r="A65" s="12" t="s">
        <v>404</v>
      </c>
      <c r="B65" s="31" t="s">
        <v>173</v>
      </c>
      <c r="C65" s="317">
        <f>'kiadások korm. funkciónként'!C67</f>
        <v>0</v>
      </c>
      <c r="D65" s="317">
        <f>'kiadások korm. funkciónként'!D67</f>
        <v>0</v>
      </c>
      <c r="E65" s="317">
        <f>'kiadások korm. funkciónként'!E67</f>
        <v>0</v>
      </c>
      <c r="F65" s="312">
        <f t="shared" si="0"/>
        <v>0</v>
      </c>
      <c r="G65" s="313">
        <f t="shared" si="7"/>
        <v>0</v>
      </c>
    </row>
    <row r="66" spans="1:7" x14ac:dyDescent="0.3">
      <c r="A66" s="12" t="s">
        <v>443</v>
      </c>
      <c r="B66" s="31" t="s">
        <v>174</v>
      </c>
      <c r="C66" s="317">
        <f>'kiadások korm. funkciónként'!C68</f>
        <v>0</v>
      </c>
      <c r="D66" s="317">
        <f>'kiadások korm. funkciónként'!D68</f>
        <v>0</v>
      </c>
      <c r="E66" s="317">
        <f>'kiadások korm. funkciónként'!E68</f>
        <v>0</v>
      </c>
      <c r="F66" s="312">
        <f t="shared" si="0"/>
        <v>0</v>
      </c>
      <c r="G66" s="313">
        <f t="shared" si="7"/>
        <v>0</v>
      </c>
    </row>
    <row r="67" spans="1:7" x14ac:dyDescent="0.3">
      <c r="A67" s="12" t="s">
        <v>406</v>
      </c>
      <c r="B67" s="31" t="s">
        <v>175</v>
      </c>
      <c r="C67" s="317">
        <f>'kiadások korm. funkciónként'!C69</f>
        <v>4797325</v>
      </c>
      <c r="D67" s="317">
        <f>'kiadások korm. funkciónként'!D69</f>
        <v>0</v>
      </c>
      <c r="E67" s="317">
        <f>'kiadások korm. funkciónként'!E69</f>
        <v>0</v>
      </c>
      <c r="F67" s="312">
        <f t="shared" si="0"/>
        <v>4797325</v>
      </c>
      <c r="G67" s="313">
        <f t="shared" si="7"/>
        <v>4797325</v>
      </c>
    </row>
    <row r="68" spans="1:7" x14ac:dyDescent="0.3">
      <c r="A68" s="12" t="s">
        <v>444</v>
      </c>
      <c r="B68" s="31" t="s">
        <v>176</v>
      </c>
      <c r="C68" s="317">
        <f>'kiadások korm. funkciónként'!C70</f>
        <v>0</v>
      </c>
      <c r="D68" s="317">
        <f>'kiadások korm. funkciónként'!D70</f>
        <v>0</v>
      </c>
      <c r="E68" s="317">
        <f>'kiadások korm. funkciónként'!E70</f>
        <v>0</v>
      </c>
      <c r="F68" s="312">
        <f t="shared" si="0"/>
        <v>0</v>
      </c>
      <c r="G68" s="313">
        <f t="shared" si="7"/>
        <v>0</v>
      </c>
    </row>
    <row r="69" spans="1:7" x14ac:dyDescent="0.3">
      <c r="A69" s="12" t="s">
        <v>445</v>
      </c>
      <c r="B69" s="31" t="s">
        <v>177</v>
      </c>
      <c r="C69" s="317">
        <f>'kiadások korm. funkciónként'!C71</f>
        <v>0</v>
      </c>
      <c r="D69" s="317">
        <f>'kiadások korm. funkciónként'!D71</f>
        <v>0</v>
      </c>
      <c r="E69" s="317">
        <f>'kiadások korm. funkciónként'!E71</f>
        <v>0</v>
      </c>
      <c r="F69" s="312">
        <f t="shared" si="0"/>
        <v>0</v>
      </c>
      <c r="G69" s="313">
        <f t="shared" si="7"/>
        <v>0</v>
      </c>
    </row>
    <row r="70" spans="1:7" x14ac:dyDescent="0.3">
      <c r="A70" s="12" t="s">
        <v>178</v>
      </c>
      <c r="B70" s="31" t="s">
        <v>179</v>
      </c>
      <c r="C70" s="317">
        <f>'kiadások korm. funkciónként'!C72</f>
        <v>0</v>
      </c>
      <c r="D70" s="317">
        <f>'kiadások korm. funkciónként'!D72</f>
        <v>0</v>
      </c>
      <c r="E70" s="317">
        <f>'kiadások korm. funkciónként'!E72</f>
        <v>0</v>
      </c>
      <c r="F70" s="312">
        <f t="shared" si="0"/>
        <v>0</v>
      </c>
      <c r="G70" s="313">
        <f t="shared" si="7"/>
        <v>0</v>
      </c>
    </row>
    <row r="71" spans="1:7" x14ac:dyDescent="0.3">
      <c r="A71" s="21" t="s">
        <v>180</v>
      </c>
      <c r="B71" s="31" t="s">
        <v>181</v>
      </c>
      <c r="C71" s="317">
        <f>'kiadások korm. funkciónként'!C73</f>
        <v>0</v>
      </c>
      <c r="D71" s="317">
        <f>'kiadások korm. funkciónként'!D73</f>
        <v>0</v>
      </c>
      <c r="E71" s="317">
        <f>'kiadások korm. funkciónként'!E73</f>
        <v>0</v>
      </c>
      <c r="F71" s="312">
        <f t="shared" si="0"/>
        <v>0</v>
      </c>
      <c r="G71" s="313">
        <f t="shared" si="7"/>
        <v>0</v>
      </c>
    </row>
    <row r="72" spans="1:7" x14ac:dyDescent="0.3">
      <c r="A72" s="12" t="s">
        <v>446</v>
      </c>
      <c r="B72" s="31" t="s">
        <v>182</v>
      </c>
      <c r="C72" s="317">
        <f>'kiadások korm. funkciónként'!C74</f>
        <v>1173817</v>
      </c>
      <c r="D72" s="317">
        <f>'kiadások korm. funkciónként'!D74</f>
        <v>0</v>
      </c>
      <c r="E72" s="317">
        <f>'kiadások korm. funkciónként'!E74</f>
        <v>0</v>
      </c>
      <c r="F72" s="312">
        <f t="shared" si="0"/>
        <v>1173817</v>
      </c>
      <c r="G72" s="313">
        <f t="shared" si="7"/>
        <v>1173817</v>
      </c>
    </row>
    <row r="73" spans="1:7" x14ac:dyDescent="0.3">
      <c r="A73" s="21" t="s">
        <v>628</v>
      </c>
      <c r="B73" s="31" t="s">
        <v>183</v>
      </c>
      <c r="C73" s="317">
        <f>'kiadások korm. funkciónként'!C75</f>
        <v>58106685</v>
      </c>
      <c r="D73" s="317">
        <f>'kiadások korm. funkciónként'!D75</f>
        <v>0</v>
      </c>
      <c r="E73" s="317">
        <f>'kiadások korm. funkciónként'!E75</f>
        <v>0</v>
      </c>
      <c r="F73" s="312">
        <f t="shared" ref="F73:G122" si="8">SUM(C73:E73)</f>
        <v>58106685</v>
      </c>
      <c r="G73" s="313">
        <f t="shared" si="7"/>
        <v>58106685</v>
      </c>
    </row>
    <row r="74" spans="1:7" x14ac:dyDescent="0.3">
      <c r="A74" s="21" t="s">
        <v>629</v>
      </c>
      <c r="B74" s="31" t="s">
        <v>183</v>
      </c>
      <c r="C74" s="317">
        <f>'kiadások korm. funkciónként'!C76</f>
        <v>0</v>
      </c>
      <c r="D74" s="317">
        <f>'kiadások korm. funkciónként'!D76</f>
        <v>0</v>
      </c>
      <c r="E74" s="317">
        <f>'kiadások korm. funkciónként'!E76</f>
        <v>0</v>
      </c>
      <c r="F74" s="312">
        <f t="shared" si="8"/>
        <v>0</v>
      </c>
      <c r="G74" s="313">
        <f t="shared" si="7"/>
        <v>0</v>
      </c>
    </row>
    <row r="75" spans="1:7" x14ac:dyDescent="0.3">
      <c r="A75" s="52" t="s">
        <v>409</v>
      </c>
      <c r="B75" s="55" t="s">
        <v>184</v>
      </c>
      <c r="C75" s="319">
        <f>SUM(C62:C74)</f>
        <v>64077827</v>
      </c>
      <c r="D75" s="319">
        <f>SUM(D62:D74)</f>
        <v>0</v>
      </c>
      <c r="E75" s="319">
        <f>SUM(E62:E74)</f>
        <v>0</v>
      </c>
      <c r="F75" s="315">
        <f t="shared" si="8"/>
        <v>64077827</v>
      </c>
      <c r="G75" s="316">
        <f>F75</f>
        <v>64077827</v>
      </c>
    </row>
    <row r="76" spans="1:7" ht="15.6" x14ac:dyDescent="0.3">
      <c r="A76" s="320" t="s">
        <v>577</v>
      </c>
      <c r="B76" s="55"/>
      <c r="C76" s="314">
        <f>C26+C27+C52+C61+C75</f>
        <v>163599738</v>
      </c>
      <c r="D76" s="314">
        <f t="shared" ref="D76:F76" si="9">D26+D27+D52+D61+D75</f>
        <v>65693763</v>
      </c>
      <c r="E76" s="314">
        <f t="shared" si="9"/>
        <v>31142348</v>
      </c>
      <c r="F76" s="321">
        <f t="shared" si="9"/>
        <v>260435849</v>
      </c>
      <c r="G76" s="322">
        <f t="shared" ref="G76" si="10">G26+G27+G52+G61+G75</f>
        <v>260435849</v>
      </c>
    </row>
    <row r="77" spans="1:7" x14ac:dyDescent="0.3">
      <c r="A77" s="35" t="s">
        <v>185</v>
      </c>
      <c r="B77" s="31" t="s">
        <v>186</v>
      </c>
      <c r="C77" s="317">
        <f>'kiadások korm. funkciónként'!C79</f>
        <v>0</v>
      </c>
      <c r="D77" s="317">
        <f>'kiadások korm. funkciónként'!D79</f>
        <v>0</v>
      </c>
      <c r="E77" s="317">
        <f>'kiadások korm. funkciónként'!E79+'kiadások korm. funkciónként'!F79+'kiadások korm. funkciónként'!G79</f>
        <v>0</v>
      </c>
      <c r="F77" s="312">
        <f t="shared" si="8"/>
        <v>0</v>
      </c>
      <c r="G77" s="313">
        <f>F77</f>
        <v>0</v>
      </c>
    </row>
    <row r="78" spans="1:7" x14ac:dyDescent="0.3">
      <c r="A78" s="35" t="s">
        <v>447</v>
      </c>
      <c r="B78" s="31" t="s">
        <v>187</v>
      </c>
      <c r="C78" s="317">
        <f>'kiadások korm. funkciónként'!C80</f>
        <v>0</v>
      </c>
      <c r="D78" s="317">
        <f>'kiadások korm. funkciónként'!D80</f>
        <v>0</v>
      </c>
      <c r="E78" s="317">
        <f>'kiadások korm. funkciónként'!E80+'kiadások korm. funkciónként'!F80+'kiadások korm. funkciónként'!G80</f>
        <v>0</v>
      </c>
      <c r="F78" s="312">
        <f t="shared" si="8"/>
        <v>0</v>
      </c>
      <c r="G78" s="313">
        <f t="shared" ref="G78:G83" si="11">F78</f>
        <v>0</v>
      </c>
    </row>
    <row r="79" spans="1:7" x14ac:dyDescent="0.3">
      <c r="A79" s="35" t="s">
        <v>188</v>
      </c>
      <c r="B79" s="31" t="s">
        <v>189</v>
      </c>
      <c r="C79" s="317">
        <f>'kiadások korm. funkciónként'!C81</f>
        <v>0</v>
      </c>
      <c r="D79" s="317">
        <f>'kiadások korm. funkciónként'!D81</f>
        <v>200000</v>
      </c>
      <c r="E79" s="317">
        <f>'kiadások korm. funkciónként'!E81+'kiadások korm. funkciónként'!F81+'kiadások korm. funkciónként'!G81</f>
        <v>0</v>
      </c>
      <c r="F79" s="312">
        <f t="shared" si="8"/>
        <v>200000</v>
      </c>
      <c r="G79" s="313">
        <f t="shared" si="11"/>
        <v>200000</v>
      </c>
    </row>
    <row r="80" spans="1:7" x14ac:dyDescent="0.3">
      <c r="A80" s="35" t="s">
        <v>190</v>
      </c>
      <c r="B80" s="31" t="s">
        <v>191</v>
      </c>
      <c r="C80" s="317">
        <f>'kiadások korm. funkciónként'!C82</f>
        <v>2865172</v>
      </c>
      <c r="D80" s="317">
        <f>'kiadások korm. funkciónként'!D82</f>
        <v>200000</v>
      </c>
      <c r="E80" s="317">
        <f>'kiadások korm. funkciónként'!E82+'kiadások korm. funkciónként'!F82+'kiadások korm. funkciónként'!G82</f>
        <v>0</v>
      </c>
      <c r="F80" s="312">
        <f t="shared" si="8"/>
        <v>3065172</v>
      </c>
      <c r="G80" s="313">
        <f t="shared" si="11"/>
        <v>3065172</v>
      </c>
    </row>
    <row r="81" spans="1:7" x14ac:dyDescent="0.3">
      <c r="A81" s="6" t="s">
        <v>192</v>
      </c>
      <c r="B81" s="31" t="s">
        <v>193</v>
      </c>
      <c r="C81" s="317">
        <f>'kiadások korm. funkciónként'!C83</f>
        <v>0</v>
      </c>
      <c r="D81" s="317">
        <f>'kiadások korm. funkciónként'!D83</f>
        <v>0</v>
      </c>
      <c r="E81" s="317">
        <f>'kiadások korm. funkciónként'!E83+'kiadások korm. funkciónként'!F83+'kiadások korm. funkciónként'!G83</f>
        <v>0</v>
      </c>
      <c r="F81" s="312">
        <f t="shared" si="8"/>
        <v>0</v>
      </c>
      <c r="G81" s="313">
        <f t="shared" si="11"/>
        <v>0</v>
      </c>
    </row>
    <row r="82" spans="1:7" x14ac:dyDescent="0.3">
      <c r="A82" s="6" t="s">
        <v>194</v>
      </c>
      <c r="B82" s="31" t="s">
        <v>195</v>
      </c>
      <c r="C82" s="317">
        <f>'kiadások korm. funkciónként'!C84</f>
        <v>0</v>
      </c>
      <c r="D82" s="317">
        <f>'kiadások korm. funkciónként'!D84</f>
        <v>0</v>
      </c>
      <c r="E82" s="317">
        <f>'kiadások korm. funkciónként'!E84+'kiadások korm. funkciónként'!F84+'kiadások korm. funkciónként'!G84</f>
        <v>0</v>
      </c>
      <c r="F82" s="312">
        <f t="shared" si="8"/>
        <v>0</v>
      </c>
      <c r="G82" s="313">
        <f t="shared" si="11"/>
        <v>0</v>
      </c>
    </row>
    <row r="83" spans="1:7" x14ac:dyDescent="0.3">
      <c r="A83" s="6" t="s">
        <v>196</v>
      </c>
      <c r="B83" s="31" t="s">
        <v>197</v>
      </c>
      <c r="C83" s="317">
        <f>'kiadások korm. funkciónként'!C85</f>
        <v>495078</v>
      </c>
      <c r="D83" s="317">
        <f>'kiadások korm. funkciónként'!D85</f>
        <v>108000</v>
      </c>
      <c r="E83" s="317">
        <f>'kiadások korm. funkciónként'!E85+'kiadások korm. funkciónként'!F85+'kiadások korm. funkciónként'!G85</f>
        <v>0</v>
      </c>
      <c r="F83" s="312">
        <f t="shared" si="8"/>
        <v>603078</v>
      </c>
      <c r="G83" s="313">
        <f t="shared" si="11"/>
        <v>603078</v>
      </c>
    </row>
    <row r="84" spans="1:7" x14ac:dyDescent="0.3">
      <c r="A84" s="53" t="s">
        <v>411</v>
      </c>
      <c r="B84" s="55" t="s">
        <v>198</v>
      </c>
      <c r="C84" s="319">
        <f>SUM(C77:C83)</f>
        <v>3360250</v>
      </c>
      <c r="D84" s="319">
        <f>SUM(D77:D83)</f>
        <v>508000</v>
      </c>
      <c r="E84" s="319">
        <f>SUM(E77:E83)</f>
        <v>0</v>
      </c>
      <c r="F84" s="315">
        <f t="shared" si="8"/>
        <v>3868250</v>
      </c>
      <c r="G84" s="316">
        <f>F84</f>
        <v>3868250</v>
      </c>
    </row>
    <row r="85" spans="1:7" x14ac:dyDescent="0.3">
      <c r="A85" s="13" t="s">
        <v>199</v>
      </c>
      <c r="B85" s="31" t="s">
        <v>200</v>
      </c>
      <c r="C85" s="317">
        <f>'kiadások korm. funkciónként'!C87</f>
        <v>26328221</v>
      </c>
      <c r="D85" s="317">
        <f>'kiadások korm. funkciónként'!D87</f>
        <v>0</v>
      </c>
      <c r="E85" s="317">
        <f>'kiadások korm. funkciónként'!E87</f>
        <v>0</v>
      </c>
      <c r="F85" s="312">
        <f t="shared" si="8"/>
        <v>26328221</v>
      </c>
      <c r="G85" s="313">
        <f>F85</f>
        <v>26328221</v>
      </c>
    </row>
    <row r="86" spans="1:7" x14ac:dyDescent="0.3">
      <c r="A86" s="13" t="s">
        <v>201</v>
      </c>
      <c r="B86" s="31" t="s">
        <v>202</v>
      </c>
      <c r="C86" s="317">
        <f>'kiadások korm. funkciónként'!C88</f>
        <v>0</v>
      </c>
      <c r="D86" s="317">
        <f>'kiadások korm. funkciónként'!D88</f>
        <v>0</v>
      </c>
      <c r="E86" s="317">
        <f>'kiadások korm. funkciónként'!E88</f>
        <v>0</v>
      </c>
      <c r="F86" s="312">
        <f t="shared" si="8"/>
        <v>0</v>
      </c>
      <c r="G86" s="313">
        <f t="shared" ref="G86:G88" si="12">F86</f>
        <v>0</v>
      </c>
    </row>
    <row r="87" spans="1:7" x14ac:dyDescent="0.3">
      <c r="A87" s="13" t="s">
        <v>203</v>
      </c>
      <c r="B87" s="31" t="s">
        <v>204</v>
      </c>
      <c r="C87" s="317">
        <f>'kiadások korm. funkciónként'!C89</f>
        <v>0</v>
      </c>
      <c r="D87" s="317">
        <f>'kiadások korm. funkciónként'!D89</f>
        <v>0</v>
      </c>
      <c r="E87" s="317">
        <f>'kiadások korm. funkciónként'!E89</f>
        <v>0</v>
      </c>
      <c r="F87" s="312">
        <f t="shared" si="8"/>
        <v>0</v>
      </c>
      <c r="G87" s="313">
        <f t="shared" si="12"/>
        <v>0</v>
      </c>
    </row>
    <row r="88" spans="1:7" x14ac:dyDescent="0.3">
      <c r="A88" s="13" t="s">
        <v>205</v>
      </c>
      <c r="B88" s="31" t="s">
        <v>206</v>
      </c>
      <c r="C88" s="317">
        <f>'kiadások korm. funkciónként'!C90</f>
        <v>6839010</v>
      </c>
      <c r="D88" s="317">
        <f>'kiadások korm. funkciónként'!D90</f>
        <v>0</v>
      </c>
      <c r="E88" s="317">
        <f>'kiadások korm. funkciónként'!E90</f>
        <v>0</v>
      </c>
      <c r="F88" s="312">
        <f t="shared" si="8"/>
        <v>6839010</v>
      </c>
      <c r="G88" s="313">
        <f t="shared" si="12"/>
        <v>6839010</v>
      </c>
    </row>
    <row r="89" spans="1:7" x14ac:dyDescent="0.3">
      <c r="A89" s="52" t="s">
        <v>412</v>
      </c>
      <c r="B89" s="55" t="s">
        <v>207</v>
      </c>
      <c r="C89" s="319">
        <f>SUM(C85:C88)</f>
        <v>33167231</v>
      </c>
      <c r="D89" s="319">
        <f>SUM(D85:D88)</f>
        <v>0</v>
      </c>
      <c r="E89" s="319">
        <f>SUM(E85:E88)</f>
        <v>0</v>
      </c>
      <c r="F89" s="315">
        <f t="shared" si="8"/>
        <v>33167231</v>
      </c>
      <c r="G89" s="316">
        <f>F89</f>
        <v>33167231</v>
      </c>
    </row>
    <row r="90" spans="1:7" x14ac:dyDescent="0.3">
      <c r="A90" s="13" t="s">
        <v>208</v>
      </c>
      <c r="B90" s="31" t="s">
        <v>209</v>
      </c>
      <c r="C90" s="317">
        <f>'kiadások korm. funkciónként'!C92</f>
        <v>0</v>
      </c>
      <c r="D90" s="317">
        <f>'kiadások korm. funkciónként'!D92</f>
        <v>0</v>
      </c>
      <c r="E90" s="317">
        <f>'kiadások korm. funkciónként'!E92</f>
        <v>0</v>
      </c>
      <c r="F90" s="312">
        <f t="shared" si="8"/>
        <v>0</v>
      </c>
      <c r="G90" s="313">
        <f>F90</f>
        <v>0</v>
      </c>
    </row>
    <row r="91" spans="1:7" x14ac:dyDescent="0.3">
      <c r="A91" s="13" t="s">
        <v>448</v>
      </c>
      <c r="B91" s="31" t="s">
        <v>210</v>
      </c>
      <c r="C91" s="317">
        <f>'kiadások korm. funkciónként'!C93</f>
        <v>0</v>
      </c>
      <c r="D91" s="317">
        <f>'kiadások korm. funkciónként'!D93</f>
        <v>0</v>
      </c>
      <c r="E91" s="317">
        <f>'kiadások korm. funkciónként'!E93</f>
        <v>0</v>
      </c>
      <c r="F91" s="312">
        <f t="shared" si="8"/>
        <v>0</v>
      </c>
      <c r="G91" s="313">
        <f t="shared" ref="G91:G97" si="13">F91</f>
        <v>0</v>
      </c>
    </row>
    <row r="92" spans="1:7" x14ac:dyDescent="0.3">
      <c r="A92" s="13" t="s">
        <v>449</v>
      </c>
      <c r="B92" s="31" t="s">
        <v>211</v>
      </c>
      <c r="C92" s="317">
        <f>'kiadások korm. funkciónként'!C94</f>
        <v>0</v>
      </c>
      <c r="D92" s="317">
        <f>'kiadások korm. funkciónként'!D94</f>
        <v>0</v>
      </c>
      <c r="E92" s="317">
        <f>'kiadások korm. funkciónként'!E94</f>
        <v>0</v>
      </c>
      <c r="F92" s="312">
        <f t="shared" si="8"/>
        <v>0</v>
      </c>
      <c r="G92" s="313">
        <f t="shared" si="13"/>
        <v>0</v>
      </c>
    </row>
    <row r="93" spans="1:7" x14ac:dyDescent="0.3">
      <c r="A93" s="13" t="s">
        <v>450</v>
      </c>
      <c r="B93" s="31" t="s">
        <v>212</v>
      </c>
      <c r="C93" s="317">
        <f>'kiadások korm. funkciónként'!C95</f>
        <v>0</v>
      </c>
      <c r="D93" s="317">
        <f>'kiadások korm. funkciónként'!D95</f>
        <v>0</v>
      </c>
      <c r="E93" s="317">
        <f>'kiadások korm. funkciónként'!E95</f>
        <v>0</v>
      </c>
      <c r="F93" s="312">
        <f t="shared" si="8"/>
        <v>0</v>
      </c>
      <c r="G93" s="313">
        <f t="shared" si="13"/>
        <v>0</v>
      </c>
    </row>
    <row r="94" spans="1:7" x14ac:dyDescent="0.3">
      <c r="A94" s="13" t="s">
        <v>451</v>
      </c>
      <c r="B94" s="31" t="s">
        <v>213</v>
      </c>
      <c r="C94" s="317">
        <f>'kiadások korm. funkciónként'!C96</f>
        <v>0</v>
      </c>
      <c r="D94" s="317">
        <f>'kiadások korm. funkciónként'!D96</f>
        <v>0</v>
      </c>
      <c r="E94" s="317">
        <f>'kiadások korm. funkciónként'!E96</f>
        <v>0</v>
      </c>
      <c r="F94" s="312">
        <f t="shared" si="8"/>
        <v>0</v>
      </c>
      <c r="G94" s="313">
        <f t="shared" si="13"/>
        <v>0</v>
      </c>
    </row>
    <row r="95" spans="1:7" x14ac:dyDescent="0.3">
      <c r="A95" s="13" t="s">
        <v>452</v>
      </c>
      <c r="B95" s="31" t="s">
        <v>214</v>
      </c>
      <c r="C95" s="317">
        <f>'kiadások korm. funkciónként'!C97</f>
        <v>0</v>
      </c>
      <c r="D95" s="317">
        <f>'kiadások korm. funkciónként'!D97</f>
        <v>0</v>
      </c>
      <c r="E95" s="317">
        <f>'kiadások korm. funkciónként'!E97</f>
        <v>0</v>
      </c>
      <c r="F95" s="312">
        <f t="shared" si="8"/>
        <v>0</v>
      </c>
      <c r="G95" s="313">
        <f t="shared" si="13"/>
        <v>0</v>
      </c>
    </row>
    <row r="96" spans="1:7" x14ac:dyDescent="0.3">
      <c r="A96" s="13" t="s">
        <v>215</v>
      </c>
      <c r="B96" s="31" t="s">
        <v>216</v>
      </c>
      <c r="C96" s="317">
        <f>'kiadások korm. funkciónként'!C98</f>
        <v>0</v>
      </c>
      <c r="D96" s="317">
        <f>'kiadások korm. funkciónként'!D98</f>
        <v>0</v>
      </c>
      <c r="E96" s="317">
        <f>'kiadások korm. funkciónként'!E98</f>
        <v>0</v>
      </c>
      <c r="F96" s="312">
        <f t="shared" si="8"/>
        <v>0</v>
      </c>
      <c r="G96" s="313">
        <f t="shared" si="13"/>
        <v>0</v>
      </c>
    </row>
    <row r="97" spans="1:24" x14ac:dyDescent="0.3">
      <c r="A97" s="13" t="s">
        <v>453</v>
      </c>
      <c r="B97" s="31" t="s">
        <v>217</v>
      </c>
      <c r="C97" s="317">
        <f>'kiadások korm. funkciónként'!C99</f>
        <v>0</v>
      </c>
      <c r="D97" s="317">
        <f>'kiadások korm. funkciónként'!D99</f>
        <v>0</v>
      </c>
      <c r="E97" s="317">
        <f>'kiadások korm. funkciónként'!E99</f>
        <v>0</v>
      </c>
      <c r="F97" s="312">
        <f t="shared" si="8"/>
        <v>0</v>
      </c>
      <c r="G97" s="313">
        <f t="shared" si="13"/>
        <v>0</v>
      </c>
    </row>
    <row r="98" spans="1:24" x14ac:dyDescent="0.3">
      <c r="A98" s="52" t="s">
        <v>413</v>
      </c>
      <c r="B98" s="55" t="s">
        <v>218</v>
      </c>
      <c r="C98" s="319">
        <f>SUM(C90:C97)</f>
        <v>0</v>
      </c>
      <c r="D98" s="319">
        <f>SUM(D90:D97)</f>
        <v>0</v>
      </c>
      <c r="E98" s="319">
        <f>SUM(E90:E97)</f>
        <v>0</v>
      </c>
      <c r="F98" s="315">
        <f t="shared" si="8"/>
        <v>0</v>
      </c>
      <c r="G98" s="316">
        <f>F98</f>
        <v>0</v>
      </c>
    </row>
    <row r="99" spans="1:24" ht="15.6" x14ac:dyDescent="0.3">
      <c r="A99" s="320" t="s">
        <v>576</v>
      </c>
      <c r="B99" s="55"/>
      <c r="C99" s="314">
        <f>C84+C89+C98</f>
        <v>36527481</v>
      </c>
      <c r="D99" s="314">
        <f t="shared" ref="D99:F99" si="14">D84+D89+D98</f>
        <v>508000</v>
      </c>
      <c r="E99" s="314">
        <f t="shared" si="14"/>
        <v>0</v>
      </c>
      <c r="F99" s="321">
        <f t="shared" si="14"/>
        <v>37035481</v>
      </c>
      <c r="G99" s="322">
        <f>F99</f>
        <v>37035481</v>
      </c>
    </row>
    <row r="100" spans="1:24" ht="15.6" x14ac:dyDescent="0.3">
      <c r="A100" s="323" t="s">
        <v>461</v>
      </c>
      <c r="B100" s="324" t="s">
        <v>219</v>
      </c>
      <c r="C100" s="319">
        <f>C26+C27+C52+C61+C75+C84+C89+C98</f>
        <v>200127219</v>
      </c>
      <c r="D100" s="319">
        <f>D26+D27+D52+D61+D75+D84+D89+D98</f>
        <v>66201763</v>
      </c>
      <c r="E100" s="319">
        <f>E26+E27+E52+E61+E75+E84+E89+E98</f>
        <v>31142348</v>
      </c>
      <c r="F100" s="315">
        <f t="shared" si="8"/>
        <v>297471330</v>
      </c>
      <c r="G100" s="316">
        <f>F100</f>
        <v>297471330</v>
      </c>
    </row>
    <row r="101" spans="1:24" x14ac:dyDescent="0.3">
      <c r="A101" s="13" t="s">
        <v>454</v>
      </c>
      <c r="B101" s="5" t="s">
        <v>220</v>
      </c>
      <c r="C101" s="121">
        <f>'kiadások korm. funkciónként'!C103</f>
        <v>0</v>
      </c>
      <c r="D101" s="121">
        <f>'kiadások korm. funkciónként'!D103</f>
        <v>0</v>
      </c>
      <c r="E101" s="121">
        <f>'kiadások korm. funkciónként'!E103</f>
        <v>0</v>
      </c>
      <c r="F101" s="312">
        <f t="shared" si="8"/>
        <v>0</v>
      </c>
      <c r="G101" s="313">
        <f t="shared" si="8"/>
        <v>0</v>
      </c>
      <c r="H101" s="228"/>
      <c r="I101" s="228"/>
      <c r="J101" s="228"/>
      <c r="K101" s="228"/>
      <c r="L101" s="228"/>
      <c r="M101" s="228"/>
      <c r="N101" s="228"/>
      <c r="O101" s="228"/>
      <c r="P101" s="228"/>
      <c r="Q101" s="228"/>
      <c r="R101" s="228"/>
      <c r="S101" s="228"/>
      <c r="T101" s="228"/>
      <c r="U101" s="228"/>
      <c r="V101" s="228"/>
      <c r="W101" s="325"/>
      <c r="X101" s="325"/>
    </row>
    <row r="102" spans="1:24" x14ac:dyDescent="0.3">
      <c r="A102" s="13" t="s">
        <v>223</v>
      </c>
      <c r="B102" s="5" t="s">
        <v>224</v>
      </c>
      <c r="C102" s="121">
        <f>'kiadások korm. funkciónként'!C104</f>
        <v>0</v>
      </c>
      <c r="D102" s="121">
        <f>'kiadások korm. funkciónként'!D104</f>
        <v>0</v>
      </c>
      <c r="E102" s="121">
        <f>'kiadások korm. funkciónként'!E104</f>
        <v>0</v>
      </c>
      <c r="F102" s="312">
        <f t="shared" si="8"/>
        <v>0</v>
      </c>
      <c r="G102" s="313">
        <f t="shared" si="8"/>
        <v>0</v>
      </c>
      <c r="H102" s="228"/>
      <c r="I102" s="228"/>
      <c r="J102" s="228"/>
      <c r="K102" s="228"/>
      <c r="L102" s="228"/>
      <c r="M102" s="228"/>
      <c r="N102" s="228"/>
      <c r="O102" s="228"/>
      <c r="P102" s="228"/>
      <c r="Q102" s="228"/>
      <c r="R102" s="228"/>
      <c r="S102" s="228"/>
      <c r="T102" s="228"/>
      <c r="U102" s="228"/>
      <c r="V102" s="228"/>
      <c r="W102" s="325"/>
      <c r="X102" s="325"/>
    </row>
    <row r="103" spans="1:24" x14ac:dyDescent="0.3">
      <c r="A103" s="13" t="s">
        <v>455</v>
      </c>
      <c r="B103" s="5" t="s">
        <v>225</v>
      </c>
      <c r="C103" s="121">
        <f>'kiadások korm. funkciónként'!C105</f>
        <v>0</v>
      </c>
      <c r="D103" s="121">
        <f>'kiadások korm. funkciónként'!D105</f>
        <v>0</v>
      </c>
      <c r="E103" s="121">
        <f>'kiadások korm. funkciónként'!E105</f>
        <v>0</v>
      </c>
      <c r="F103" s="312">
        <f t="shared" si="8"/>
        <v>0</v>
      </c>
      <c r="G103" s="313">
        <f t="shared" si="8"/>
        <v>0</v>
      </c>
      <c r="H103" s="228"/>
      <c r="I103" s="228"/>
      <c r="J103" s="228"/>
      <c r="K103" s="228"/>
      <c r="L103" s="228"/>
      <c r="M103" s="228"/>
      <c r="N103" s="228"/>
      <c r="O103" s="228"/>
      <c r="P103" s="228"/>
      <c r="Q103" s="228"/>
      <c r="R103" s="228"/>
      <c r="S103" s="228"/>
      <c r="T103" s="228"/>
      <c r="U103" s="228"/>
      <c r="V103" s="228"/>
      <c r="W103" s="325"/>
      <c r="X103" s="325"/>
    </row>
    <row r="104" spans="1:24" x14ac:dyDescent="0.3">
      <c r="A104" s="15" t="s">
        <v>418</v>
      </c>
      <c r="B104" s="7" t="s">
        <v>227</v>
      </c>
      <c r="C104" s="122">
        <f>SUM(C101:C103)</f>
        <v>0</v>
      </c>
      <c r="D104" s="122">
        <f>SUM(D101:D103)</f>
        <v>0</v>
      </c>
      <c r="E104" s="122">
        <f>SUM(E101:E103)</f>
        <v>0</v>
      </c>
      <c r="F104" s="315">
        <f t="shared" si="8"/>
        <v>0</v>
      </c>
      <c r="G104" s="316">
        <f t="shared" si="8"/>
        <v>0</v>
      </c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325"/>
      <c r="X104" s="325"/>
    </row>
    <row r="105" spans="1:24" x14ac:dyDescent="0.3">
      <c r="A105" s="38" t="s">
        <v>456</v>
      </c>
      <c r="B105" s="5" t="s">
        <v>228</v>
      </c>
      <c r="C105" s="123">
        <f>'kiadások korm. funkciónként'!C107</f>
        <v>0</v>
      </c>
      <c r="D105" s="123">
        <f>'kiadások korm. funkciónként'!D107</f>
        <v>0</v>
      </c>
      <c r="E105" s="123">
        <f>'kiadások korm. funkciónként'!E107</f>
        <v>0</v>
      </c>
      <c r="F105" s="312">
        <f t="shared" si="8"/>
        <v>0</v>
      </c>
      <c r="G105" s="313">
        <f t="shared" si="8"/>
        <v>0</v>
      </c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325"/>
      <c r="X105" s="325"/>
    </row>
    <row r="106" spans="1:24" x14ac:dyDescent="0.3">
      <c r="A106" s="38" t="s">
        <v>424</v>
      </c>
      <c r="B106" s="5" t="s">
        <v>231</v>
      </c>
      <c r="C106" s="123">
        <f>'kiadások korm. funkciónként'!C108</f>
        <v>0</v>
      </c>
      <c r="D106" s="123">
        <f>'kiadások korm. funkciónként'!D108</f>
        <v>0</v>
      </c>
      <c r="E106" s="123">
        <f>'kiadások korm. funkciónként'!E108</f>
        <v>0</v>
      </c>
      <c r="F106" s="312">
        <f t="shared" si="8"/>
        <v>0</v>
      </c>
      <c r="G106" s="313">
        <f t="shared" si="8"/>
        <v>0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325"/>
      <c r="X106" s="325"/>
    </row>
    <row r="107" spans="1:24" x14ac:dyDescent="0.3">
      <c r="A107" s="13" t="s">
        <v>232</v>
      </c>
      <c r="B107" s="5" t="s">
        <v>233</v>
      </c>
      <c r="C107" s="123">
        <f>'kiadások korm. funkciónként'!C109</f>
        <v>0</v>
      </c>
      <c r="D107" s="123">
        <f>'kiadások korm. funkciónként'!D109</f>
        <v>0</v>
      </c>
      <c r="E107" s="123">
        <f>'kiadások korm. funkciónként'!E109</f>
        <v>0</v>
      </c>
      <c r="F107" s="312">
        <f t="shared" si="8"/>
        <v>0</v>
      </c>
      <c r="G107" s="313">
        <f t="shared" si="8"/>
        <v>0</v>
      </c>
      <c r="H107" s="228"/>
      <c r="I107" s="228"/>
      <c r="J107" s="228"/>
      <c r="K107" s="228"/>
      <c r="L107" s="228"/>
      <c r="M107" s="228"/>
      <c r="N107" s="228"/>
      <c r="O107" s="228"/>
      <c r="P107" s="228"/>
      <c r="Q107" s="228"/>
      <c r="R107" s="228"/>
      <c r="S107" s="228"/>
      <c r="T107" s="228"/>
      <c r="U107" s="228"/>
      <c r="V107" s="228"/>
      <c r="W107" s="325"/>
      <c r="X107" s="325"/>
    </row>
    <row r="108" spans="1:24" x14ac:dyDescent="0.3">
      <c r="A108" s="13" t="s">
        <v>457</v>
      </c>
      <c r="B108" s="5" t="s">
        <v>234</v>
      </c>
      <c r="C108" s="123">
        <f>'kiadások korm. funkciónként'!C110</f>
        <v>0</v>
      </c>
      <c r="D108" s="123">
        <f>'kiadások korm. funkciónként'!D110</f>
        <v>0</v>
      </c>
      <c r="E108" s="123">
        <f>'kiadások korm. funkciónként'!E110</f>
        <v>0</v>
      </c>
      <c r="F108" s="312">
        <f t="shared" si="8"/>
        <v>0</v>
      </c>
      <c r="G108" s="313">
        <f t="shared" si="8"/>
        <v>0</v>
      </c>
      <c r="H108" s="228"/>
      <c r="I108" s="228"/>
      <c r="J108" s="228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325"/>
      <c r="X108" s="325"/>
    </row>
    <row r="109" spans="1:24" x14ac:dyDescent="0.3">
      <c r="A109" s="14" t="s">
        <v>421</v>
      </c>
      <c r="B109" s="7" t="s">
        <v>235</v>
      </c>
      <c r="C109" s="124">
        <f>SUM(C105:C108)</f>
        <v>0</v>
      </c>
      <c r="D109" s="124">
        <f>SUM(D105:D108)</f>
        <v>0</v>
      </c>
      <c r="E109" s="124">
        <f>SUM(E105:E108)</f>
        <v>0</v>
      </c>
      <c r="F109" s="315">
        <f t="shared" si="8"/>
        <v>0</v>
      </c>
      <c r="G109" s="316">
        <f t="shared" si="8"/>
        <v>0</v>
      </c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325"/>
      <c r="X109" s="325"/>
    </row>
    <row r="110" spans="1:24" x14ac:dyDescent="0.3">
      <c r="A110" s="38" t="s">
        <v>236</v>
      </c>
      <c r="B110" s="5" t="s">
        <v>237</v>
      </c>
      <c r="C110" s="123">
        <f>'kiadások korm. funkciónként'!C112</f>
        <v>0</v>
      </c>
      <c r="D110" s="123">
        <f>'kiadások korm. funkciónként'!D112</f>
        <v>0</v>
      </c>
      <c r="E110" s="123">
        <f>'kiadások korm. funkciónként'!E112</f>
        <v>0</v>
      </c>
      <c r="F110" s="312">
        <f t="shared" si="8"/>
        <v>0</v>
      </c>
      <c r="G110" s="313">
        <f t="shared" si="8"/>
        <v>0</v>
      </c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325"/>
      <c r="X110" s="325"/>
    </row>
    <row r="111" spans="1:24" x14ac:dyDescent="0.3">
      <c r="A111" s="38" t="s">
        <v>238</v>
      </c>
      <c r="B111" s="5" t="s">
        <v>239</v>
      </c>
      <c r="C111" s="123">
        <f>'kiadások korm. funkciónként'!C113</f>
        <v>5178890</v>
      </c>
      <c r="D111" s="123">
        <f>'kiadások korm. funkciónként'!D113</f>
        <v>0</v>
      </c>
      <c r="E111" s="123">
        <f>'kiadások korm. funkciónként'!E113</f>
        <v>0</v>
      </c>
      <c r="F111" s="312">
        <f t="shared" si="8"/>
        <v>5178890</v>
      </c>
      <c r="G111" s="313">
        <f t="shared" si="8"/>
        <v>5178890</v>
      </c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325"/>
      <c r="X111" s="325"/>
    </row>
    <row r="112" spans="1:24" x14ac:dyDescent="0.3">
      <c r="A112" s="14" t="s">
        <v>240</v>
      </c>
      <c r="B112" s="7" t="s">
        <v>241</v>
      </c>
      <c r="C112" s="124">
        <f>'kiadások korm. funkciónként'!C114</f>
        <v>97726926</v>
      </c>
      <c r="D112" s="124">
        <f>SUM(D110:D111)</f>
        <v>0</v>
      </c>
      <c r="E112" s="124">
        <f>SUM(E110:E111)</f>
        <v>0</v>
      </c>
      <c r="F112" s="315">
        <f>C112+D112+E112</f>
        <v>97726926</v>
      </c>
      <c r="G112" s="31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325"/>
      <c r="X112" s="325"/>
    </row>
    <row r="113" spans="1:24" x14ac:dyDescent="0.3">
      <c r="A113" s="38" t="s">
        <v>242</v>
      </c>
      <c r="B113" s="5" t="s">
        <v>243</v>
      </c>
      <c r="C113" s="123">
        <f>'kiadások korm. funkciónként'!C115</f>
        <v>0</v>
      </c>
      <c r="D113" s="123">
        <f>'kiadások korm. funkciónként'!D115</f>
        <v>0</v>
      </c>
      <c r="E113" s="123">
        <f>'kiadások korm. funkciónként'!E115</f>
        <v>0</v>
      </c>
      <c r="F113" s="312">
        <f t="shared" si="8"/>
        <v>0</v>
      </c>
      <c r="G113" s="313">
        <f t="shared" si="8"/>
        <v>0</v>
      </c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325"/>
      <c r="X113" s="325"/>
    </row>
    <row r="114" spans="1:24" x14ac:dyDescent="0.3">
      <c r="A114" s="38" t="s">
        <v>244</v>
      </c>
      <c r="B114" s="5" t="s">
        <v>245</v>
      </c>
      <c r="C114" s="123">
        <f>'kiadások korm. funkciónként'!C116</f>
        <v>0</v>
      </c>
      <c r="D114" s="123">
        <f>'kiadások korm. funkciónként'!D116</f>
        <v>0</v>
      </c>
      <c r="E114" s="123">
        <f>'kiadások korm. funkciónként'!E116</f>
        <v>0</v>
      </c>
      <c r="F114" s="312">
        <f t="shared" si="8"/>
        <v>0</v>
      </c>
      <c r="G114" s="313">
        <f t="shared" si="8"/>
        <v>0</v>
      </c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325"/>
      <c r="X114" s="325"/>
    </row>
    <row r="115" spans="1:24" x14ac:dyDescent="0.3">
      <c r="A115" s="38" t="s">
        <v>246</v>
      </c>
      <c r="B115" s="5" t="s">
        <v>247</v>
      </c>
      <c r="C115" s="123">
        <f>'kiadások korm. funkciónként'!C117</f>
        <v>0</v>
      </c>
      <c r="D115" s="123">
        <f>'kiadások korm. funkciónként'!D117</f>
        <v>0</v>
      </c>
      <c r="E115" s="123">
        <f>'kiadások korm. funkciónként'!E117</f>
        <v>0</v>
      </c>
      <c r="F115" s="312">
        <f t="shared" si="8"/>
        <v>0</v>
      </c>
      <c r="G115" s="313">
        <f t="shared" si="8"/>
        <v>0</v>
      </c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325"/>
      <c r="X115" s="325"/>
    </row>
    <row r="116" spans="1:24" x14ac:dyDescent="0.3">
      <c r="A116" s="39" t="s">
        <v>422</v>
      </c>
      <c r="B116" s="40" t="s">
        <v>248</v>
      </c>
      <c r="C116" s="124">
        <f>C104+C109+C112+C113+C114+C115</f>
        <v>97726926</v>
      </c>
      <c r="D116" s="124">
        <f>D104+D109+D112+D113+D114+D115</f>
        <v>0</v>
      </c>
      <c r="E116" s="124">
        <f>E104+E109+E112+E113+E114+E115</f>
        <v>0</v>
      </c>
      <c r="F116" s="298">
        <f>F104+F109+F112+F113+F114+F115</f>
        <v>97726926</v>
      </c>
      <c r="G116" s="304">
        <f>G104+G109+G112+G113+G114+G115</f>
        <v>0</v>
      </c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325"/>
      <c r="X116" s="325"/>
    </row>
    <row r="117" spans="1:24" x14ac:dyDescent="0.3">
      <c r="A117" s="38" t="s">
        <v>249</v>
      </c>
      <c r="B117" s="5" t="s">
        <v>250</v>
      </c>
      <c r="C117" s="123">
        <f>'kiadások korm. funkciónként'!C119</f>
        <v>0</v>
      </c>
      <c r="D117" s="123">
        <f>'kiadások korm. funkciónként'!D119</f>
        <v>0</v>
      </c>
      <c r="E117" s="123">
        <f>'kiadások korm. funkciónként'!E119</f>
        <v>0</v>
      </c>
      <c r="F117" s="312">
        <f t="shared" si="8"/>
        <v>0</v>
      </c>
      <c r="G117" s="313">
        <f t="shared" si="8"/>
        <v>0</v>
      </c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325"/>
      <c r="X117" s="325"/>
    </row>
    <row r="118" spans="1:24" x14ac:dyDescent="0.3">
      <c r="A118" s="13" t="s">
        <v>251</v>
      </c>
      <c r="B118" s="5" t="s">
        <v>252</v>
      </c>
      <c r="C118" s="123">
        <f>'kiadások korm. funkciónként'!C120</f>
        <v>0</v>
      </c>
      <c r="D118" s="123">
        <f>'kiadások korm. funkciónként'!D120</f>
        <v>0</v>
      </c>
      <c r="E118" s="123">
        <f>'kiadások korm. funkciónként'!E120</f>
        <v>0</v>
      </c>
      <c r="F118" s="312">
        <f t="shared" si="8"/>
        <v>0</v>
      </c>
      <c r="G118" s="313">
        <f t="shared" si="8"/>
        <v>0</v>
      </c>
      <c r="H118" s="228"/>
      <c r="I118" s="228"/>
      <c r="J118" s="228"/>
      <c r="K118" s="228"/>
      <c r="L118" s="228"/>
      <c r="M118" s="228"/>
      <c r="N118" s="228"/>
      <c r="O118" s="228"/>
      <c r="P118" s="228"/>
      <c r="Q118" s="228"/>
      <c r="R118" s="228"/>
      <c r="S118" s="228"/>
      <c r="T118" s="228"/>
      <c r="U118" s="228"/>
      <c r="V118" s="228"/>
      <c r="W118" s="325"/>
      <c r="X118" s="325"/>
    </row>
    <row r="119" spans="1:24" x14ac:dyDescent="0.3">
      <c r="A119" s="38" t="s">
        <v>458</v>
      </c>
      <c r="B119" s="5" t="s">
        <v>253</v>
      </c>
      <c r="C119" s="123">
        <f>'kiadások korm. funkciónként'!C121</f>
        <v>0</v>
      </c>
      <c r="D119" s="123">
        <f>'kiadások korm. funkciónként'!D121</f>
        <v>0</v>
      </c>
      <c r="E119" s="123">
        <f>'kiadások korm. funkciónként'!E121</f>
        <v>0</v>
      </c>
      <c r="F119" s="312">
        <f t="shared" si="8"/>
        <v>0</v>
      </c>
      <c r="G119" s="313">
        <f t="shared" si="8"/>
        <v>0</v>
      </c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325"/>
      <c r="X119" s="325"/>
    </row>
    <row r="120" spans="1:24" x14ac:dyDescent="0.3">
      <c r="A120" s="38" t="s">
        <v>427</v>
      </c>
      <c r="B120" s="5" t="s">
        <v>254</v>
      </c>
      <c r="C120" s="123">
        <f>'kiadások korm. funkciónként'!C122</f>
        <v>0</v>
      </c>
      <c r="D120" s="123">
        <f>'kiadások korm. funkciónként'!D122</f>
        <v>0</v>
      </c>
      <c r="E120" s="123">
        <f>'kiadások korm. funkciónként'!E122</f>
        <v>0</v>
      </c>
      <c r="F120" s="312">
        <f t="shared" si="8"/>
        <v>0</v>
      </c>
      <c r="G120" s="313">
        <f t="shared" si="8"/>
        <v>0</v>
      </c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325"/>
      <c r="X120" s="325"/>
    </row>
    <row r="121" spans="1:24" x14ac:dyDescent="0.3">
      <c r="A121" s="39" t="s">
        <v>428</v>
      </c>
      <c r="B121" s="40" t="s">
        <v>258</v>
      </c>
      <c r="C121" s="124">
        <f>SUM(C117:C120)</f>
        <v>0</v>
      </c>
      <c r="D121" s="124">
        <f>SUM(D117:D120)</f>
        <v>0</v>
      </c>
      <c r="E121" s="124">
        <f>SUM(E117:E120)</f>
        <v>0</v>
      </c>
      <c r="F121" s="315">
        <f t="shared" si="8"/>
        <v>0</v>
      </c>
      <c r="G121" s="316">
        <f t="shared" si="8"/>
        <v>0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325"/>
      <c r="X121" s="325"/>
    </row>
    <row r="122" spans="1:24" x14ac:dyDescent="0.3">
      <c r="A122" s="13" t="s">
        <v>259</v>
      </c>
      <c r="B122" s="5" t="s">
        <v>260</v>
      </c>
      <c r="C122" s="121">
        <f>'kiadások korm. funkciónként'!C124</f>
        <v>0</v>
      </c>
      <c r="D122" s="121">
        <f>'kiadások korm. funkciónként'!D124</f>
        <v>0</v>
      </c>
      <c r="E122" s="121">
        <f>'kiadások korm. funkciónként'!E124</f>
        <v>0</v>
      </c>
      <c r="F122" s="312">
        <f t="shared" si="8"/>
        <v>0</v>
      </c>
      <c r="G122" s="313">
        <f t="shared" si="8"/>
        <v>0</v>
      </c>
      <c r="H122" s="228"/>
      <c r="I122" s="228"/>
      <c r="J122" s="228"/>
      <c r="K122" s="228"/>
      <c r="L122" s="228"/>
      <c r="M122" s="228"/>
      <c r="N122" s="228"/>
      <c r="O122" s="228"/>
      <c r="P122" s="228"/>
      <c r="Q122" s="228"/>
      <c r="R122" s="228"/>
      <c r="S122" s="228"/>
      <c r="T122" s="228"/>
      <c r="U122" s="228"/>
      <c r="V122" s="228"/>
      <c r="W122" s="325"/>
      <c r="X122" s="325"/>
    </row>
    <row r="123" spans="1:24" ht="16.2" thickBot="1" x14ac:dyDescent="0.35">
      <c r="A123" s="329" t="s">
        <v>462</v>
      </c>
      <c r="B123" s="330" t="s">
        <v>261</v>
      </c>
      <c r="C123" s="331">
        <f>C116+C121+C122</f>
        <v>97726926</v>
      </c>
      <c r="D123" s="331">
        <f>D116+D121+D122</f>
        <v>0</v>
      </c>
      <c r="E123" s="331">
        <f>E116+E121+E122</f>
        <v>0</v>
      </c>
      <c r="F123" s="332">
        <f>F116+F121+F122</f>
        <v>97726926</v>
      </c>
      <c r="G123" s="333">
        <f>G116+G121+G122</f>
        <v>0</v>
      </c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325"/>
      <c r="X123" s="325"/>
    </row>
    <row r="124" spans="1:24" ht="16.2" thickBot="1" x14ac:dyDescent="0.35">
      <c r="A124" s="334" t="s">
        <v>499</v>
      </c>
      <c r="B124" s="335"/>
      <c r="C124" s="336">
        <f>C26+C27+C52+C61+C75+C84+C89+C98+C123</f>
        <v>297854145</v>
      </c>
      <c r="D124" s="336">
        <f>D26+D27+D52+D61+D75+D84+D89+D98+D123</f>
        <v>66201763</v>
      </c>
      <c r="E124" s="336">
        <f>E26+E27+E52+E61+E75+E84+E89+E98+E123</f>
        <v>31142348</v>
      </c>
      <c r="F124" s="337">
        <f>F26+F27+F52+F61+F75+F84+F89+F98+F123</f>
        <v>395198256</v>
      </c>
      <c r="G124" s="338">
        <f>G26+G27+G52+G61+G75+G84+G89+G98+G123</f>
        <v>297471330</v>
      </c>
      <c r="H124" s="325"/>
      <c r="I124" s="325"/>
      <c r="J124" s="325"/>
      <c r="K124" s="325"/>
      <c r="L124" s="325"/>
      <c r="M124" s="325"/>
      <c r="N124" s="325"/>
      <c r="O124" s="325"/>
      <c r="P124" s="325"/>
      <c r="Q124" s="325"/>
      <c r="R124" s="325"/>
      <c r="S124" s="325"/>
      <c r="T124" s="325"/>
      <c r="U124" s="325"/>
      <c r="V124" s="325"/>
      <c r="W124" s="325"/>
      <c r="X124" s="325"/>
    </row>
    <row r="125" spans="1:24" x14ac:dyDescent="0.3">
      <c r="B125" s="325"/>
      <c r="C125" s="326"/>
      <c r="D125" s="326"/>
      <c r="E125" s="325"/>
      <c r="F125" s="327"/>
      <c r="G125" s="327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5"/>
      <c r="S125" s="325"/>
      <c r="T125" s="325"/>
      <c r="U125" s="325"/>
      <c r="V125" s="325"/>
      <c r="W125" s="325"/>
      <c r="X125" s="325"/>
    </row>
    <row r="126" spans="1:24" x14ac:dyDescent="0.3">
      <c r="B126" s="325"/>
      <c r="C126" s="326"/>
      <c r="D126" s="326"/>
      <c r="E126" s="325"/>
      <c r="F126" s="327"/>
      <c r="G126" s="327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  <c r="U126" s="325"/>
      <c r="V126" s="325"/>
      <c r="W126" s="325"/>
      <c r="X126" s="325"/>
    </row>
    <row r="127" spans="1:24" x14ac:dyDescent="0.3">
      <c r="B127" s="325"/>
      <c r="C127" s="326"/>
      <c r="D127" s="326"/>
      <c r="E127" s="325"/>
      <c r="F127" s="327"/>
      <c r="G127" s="327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  <c r="X127" s="325"/>
    </row>
    <row r="128" spans="1:24" x14ac:dyDescent="0.3">
      <c r="B128" s="325"/>
      <c r="C128" s="326"/>
      <c r="D128" s="326"/>
      <c r="E128" s="325"/>
      <c r="F128" s="327"/>
      <c r="G128" s="327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  <c r="U128" s="325"/>
      <c r="V128" s="325"/>
      <c r="W128" s="325"/>
      <c r="X128" s="325"/>
    </row>
    <row r="129" spans="2:24" x14ac:dyDescent="0.3">
      <c r="B129" s="325"/>
      <c r="C129" s="326"/>
      <c r="D129" s="326"/>
      <c r="E129" s="325"/>
      <c r="F129" s="327"/>
      <c r="G129" s="327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  <c r="U129" s="325"/>
      <c r="V129" s="325"/>
      <c r="W129" s="325"/>
      <c r="X129" s="325"/>
    </row>
    <row r="130" spans="2:24" x14ac:dyDescent="0.3">
      <c r="B130" s="325"/>
      <c r="C130" s="326"/>
      <c r="D130" s="326"/>
      <c r="E130" s="325"/>
      <c r="F130" s="327"/>
      <c r="G130" s="327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  <c r="U130" s="325"/>
      <c r="V130" s="325"/>
      <c r="W130" s="325"/>
      <c r="X130" s="325"/>
    </row>
    <row r="131" spans="2:24" x14ac:dyDescent="0.3">
      <c r="B131" s="325"/>
      <c r="C131" s="326"/>
      <c r="D131" s="326"/>
      <c r="E131" s="325"/>
      <c r="F131" s="327"/>
      <c r="G131" s="327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  <c r="U131" s="325"/>
      <c r="V131" s="325"/>
      <c r="W131" s="325"/>
      <c r="X131" s="325"/>
    </row>
    <row r="132" spans="2:24" x14ac:dyDescent="0.3">
      <c r="B132" s="325"/>
      <c r="C132" s="326"/>
      <c r="D132" s="326"/>
      <c r="E132" s="325"/>
      <c r="F132" s="327"/>
      <c r="G132" s="327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  <c r="U132" s="325"/>
      <c r="V132" s="325"/>
      <c r="W132" s="325"/>
      <c r="X132" s="325"/>
    </row>
    <row r="133" spans="2:24" x14ac:dyDescent="0.3">
      <c r="B133" s="325"/>
      <c r="C133" s="326"/>
      <c r="D133" s="326"/>
      <c r="E133" s="325"/>
      <c r="F133" s="327"/>
      <c r="G133" s="327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  <c r="U133" s="325"/>
      <c r="V133" s="325"/>
      <c r="W133" s="325"/>
      <c r="X133" s="325"/>
    </row>
    <row r="134" spans="2:24" x14ac:dyDescent="0.3">
      <c r="B134" s="325"/>
      <c r="C134" s="326"/>
      <c r="D134" s="326"/>
      <c r="E134" s="325"/>
      <c r="F134" s="327"/>
      <c r="G134" s="327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  <c r="U134" s="325"/>
      <c r="V134" s="325"/>
      <c r="W134" s="325"/>
      <c r="X134" s="325"/>
    </row>
    <row r="135" spans="2:24" x14ac:dyDescent="0.3">
      <c r="B135" s="325"/>
      <c r="C135" s="326"/>
      <c r="D135" s="326"/>
      <c r="E135" s="325"/>
      <c r="F135" s="327"/>
      <c r="G135" s="327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  <c r="U135" s="325"/>
      <c r="V135" s="325"/>
      <c r="W135" s="325"/>
      <c r="X135" s="325"/>
    </row>
    <row r="136" spans="2:24" x14ac:dyDescent="0.3">
      <c r="B136" s="325"/>
      <c r="C136" s="326"/>
      <c r="D136" s="326"/>
      <c r="E136" s="325"/>
      <c r="F136" s="327"/>
      <c r="G136" s="327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  <c r="X136" s="325"/>
    </row>
    <row r="137" spans="2:24" x14ac:dyDescent="0.3">
      <c r="B137" s="325"/>
      <c r="C137" s="326"/>
      <c r="D137" s="326"/>
      <c r="E137" s="325"/>
      <c r="F137" s="327"/>
      <c r="G137" s="327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  <c r="U137" s="325"/>
      <c r="V137" s="325"/>
      <c r="W137" s="325"/>
      <c r="X137" s="325"/>
    </row>
    <row r="138" spans="2:24" x14ac:dyDescent="0.3">
      <c r="B138" s="325"/>
      <c r="C138" s="326"/>
      <c r="D138" s="326"/>
      <c r="E138" s="325"/>
      <c r="F138" s="327"/>
      <c r="G138" s="327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  <c r="X138" s="325"/>
    </row>
    <row r="139" spans="2:24" x14ac:dyDescent="0.3">
      <c r="B139" s="325"/>
      <c r="C139" s="326"/>
      <c r="D139" s="326"/>
      <c r="E139" s="325"/>
      <c r="F139" s="327"/>
      <c r="G139" s="327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  <c r="U139" s="325"/>
      <c r="V139" s="325"/>
      <c r="W139" s="325"/>
      <c r="X139" s="325"/>
    </row>
    <row r="140" spans="2:24" x14ac:dyDescent="0.3">
      <c r="B140" s="325"/>
      <c r="C140" s="326"/>
      <c r="D140" s="326"/>
      <c r="E140" s="325"/>
      <c r="F140" s="327"/>
      <c r="G140" s="327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  <c r="U140" s="325"/>
      <c r="V140" s="325"/>
      <c r="W140" s="325"/>
      <c r="X140" s="325"/>
    </row>
    <row r="141" spans="2:24" x14ac:dyDescent="0.3">
      <c r="B141" s="325"/>
      <c r="C141" s="326"/>
      <c r="D141" s="326"/>
      <c r="E141" s="325"/>
      <c r="F141" s="327"/>
      <c r="G141" s="327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5"/>
      <c r="W141" s="325"/>
      <c r="X141" s="325"/>
    </row>
    <row r="142" spans="2:24" x14ac:dyDescent="0.3">
      <c r="B142" s="325"/>
      <c r="C142" s="326"/>
      <c r="D142" s="326"/>
      <c r="E142" s="325"/>
      <c r="F142" s="327"/>
      <c r="G142" s="327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  <c r="U142" s="325"/>
      <c r="V142" s="325"/>
      <c r="W142" s="325"/>
      <c r="X142" s="325"/>
    </row>
    <row r="143" spans="2:24" x14ac:dyDescent="0.3">
      <c r="B143" s="325"/>
      <c r="C143" s="326"/>
      <c r="D143" s="326"/>
      <c r="E143" s="325"/>
      <c r="F143" s="327"/>
      <c r="G143" s="327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  <c r="X143" s="325"/>
    </row>
    <row r="144" spans="2:24" x14ac:dyDescent="0.3">
      <c r="B144" s="325"/>
      <c r="C144" s="326"/>
      <c r="D144" s="326"/>
      <c r="E144" s="325"/>
      <c r="F144" s="327"/>
      <c r="G144" s="327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  <c r="X144" s="325"/>
    </row>
    <row r="145" spans="2:24" x14ac:dyDescent="0.3">
      <c r="B145" s="325"/>
      <c r="C145" s="326"/>
      <c r="D145" s="326"/>
      <c r="E145" s="325"/>
      <c r="F145" s="327"/>
      <c r="G145" s="327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  <c r="X145" s="325"/>
    </row>
    <row r="146" spans="2:24" x14ac:dyDescent="0.3">
      <c r="B146" s="325"/>
      <c r="C146" s="326"/>
      <c r="D146" s="326"/>
      <c r="E146" s="325"/>
      <c r="F146" s="327"/>
      <c r="G146" s="327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  <c r="X146" s="325"/>
    </row>
    <row r="147" spans="2:24" x14ac:dyDescent="0.3">
      <c r="B147" s="325"/>
      <c r="C147" s="326"/>
      <c r="D147" s="326"/>
      <c r="E147" s="325"/>
      <c r="F147" s="327"/>
      <c r="G147" s="327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  <c r="X147" s="325"/>
    </row>
    <row r="148" spans="2:24" x14ac:dyDescent="0.3">
      <c r="B148" s="325"/>
      <c r="C148" s="326"/>
      <c r="D148" s="326"/>
      <c r="E148" s="325"/>
      <c r="F148" s="327"/>
      <c r="G148" s="327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  <c r="X148" s="325"/>
    </row>
    <row r="149" spans="2:24" x14ac:dyDescent="0.3">
      <c r="B149" s="325"/>
      <c r="C149" s="326"/>
      <c r="D149" s="326"/>
      <c r="E149" s="325"/>
      <c r="F149" s="327"/>
      <c r="G149" s="327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  <c r="X149" s="325"/>
    </row>
    <row r="150" spans="2:24" x14ac:dyDescent="0.3">
      <c r="B150" s="325"/>
      <c r="C150" s="326"/>
      <c r="D150" s="326"/>
      <c r="E150" s="325"/>
      <c r="F150" s="327"/>
      <c r="G150" s="327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  <c r="X150" s="325"/>
    </row>
    <row r="151" spans="2:24" x14ac:dyDescent="0.3">
      <c r="B151" s="325"/>
      <c r="C151" s="326"/>
      <c r="D151" s="326"/>
      <c r="E151" s="325"/>
      <c r="F151" s="327"/>
      <c r="G151" s="327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  <c r="X151" s="325"/>
    </row>
    <row r="152" spans="2:24" x14ac:dyDescent="0.3">
      <c r="B152" s="325"/>
      <c r="C152" s="326"/>
      <c r="D152" s="326"/>
      <c r="E152" s="325"/>
      <c r="F152" s="327"/>
      <c r="G152" s="327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  <c r="X152" s="325"/>
    </row>
    <row r="153" spans="2:24" x14ac:dyDescent="0.3">
      <c r="B153" s="325"/>
      <c r="C153" s="326"/>
      <c r="D153" s="326"/>
      <c r="E153" s="325"/>
      <c r="F153" s="327"/>
      <c r="G153" s="327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  <c r="X153" s="325"/>
    </row>
    <row r="154" spans="2:24" x14ac:dyDescent="0.3">
      <c r="B154" s="325"/>
      <c r="C154" s="326"/>
      <c r="D154" s="326"/>
      <c r="E154" s="325"/>
      <c r="F154" s="327"/>
      <c r="G154" s="327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  <c r="X154" s="325"/>
    </row>
    <row r="155" spans="2:24" x14ac:dyDescent="0.3">
      <c r="B155" s="325"/>
      <c r="C155" s="326"/>
      <c r="D155" s="326"/>
      <c r="E155" s="325"/>
      <c r="F155" s="327"/>
      <c r="G155" s="327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  <c r="X155" s="325"/>
    </row>
    <row r="156" spans="2:24" x14ac:dyDescent="0.3">
      <c r="B156" s="325"/>
      <c r="C156" s="326"/>
      <c r="D156" s="326"/>
      <c r="E156" s="325"/>
      <c r="F156" s="327"/>
      <c r="G156" s="327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  <c r="X156" s="325"/>
    </row>
    <row r="157" spans="2:24" x14ac:dyDescent="0.3">
      <c r="B157" s="325"/>
      <c r="C157" s="326"/>
      <c r="D157" s="326"/>
      <c r="E157" s="325"/>
      <c r="F157" s="327"/>
      <c r="G157" s="327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  <c r="X157" s="325"/>
    </row>
    <row r="158" spans="2:24" x14ac:dyDescent="0.3">
      <c r="B158" s="325"/>
      <c r="C158" s="326"/>
      <c r="D158" s="326"/>
      <c r="E158" s="325"/>
      <c r="F158" s="327"/>
      <c r="G158" s="327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5"/>
      <c r="W158" s="325"/>
      <c r="X158" s="325"/>
    </row>
    <row r="159" spans="2:24" x14ac:dyDescent="0.3">
      <c r="B159" s="325"/>
      <c r="C159" s="326"/>
      <c r="D159" s="326"/>
      <c r="E159" s="325"/>
      <c r="F159" s="327"/>
      <c r="G159" s="327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  <c r="U159" s="325"/>
      <c r="V159" s="325"/>
      <c r="W159" s="325"/>
      <c r="X159" s="325"/>
    </row>
    <row r="160" spans="2:24" x14ac:dyDescent="0.3">
      <c r="B160" s="325"/>
      <c r="C160" s="326"/>
      <c r="D160" s="326"/>
      <c r="E160" s="325"/>
      <c r="F160" s="327"/>
      <c r="G160" s="327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  <c r="X160" s="325"/>
    </row>
    <row r="161" spans="2:24" x14ac:dyDescent="0.3">
      <c r="B161" s="325"/>
      <c r="C161" s="326"/>
      <c r="D161" s="326"/>
      <c r="E161" s="325"/>
      <c r="F161" s="327"/>
      <c r="G161" s="327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  <c r="U161" s="325"/>
      <c r="V161" s="325"/>
      <c r="W161" s="325"/>
      <c r="X161" s="325"/>
    </row>
    <row r="162" spans="2:24" x14ac:dyDescent="0.3">
      <c r="B162" s="325"/>
      <c r="C162" s="326"/>
      <c r="D162" s="326"/>
      <c r="E162" s="325"/>
      <c r="F162" s="327"/>
      <c r="G162" s="327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5"/>
      <c r="W162" s="325"/>
      <c r="X162" s="325"/>
    </row>
    <row r="163" spans="2:24" x14ac:dyDescent="0.3">
      <c r="B163" s="325"/>
      <c r="C163" s="326"/>
      <c r="D163" s="326"/>
      <c r="E163" s="325"/>
      <c r="F163" s="327"/>
      <c r="G163" s="327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  <c r="U163" s="325"/>
      <c r="V163" s="325"/>
      <c r="W163" s="325"/>
      <c r="X163" s="325"/>
    </row>
    <row r="164" spans="2:24" x14ac:dyDescent="0.3">
      <c r="B164" s="325"/>
      <c r="C164" s="326"/>
      <c r="D164" s="326"/>
      <c r="E164" s="325"/>
      <c r="F164" s="327"/>
      <c r="G164" s="327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  <c r="U164" s="325"/>
      <c r="V164" s="325"/>
      <c r="W164" s="325"/>
      <c r="X164" s="325"/>
    </row>
    <row r="165" spans="2:24" x14ac:dyDescent="0.3">
      <c r="B165" s="325"/>
      <c r="C165" s="326"/>
      <c r="D165" s="326"/>
      <c r="E165" s="325"/>
      <c r="F165" s="327"/>
      <c r="G165" s="327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  <c r="U165" s="325"/>
      <c r="V165" s="325"/>
      <c r="W165" s="325"/>
      <c r="X165" s="325"/>
    </row>
    <row r="166" spans="2:24" x14ac:dyDescent="0.3">
      <c r="B166" s="325"/>
      <c r="C166" s="326"/>
      <c r="D166" s="326"/>
      <c r="E166" s="325"/>
      <c r="F166" s="327"/>
      <c r="G166" s="327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  <c r="U166" s="325"/>
      <c r="V166" s="325"/>
      <c r="W166" s="325"/>
      <c r="X166" s="325"/>
    </row>
    <row r="167" spans="2:24" x14ac:dyDescent="0.3">
      <c r="B167" s="325"/>
      <c r="C167" s="326"/>
      <c r="D167" s="326"/>
      <c r="E167" s="325"/>
      <c r="F167" s="327"/>
      <c r="G167" s="327"/>
      <c r="H167" s="325"/>
      <c r="I167" s="325"/>
      <c r="J167" s="325"/>
      <c r="K167" s="325"/>
      <c r="L167" s="325"/>
      <c r="M167" s="325"/>
      <c r="N167" s="325"/>
      <c r="O167" s="325"/>
      <c r="P167" s="325"/>
      <c r="Q167" s="325"/>
      <c r="R167" s="325"/>
      <c r="S167" s="325"/>
      <c r="T167" s="325"/>
      <c r="U167" s="325"/>
      <c r="V167" s="325"/>
      <c r="W167" s="325"/>
      <c r="X167" s="325"/>
    </row>
    <row r="168" spans="2:24" x14ac:dyDescent="0.3">
      <c r="B168" s="325"/>
      <c r="C168" s="326"/>
      <c r="D168" s="326"/>
      <c r="E168" s="325"/>
      <c r="F168" s="327"/>
      <c r="G168" s="327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  <c r="X168" s="325"/>
    </row>
    <row r="169" spans="2:24" x14ac:dyDescent="0.3">
      <c r="B169" s="325"/>
      <c r="C169" s="326"/>
      <c r="D169" s="326"/>
      <c r="E169" s="325"/>
      <c r="F169" s="327"/>
      <c r="G169" s="327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  <c r="X169" s="325"/>
    </row>
    <row r="170" spans="2:24" x14ac:dyDescent="0.3">
      <c r="B170" s="325"/>
      <c r="C170" s="326"/>
      <c r="D170" s="326"/>
      <c r="E170" s="325"/>
      <c r="F170" s="327"/>
      <c r="G170" s="327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  <c r="X170" s="325"/>
    </row>
    <row r="171" spans="2:24" x14ac:dyDescent="0.3">
      <c r="B171" s="325"/>
      <c r="C171" s="326"/>
      <c r="D171" s="326"/>
      <c r="E171" s="325"/>
      <c r="F171" s="327"/>
      <c r="G171" s="327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  <c r="X171" s="325"/>
    </row>
    <row r="172" spans="2:24" x14ac:dyDescent="0.3">
      <c r="B172" s="325"/>
      <c r="C172" s="326"/>
      <c r="D172" s="326"/>
      <c r="E172" s="325"/>
      <c r="F172" s="327"/>
      <c r="G172" s="327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  <c r="X172" s="325"/>
    </row>
    <row r="173" spans="2:24" x14ac:dyDescent="0.3">
      <c r="B173" s="325"/>
      <c r="C173" s="326"/>
      <c r="D173" s="326"/>
      <c r="E173" s="325"/>
      <c r="F173" s="327"/>
      <c r="G173" s="327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  <c r="X173" s="325"/>
    </row>
  </sheetData>
  <mergeCells count="5">
    <mergeCell ref="C6:F6"/>
    <mergeCell ref="A2:G2"/>
    <mergeCell ref="A3:G3"/>
    <mergeCell ref="A4:G4"/>
    <mergeCell ref="A1:G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50"/>
  <sheetViews>
    <sheetView topLeftCell="B80" workbookViewId="0">
      <selection activeCell="C105" sqref="C105"/>
    </sheetView>
  </sheetViews>
  <sheetFormatPr defaultRowHeight="14.4" x14ac:dyDescent="0.3"/>
  <cols>
    <col min="1" max="1" width="92.5546875" customWidth="1"/>
    <col min="3" max="3" width="16.5546875" style="137" bestFit="1" customWidth="1"/>
    <col min="4" max="4" width="16.33203125" style="137" bestFit="1" customWidth="1"/>
    <col min="5" max="5" width="16.33203125" bestFit="1" customWidth="1"/>
    <col min="6" max="7" width="16.6640625" bestFit="1" customWidth="1"/>
  </cols>
  <sheetData>
    <row r="1" spans="1:10" x14ac:dyDescent="0.3">
      <c r="A1" s="966" t="s">
        <v>833</v>
      </c>
      <c r="B1" s="966"/>
      <c r="C1" s="966"/>
      <c r="D1" s="966"/>
      <c r="E1" s="966"/>
      <c r="F1" s="966"/>
      <c r="G1" s="966"/>
    </row>
    <row r="2" spans="1:10" ht="18" x14ac:dyDescent="0.35">
      <c r="A2" s="961" t="str">
        <f>Mellékletek!A1</f>
        <v>Iharosberény Község Önkormányzata</v>
      </c>
      <c r="B2" s="961"/>
      <c r="C2" s="961"/>
      <c r="D2" s="961"/>
      <c r="E2" s="961"/>
      <c r="F2" s="961"/>
      <c r="G2" s="961"/>
    </row>
    <row r="3" spans="1:10" ht="24" customHeight="1" x14ac:dyDescent="0.35">
      <c r="A3" s="962" t="s">
        <v>767</v>
      </c>
      <c r="B3" s="962"/>
      <c r="C3" s="962"/>
      <c r="D3" s="962"/>
      <c r="E3" s="962"/>
      <c r="F3" s="962"/>
      <c r="G3" s="962"/>
    </row>
    <row r="4" spans="1:10" ht="24" customHeight="1" x14ac:dyDescent="0.35">
      <c r="A4" s="967" t="s">
        <v>546</v>
      </c>
      <c r="B4" s="967"/>
      <c r="C4" s="967"/>
      <c r="D4" s="967"/>
      <c r="E4" s="967"/>
      <c r="F4" s="967"/>
      <c r="G4" s="967"/>
      <c r="H4" s="98"/>
    </row>
    <row r="5" spans="1:10" ht="18" x14ac:dyDescent="0.35">
      <c r="A5" s="138"/>
    </row>
    <row r="6" spans="1:10" ht="15" thickBot="1" x14ac:dyDescent="0.35">
      <c r="A6" s="130" t="s">
        <v>664</v>
      </c>
      <c r="C6" s="976"/>
      <c r="D6" s="976"/>
      <c r="E6" s="976"/>
      <c r="F6" s="976"/>
      <c r="G6" s="218"/>
      <c r="H6" s="218"/>
    </row>
    <row r="7" spans="1:10" ht="26.4" x14ac:dyDescent="0.3">
      <c r="A7" s="2" t="s">
        <v>82</v>
      </c>
      <c r="B7" s="3" t="s">
        <v>36</v>
      </c>
      <c r="C7" s="126" t="s">
        <v>2</v>
      </c>
      <c r="D7" s="126" t="s">
        <v>748</v>
      </c>
      <c r="E7" s="139" t="s">
        <v>815</v>
      </c>
      <c r="F7" s="293" t="s">
        <v>1</v>
      </c>
      <c r="G7" s="299" t="s">
        <v>818</v>
      </c>
    </row>
    <row r="8" spans="1:10" ht="15" customHeight="1" x14ac:dyDescent="0.3">
      <c r="A8" s="32" t="s">
        <v>262</v>
      </c>
      <c r="B8" s="6" t="s">
        <v>263</v>
      </c>
      <c r="C8" s="120">
        <f>'kiadások korm. funkciónként'!C10</f>
        <v>17934334</v>
      </c>
      <c r="D8" s="184">
        <f>'bevételek korm. funkciónként'!D9</f>
        <v>0</v>
      </c>
      <c r="E8" s="184">
        <f>'bevételek korm. funkciónként'!E9</f>
        <v>0</v>
      </c>
      <c r="F8" s="294">
        <f>SUM(C8:E8)</f>
        <v>17934334</v>
      </c>
      <c r="G8" s="300">
        <f>SUM(D8:F8)</f>
        <v>17934334</v>
      </c>
      <c r="H8" s="117"/>
      <c r="I8" s="117"/>
      <c r="J8" s="117"/>
    </row>
    <row r="9" spans="1:10" ht="15" customHeight="1" x14ac:dyDescent="0.3">
      <c r="A9" s="5" t="s">
        <v>264</v>
      </c>
      <c r="B9" s="6" t="s">
        <v>265</v>
      </c>
      <c r="C9" s="184">
        <f>'bevételek korm. funkciónként'!C10</f>
        <v>26392000</v>
      </c>
      <c r="D9" s="201"/>
      <c r="E9" s="156"/>
      <c r="F9" s="294">
        <f t="shared" ref="F9:G72" si="0">SUM(C9:E9)</f>
        <v>26392000</v>
      </c>
      <c r="G9" s="300">
        <f t="shared" si="0"/>
        <v>26392000</v>
      </c>
      <c r="H9" s="117"/>
      <c r="I9" s="117"/>
      <c r="J9" s="117"/>
    </row>
    <row r="10" spans="1:10" ht="15" customHeight="1" x14ac:dyDescent="0.3">
      <c r="A10" s="5" t="s">
        <v>266</v>
      </c>
      <c r="B10" s="6" t="s">
        <v>267</v>
      </c>
      <c r="C10" s="184">
        <f>'bevételek korm. funkciónként'!C11</f>
        <v>42157009</v>
      </c>
      <c r="D10" s="201"/>
      <c r="E10" s="156"/>
      <c r="F10" s="294">
        <f t="shared" si="0"/>
        <v>42157009</v>
      </c>
      <c r="G10" s="300">
        <f t="shared" si="0"/>
        <v>42157009</v>
      </c>
      <c r="H10" s="117"/>
      <c r="I10" s="117"/>
      <c r="J10" s="117"/>
    </row>
    <row r="11" spans="1:10" ht="15" customHeight="1" x14ac:dyDescent="0.3">
      <c r="A11" s="5" t="s">
        <v>268</v>
      </c>
      <c r="B11" s="6" t="s">
        <v>269</v>
      </c>
      <c r="C11" s="184">
        <f>'bevételek korm. funkciónként'!C12</f>
        <v>1556100</v>
      </c>
      <c r="D11" s="201"/>
      <c r="E11" s="156"/>
      <c r="F11" s="294">
        <f t="shared" si="0"/>
        <v>1556100</v>
      </c>
      <c r="G11" s="300">
        <f t="shared" si="0"/>
        <v>1556100</v>
      </c>
      <c r="H11" s="117"/>
      <c r="I11" s="117"/>
      <c r="J11" s="117"/>
    </row>
    <row r="12" spans="1:10" ht="15" customHeight="1" x14ac:dyDescent="0.3">
      <c r="A12" s="5" t="s">
        <v>270</v>
      </c>
      <c r="B12" s="6" t="s">
        <v>271</v>
      </c>
      <c r="C12" s="184">
        <f>'bevételek korm. funkciónként'!C13</f>
        <v>0</v>
      </c>
      <c r="D12" s="201"/>
      <c r="E12" s="156"/>
      <c r="F12" s="294">
        <f t="shared" si="0"/>
        <v>0</v>
      </c>
      <c r="G12" s="300">
        <f t="shared" si="0"/>
        <v>0</v>
      </c>
      <c r="H12" s="117"/>
      <c r="I12" s="117"/>
      <c r="J12" s="117"/>
    </row>
    <row r="13" spans="1:10" ht="15" customHeight="1" x14ac:dyDescent="0.3">
      <c r="A13" s="5" t="s">
        <v>272</v>
      </c>
      <c r="B13" s="6" t="s">
        <v>273</v>
      </c>
      <c r="C13" s="184">
        <f>'bevételek korm. funkciónként'!C14</f>
        <v>0</v>
      </c>
      <c r="D13" s="201"/>
      <c r="E13" s="156"/>
      <c r="F13" s="294">
        <f t="shared" si="0"/>
        <v>0</v>
      </c>
      <c r="G13" s="300">
        <f t="shared" si="0"/>
        <v>0</v>
      </c>
      <c r="H13" s="117"/>
      <c r="I13" s="117"/>
      <c r="J13" s="117"/>
    </row>
    <row r="14" spans="1:10" ht="15" customHeight="1" x14ac:dyDescent="0.3">
      <c r="A14" s="7" t="s">
        <v>502</v>
      </c>
      <c r="B14" s="8" t="s">
        <v>274</v>
      </c>
      <c r="C14" s="145">
        <f>SUM(C8:C13)</f>
        <v>88039443</v>
      </c>
      <c r="D14" s="202">
        <f>SUM(D8:D13)</f>
        <v>0</v>
      </c>
      <c r="E14" s="145">
        <f>SUM(E8:E13)</f>
        <v>0</v>
      </c>
      <c r="F14" s="295">
        <f t="shared" si="0"/>
        <v>88039443</v>
      </c>
      <c r="G14" s="301">
        <f t="shared" si="0"/>
        <v>88039443</v>
      </c>
      <c r="H14" s="117"/>
      <c r="I14" s="117"/>
      <c r="J14" s="117"/>
    </row>
    <row r="15" spans="1:10" ht="15" customHeight="1" x14ac:dyDescent="0.3">
      <c r="A15" s="5" t="s">
        <v>275</v>
      </c>
      <c r="B15" s="6" t="s">
        <v>276</v>
      </c>
      <c r="C15" s="141">
        <f>'bevételek korm. funkciónként'!C16</f>
        <v>0</v>
      </c>
      <c r="D15" s="141">
        <f>'bevételek korm. funkciónként'!D16</f>
        <v>0</v>
      </c>
      <c r="E15" s="141">
        <f>'bevételek korm. funkciónként'!E16</f>
        <v>0</v>
      </c>
      <c r="F15" s="294">
        <f t="shared" si="0"/>
        <v>0</v>
      </c>
      <c r="G15" s="300">
        <f t="shared" si="0"/>
        <v>0</v>
      </c>
      <c r="H15" s="117"/>
      <c r="I15" s="117"/>
      <c r="J15" s="117"/>
    </row>
    <row r="16" spans="1:10" ht="15" customHeight="1" x14ac:dyDescent="0.3">
      <c r="A16" s="5" t="s">
        <v>277</v>
      </c>
      <c r="B16" s="6" t="s">
        <v>278</v>
      </c>
      <c r="C16" s="141">
        <f>'bevételek korm. funkciónként'!C17</f>
        <v>0</v>
      </c>
      <c r="D16" s="141">
        <f>'bevételek korm. funkciónként'!D17</f>
        <v>0</v>
      </c>
      <c r="E16" s="141">
        <f>'bevételek korm. funkciónként'!E17</f>
        <v>0</v>
      </c>
      <c r="F16" s="294">
        <f t="shared" si="0"/>
        <v>0</v>
      </c>
      <c r="G16" s="300">
        <f t="shared" si="0"/>
        <v>0</v>
      </c>
      <c r="H16" s="117"/>
      <c r="I16" s="117"/>
      <c r="J16" s="117"/>
    </row>
    <row r="17" spans="1:10" ht="15" customHeight="1" x14ac:dyDescent="0.3">
      <c r="A17" s="5" t="s">
        <v>463</v>
      </c>
      <c r="B17" s="6" t="s">
        <v>279</v>
      </c>
      <c r="C17" s="141">
        <f>'bevételek korm. funkciónként'!C18</f>
        <v>0</v>
      </c>
      <c r="D17" s="141">
        <f>'bevételek korm. funkciónként'!D18</f>
        <v>0</v>
      </c>
      <c r="E17" s="141">
        <f>'bevételek korm. funkciónként'!E18</f>
        <v>0</v>
      </c>
      <c r="F17" s="294">
        <f t="shared" si="0"/>
        <v>0</v>
      </c>
      <c r="G17" s="300">
        <f t="shared" si="0"/>
        <v>0</v>
      </c>
      <c r="H17" s="117"/>
      <c r="I17" s="117"/>
      <c r="J17" s="117"/>
    </row>
    <row r="18" spans="1:10" ht="15" customHeight="1" x14ac:dyDescent="0.3">
      <c r="A18" s="5" t="s">
        <v>464</v>
      </c>
      <c r="B18" s="6" t="s">
        <v>280</v>
      </c>
      <c r="C18" s="141">
        <f>'bevételek korm. funkciónként'!C19</f>
        <v>0</v>
      </c>
      <c r="D18" s="141">
        <f>'bevételek korm. funkciónként'!D19</f>
        <v>0</v>
      </c>
      <c r="E18" s="141">
        <f>'bevételek korm. funkciónként'!E19</f>
        <v>0</v>
      </c>
      <c r="F18" s="294">
        <f t="shared" si="0"/>
        <v>0</v>
      </c>
      <c r="G18" s="300">
        <f t="shared" si="0"/>
        <v>0</v>
      </c>
      <c r="H18" s="117"/>
      <c r="I18" s="117"/>
      <c r="J18" s="117"/>
    </row>
    <row r="19" spans="1:10" ht="15" customHeight="1" x14ac:dyDescent="0.3">
      <c r="A19" s="5" t="s">
        <v>465</v>
      </c>
      <c r="B19" s="6" t="s">
        <v>281</v>
      </c>
      <c r="C19" s="141">
        <f>'bevételek korm. funkciónként'!C20</f>
        <v>40820682</v>
      </c>
      <c r="D19" s="141">
        <f>'bevételek korm. funkciónként'!D20</f>
        <v>0</v>
      </c>
      <c r="E19" s="141">
        <f>'bevételek korm. funkciónként'!E20</f>
        <v>0</v>
      </c>
      <c r="F19" s="294">
        <f t="shared" si="0"/>
        <v>40820682</v>
      </c>
      <c r="G19" s="300">
        <f t="shared" si="0"/>
        <v>40820682</v>
      </c>
      <c r="H19" s="117"/>
      <c r="I19" s="117"/>
      <c r="J19" s="117"/>
    </row>
    <row r="20" spans="1:10" ht="15" customHeight="1" x14ac:dyDescent="0.3">
      <c r="A20" s="40" t="s">
        <v>503</v>
      </c>
      <c r="B20" s="53" t="s">
        <v>282</v>
      </c>
      <c r="C20" s="145">
        <f>C14+SUM(C15:C19)</f>
        <v>128860125</v>
      </c>
      <c r="D20" s="202">
        <f>D14+SUM(D15:D19)</f>
        <v>0</v>
      </c>
      <c r="E20" s="145">
        <f>E14+SUM(E15:E19)</f>
        <v>0</v>
      </c>
      <c r="F20" s="295">
        <f t="shared" si="0"/>
        <v>128860125</v>
      </c>
      <c r="G20" s="301">
        <f t="shared" si="0"/>
        <v>128860125</v>
      </c>
      <c r="H20" s="117"/>
      <c r="I20" s="117"/>
      <c r="J20" s="117"/>
    </row>
    <row r="21" spans="1:10" ht="15" customHeight="1" x14ac:dyDescent="0.3">
      <c r="A21" s="5" t="s">
        <v>469</v>
      </c>
      <c r="B21" s="6" t="s">
        <v>291</v>
      </c>
      <c r="C21" s="141">
        <f>'bevételek korm. funkciónként'!C22</f>
        <v>0</v>
      </c>
      <c r="D21" s="141">
        <f>'bevételek korm. funkciónként'!D22</f>
        <v>0</v>
      </c>
      <c r="E21" s="141">
        <f>'bevételek korm. funkciónként'!E22</f>
        <v>0</v>
      </c>
      <c r="F21" s="141">
        <f>'bevételek korm. funkciónként'!F22</f>
        <v>0</v>
      </c>
      <c r="G21" s="300">
        <f t="shared" si="0"/>
        <v>0</v>
      </c>
      <c r="H21" s="117"/>
      <c r="I21" s="117"/>
      <c r="J21" s="117"/>
    </row>
    <row r="22" spans="1:10" ht="15" customHeight="1" x14ac:dyDescent="0.3">
      <c r="A22" s="5" t="s">
        <v>470</v>
      </c>
      <c r="B22" s="6" t="s">
        <v>292</v>
      </c>
      <c r="C22" s="141">
        <f>'bevételek korm. funkciónként'!C23</f>
        <v>0</v>
      </c>
      <c r="D22" s="141">
        <f>'bevételek korm. funkciónként'!D23</f>
        <v>0</v>
      </c>
      <c r="E22" s="141">
        <f>'bevételek korm. funkciónként'!E23</f>
        <v>0</v>
      </c>
      <c r="F22" s="141">
        <f>'bevételek korm. funkciónként'!F23</f>
        <v>0</v>
      </c>
      <c r="G22" s="300">
        <f t="shared" si="0"/>
        <v>0</v>
      </c>
      <c r="H22" s="117"/>
      <c r="I22" s="117"/>
      <c r="J22" s="117"/>
    </row>
    <row r="23" spans="1:10" ht="15" customHeight="1" x14ac:dyDescent="0.3">
      <c r="A23" s="7" t="s">
        <v>505</v>
      </c>
      <c r="B23" s="8" t="s">
        <v>293</v>
      </c>
      <c r="C23" s="145">
        <f>SUM(C21:C22)</f>
        <v>0</v>
      </c>
      <c r="D23" s="202">
        <f>SUM(D21:D22)</f>
        <v>0</v>
      </c>
      <c r="E23" s="145">
        <f>SUM(E21:E22)</f>
        <v>0</v>
      </c>
      <c r="F23" s="295">
        <f t="shared" si="0"/>
        <v>0</v>
      </c>
      <c r="G23" s="301">
        <f t="shared" si="0"/>
        <v>0</v>
      </c>
      <c r="H23" s="117"/>
      <c r="I23" s="117"/>
      <c r="J23" s="117"/>
    </row>
    <row r="24" spans="1:10" ht="15" customHeight="1" x14ac:dyDescent="0.3">
      <c r="A24" s="5" t="s">
        <v>471</v>
      </c>
      <c r="B24" s="6" t="s">
        <v>294</v>
      </c>
      <c r="C24" s="141">
        <f>'bevételek korm. funkciónként'!C25</f>
        <v>0</v>
      </c>
      <c r="D24" s="141">
        <f>'bevételek korm. funkciónként'!D25</f>
        <v>0</v>
      </c>
      <c r="E24" s="141">
        <f>'bevételek korm. funkciónként'!E25</f>
        <v>0</v>
      </c>
      <c r="F24" s="294">
        <f t="shared" si="0"/>
        <v>0</v>
      </c>
      <c r="G24" s="300">
        <f t="shared" si="0"/>
        <v>0</v>
      </c>
      <c r="H24" s="117"/>
      <c r="I24" s="117"/>
      <c r="J24" s="117"/>
    </row>
    <row r="25" spans="1:10" ht="15" customHeight="1" x14ac:dyDescent="0.3">
      <c r="A25" s="5" t="s">
        <v>472</v>
      </c>
      <c r="B25" s="6" t="s">
        <v>295</v>
      </c>
      <c r="C25" s="141">
        <f>'bevételek korm. funkciónként'!C26</f>
        <v>0</v>
      </c>
      <c r="D25" s="141">
        <f>'bevételek korm. funkciónként'!D26</f>
        <v>0</v>
      </c>
      <c r="E25" s="141">
        <f>'bevételek korm. funkciónként'!E26</f>
        <v>0</v>
      </c>
      <c r="F25" s="294">
        <f t="shared" si="0"/>
        <v>0</v>
      </c>
      <c r="G25" s="300">
        <f t="shared" si="0"/>
        <v>0</v>
      </c>
      <c r="H25" s="117"/>
      <c r="I25" s="117"/>
      <c r="J25" s="117"/>
    </row>
    <row r="26" spans="1:10" ht="15" customHeight="1" x14ac:dyDescent="0.3">
      <c r="A26" s="5" t="s">
        <v>473</v>
      </c>
      <c r="B26" s="6" t="s">
        <v>296</v>
      </c>
      <c r="C26" s="141">
        <f>'bevételek korm. funkciónként'!C27</f>
        <v>9500000</v>
      </c>
      <c r="D26" s="141">
        <f>'bevételek korm. funkciónként'!D27</f>
        <v>0</v>
      </c>
      <c r="E26" s="141">
        <f>'bevételek korm. funkciónként'!E27</f>
        <v>0</v>
      </c>
      <c r="F26" s="294">
        <f t="shared" si="0"/>
        <v>9500000</v>
      </c>
      <c r="G26" s="300">
        <f t="shared" si="0"/>
        <v>9500000</v>
      </c>
      <c r="H26" s="117"/>
      <c r="I26" s="117"/>
      <c r="J26" s="117"/>
    </row>
    <row r="27" spans="1:10" ht="15" customHeight="1" x14ac:dyDescent="0.3">
      <c r="A27" s="5" t="s">
        <v>474</v>
      </c>
      <c r="B27" s="6" t="s">
        <v>297</v>
      </c>
      <c r="C27" s="141">
        <f>'bevételek korm. funkciónként'!C28</f>
        <v>17000000</v>
      </c>
      <c r="D27" s="141">
        <f>'bevételek korm. funkciónként'!D28</f>
        <v>0</v>
      </c>
      <c r="E27" s="141">
        <f>'bevételek korm. funkciónként'!E28</f>
        <v>0</v>
      </c>
      <c r="F27" s="294">
        <f t="shared" si="0"/>
        <v>17000000</v>
      </c>
      <c r="G27" s="300">
        <f t="shared" si="0"/>
        <v>17000000</v>
      </c>
      <c r="H27" s="117"/>
      <c r="I27" s="117"/>
      <c r="J27" s="117"/>
    </row>
    <row r="28" spans="1:10" ht="15" customHeight="1" x14ac:dyDescent="0.3">
      <c r="A28" s="5" t="s">
        <v>475</v>
      </c>
      <c r="B28" s="6" t="s">
        <v>300</v>
      </c>
      <c r="C28" s="141">
        <f>'bevételek korm. funkciónként'!C29</f>
        <v>0</v>
      </c>
      <c r="D28" s="141">
        <f>'bevételek korm. funkciónként'!D29</f>
        <v>0</v>
      </c>
      <c r="E28" s="141">
        <f>'bevételek korm. funkciónként'!E29</f>
        <v>0</v>
      </c>
      <c r="F28" s="294">
        <f t="shared" si="0"/>
        <v>0</v>
      </c>
      <c r="G28" s="300">
        <f t="shared" si="0"/>
        <v>0</v>
      </c>
      <c r="H28" s="117"/>
      <c r="I28" s="117"/>
      <c r="J28" s="117"/>
    </row>
    <row r="29" spans="1:10" ht="15" customHeight="1" x14ac:dyDescent="0.3">
      <c r="A29" s="5" t="s">
        <v>301</v>
      </c>
      <c r="B29" s="6" t="s">
        <v>302</v>
      </c>
      <c r="C29" s="141">
        <f>'bevételek korm. funkciónként'!C30</f>
        <v>0</v>
      </c>
      <c r="D29" s="141">
        <f>'bevételek korm. funkciónként'!D30</f>
        <v>0</v>
      </c>
      <c r="E29" s="141">
        <f>'bevételek korm. funkciónként'!E30</f>
        <v>0</v>
      </c>
      <c r="F29" s="294">
        <f t="shared" si="0"/>
        <v>0</v>
      </c>
      <c r="G29" s="300">
        <f t="shared" si="0"/>
        <v>0</v>
      </c>
      <c r="H29" s="117"/>
      <c r="I29" s="117"/>
      <c r="J29" s="117"/>
    </row>
    <row r="30" spans="1:10" ht="15" customHeight="1" x14ac:dyDescent="0.3">
      <c r="A30" s="5" t="s">
        <v>476</v>
      </c>
      <c r="B30" s="6" t="s">
        <v>303</v>
      </c>
      <c r="C30" s="141">
        <f>'bevételek korm. funkciónként'!C31</f>
        <v>2100000</v>
      </c>
      <c r="D30" s="141">
        <f>'bevételek korm. funkciónként'!D31</f>
        <v>0</v>
      </c>
      <c r="E30" s="141">
        <f>'bevételek korm. funkciónként'!E31</f>
        <v>0</v>
      </c>
      <c r="F30" s="294">
        <f t="shared" si="0"/>
        <v>2100000</v>
      </c>
      <c r="G30" s="300">
        <f t="shared" si="0"/>
        <v>2100000</v>
      </c>
      <c r="H30" s="117"/>
      <c r="I30" s="117"/>
      <c r="J30" s="117"/>
    </row>
    <row r="31" spans="1:10" ht="15" customHeight="1" x14ac:dyDescent="0.3">
      <c r="A31" s="5" t="s">
        <v>477</v>
      </c>
      <c r="B31" s="6" t="s">
        <v>308</v>
      </c>
      <c r="C31" s="141">
        <f>'bevételek korm. funkciónként'!C32</f>
        <v>610000</v>
      </c>
      <c r="D31" s="141">
        <f>'bevételek korm. funkciónként'!D32</f>
        <v>0</v>
      </c>
      <c r="E31" s="141">
        <f>'bevételek korm. funkciónként'!E32</f>
        <v>0</v>
      </c>
      <c r="F31" s="294">
        <f t="shared" si="0"/>
        <v>610000</v>
      </c>
      <c r="G31" s="300">
        <f t="shared" si="0"/>
        <v>610000</v>
      </c>
      <c r="H31" s="117"/>
      <c r="I31" s="117"/>
      <c r="J31" s="117"/>
    </row>
    <row r="32" spans="1:10" ht="15" customHeight="1" x14ac:dyDescent="0.3">
      <c r="A32" s="7" t="s">
        <v>506</v>
      </c>
      <c r="B32" s="8" t="s">
        <v>311</v>
      </c>
      <c r="C32" s="145">
        <f>SUM(C27:C31)</f>
        <v>19710000</v>
      </c>
      <c r="D32" s="202">
        <f>SUM(D27:D31)</f>
        <v>0</v>
      </c>
      <c r="E32" s="145">
        <f>SUM(E27:E31)</f>
        <v>0</v>
      </c>
      <c r="F32" s="295">
        <f t="shared" si="0"/>
        <v>19710000</v>
      </c>
      <c r="G32" s="301">
        <f t="shared" si="0"/>
        <v>19710000</v>
      </c>
      <c r="H32" s="117"/>
      <c r="I32" s="117"/>
      <c r="J32" s="117"/>
    </row>
    <row r="33" spans="1:10" ht="15" customHeight="1" x14ac:dyDescent="0.3">
      <c r="A33" s="5" t="s">
        <v>478</v>
      </c>
      <c r="B33" s="6" t="s">
        <v>312</v>
      </c>
      <c r="C33" s="141">
        <f>'bevételek korm. funkciónként'!C34</f>
        <v>760000</v>
      </c>
      <c r="D33" s="141">
        <f>'bevételek korm. funkciónként'!D34</f>
        <v>0</v>
      </c>
      <c r="E33" s="141">
        <f>'bevételek korm. funkciónként'!E34</f>
        <v>0</v>
      </c>
      <c r="F33" s="294">
        <f t="shared" si="0"/>
        <v>760000</v>
      </c>
      <c r="G33" s="300">
        <f t="shared" si="0"/>
        <v>760000</v>
      </c>
      <c r="H33" s="117"/>
      <c r="I33" s="117"/>
      <c r="J33" s="117"/>
    </row>
    <row r="34" spans="1:10" ht="15" customHeight="1" x14ac:dyDescent="0.3">
      <c r="A34" s="40" t="s">
        <v>507</v>
      </c>
      <c r="B34" s="53" t="s">
        <v>313</v>
      </c>
      <c r="C34" s="145">
        <f>C23+C24+C25+C26+C32+C33</f>
        <v>29970000</v>
      </c>
      <c r="D34" s="202">
        <f>D23+D24+D25+D26+D32+D33</f>
        <v>0</v>
      </c>
      <c r="E34" s="145">
        <f>E23+E24+E25+E26+E32+E33</f>
        <v>0</v>
      </c>
      <c r="F34" s="295">
        <f t="shared" si="0"/>
        <v>29970000</v>
      </c>
      <c r="G34" s="301">
        <f t="shared" si="0"/>
        <v>29970000</v>
      </c>
      <c r="H34" s="117"/>
      <c r="I34" s="117"/>
      <c r="J34" s="117"/>
    </row>
    <row r="35" spans="1:10" ht="15" customHeight="1" x14ac:dyDescent="0.3">
      <c r="A35" s="13" t="s">
        <v>314</v>
      </c>
      <c r="B35" s="6" t="s">
        <v>315</v>
      </c>
      <c r="C35" s="141">
        <f>'bevételek korm. funkciónként'!C36</f>
        <v>0</v>
      </c>
      <c r="D35" s="141">
        <f>'bevételek korm. funkciónként'!D36</f>
        <v>0</v>
      </c>
      <c r="E35" s="141">
        <f>'bevételek korm. funkciónként'!E36</f>
        <v>0</v>
      </c>
      <c r="F35" s="294">
        <f t="shared" si="0"/>
        <v>0</v>
      </c>
      <c r="G35" s="300">
        <f t="shared" si="0"/>
        <v>0</v>
      </c>
      <c r="H35" s="117"/>
      <c r="I35" s="117"/>
      <c r="J35" s="117"/>
    </row>
    <row r="36" spans="1:10" ht="15" customHeight="1" x14ac:dyDescent="0.3">
      <c r="A36" s="13" t="s">
        <v>479</v>
      </c>
      <c r="B36" s="6" t="s">
        <v>316</v>
      </c>
      <c r="C36" s="141">
        <f>'bevételek korm. funkciónként'!C37</f>
        <v>11045028</v>
      </c>
      <c r="D36" s="141">
        <f>'bevételek korm. funkciónként'!D37</f>
        <v>0</v>
      </c>
      <c r="E36" s="141">
        <f>'bevételek korm. funkciónként'!E37</f>
        <v>0</v>
      </c>
      <c r="F36" s="294">
        <f t="shared" si="0"/>
        <v>11045028</v>
      </c>
      <c r="G36" s="300">
        <f t="shared" si="0"/>
        <v>11045028</v>
      </c>
      <c r="H36" s="117"/>
      <c r="I36" s="117"/>
      <c r="J36" s="117"/>
    </row>
    <row r="37" spans="1:10" ht="15" customHeight="1" x14ac:dyDescent="0.3">
      <c r="A37" s="13" t="s">
        <v>480</v>
      </c>
      <c r="B37" s="6" t="s">
        <v>317</v>
      </c>
      <c r="C37" s="141">
        <f>'bevételek korm. funkciónként'!C38</f>
        <v>0</v>
      </c>
      <c r="D37" s="141">
        <f>'bevételek korm. funkciónként'!D38</f>
        <v>0</v>
      </c>
      <c r="E37" s="141">
        <f>'bevételek korm. funkciónként'!E38</f>
        <v>0</v>
      </c>
      <c r="F37" s="294">
        <f t="shared" si="0"/>
        <v>0</v>
      </c>
      <c r="G37" s="300">
        <f t="shared" si="0"/>
        <v>0</v>
      </c>
      <c r="H37" s="117"/>
      <c r="I37" s="117"/>
      <c r="J37" s="117"/>
    </row>
    <row r="38" spans="1:10" ht="15" customHeight="1" x14ac:dyDescent="0.3">
      <c r="A38" s="13" t="s">
        <v>481</v>
      </c>
      <c r="B38" s="6" t="s">
        <v>318</v>
      </c>
      <c r="C38" s="141">
        <f>'bevételek korm. funkciónként'!C39</f>
        <v>8560540</v>
      </c>
      <c r="D38" s="141">
        <f>'bevételek korm. funkciónként'!D39</f>
        <v>0</v>
      </c>
      <c r="E38" s="141">
        <f>'bevételek korm. funkciónként'!E39</f>
        <v>0</v>
      </c>
      <c r="F38" s="294">
        <f t="shared" si="0"/>
        <v>8560540</v>
      </c>
      <c r="G38" s="300">
        <f t="shared" si="0"/>
        <v>8560540</v>
      </c>
      <c r="H38" s="117"/>
      <c r="I38" s="117"/>
      <c r="J38" s="117"/>
    </row>
    <row r="39" spans="1:10" ht="15" customHeight="1" x14ac:dyDescent="0.3">
      <c r="A39" s="13" t="s">
        <v>319</v>
      </c>
      <c r="B39" s="6" t="s">
        <v>320</v>
      </c>
      <c r="C39" s="141">
        <f>'bevételek korm. funkciónként'!C40</f>
        <v>272118</v>
      </c>
      <c r="D39" s="141">
        <f>'bevételek korm. funkciónként'!D40</f>
        <v>0</v>
      </c>
      <c r="E39" s="141">
        <f>'bevételek korm. funkciónként'!E40</f>
        <v>0</v>
      </c>
      <c r="F39" s="294">
        <f t="shared" si="0"/>
        <v>272118</v>
      </c>
      <c r="G39" s="300">
        <f t="shared" si="0"/>
        <v>272118</v>
      </c>
      <c r="H39" s="117"/>
      <c r="I39" s="117"/>
      <c r="J39" s="117"/>
    </row>
    <row r="40" spans="1:10" ht="15" customHeight="1" x14ac:dyDescent="0.3">
      <c r="A40" s="13" t="s">
        <v>321</v>
      </c>
      <c r="B40" s="6" t="s">
        <v>322</v>
      </c>
      <c r="C40" s="141">
        <f>'bevételek korm. funkciónként'!C41</f>
        <v>2894028</v>
      </c>
      <c r="D40" s="141">
        <f>'bevételek korm. funkciónként'!D41</f>
        <v>0</v>
      </c>
      <c r="E40" s="141">
        <f>'bevételek korm. funkciónként'!E41</f>
        <v>0</v>
      </c>
      <c r="F40" s="294">
        <f t="shared" si="0"/>
        <v>2894028</v>
      </c>
      <c r="G40" s="300">
        <f t="shared" si="0"/>
        <v>2894028</v>
      </c>
      <c r="H40" s="117"/>
      <c r="I40" s="117"/>
      <c r="J40" s="117"/>
    </row>
    <row r="41" spans="1:10" ht="15" customHeight="1" x14ac:dyDescent="0.3">
      <c r="A41" s="13" t="s">
        <v>323</v>
      </c>
      <c r="B41" s="6" t="s">
        <v>324</v>
      </c>
      <c r="C41" s="141">
        <f>'bevételek korm. funkciónként'!C42</f>
        <v>0</v>
      </c>
      <c r="D41" s="141">
        <f>'bevételek korm. funkciónként'!D42</f>
        <v>0</v>
      </c>
      <c r="E41" s="141">
        <f>'bevételek korm. funkciónként'!E42</f>
        <v>0</v>
      </c>
      <c r="F41" s="294">
        <f t="shared" si="0"/>
        <v>0</v>
      </c>
      <c r="G41" s="300">
        <f t="shared" si="0"/>
        <v>0</v>
      </c>
      <c r="H41" s="117"/>
      <c r="I41" s="117"/>
      <c r="J41" s="117"/>
    </row>
    <row r="42" spans="1:10" ht="15" customHeight="1" x14ac:dyDescent="0.3">
      <c r="A42" s="13" t="s">
        <v>482</v>
      </c>
      <c r="B42" s="6" t="s">
        <v>325</v>
      </c>
      <c r="C42" s="141">
        <f>'bevételek korm. funkciónként'!C43</f>
        <v>0</v>
      </c>
      <c r="D42" s="141">
        <f>'bevételek korm. funkciónként'!D43</f>
        <v>0</v>
      </c>
      <c r="E42" s="141">
        <f>'bevételek korm. funkciónként'!E43</f>
        <v>0</v>
      </c>
      <c r="F42" s="294">
        <f t="shared" si="0"/>
        <v>0</v>
      </c>
      <c r="G42" s="300">
        <f t="shared" si="0"/>
        <v>0</v>
      </c>
      <c r="H42" s="117"/>
      <c r="I42" s="117"/>
      <c r="J42" s="117"/>
    </row>
    <row r="43" spans="1:10" ht="15" customHeight="1" x14ac:dyDescent="0.3">
      <c r="A43" s="13" t="s">
        <v>483</v>
      </c>
      <c r="B43" s="6" t="s">
        <v>326</v>
      </c>
      <c r="C43" s="141">
        <f>'bevételek korm. funkciónként'!C44</f>
        <v>0</v>
      </c>
      <c r="D43" s="141">
        <f>'bevételek korm. funkciónként'!D44</f>
        <v>0</v>
      </c>
      <c r="E43" s="141">
        <f>'bevételek korm. funkciónként'!E44</f>
        <v>0</v>
      </c>
      <c r="F43" s="294">
        <f t="shared" si="0"/>
        <v>0</v>
      </c>
      <c r="G43" s="300">
        <f t="shared" si="0"/>
        <v>0</v>
      </c>
      <c r="H43" s="117"/>
      <c r="I43" s="117"/>
      <c r="J43" s="117"/>
    </row>
    <row r="44" spans="1:10" ht="15" customHeight="1" x14ac:dyDescent="0.3">
      <c r="A44" s="13" t="s">
        <v>484</v>
      </c>
      <c r="B44" s="6" t="s">
        <v>327</v>
      </c>
      <c r="C44" s="141">
        <f>'bevételek korm. funkciónként'!C45</f>
        <v>0</v>
      </c>
      <c r="D44" s="141">
        <f>'bevételek korm. funkciónként'!D45</f>
        <v>0</v>
      </c>
      <c r="E44" s="141">
        <f>'bevételek korm. funkciónként'!E45</f>
        <v>0</v>
      </c>
      <c r="F44" s="294">
        <f t="shared" si="0"/>
        <v>0</v>
      </c>
      <c r="G44" s="300">
        <f t="shared" si="0"/>
        <v>0</v>
      </c>
      <c r="H44" s="117"/>
      <c r="I44" s="117"/>
      <c r="J44" s="117"/>
    </row>
    <row r="45" spans="1:10" ht="15" customHeight="1" x14ac:dyDescent="0.3">
      <c r="A45" s="52" t="s">
        <v>508</v>
      </c>
      <c r="B45" s="53" t="s">
        <v>328</v>
      </c>
      <c r="C45" s="145">
        <f>SUM(C35:C44)</f>
        <v>22771714</v>
      </c>
      <c r="D45" s="202">
        <f>SUM(D35:D44)</f>
        <v>0</v>
      </c>
      <c r="E45" s="145">
        <f>SUM(E35:E44)</f>
        <v>0</v>
      </c>
      <c r="F45" s="295">
        <f t="shared" si="0"/>
        <v>22771714</v>
      </c>
      <c r="G45" s="301">
        <f t="shared" si="0"/>
        <v>22771714</v>
      </c>
      <c r="H45" s="117"/>
      <c r="I45" s="117"/>
      <c r="J45" s="117"/>
    </row>
    <row r="46" spans="1:10" ht="15" customHeight="1" x14ac:dyDescent="0.3">
      <c r="A46" s="13" t="s">
        <v>337</v>
      </c>
      <c r="B46" s="6" t="s">
        <v>338</v>
      </c>
      <c r="C46" s="141">
        <f>'bevételek korm. funkciónként'!C47</f>
        <v>0</v>
      </c>
      <c r="D46" s="141">
        <f>'bevételek korm. funkciónként'!D47</f>
        <v>0</v>
      </c>
      <c r="E46" s="141">
        <f>'bevételek korm. funkciónként'!E47</f>
        <v>0</v>
      </c>
      <c r="F46" s="294">
        <f t="shared" si="0"/>
        <v>0</v>
      </c>
      <c r="G46" s="300">
        <f t="shared" si="0"/>
        <v>0</v>
      </c>
      <c r="H46" s="117"/>
      <c r="I46" s="117"/>
      <c r="J46" s="117"/>
    </row>
    <row r="47" spans="1:10" ht="15" customHeight="1" x14ac:dyDescent="0.3">
      <c r="A47" s="5" t="s">
        <v>488</v>
      </c>
      <c r="B47" s="6" t="s">
        <v>339</v>
      </c>
      <c r="C47" s="141">
        <f>'bevételek korm. funkciónként'!C48</f>
        <v>0</v>
      </c>
      <c r="D47" s="201"/>
      <c r="E47" s="156"/>
      <c r="F47" s="294">
        <f t="shared" si="0"/>
        <v>0</v>
      </c>
      <c r="G47" s="300">
        <f t="shared" si="0"/>
        <v>0</v>
      </c>
      <c r="H47" s="117"/>
      <c r="I47" s="117"/>
      <c r="J47" s="117"/>
    </row>
    <row r="48" spans="1:10" ht="15" customHeight="1" x14ac:dyDescent="0.3">
      <c r="A48" s="13" t="s">
        <v>489</v>
      </c>
      <c r="B48" s="6" t="s">
        <v>340</v>
      </c>
      <c r="C48" s="141">
        <f>'bevételek korm. funkciónként'!C49</f>
        <v>0</v>
      </c>
      <c r="D48" s="201"/>
      <c r="E48" s="156"/>
      <c r="F48" s="294">
        <f t="shared" si="0"/>
        <v>0</v>
      </c>
      <c r="G48" s="300">
        <f t="shared" si="0"/>
        <v>0</v>
      </c>
      <c r="H48" s="117"/>
      <c r="I48" s="117"/>
      <c r="J48" s="117"/>
    </row>
    <row r="49" spans="1:10" ht="15" customHeight="1" x14ac:dyDescent="0.3">
      <c r="A49" s="40" t="s">
        <v>510</v>
      </c>
      <c r="B49" s="53" t="s">
        <v>341</v>
      </c>
      <c r="C49" s="145">
        <f>SUM(C46:C48)</f>
        <v>0</v>
      </c>
      <c r="D49" s="202">
        <f>SUM(D46:D48)</f>
        <v>0</v>
      </c>
      <c r="E49" s="145">
        <f>SUM(E46:E48)</f>
        <v>0</v>
      </c>
      <c r="F49" s="295">
        <f t="shared" si="0"/>
        <v>0</v>
      </c>
      <c r="G49" s="301">
        <f t="shared" si="0"/>
        <v>0</v>
      </c>
      <c r="H49" s="117"/>
      <c r="I49" s="117"/>
      <c r="J49" s="117"/>
    </row>
    <row r="50" spans="1:10" ht="15" customHeight="1" x14ac:dyDescent="0.3">
      <c r="A50" s="210" t="s">
        <v>577</v>
      </c>
      <c r="B50" s="211"/>
      <c r="C50" s="209">
        <f>C20+C34+C45+C49</f>
        <v>181601839</v>
      </c>
      <c r="D50" s="209">
        <f t="shared" ref="D50:F50" si="1">D20+D34+D45+D49</f>
        <v>0</v>
      </c>
      <c r="E50" s="209">
        <f t="shared" si="1"/>
        <v>0</v>
      </c>
      <c r="F50" s="296">
        <f t="shared" si="1"/>
        <v>181601839</v>
      </c>
      <c r="G50" s="302">
        <f t="shared" ref="G50" si="2">G20+G34+G45+G49</f>
        <v>181601839</v>
      </c>
      <c r="H50" s="117"/>
      <c r="I50" s="117"/>
      <c r="J50" s="117"/>
    </row>
    <row r="51" spans="1:10" ht="15" customHeight="1" x14ac:dyDescent="0.3">
      <c r="A51" s="5" t="s">
        <v>283</v>
      </c>
      <c r="B51" s="6" t="s">
        <v>284</v>
      </c>
      <c r="C51" s="141">
        <f>'bevételek korm. funkciónként'!C52</f>
        <v>0</v>
      </c>
      <c r="D51" s="141">
        <f>'bevételek korm. funkciónként'!D52</f>
        <v>0</v>
      </c>
      <c r="E51" s="141">
        <f>'bevételek korm. funkciónként'!E52</f>
        <v>0</v>
      </c>
      <c r="F51" s="294">
        <f t="shared" si="0"/>
        <v>0</v>
      </c>
      <c r="G51" s="300">
        <f t="shared" si="0"/>
        <v>0</v>
      </c>
      <c r="H51" s="117"/>
      <c r="I51" s="117"/>
      <c r="J51" s="117"/>
    </row>
    <row r="52" spans="1:10" ht="15" customHeight="1" x14ac:dyDescent="0.3">
      <c r="A52" s="5" t="s">
        <v>285</v>
      </c>
      <c r="B52" s="6" t="s">
        <v>286</v>
      </c>
      <c r="C52" s="141">
        <f>'bevételek korm. funkciónként'!C53</f>
        <v>0</v>
      </c>
      <c r="D52" s="141">
        <f>'bevételek korm. funkciónként'!D53</f>
        <v>0</v>
      </c>
      <c r="E52" s="141">
        <f>'bevételek korm. funkciónként'!E53</f>
        <v>0</v>
      </c>
      <c r="F52" s="294">
        <f t="shared" si="0"/>
        <v>0</v>
      </c>
      <c r="G52" s="300">
        <f t="shared" si="0"/>
        <v>0</v>
      </c>
      <c r="H52" s="117"/>
      <c r="I52" s="117"/>
      <c r="J52" s="117"/>
    </row>
    <row r="53" spans="1:10" ht="15" customHeight="1" x14ac:dyDescent="0.3">
      <c r="A53" s="5" t="s">
        <v>466</v>
      </c>
      <c r="B53" s="6" t="s">
        <v>287</v>
      </c>
      <c r="C53" s="141">
        <f>'bevételek korm. funkciónként'!C54</f>
        <v>0</v>
      </c>
      <c r="D53" s="141">
        <f>'bevételek korm. funkciónként'!D54</f>
        <v>0</v>
      </c>
      <c r="E53" s="141">
        <f>'bevételek korm. funkciónként'!E54</f>
        <v>0</v>
      </c>
      <c r="F53" s="294">
        <f t="shared" si="0"/>
        <v>0</v>
      </c>
      <c r="G53" s="300">
        <f t="shared" si="0"/>
        <v>0</v>
      </c>
      <c r="H53" s="117"/>
      <c r="I53" s="117"/>
      <c r="J53" s="117"/>
    </row>
    <row r="54" spans="1:10" ht="15" customHeight="1" x14ac:dyDescent="0.3">
      <c r="A54" s="5" t="s">
        <v>467</v>
      </c>
      <c r="B54" s="6" t="s">
        <v>288</v>
      </c>
      <c r="C54" s="141">
        <f>'bevételek korm. funkciónként'!C55</f>
        <v>0</v>
      </c>
      <c r="D54" s="141">
        <f>'bevételek korm. funkciónként'!D55</f>
        <v>0</v>
      </c>
      <c r="E54" s="141">
        <f>'bevételek korm. funkciónként'!E55</f>
        <v>0</v>
      </c>
      <c r="F54" s="294">
        <f t="shared" si="0"/>
        <v>0</v>
      </c>
      <c r="G54" s="300">
        <f t="shared" si="0"/>
        <v>0</v>
      </c>
      <c r="H54" s="117"/>
      <c r="I54" s="117"/>
      <c r="J54" s="117"/>
    </row>
    <row r="55" spans="1:10" ht="15" customHeight="1" x14ac:dyDescent="0.3">
      <c r="A55" s="5" t="s">
        <v>468</v>
      </c>
      <c r="B55" s="6" t="s">
        <v>289</v>
      </c>
      <c r="C55" s="141">
        <f>'bevételek korm. funkciónként'!C56</f>
        <v>0</v>
      </c>
      <c r="D55" s="141">
        <f>'bevételek korm. funkciónként'!D56</f>
        <v>0</v>
      </c>
      <c r="E55" s="141">
        <f>'bevételek korm. funkciónként'!E56</f>
        <v>0</v>
      </c>
      <c r="F55" s="294">
        <f t="shared" si="0"/>
        <v>0</v>
      </c>
      <c r="G55" s="300">
        <f t="shared" si="0"/>
        <v>0</v>
      </c>
      <c r="H55" s="117"/>
      <c r="I55" s="117"/>
      <c r="J55" s="117"/>
    </row>
    <row r="56" spans="1:10" ht="15" customHeight="1" x14ac:dyDescent="0.3">
      <c r="A56" s="40" t="s">
        <v>504</v>
      </c>
      <c r="B56" s="53" t="s">
        <v>290</v>
      </c>
      <c r="C56" s="145">
        <f>SUM(C51:C55)</f>
        <v>0</v>
      </c>
      <c r="D56" s="202">
        <f>SUM(D51:D55)</f>
        <v>0</v>
      </c>
      <c r="E56" s="145">
        <f>SUM(E51:E55)</f>
        <v>0</v>
      </c>
      <c r="F56" s="295">
        <f t="shared" si="0"/>
        <v>0</v>
      </c>
      <c r="G56" s="301">
        <f t="shared" si="0"/>
        <v>0</v>
      </c>
      <c r="H56" s="117"/>
      <c r="I56" s="117"/>
      <c r="J56" s="117"/>
    </row>
    <row r="57" spans="1:10" ht="15" customHeight="1" x14ac:dyDescent="0.3">
      <c r="A57" s="13" t="s">
        <v>485</v>
      </c>
      <c r="B57" s="6" t="s">
        <v>329</v>
      </c>
      <c r="C57" s="141">
        <f>'bevételek korm. funkciónként'!C58</f>
        <v>0</v>
      </c>
      <c r="D57" s="141">
        <f>'bevételek korm. funkciónként'!D58</f>
        <v>0</v>
      </c>
      <c r="E57" s="141">
        <f>'bevételek korm. funkciónként'!E58</f>
        <v>0</v>
      </c>
      <c r="F57" s="294">
        <f t="shared" si="0"/>
        <v>0</v>
      </c>
      <c r="G57" s="300">
        <f t="shared" si="0"/>
        <v>0</v>
      </c>
      <c r="H57" s="117"/>
      <c r="I57" s="117"/>
      <c r="J57" s="117"/>
    </row>
    <row r="58" spans="1:10" ht="15" customHeight="1" x14ac:dyDescent="0.3">
      <c r="A58" s="13" t="s">
        <v>486</v>
      </c>
      <c r="B58" s="6" t="s">
        <v>330</v>
      </c>
      <c r="C58" s="141">
        <f>'bevételek korm. funkciónként'!C59</f>
        <v>0</v>
      </c>
      <c r="D58" s="141">
        <f>'bevételek korm. funkciónként'!D59</f>
        <v>0</v>
      </c>
      <c r="E58" s="141">
        <f>'bevételek korm. funkciónként'!E59</f>
        <v>0</v>
      </c>
      <c r="F58" s="294">
        <f t="shared" si="0"/>
        <v>0</v>
      </c>
      <c r="G58" s="300">
        <f t="shared" si="0"/>
        <v>0</v>
      </c>
      <c r="H58" s="117"/>
      <c r="I58" s="117"/>
      <c r="J58" s="117"/>
    </row>
    <row r="59" spans="1:10" ht="15" customHeight="1" x14ac:dyDescent="0.3">
      <c r="A59" s="13" t="s">
        <v>331</v>
      </c>
      <c r="B59" s="6" t="s">
        <v>332</v>
      </c>
      <c r="C59" s="141">
        <f>'bevételek korm. funkciónként'!C60</f>
        <v>390000</v>
      </c>
      <c r="D59" s="141">
        <f>'bevételek korm. funkciónként'!D60</f>
        <v>0</v>
      </c>
      <c r="E59" s="141">
        <f>'bevételek korm. funkciónként'!E60</f>
        <v>0</v>
      </c>
      <c r="F59" s="294">
        <f t="shared" si="0"/>
        <v>390000</v>
      </c>
      <c r="G59" s="300">
        <f t="shared" si="0"/>
        <v>390000</v>
      </c>
      <c r="H59" s="117"/>
      <c r="I59" s="117"/>
      <c r="J59" s="117"/>
    </row>
    <row r="60" spans="1:10" ht="15" customHeight="1" x14ac:dyDescent="0.3">
      <c r="A60" s="13" t="s">
        <v>487</v>
      </c>
      <c r="B60" s="6" t="s">
        <v>333</v>
      </c>
      <c r="C60" s="141">
        <f>'bevételek korm. funkciónként'!C61</f>
        <v>0</v>
      </c>
      <c r="D60" s="141">
        <f>'bevételek korm. funkciónként'!D61</f>
        <v>0</v>
      </c>
      <c r="E60" s="141">
        <f>'bevételek korm. funkciónként'!E61</f>
        <v>0</v>
      </c>
      <c r="F60" s="294">
        <f t="shared" si="0"/>
        <v>0</v>
      </c>
      <c r="G60" s="300">
        <f t="shared" si="0"/>
        <v>0</v>
      </c>
      <c r="H60" s="117"/>
      <c r="I60" s="117"/>
      <c r="J60" s="117"/>
    </row>
    <row r="61" spans="1:10" ht="15" customHeight="1" x14ac:dyDescent="0.3">
      <c r="A61" s="13" t="s">
        <v>334</v>
      </c>
      <c r="B61" s="6" t="s">
        <v>335</v>
      </c>
      <c r="C61" s="141">
        <f>'bevételek korm. funkciónként'!C62</f>
        <v>0</v>
      </c>
      <c r="D61" s="141">
        <f>'bevételek korm. funkciónként'!D62</f>
        <v>0</v>
      </c>
      <c r="E61" s="141">
        <f>'bevételek korm. funkciónként'!E62</f>
        <v>0</v>
      </c>
      <c r="F61" s="294">
        <f t="shared" si="0"/>
        <v>0</v>
      </c>
      <c r="G61" s="300">
        <f t="shared" si="0"/>
        <v>0</v>
      </c>
      <c r="H61" s="117"/>
      <c r="I61" s="117"/>
      <c r="J61" s="117"/>
    </row>
    <row r="62" spans="1:10" ht="15" customHeight="1" x14ac:dyDescent="0.3">
      <c r="A62" s="40" t="s">
        <v>509</v>
      </c>
      <c r="B62" s="53" t="s">
        <v>336</v>
      </c>
      <c r="C62" s="145">
        <f>SUM(C57:C61)</f>
        <v>390000</v>
      </c>
      <c r="D62" s="202">
        <f>SUM(D57:D61)</f>
        <v>0</v>
      </c>
      <c r="E62" s="145">
        <f>SUM(E57:E61)</f>
        <v>0</v>
      </c>
      <c r="F62" s="295">
        <f t="shared" si="0"/>
        <v>390000</v>
      </c>
      <c r="G62" s="301">
        <f t="shared" si="0"/>
        <v>390000</v>
      </c>
      <c r="H62" s="117"/>
      <c r="I62" s="117"/>
      <c r="J62" s="117"/>
    </row>
    <row r="63" spans="1:10" ht="15" customHeight="1" x14ac:dyDescent="0.3">
      <c r="A63" s="13" t="s">
        <v>342</v>
      </c>
      <c r="B63" s="6" t="s">
        <v>343</v>
      </c>
      <c r="C63" s="141"/>
      <c r="D63" s="201"/>
      <c r="E63" s="156"/>
      <c r="F63" s="294">
        <f t="shared" si="0"/>
        <v>0</v>
      </c>
      <c r="G63" s="300">
        <f t="shared" si="0"/>
        <v>0</v>
      </c>
      <c r="H63" s="117"/>
      <c r="I63" s="117"/>
      <c r="J63" s="117"/>
    </row>
    <row r="64" spans="1:10" ht="15" customHeight="1" x14ac:dyDescent="0.3">
      <c r="A64" s="5" t="s">
        <v>490</v>
      </c>
      <c r="B64" s="6" t="s">
        <v>344</v>
      </c>
      <c r="C64" s="141"/>
      <c r="D64" s="201"/>
      <c r="E64" s="156"/>
      <c r="F64" s="294">
        <f t="shared" si="0"/>
        <v>0</v>
      </c>
      <c r="G64" s="300">
        <f t="shared" si="0"/>
        <v>0</v>
      </c>
      <c r="H64" s="117"/>
      <c r="I64" s="117"/>
      <c r="J64" s="117"/>
    </row>
    <row r="65" spans="1:10" ht="15" customHeight="1" x14ac:dyDescent="0.3">
      <c r="A65" s="13" t="s">
        <v>491</v>
      </c>
      <c r="B65" s="6" t="s">
        <v>345</v>
      </c>
      <c r="C65" s="141"/>
      <c r="D65" s="201"/>
      <c r="E65" s="156"/>
      <c r="F65" s="294">
        <f t="shared" si="0"/>
        <v>0</v>
      </c>
      <c r="G65" s="300">
        <f t="shared" si="0"/>
        <v>0</v>
      </c>
      <c r="H65" s="117"/>
      <c r="I65" s="117"/>
      <c r="J65" s="117"/>
    </row>
    <row r="66" spans="1:10" ht="15" customHeight="1" x14ac:dyDescent="0.3">
      <c r="A66" s="40" t="s">
        <v>512</v>
      </c>
      <c r="B66" s="53" t="s">
        <v>346</v>
      </c>
      <c r="C66" s="145">
        <f>SUM(C63:C65)</f>
        <v>0</v>
      </c>
      <c r="D66" s="202">
        <f>SUM(D63:D65)</f>
        <v>0</v>
      </c>
      <c r="E66" s="145">
        <f>SUM(E63:E65)</f>
        <v>0</v>
      </c>
      <c r="F66" s="295">
        <f t="shared" si="0"/>
        <v>0</v>
      </c>
      <c r="G66" s="301">
        <f t="shared" si="0"/>
        <v>0</v>
      </c>
      <c r="H66" s="117"/>
      <c r="I66" s="117"/>
      <c r="J66" s="117"/>
    </row>
    <row r="67" spans="1:10" ht="15" customHeight="1" x14ac:dyDescent="0.3">
      <c r="A67" s="210" t="s">
        <v>576</v>
      </c>
      <c r="B67" s="211"/>
      <c r="C67" s="209">
        <f>C56+C62+C66</f>
        <v>390000</v>
      </c>
      <c r="D67" s="209">
        <f t="shared" ref="D67:F67" si="3">D56+D62+D66</f>
        <v>0</v>
      </c>
      <c r="E67" s="209">
        <f t="shared" si="3"/>
        <v>0</v>
      </c>
      <c r="F67" s="296">
        <f t="shared" si="3"/>
        <v>390000</v>
      </c>
      <c r="G67" s="302">
        <f t="shared" ref="G67" si="4">G56+G62+G66</f>
        <v>390000</v>
      </c>
      <c r="H67" s="117"/>
      <c r="I67" s="117"/>
      <c r="J67" s="117"/>
    </row>
    <row r="68" spans="1:10" ht="15.6" x14ac:dyDescent="0.3">
      <c r="A68" s="50" t="s">
        <v>511</v>
      </c>
      <c r="B68" s="36" t="s">
        <v>347</v>
      </c>
      <c r="C68" s="213">
        <f>C20+C34+C45+C49+C56+C62+C66</f>
        <v>181991839</v>
      </c>
      <c r="D68" s="213">
        <f t="shared" ref="D68:F68" si="5">D20+D34+D45+D49+D56+D62+D66</f>
        <v>0</v>
      </c>
      <c r="E68" s="213">
        <f t="shared" si="5"/>
        <v>0</v>
      </c>
      <c r="F68" s="297">
        <f t="shared" si="5"/>
        <v>181991839</v>
      </c>
      <c r="G68" s="303">
        <f t="shared" ref="G68" si="6">G20+G34+G45+G49+G56+G62+G66</f>
        <v>181991839</v>
      </c>
      <c r="H68" s="117"/>
      <c r="I68" s="117"/>
      <c r="J68" s="117"/>
    </row>
    <row r="69" spans="1:10" ht="15.6" x14ac:dyDescent="0.3">
      <c r="A69" s="146" t="s">
        <v>626</v>
      </c>
      <c r="B69" s="65"/>
      <c r="C69" s="212">
        <f>C50-'kiadások működés felhalmozás'!C76</f>
        <v>18002101</v>
      </c>
      <c r="D69" s="212">
        <f>D50-'kiadások működés felhalmozás'!D76</f>
        <v>-65693763</v>
      </c>
      <c r="E69" s="212">
        <f>E50-'kiadások működés felhalmozás'!E76</f>
        <v>-31142348</v>
      </c>
      <c r="F69" s="353">
        <f>F50-'kiadások működés felhalmozás'!F76</f>
        <v>-78834010</v>
      </c>
      <c r="G69" s="381">
        <f>G50-'kiadások működés felhalmozás'!G76</f>
        <v>-78834010</v>
      </c>
      <c r="H69" s="117"/>
      <c r="I69" s="117"/>
      <c r="J69" s="117"/>
    </row>
    <row r="70" spans="1:10" ht="15.6" x14ac:dyDescent="0.3">
      <c r="A70" s="146" t="s">
        <v>627</v>
      </c>
      <c r="B70" s="65"/>
      <c r="C70" s="212">
        <f>C67-'kiadások működés felhalmozás'!C99</f>
        <v>-36137481</v>
      </c>
      <c r="D70" s="212">
        <f>D67-'kiadások működés felhalmozás'!D99</f>
        <v>-508000</v>
      </c>
      <c r="E70" s="212">
        <f>E67-'kiadások működés felhalmozás'!E99</f>
        <v>0</v>
      </c>
      <c r="F70" s="353">
        <f>F67-'kiadások működés felhalmozás'!F99</f>
        <v>-36645481</v>
      </c>
      <c r="G70" s="381">
        <f>G67-'kiadások működés felhalmozás'!G99</f>
        <v>-36645481</v>
      </c>
      <c r="H70" s="117"/>
      <c r="I70" s="117"/>
      <c r="J70" s="117"/>
    </row>
    <row r="71" spans="1:10" x14ac:dyDescent="0.3">
      <c r="A71" s="38" t="s">
        <v>493</v>
      </c>
      <c r="B71" s="5" t="s">
        <v>348</v>
      </c>
      <c r="C71" s="141"/>
      <c r="D71" s="201"/>
      <c r="E71" s="156"/>
      <c r="F71" s="294">
        <f t="shared" si="0"/>
        <v>0</v>
      </c>
      <c r="G71" s="300">
        <f t="shared" si="0"/>
        <v>0</v>
      </c>
      <c r="H71" s="117"/>
      <c r="I71" s="117"/>
      <c r="J71" s="117"/>
    </row>
    <row r="72" spans="1:10" x14ac:dyDescent="0.3">
      <c r="A72" s="13" t="s">
        <v>349</v>
      </c>
      <c r="B72" s="5" t="s">
        <v>350</v>
      </c>
      <c r="C72" s="141"/>
      <c r="D72" s="201"/>
      <c r="E72" s="156"/>
      <c r="F72" s="294">
        <f t="shared" si="0"/>
        <v>0</v>
      </c>
      <c r="G72" s="300">
        <f t="shared" si="0"/>
        <v>0</v>
      </c>
      <c r="H72" s="117"/>
      <c r="I72" s="117"/>
      <c r="J72" s="117"/>
    </row>
    <row r="73" spans="1:10" x14ac:dyDescent="0.3">
      <c r="A73" s="38" t="s">
        <v>494</v>
      </c>
      <c r="B73" s="5" t="s">
        <v>351</v>
      </c>
      <c r="C73" s="141"/>
      <c r="D73" s="201"/>
      <c r="E73" s="156"/>
      <c r="F73" s="295">
        <f t="shared" ref="F73:G96" si="7">SUM(C73:E73)</f>
        <v>0</v>
      </c>
      <c r="G73" s="301">
        <f t="shared" si="7"/>
        <v>0</v>
      </c>
      <c r="H73" s="117"/>
      <c r="I73" s="117"/>
      <c r="J73" s="117"/>
    </row>
    <row r="74" spans="1:10" x14ac:dyDescent="0.3">
      <c r="A74" s="15" t="s">
        <v>513</v>
      </c>
      <c r="B74" s="7" t="s">
        <v>352</v>
      </c>
      <c r="C74" s="145">
        <f>SUM(C71:C73)</f>
        <v>0</v>
      </c>
      <c r="D74" s="202">
        <f>SUM(D71:D73)</f>
        <v>0</v>
      </c>
      <c r="E74" s="145">
        <f>SUM(E71:E73)</f>
        <v>0</v>
      </c>
      <c r="F74" s="294">
        <f t="shared" si="7"/>
        <v>0</v>
      </c>
      <c r="G74" s="300">
        <f t="shared" si="7"/>
        <v>0</v>
      </c>
      <c r="H74" s="117"/>
      <c r="I74" s="117"/>
      <c r="J74" s="117"/>
    </row>
    <row r="75" spans="1:10" x14ac:dyDescent="0.3">
      <c r="A75" s="13" t="s">
        <v>495</v>
      </c>
      <c r="B75" s="5" t="s">
        <v>353</v>
      </c>
      <c r="C75" s="141"/>
      <c r="D75" s="201"/>
      <c r="E75" s="156"/>
      <c r="F75" s="294">
        <f t="shared" si="7"/>
        <v>0</v>
      </c>
      <c r="G75" s="300">
        <f t="shared" si="7"/>
        <v>0</v>
      </c>
      <c r="H75" s="117"/>
      <c r="I75" s="117"/>
      <c r="J75" s="117"/>
    </row>
    <row r="76" spans="1:10" x14ac:dyDescent="0.3">
      <c r="A76" s="38" t="s">
        <v>354</v>
      </c>
      <c r="B76" s="5" t="s">
        <v>355</v>
      </c>
      <c r="C76" s="141"/>
      <c r="D76" s="201"/>
      <c r="E76" s="156"/>
      <c r="F76" s="294">
        <f t="shared" si="7"/>
        <v>0</v>
      </c>
      <c r="G76" s="300">
        <f t="shared" si="7"/>
        <v>0</v>
      </c>
      <c r="H76" s="117"/>
      <c r="I76" s="117"/>
      <c r="J76" s="117"/>
    </row>
    <row r="77" spans="1:10" x14ac:dyDescent="0.3">
      <c r="A77" s="13" t="s">
        <v>496</v>
      </c>
      <c r="B77" s="5" t="s">
        <v>356</v>
      </c>
      <c r="C77" s="141"/>
      <c r="D77" s="201"/>
      <c r="E77" s="156"/>
      <c r="F77" s="294">
        <f t="shared" si="7"/>
        <v>0</v>
      </c>
      <c r="G77" s="300">
        <f t="shared" si="7"/>
        <v>0</v>
      </c>
      <c r="H77" s="117"/>
      <c r="I77" s="117"/>
      <c r="J77" s="117"/>
    </row>
    <row r="78" spans="1:10" x14ac:dyDescent="0.3">
      <c r="A78" s="38" t="s">
        <v>357</v>
      </c>
      <c r="B78" s="5" t="s">
        <v>358</v>
      </c>
      <c r="C78" s="141"/>
      <c r="D78" s="201"/>
      <c r="E78" s="156"/>
      <c r="F78" s="294">
        <f t="shared" si="7"/>
        <v>0</v>
      </c>
      <c r="G78" s="300">
        <f t="shared" si="7"/>
        <v>0</v>
      </c>
      <c r="H78" s="117"/>
      <c r="I78" s="117"/>
      <c r="J78" s="117"/>
    </row>
    <row r="79" spans="1:10" x14ac:dyDescent="0.3">
      <c r="A79" s="14" t="s">
        <v>514</v>
      </c>
      <c r="B79" s="7" t="s">
        <v>359</v>
      </c>
      <c r="C79" s="145">
        <f>SUM(C75:C78)</f>
        <v>0</v>
      </c>
      <c r="D79" s="202">
        <f>SUM(D75:D78)</f>
        <v>0</v>
      </c>
      <c r="E79" s="145">
        <f>SUM(E75:E78)</f>
        <v>0</v>
      </c>
      <c r="F79" s="295">
        <f t="shared" si="7"/>
        <v>0</v>
      </c>
      <c r="G79" s="301">
        <f t="shared" si="7"/>
        <v>0</v>
      </c>
      <c r="H79" s="117"/>
      <c r="I79" s="117"/>
      <c r="J79" s="117"/>
    </row>
    <row r="80" spans="1:10" x14ac:dyDescent="0.3">
      <c r="A80" s="5" t="s">
        <v>624</v>
      </c>
      <c r="B80" s="5" t="s">
        <v>360</v>
      </c>
      <c r="C80" s="120">
        <f>'bevételek korm. funkciónként'!C81</f>
        <v>76403317</v>
      </c>
      <c r="D80" s="184">
        <f>'bevételek korm. funkciónként'!D85</f>
        <v>234761</v>
      </c>
      <c r="E80" s="184">
        <f>'bevételek korm. funkciónként'!G81</f>
        <v>93942</v>
      </c>
      <c r="F80" s="294">
        <f t="shared" si="7"/>
        <v>76732020</v>
      </c>
      <c r="G80" s="300">
        <f t="shared" si="7"/>
        <v>77060723</v>
      </c>
      <c r="H80" s="117"/>
      <c r="I80" s="117"/>
      <c r="J80" s="117"/>
    </row>
    <row r="81" spans="1:10" x14ac:dyDescent="0.3">
      <c r="A81" s="5" t="s">
        <v>625</v>
      </c>
      <c r="B81" s="5" t="s">
        <v>360</v>
      </c>
      <c r="C81" s="184">
        <f>'bevételek korm. funkciónként'!C82</f>
        <v>0</v>
      </c>
      <c r="D81" s="184">
        <f>'bevételek korm. funkciónként'!D82</f>
        <v>0</v>
      </c>
      <c r="E81" s="184">
        <f>'bevételek korm. funkciónként'!E82</f>
        <v>0</v>
      </c>
      <c r="F81" s="294">
        <f t="shared" si="7"/>
        <v>0</v>
      </c>
      <c r="G81" s="300">
        <f t="shared" si="7"/>
        <v>0</v>
      </c>
      <c r="H81" s="117"/>
      <c r="I81" s="117"/>
      <c r="J81" s="117"/>
    </row>
    <row r="82" spans="1:10" x14ac:dyDescent="0.3">
      <c r="A82" s="5" t="s">
        <v>622</v>
      </c>
      <c r="B82" s="5" t="s">
        <v>361</v>
      </c>
      <c r="C82" s="184">
        <f>'bevételek korm. funkciónként'!C83</f>
        <v>0</v>
      </c>
      <c r="D82" s="184">
        <f>'bevételek korm. funkciónként'!D83</f>
        <v>0</v>
      </c>
      <c r="E82" s="184">
        <f>'bevételek korm. funkciónként'!E83</f>
        <v>0</v>
      </c>
      <c r="F82" s="294">
        <f t="shared" si="7"/>
        <v>0</v>
      </c>
      <c r="G82" s="300">
        <f t="shared" si="7"/>
        <v>0</v>
      </c>
      <c r="H82" s="117"/>
      <c r="I82" s="117"/>
      <c r="J82" s="117"/>
    </row>
    <row r="83" spans="1:10" x14ac:dyDescent="0.3">
      <c r="A83" s="5" t="s">
        <v>623</v>
      </c>
      <c r="B83" s="5" t="s">
        <v>361</v>
      </c>
      <c r="C83" s="184">
        <f>'bevételek korm. funkciónként'!C84</f>
        <v>0</v>
      </c>
      <c r="D83" s="184">
        <f>'bevételek korm. funkciónként'!D84</f>
        <v>0</v>
      </c>
      <c r="E83" s="184">
        <f>'bevételek korm. funkciónként'!E84</f>
        <v>0</v>
      </c>
      <c r="F83" s="294">
        <f t="shared" si="7"/>
        <v>0</v>
      </c>
      <c r="G83" s="300">
        <f t="shared" si="7"/>
        <v>0</v>
      </c>
      <c r="H83" s="117"/>
      <c r="I83" s="117"/>
      <c r="J83" s="117"/>
    </row>
    <row r="84" spans="1:10" x14ac:dyDescent="0.3">
      <c r="A84" s="7" t="s">
        <v>515</v>
      </c>
      <c r="B84" s="7" t="s">
        <v>362</v>
      </c>
      <c r="C84" s="145">
        <f>SUM(C80:C83)</f>
        <v>76403317</v>
      </c>
      <c r="D84" s="202">
        <f>SUM(D80:D83)</f>
        <v>234761</v>
      </c>
      <c r="E84" s="145">
        <f>SUM(E80:E83)</f>
        <v>93942</v>
      </c>
      <c r="F84" s="295">
        <f t="shared" si="7"/>
        <v>76732020</v>
      </c>
      <c r="G84" s="301">
        <f t="shared" si="7"/>
        <v>77060723</v>
      </c>
      <c r="H84" s="117"/>
      <c r="I84" s="117"/>
      <c r="J84" s="117"/>
    </row>
    <row r="85" spans="1:10" x14ac:dyDescent="0.3">
      <c r="A85" s="38" t="s">
        <v>363</v>
      </c>
      <c r="B85" s="5" t="s">
        <v>364</v>
      </c>
      <c r="C85" s="141"/>
      <c r="D85" s="201"/>
      <c r="E85" s="156"/>
      <c r="F85" s="294">
        <f t="shared" si="7"/>
        <v>0</v>
      </c>
      <c r="G85" s="300">
        <f t="shared" si="7"/>
        <v>0</v>
      </c>
      <c r="H85" s="117"/>
      <c r="I85" s="117"/>
      <c r="J85" s="117"/>
    </row>
    <row r="86" spans="1:10" x14ac:dyDescent="0.3">
      <c r="A86" s="38" t="s">
        <v>365</v>
      </c>
      <c r="B86" s="5" t="s">
        <v>366</v>
      </c>
      <c r="C86" s="141"/>
      <c r="D86" s="201"/>
      <c r="E86" s="156"/>
      <c r="F86" s="294">
        <f t="shared" si="7"/>
        <v>0</v>
      </c>
      <c r="G86" s="300">
        <f t="shared" si="7"/>
        <v>0</v>
      </c>
      <c r="H86" s="117"/>
      <c r="I86" s="117"/>
      <c r="J86" s="117"/>
    </row>
    <row r="87" spans="1:10" x14ac:dyDescent="0.3">
      <c r="A87" s="38" t="s">
        <v>367</v>
      </c>
      <c r="B87" s="5" t="s">
        <v>368</v>
      </c>
      <c r="C87" s="141">
        <f>'bevételek korm. funkciónként'!C88</f>
        <v>0</v>
      </c>
      <c r="D87" s="141">
        <f>'bevételek korm. funkciónként'!D88</f>
        <v>65967002</v>
      </c>
      <c r="E87" s="141">
        <f>'bevételek korm. funkciónként'!G88</f>
        <v>31048406</v>
      </c>
      <c r="F87" s="341">
        <f>SUM(C87:E87)</f>
        <v>97015408</v>
      </c>
      <c r="G87" s="300"/>
      <c r="H87" s="117"/>
      <c r="I87" s="117"/>
      <c r="J87" s="117"/>
    </row>
    <row r="88" spans="1:10" x14ac:dyDescent="0.3">
      <c r="A88" s="38" t="s">
        <v>369</v>
      </c>
      <c r="B88" s="5" t="s">
        <v>370</v>
      </c>
      <c r="C88" s="141"/>
      <c r="D88" s="201"/>
      <c r="E88" s="156"/>
      <c r="F88" s="294">
        <f t="shared" si="7"/>
        <v>0</v>
      </c>
      <c r="G88" s="300">
        <f t="shared" si="7"/>
        <v>0</v>
      </c>
      <c r="H88" s="117"/>
      <c r="I88" s="117"/>
      <c r="J88" s="117"/>
    </row>
    <row r="89" spans="1:10" x14ac:dyDescent="0.3">
      <c r="A89" s="13" t="s">
        <v>497</v>
      </c>
      <c r="B89" s="5" t="s">
        <v>371</v>
      </c>
      <c r="C89" s="141"/>
      <c r="D89" s="201"/>
      <c r="E89" s="156"/>
      <c r="F89" s="294">
        <f t="shared" si="7"/>
        <v>0</v>
      </c>
      <c r="G89" s="300">
        <f t="shared" si="7"/>
        <v>0</v>
      </c>
      <c r="H89" s="117"/>
      <c r="I89" s="117"/>
      <c r="J89" s="117"/>
    </row>
    <row r="90" spans="1:10" x14ac:dyDescent="0.3">
      <c r="A90" s="15" t="s">
        <v>516</v>
      </c>
      <c r="B90" s="7" t="s">
        <v>373</v>
      </c>
      <c r="C90" s="142">
        <f>C74+C79+C84+C85+C86+C87+C88+C89</f>
        <v>76403317</v>
      </c>
      <c r="D90" s="203">
        <f>D74+D79+D84+D85+D86+D87+D88+D89</f>
        <v>66201763</v>
      </c>
      <c r="E90" s="142">
        <f>E74+E79+E84+E85+E86+E87+E88+E89</f>
        <v>31142348</v>
      </c>
      <c r="F90" s="295">
        <f>F74+F79+F84+F85+F86+F87+F88+F89</f>
        <v>173747428</v>
      </c>
      <c r="G90" s="301">
        <f>G74+G79+G84+G85+G86+G87+G88+G89</f>
        <v>77060723</v>
      </c>
      <c r="H90" s="117"/>
      <c r="I90" s="117"/>
      <c r="J90" s="117"/>
    </row>
    <row r="91" spans="1:10" x14ac:dyDescent="0.3">
      <c r="A91" s="13" t="s">
        <v>374</v>
      </c>
      <c r="B91" s="5" t="s">
        <v>375</v>
      </c>
      <c r="C91" s="141"/>
      <c r="D91" s="201"/>
      <c r="E91" s="156"/>
      <c r="F91" s="294">
        <f t="shared" si="7"/>
        <v>0</v>
      </c>
      <c r="G91" s="300">
        <f t="shared" si="7"/>
        <v>0</v>
      </c>
      <c r="H91" s="117"/>
      <c r="I91" s="117"/>
      <c r="J91" s="117"/>
    </row>
    <row r="92" spans="1:10" x14ac:dyDescent="0.3">
      <c r="A92" s="13" t="s">
        <v>376</v>
      </c>
      <c r="B92" s="5" t="s">
        <v>377</v>
      </c>
      <c r="C92" s="141"/>
      <c r="D92" s="201"/>
      <c r="E92" s="156"/>
      <c r="F92" s="294">
        <f t="shared" si="7"/>
        <v>0</v>
      </c>
      <c r="G92" s="300">
        <f t="shared" si="7"/>
        <v>0</v>
      </c>
      <c r="H92" s="117"/>
      <c r="I92" s="117"/>
      <c r="J92" s="117"/>
    </row>
    <row r="93" spans="1:10" x14ac:dyDescent="0.3">
      <c r="A93" s="38" t="s">
        <v>378</v>
      </c>
      <c r="B93" s="5" t="s">
        <v>379</v>
      </c>
      <c r="C93" s="141"/>
      <c r="D93" s="201"/>
      <c r="E93" s="156"/>
      <c r="F93" s="294">
        <f t="shared" si="7"/>
        <v>0</v>
      </c>
      <c r="G93" s="300">
        <f t="shared" si="7"/>
        <v>0</v>
      </c>
      <c r="H93" s="117"/>
      <c r="I93" s="117"/>
      <c r="J93" s="117"/>
    </row>
    <row r="94" spans="1:10" x14ac:dyDescent="0.3">
      <c r="A94" s="38" t="s">
        <v>498</v>
      </c>
      <c r="B94" s="5" t="s">
        <v>380</v>
      </c>
      <c r="C94" s="141"/>
      <c r="D94" s="201"/>
      <c r="E94" s="156"/>
      <c r="F94" s="294">
        <f t="shared" si="7"/>
        <v>0</v>
      </c>
      <c r="G94" s="300">
        <f t="shared" si="7"/>
        <v>0</v>
      </c>
      <c r="H94" s="117"/>
      <c r="I94" s="117"/>
      <c r="J94" s="117"/>
    </row>
    <row r="95" spans="1:10" x14ac:dyDescent="0.3">
      <c r="A95" s="14" t="s">
        <v>517</v>
      </c>
      <c r="B95" s="7" t="s">
        <v>381</v>
      </c>
      <c r="C95" s="145">
        <f>SUM(C91:C94)</f>
        <v>0</v>
      </c>
      <c r="D95" s="202">
        <f>SUM(D91:D94)</f>
        <v>0</v>
      </c>
      <c r="E95" s="145">
        <f>SUM(E91:E94)</f>
        <v>0</v>
      </c>
      <c r="F95" s="295">
        <f t="shared" si="7"/>
        <v>0</v>
      </c>
      <c r="G95" s="301">
        <f t="shared" si="7"/>
        <v>0</v>
      </c>
      <c r="H95" s="117"/>
      <c r="I95" s="117"/>
      <c r="J95" s="117"/>
    </row>
    <row r="96" spans="1:10" x14ac:dyDescent="0.3">
      <c r="A96" s="15" t="s">
        <v>382</v>
      </c>
      <c r="B96" s="7" t="s">
        <v>383</v>
      </c>
      <c r="C96" s="141"/>
      <c r="D96" s="201"/>
      <c r="E96" s="156"/>
      <c r="F96" s="294">
        <f t="shared" si="7"/>
        <v>0</v>
      </c>
      <c r="G96" s="300">
        <f t="shared" si="7"/>
        <v>0</v>
      </c>
      <c r="H96" s="117"/>
      <c r="I96" s="117"/>
      <c r="J96" s="117"/>
    </row>
    <row r="97" spans="1:10" ht="15.6" x14ac:dyDescent="0.3">
      <c r="A97" s="41" t="s">
        <v>518</v>
      </c>
      <c r="B97" s="42" t="s">
        <v>384</v>
      </c>
      <c r="C97" s="213">
        <f>C90+C95+C96</f>
        <v>76403317</v>
      </c>
      <c r="D97" s="214">
        <f>D90+D95+D96</f>
        <v>66201763</v>
      </c>
      <c r="E97" s="213">
        <f>E90+E95+E96</f>
        <v>31142348</v>
      </c>
      <c r="F97" s="297">
        <f>F90+F95+F96</f>
        <v>173747428</v>
      </c>
      <c r="G97" s="303">
        <f>G90+G95+G96</f>
        <v>77060723</v>
      </c>
      <c r="H97" s="117"/>
      <c r="I97" s="117"/>
      <c r="J97" s="117"/>
    </row>
    <row r="98" spans="1:10" ht="16.2" thickBot="1" x14ac:dyDescent="0.35">
      <c r="A98" s="143" t="s">
        <v>500</v>
      </c>
      <c r="B98" s="144"/>
      <c r="C98" s="216">
        <f>C68+C97</f>
        <v>258395156</v>
      </c>
      <c r="D98" s="217">
        <f>D68+D97</f>
        <v>66201763</v>
      </c>
      <c r="E98" s="216">
        <f>E68+E97</f>
        <v>31142348</v>
      </c>
      <c r="F98" s="354">
        <f>F68+F97</f>
        <v>355739267</v>
      </c>
      <c r="G98" s="382">
        <f>G68+G97</f>
        <v>259052562</v>
      </c>
      <c r="H98" s="117"/>
      <c r="I98" s="117"/>
      <c r="J98" s="117"/>
    </row>
    <row r="99" spans="1:10" x14ac:dyDescent="0.3">
      <c r="E99" s="117"/>
      <c r="F99" s="117"/>
      <c r="G99" s="117"/>
      <c r="H99" s="117"/>
      <c r="I99" s="117"/>
      <c r="J99" s="117"/>
    </row>
    <row r="100" spans="1:10" x14ac:dyDescent="0.3">
      <c r="E100" s="117"/>
      <c r="F100" s="117"/>
      <c r="G100" s="117"/>
      <c r="H100" s="117"/>
      <c r="I100" s="117"/>
      <c r="J100" s="117"/>
    </row>
    <row r="101" spans="1:10" x14ac:dyDescent="0.3">
      <c r="E101" s="117"/>
      <c r="F101" s="117"/>
      <c r="G101" s="117"/>
      <c r="H101" s="117"/>
      <c r="I101" s="117"/>
      <c r="J101" s="117"/>
    </row>
    <row r="102" spans="1:10" x14ac:dyDescent="0.3">
      <c r="E102" s="117"/>
      <c r="F102" s="117"/>
      <c r="G102" s="117"/>
      <c r="H102" s="117"/>
      <c r="I102" s="117"/>
      <c r="J102" s="117"/>
    </row>
    <row r="103" spans="1:10" x14ac:dyDescent="0.3">
      <c r="E103" s="117"/>
      <c r="F103" s="117"/>
      <c r="G103" s="117"/>
      <c r="H103" s="117"/>
      <c r="I103" s="117"/>
      <c r="J103" s="117"/>
    </row>
    <row r="104" spans="1:10" x14ac:dyDescent="0.3">
      <c r="E104" s="117"/>
      <c r="F104" s="117"/>
      <c r="G104" s="117"/>
      <c r="H104" s="117"/>
      <c r="I104" s="117"/>
      <c r="J104" s="117"/>
    </row>
    <row r="105" spans="1:10" x14ac:dyDescent="0.3">
      <c r="E105" s="117"/>
      <c r="F105" s="117"/>
      <c r="G105" s="117"/>
      <c r="H105" s="117"/>
      <c r="I105" s="117"/>
      <c r="J105" s="117"/>
    </row>
    <row r="106" spans="1:10" x14ac:dyDescent="0.3">
      <c r="E106" s="117"/>
      <c r="F106" s="117"/>
      <c r="G106" s="117"/>
      <c r="H106" s="117"/>
      <c r="I106" s="117"/>
      <c r="J106" s="117"/>
    </row>
    <row r="107" spans="1:10" x14ac:dyDescent="0.3">
      <c r="E107" s="117"/>
      <c r="F107" s="117"/>
      <c r="G107" s="117"/>
      <c r="H107" s="117"/>
      <c r="I107" s="117"/>
      <c r="J107" s="117"/>
    </row>
    <row r="108" spans="1:10" x14ac:dyDescent="0.3">
      <c r="E108" s="117"/>
      <c r="F108" s="117"/>
      <c r="G108" s="117"/>
      <c r="H108" s="117"/>
      <c r="I108" s="117"/>
      <c r="J108" s="117"/>
    </row>
    <row r="109" spans="1:10" x14ac:dyDescent="0.3">
      <c r="E109" s="117"/>
      <c r="F109" s="117"/>
      <c r="G109" s="117"/>
      <c r="H109" s="117"/>
      <c r="I109" s="117"/>
      <c r="J109" s="117"/>
    </row>
    <row r="110" spans="1:10" x14ac:dyDescent="0.3">
      <c r="E110" s="117"/>
      <c r="F110" s="117"/>
      <c r="G110" s="117"/>
      <c r="H110" s="117"/>
      <c r="I110" s="117"/>
      <c r="J110" s="117"/>
    </row>
    <row r="111" spans="1:10" x14ac:dyDescent="0.3">
      <c r="E111" s="117"/>
      <c r="F111" s="117"/>
      <c r="G111" s="117"/>
      <c r="H111" s="117"/>
      <c r="I111" s="117"/>
      <c r="J111" s="117"/>
    </row>
    <row r="112" spans="1:10" x14ac:dyDescent="0.3">
      <c r="E112" s="117"/>
      <c r="F112" s="117"/>
      <c r="G112" s="117"/>
      <c r="H112" s="117"/>
      <c r="I112" s="117"/>
      <c r="J112" s="117"/>
    </row>
    <row r="113" spans="5:10" x14ac:dyDescent="0.3">
      <c r="E113" s="117"/>
      <c r="F113" s="117"/>
      <c r="G113" s="117"/>
      <c r="H113" s="117"/>
      <c r="I113" s="117"/>
      <c r="J113" s="117"/>
    </row>
    <row r="114" spans="5:10" x14ac:dyDescent="0.3">
      <c r="E114" s="117"/>
      <c r="F114" s="117"/>
      <c r="G114" s="117"/>
      <c r="H114" s="117"/>
      <c r="I114" s="117"/>
      <c r="J114" s="117"/>
    </row>
    <row r="115" spans="5:10" x14ac:dyDescent="0.3">
      <c r="E115" s="117"/>
      <c r="F115" s="117"/>
      <c r="G115" s="117"/>
      <c r="H115" s="117"/>
      <c r="I115" s="117"/>
      <c r="J115" s="117"/>
    </row>
    <row r="116" spans="5:10" x14ac:dyDescent="0.3">
      <c r="E116" s="117"/>
      <c r="F116" s="117"/>
      <c r="G116" s="117"/>
      <c r="H116" s="117"/>
      <c r="I116" s="117"/>
      <c r="J116" s="117"/>
    </row>
    <row r="117" spans="5:10" x14ac:dyDescent="0.3">
      <c r="E117" s="117"/>
      <c r="F117" s="117"/>
      <c r="G117" s="117"/>
      <c r="H117" s="117"/>
      <c r="I117" s="117"/>
      <c r="J117" s="117"/>
    </row>
    <row r="118" spans="5:10" x14ac:dyDescent="0.3">
      <c r="E118" s="117"/>
      <c r="F118" s="117"/>
      <c r="G118" s="117"/>
      <c r="H118" s="117"/>
      <c r="I118" s="117"/>
      <c r="J118" s="117"/>
    </row>
    <row r="119" spans="5:10" x14ac:dyDescent="0.3">
      <c r="E119" s="117"/>
      <c r="F119" s="117"/>
      <c r="G119" s="117"/>
      <c r="H119" s="117"/>
      <c r="I119" s="117"/>
      <c r="J119" s="117"/>
    </row>
    <row r="120" spans="5:10" x14ac:dyDescent="0.3">
      <c r="E120" s="117"/>
      <c r="F120" s="117"/>
      <c r="G120" s="117"/>
      <c r="H120" s="117"/>
      <c r="I120" s="117"/>
      <c r="J120" s="117"/>
    </row>
    <row r="121" spans="5:10" x14ac:dyDescent="0.3">
      <c r="E121" s="117"/>
      <c r="F121" s="117"/>
      <c r="G121" s="117"/>
      <c r="H121" s="117"/>
      <c r="I121" s="117"/>
      <c r="J121" s="117"/>
    </row>
    <row r="122" spans="5:10" x14ac:dyDescent="0.3">
      <c r="E122" s="117"/>
      <c r="F122" s="117"/>
      <c r="G122" s="117"/>
      <c r="H122" s="117"/>
      <c r="I122" s="117"/>
      <c r="J122" s="117"/>
    </row>
    <row r="123" spans="5:10" x14ac:dyDescent="0.3">
      <c r="E123" s="117"/>
      <c r="F123" s="117"/>
      <c r="G123" s="117"/>
      <c r="H123" s="117"/>
      <c r="I123" s="117"/>
      <c r="J123" s="117"/>
    </row>
    <row r="124" spans="5:10" x14ac:dyDescent="0.3">
      <c r="E124" s="117"/>
      <c r="F124" s="117"/>
      <c r="G124" s="117"/>
      <c r="H124" s="117"/>
      <c r="I124" s="117"/>
      <c r="J124" s="117"/>
    </row>
    <row r="125" spans="5:10" x14ac:dyDescent="0.3">
      <c r="E125" s="117"/>
      <c r="F125" s="117"/>
      <c r="G125" s="117"/>
      <c r="H125" s="117"/>
      <c r="I125" s="117"/>
      <c r="J125" s="117"/>
    </row>
    <row r="126" spans="5:10" x14ac:dyDescent="0.3">
      <c r="E126" s="117"/>
      <c r="F126" s="117"/>
      <c r="G126" s="117"/>
      <c r="H126" s="117"/>
      <c r="I126" s="117"/>
      <c r="J126" s="117"/>
    </row>
    <row r="127" spans="5:10" x14ac:dyDescent="0.3">
      <c r="E127" s="117"/>
      <c r="F127" s="117"/>
      <c r="G127" s="117"/>
      <c r="H127" s="117"/>
      <c r="I127" s="117"/>
      <c r="J127" s="117"/>
    </row>
    <row r="128" spans="5:10" x14ac:dyDescent="0.3">
      <c r="E128" s="117"/>
      <c r="F128" s="117"/>
      <c r="G128" s="117"/>
      <c r="H128" s="117"/>
      <c r="I128" s="117"/>
      <c r="J128" s="117"/>
    </row>
    <row r="129" spans="5:10" x14ac:dyDescent="0.3">
      <c r="E129" s="117"/>
      <c r="F129" s="117"/>
      <c r="G129" s="117"/>
      <c r="H129" s="117"/>
      <c r="I129" s="117"/>
      <c r="J129" s="117"/>
    </row>
    <row r="130" spans="5:10" x14ac:dyDescent="0.3">
      <c r="E130" s="117"/>
      <c r="F130" s="117"/>
      <c r="G130" s="117"/>
      <c r="H130" s="117"/>
      <c r="I130" s="117"/>
      <c r="J130" s="117"/>
    </row>
    <row r="131" spans="5:10" x14ac:dyDescent="0.3">
      <c r="E131" s="117"/>
      <c r="F131" s="117"/>
      <c r="G131" s="117"/>
      <c r="H131" s="117"/>
      <c r="I131" s="117"/>
      <c r="J131" s="117"/>
    </row>
    <row r="132" spans="5:10" x14ac:dyDescent="0.3">
      <c r="E132" s="117"/>
      <c r="F132" s="117"/>
      <c r="G132" s="117"/>
      <c r="H132" s="117"/>
      <c r="I132" s="117"/>
      <c r="J132" s="117"/>
    </row>
    <row r="133" spans="5:10" x14ac:dyDescent="0.3">
      <c r="E133" s="117"/>
      <c r="F133" s="117"/>
      <c r="G133" s="117"/>
      <c r="H133" s="117"/>
      <c r="I133" s="117"/>
      <c r="J133" s="117"/>
    </row>
    <row r="134" spans="5:10" x14ac:dyDescent="0.3">
      <c r="E134" s="117"/>
      <c r="F134" s="117"/>
      <c r="G134" s="117"/>
      <c r="H134" s="117"/>
      <c r="I134" s="117"/>
      <c r="J134" s="117"/>
    </row>
    <row r="135" spans="5:10" x14ac:dyDescent="0.3">
      <c r="E135" s="117"/>
      <c r="F135" s="117"/>
      <c r="G135" s="117"/>
      <c r="H135" s="117"/>
      <c r="I135" s="117"/>
      <c r="J135" s="117"/>
    </row>
    <row r="136" spans="5:10" x14ac:dyDescent="0.3">
      <c r="E136" s="117"/>
      <c r="F136" s="117"/>
      <c r="G136" s="117"/>
      <c r="H136" s="117"/>
      <c r="I136" s="117"/>
      <c r="J136" s="117"/>
    </row>
    <row r="137" spans="5:10" x14ac:dyDescent="0.3">
      <c r="E137" s="117"/>
      <c r="F137" s="117"/>
      <c r="G137" s="117"/>
      <c r="H137" s="117"/>
      <c r="I137" s="117"/>
      <c r="J137" s="117"/>
    </row>
    <row r="138" spans="5:10" x14ac:dyDescent="0.3">
      <c r="E138" s="117"/>
      <c r="F138" s="117"/>
      <c r="G138" s="117"/>
      <c r="H138" s="117"/>
      <c r="I138" s="117"/>
      <c r="J138" s="117"/>
    </row>
    <row r="139" spans="5:10" x14ac:dyDescent="0.3">
      <c r="E139" s="117"/>
      <c r="F139" s="117"/>
      <c r="G139" s="117"/>
      <c r="H139" s="117"/>
      <c r="I139" s="117"/>
      <c r="J139" s="117"/>
    </row>
    <row r="140" spans="5:10" x14ac:dyDescent="0.3">
      <c r="E140" s="117"/>
      <c r="F140" s="117"/>
      <c r="G140" s="117"/>
      <c r="H140" s="117"/>
      <c r="I140" s="117"/>
      <c r="J140" s="117"/>
    </row>
    <row r="141" spans="5:10" x14ac:dyDescent="0.3">
      <c r="E141" s="117"/>
      <c r="F141" s="117"/>
      <c r="G141" s="117"/>
      <c r="H141" s="117"/>
      <c r="I141" s="117"/>
      <c r="J141" s="117"/>
    </row>
    <row r="142" spans="5:10" x14ac:dyDescent="0.3">
      <c r="E142" s="117"/>
      <c r="F142" s="117"/>
      <c r="G142" s="117"/>
      <c r="H142" s="117"/>
      <c r="I142" s="117"/>
      <c r="J142" s="117"/>
    </row>
    <row r="143" spans="5:10" x14ac:dyDescent="0.3">
      <c r="E143" s="117"/>
      <c r="F143" s="117"/>
      <c r="G143" s="117"/>
      <c r="H143" s="117"/>
      <c r="I143" s="117"/>
      <c r="J143" s="117"/>
    </row>
    <row r="144" spans="5:10" x14ac:dyDescent="0.3">
      <c r="E144" s="117"/>
      <c r="F144" s="117"/>
      <c r="G144" s="117"/>
      <c r="H144" s="117"/>
      <c r="I144" s="117"/>
      <c r="J144" s="117"/>
    </row>
    <row r="145" spans="5:10" x14ac:dyDescent="0.3">
      <c r="E145" s="117"/>
      <c r="F145" s="117"/>
      <c r="G145" s="117"/>
      <c r="H145" s="117"/>
      <c r="I145" s="117"/>
      <c r="J145" s="117"/>
    </row>
    <row r="146" spans="5:10" x14ac:dyDescent="0.3">
      <c r="E146" s="117"/>
      <c r="F146" s="117"/>
      <c r="G146" s="117"/>
      <c r="H146" s="117"/>
      <c r="I146" s="117"/>
      <c r="J146" s="117"/>
    </row>
    <row r="147" spans="5:10" x14ac:dyDescent="0.3">
      <c r="E147" s="117"/>
      <c r="F147" s="117"/>
      <c r="G147" s="117"/>
      <c r="H147" s="117"/>
      <c r="I147" s="117"/>
      <c r="J147" s="117"/>
    </row>
    <row r="148" spans="5:10" x14ac:dyDescent="0.3">
      <c r="E148" s="117"/>
      <c r="F148" s="117"/>
      <c r="G148" s="117"/>
      <c r="H148" s="117"/>
      <c r="I148" s="117"/>
      <c r="J148" s="117"/>
    </row>
    <row r="149" spans="5:10" x14ac:dyDescent="0.3">
      <c r="E149" s="117"/>
      <c r="F149" s="117"/>
      <c r="G149" s="117"/>
      <c r="H149" s="117"/>
      <c r="I149" s="117"/>
      <c r="J149" s="117"/>
    </row>
    <row r="150" spans="5:10" x14ac:dyDescent="0.3">
      <c r="E150" s="117"/>
      <c r="F150" s="117"/>
      <c r="G150" s="117"/>
      <c r="H150" s="117"/>
      <c r="I150" s="117"/>
      <c r="J150" s="117"/>
    </row>
  </sheetData>
  <mergeCells count="5">
    <mergeCell ref="C6:F6"/>
    <mergeCell ref="A2:G2"/>
    <mergeCell ref="A3:G3"/>
    <mergeCell ref="A4:G4"/>
    <mergeCell ref="A1:G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6"/>
  <sheetViews>
    <sheetView workbookViewId="0">
      <selection activeCell="F5" sqref="F5"/>
    </sheetView>
  </sheetViews>
  <sheetFormatPr defaultRowHeight="14.4" x14ac:dyDescent="0.3"/>
  <cols>
    <col min="1" max="1" width="86.33203125" customWidth="1"/>
    <col min="2" max="3" width="28.33203125" customWidth="1"/>
    <col min="4" max="4" width="27.44140625" bestFit="1" customWidth="1"/>
    <col min="5" max="5" width="18.5546875" style="129" customWidth="1"/>
  </cols>
  <sheetData>
    <row r="1" spans="1:6" ht="15" customHeight="1" x14ac:dyDescent="0.3">
      <c r="A1" s="966" t="s">
        <v>769</v>
      </c>
      <c r="B1" s="977"/>
      <c r="C1" s="977"/>
      <c r="D1" s="977"/>
      <c r="E1" s="977"/>
      <c r="F1" s="977"/>
    </row>
    <row r="2" spans="1:6" ht="25.5" customHeight="1" x14ac:dyDescent="0.35">
      <c r="A2" s="979" t="str">
        <f>Mellékletek!A1</f>
        <v>Iharosberény Község Önkormányzata</v>
      </c>
      <c r="B2" s="979"/>
      <c r="C2" s="979"/>
      <c r="D2" s="979"/>
      <c r="E2" s="979"/>
      <c r="F2" s="149"/>
    </row>
    <row r="3" spans="1:6" ht="25.5" customHeight="1" x14ac:dyDescent="0.35">
      <c r="A3" s="962" t="s">
        <v>767</v>
      </c>
      <c r="B3" s="962"/>
      <c r="C3" s="962"/>
      <c r="D3" s="962"/>
      <c r="E3" s="962"/>
    </row>
    <row r="4" spans="1:6" ht="23.25" customHeight="1" x14ac:dyDescent="0.35">
      <c r="A4" s="967" t="s">
        <v>575</v>
      </c>
      <c r="B4" s="967"/>
      <c r="C4" s="967"/>
      <c r="D4" s="967"/>
      <c r="E4" s="967"/>
    </row>
    <row r="5" spans="1:6" ht="15" customHeight="1" x14ac:dyDescent="0.3">
      <c r="A5" s="1"/>
    </row>
    <row r="6" spans="1:6" ht="15" customHeight="1" x14ac:dyDescent="0.3">
      <c r="A6" s="1"/>
    </row>
    <row r="7" spans="1:6" ht="51" customHeight="1" x14ac:dyDescent="0.3">
      <c r="A7" s="60" t="s">
        <v>574</v>
      </c>
      <c r="B7" s="128" t="s">
        <v>621</v>
      </c>
      <c r="C7" s="128" t="s">
        <v>749</v>
      </c>
      <c r="D7" s="128" t="s">
        <v>828</v>
      </c>
      <c r="E7" s="116" t="s">
        <v>665</v>
      </c>
    </row>
    <row r="8" spans="1:6" ht="15" customHeight="1" x14ac:dyDescent="0.3">
      <c r="A8" s="61" t="s">
        <v>548</v>
      </c>
      <c r="B8" s="62">
        <v>0</v>
      </c>
      <c r="C8" s="426">
        <f>'kiadások korm. funkciónként'!C10</f>
        <v>17934334</v>
      </c>
      <c r="D8" s="62">
        <v>0</v>
      </c>
      <c r="E8" s="131">
        <f>SUM(B8:D8)</f>
        <v>17934334</v>
      </c>
    </row>
    <row r="9" spans="1:6" ht="15" customHeight="1" x14ac:dyDescent="0.3">
      <c r="A9" s="61" t="s">
        <v>549</v>
      </c>
      <c r="B9" s="62">
        <v>0</v>
      </c>
      <c r="C9" s="62">
        <v>3</v>
      </c>
      <c r="D9" s="62">
        <v>0</v>
      </c>
      <c r="E9" s="131">
        <f t="shared" ref="E9:E34" si="0">SUM(B9:D9)</f>
        <v>3</v>
      </c>
    </row>
    <row r="10" spans="1:6" ht="15" customHeight="1" x14ac:dyDescent="0.3">
      <c r="A10" s="61" t="s">
        <v>550</v>
      </c>
      <c r="B10" s="62">
        <v>0</v>
      </c>
      <c r="C10" s="62">
        <v>11</v>
      </c>
      <c r="D10" s="62">
        <v>0</v>
      </c>
      <c r="E10" s="131">
        <f t="shared" si="0"/>
        <v>11</v>
      </c>
    </row>
    <row r="11" spans="1:6" ht="15" customHeight="1" x14ac:dyDescent="0.3">
      <c r="A11" s="61" t="s">
        <v>551</v>
      </c>
      <c r="B11" s="62">
        <v>0</v>
      </c>
      <c r="C11" s="62">
        <v>0</v>
      </c>
      <c r="D11" s="62">
        <v>0</v>
      </c>
      <c r="E11" s="131">
        <f t="shared" si="0"/>
        <v>0</v>
      </c>
    </row>
    <row r="12" spans="1:6" ht="15" customHeight="1" x14ac:dyDescent="0.3">
      <c r="A12" s="60" t="s">
        <v>569</v>
      </c>
      <c r="B12" s="125">
        <f>SUM(B8:B11)</f>
        <v>0</v>
      </c>
      <c r="C12" s="125">
        <f>SUM(C8:C11)</f>
        <v>17934348</v>
      </c>
      <c r="D12" s="125">
        <f>SUM(D8:D11)</f>
        <v>0</v>
      </c>
      <c r="E12" s="150">
        <f t="shared" si="0"/>
        <v>17934348</v>
      </c>
    </row>
    <row r="13" spans="1:6" ht="15" customHeight="1" x14ac:dyDescent="0.3">
      <c r="A13" s="61" t="s">
        <v>552</v>
      </c>
      <c r="B13" s="62">
        <v>0</v>
      </c>
      <c r="C13" s="62">
        <v>0</v>
      </c>
      <c r="D13" s="62">
        <v>0</v>
      </c>
      <c r="E13" s="131">
        <f t="shared" si="0"/>
        <v>0</v>
      </c>
    </row>
    <row r="14" spans="1:6" ht="15" customHeight="1" x14ac:dyDescent="0.3">
      <c r="A14" s="61" t="s">
        <v>553</v>
      </c>
      <c r="B14" s="62">
        <v>0</v>
      </c>
      <c r="C14" s="62">
        <v>0</v>
      </c>
      <c r="D14" s="62">
        <v>0</v>
      </c>
      <c r="E14" s="131">
        <f t="shared" si="0"/>
        <v>0</v>
      </c>
    </row>
    <row r="15" spans="1:6" ht="15" customHeight="1" x14ac:dyDescent="0.3">
      <c r="A15" s="61" t="s">
        <v>554</v>
      </c>
      <c r="B15" s="62">
        <v>0</v>
      </c>
      <c r="C15" s="62">
        <v>0</v>
      </c>
      <c r="D15" s="62">
        <v>0</v>
      </c>
      <c r="E15" s="131">
        <f t="shared" si="0"/>
        <v>0</v>
      </c>
    </row>
    <row r="16" spans="1:6" ht="15" customHeight="1" x14ac:dyDescent="0.3">
      <c r="A16" s="61" t="s">
        <v>555</v>
      </c>
      <c r="B16" s="62">
        <v>0</v>
      </c>
      <c r="C16" s="62">
        <v>0</v>
      </c>
      <c r="D16" s="62">
        <v>2</v>
      </c>
      <c r="E16" s="131">
        <f t="shared" si="0"/>
        <v>2</v>
      </c>
    </row>
    <row r="17" spans="1:5" ht="15" customHeight="1" x14ac:dyDescent="0.3">
      <c r="A17" s="61" t="s">
        <v>556</v>
      </c>
      <c r="B17" s="62">
        <v>0</v>
      </c>
      <c r="C17" s="62">
        <v>0</v>
      </c>
      <c r="D17" s="62">
        <v>0</v>
      </c>
      <c r="E17" s="131">
        <f t="shared" si="0"/>
        <v>0</v>
      </c>
    </row>
    <row r="18" spans="1:5" ht="15" customHeight="1" x14ac:dyDescent="0.3">
      <c r="A18" s="61" t="s">
        <v>557</v>
      </c>
      <c r="B18" s="62">
        <v>3</v>
      </c>
      <c r="C18" s="62">
        <v>0</v>
      </c>
      <c r="D18" s="62">
        <v>4</v>
      </c>
      <c r="E18" s="131">
        <f t="shared" si="0"/>
        <v>7</v>
      </c>
    </row>
    <row r="19" spans="1:5" ht="15" customHeight="1" x14ac:dyDescent="0.3">
      <c r="A19" s="61" t="s">
        <v>558</v>
      </c>
      <c r="B19" s="62">
        <v>0</v>
      </c>
      <c r="C19" s="62">
        <v>0</v>
      </c>
      <c r="D19" s="62">
        <v>0</v>
      </c>
      <c r="E19" s="131">
        <f t="shared" si="0"/>
        <v>0</v>
      </c>
    </row>
    <row r="20" spans="1:5" ht="15" customHeight="1" x14ac:dyDescent="0.3">
      <c r="A20" s="60" t="s">
        <v>570</v>
      </c>
      <c r="B20" s="125">
        <f>SUM(B13:B19)</f>
        <v>3</v>
      </c>
      <c r="C20" s="125">
        <f>SUM(C13:C19)</f>
        <v>0</v>
      </c>
      <c r="D20" s="125">
        <f>SUM(D13:D19)</f>
        <v>6</v>
      </c>
      <c r="E20" s="150">
        <f t="shared" si="0"/>
        <v>9</v>
      </c>
    </row>
    <row r="21" spans="1:5" ht="15" customHeight="1" x14ac:dyDescent="0.3">
      <c r="A21" s="61" t="s">
        <v>559</v>
      </c>
      <c r="B21" s="62">
        <v>1</v>
      </c>
      <c r="C21" s="62">
        <v>1</v>
      </c>
      <c r="D21" s="62">
        <v>0</v>
      </c>
      <c r="E21" s="131">
        <f t="shared" si="0"/>
        <v>2</v>
      </c>
    </row>
    <row r="22" spans="1:5" ht="15" customHeight="1" x14ac:dyDescent="0.3">
      <c r="A22" s="61" t="s">
        <v>746</v>
      </c>
      <c r="B22" s="62">
        <v>0</v>
      </c>
      <c r="C22" s="62">
        <v>1</v>
      </c>
      <c r="D22" s="62">
        <v>0</v>
      </c>
      <c r="E22" s="131">
        <f t="shared" si="0"/>
        <v>1</v>
      </c>
    </row>
    <row r="23" spans="1:5" ht="15" customHeight="1" x14ac:dyDescent="0.3">
      <c r="A23" s="61" t="s">
        <v>560</v>
      </c>
      <c r="B23" s="62">
        <v>0</v>
      </c>
      <c r="C23" s="62">
        <v>0</v>
      </c>
      <c r="D23" s="62">
        <v>0</v>
      </c>
      <c r="E23" s="131">
        <f t="shared" si="0"/>
        <v>0</v>
      </c>
    </row>
    <row r="24" spans="1:5" ht="15" customHeight="1" x14ac:dyDescent="0.3">
      <c r="A24" s="60" t="s">
        <v>571</v>
      </c>
      <c r="B24" s="125">
        <f>SUM(B21:B23)</f>
        <v>1</v>
      </c>
      <c r="C24" s="125">
        <f>SUM(C21:C23)</f>
        <v>2</v>
      </c>
      <c r="D24" s="125">
        <f>SUM(D21:D23)</f>
        <v>0</v>
      </c>
      <c r="E24" s="150">
        <f t="shared" si="0"/>
        <v>3</v>
      </c>
    </row>
    <row r="25" spans="1:5" ht="15" customHeight="1" x14ac:dyDescent="0.3">
      <c r="A25" s="61" t="s">
        <v>561</v>
      </c>
      <c r="B25" s="62">
        <v>1</v>
      </c>
      <c r="C25" s="62">
        <v>0</v>
      </c>
      <c r="D25" s="62">
        <v>0</v>
      </c>
      <c r="E25" s="131">
        <f t="shared" si="0"/>
        <v>1</v>
      </c>
    </row>
    <row r="26" spans="1:5" ht="15" customHeight="1" x14ac:dyDescent="0.3">
      <c r="A26" s="61" t="s">
        <v>562</v>
      </c>
      <c r="B26" s="62">
        <v>5</v>
      </c>
      <c r="C26" s="62">
        <v>0</v>
      </c>
      <c r="D26" s="62">
        <v>0</v>
      </c>
      <c r="E26" s="131">
        <f t="shared" si="0"/>
        <v>5</v>
      </c>
    </row>
    <row r="27" spans="1:5" ht="15" customHeight="1" x14ac:dyDescent="0.3">
      <c r="A27" s="61" t="s">
        <v>563</v>
      </c>
      <c r="B27" s="62">
        <v>1</v>
      </c>
      <c r="C27" s="62">
        <v>0</v>
      </c>
      <c r="D27" s="62">
        <v>0</v>
      </c>
      <c r="E27" s="131">
        <f t="shared" si="0"/>
        <v>1</v>
      </c>
    </row>
    <row r="28" spans="1:5" ht="15" customHeight="1" x14ac:dyDescent="0.3">
      <c r="A28" s="60" t="s">
        <v>572</v>
      </c>
      <c r="B28" s="125">
        <f>SUM(B25:B27)</f>
        <v>7</v>
      </c>
      <c r="C28" s="125">
        <f>SUM(C25:C27)</f>
        <v>0</v>
      </c>
      <c r="D28" s="125">
        <f>SUM(D25:D27)</f>
        <v>0</v>
      </c>
      <c r="E28" s="150">
        <f t="shared" si="0"/>
        <v>7</v>
      </c>
    </row>
    <row r="29" spans="1:5" ht="37.5" customHeight="1" x14ac:dyDescent="0.3">
      <c r="A29" s="60" t="s">
        <v>573</v>
      </c>
      <c r="B29" s="182">
        <f>B12+B20+B24+B28</f>
        <v>11</v>
      </c>
      <c r="C29" s="90">
        <f>C12+C20+C24+C28</f>
        <v>17934350</v>
      </c>
      <c r="D29" s="182">
        <f>D12+D20+D24+D28</f>
        <v>6</v>
      </c>
      <c r="E29" s="389">
        <f t="shared" si="0"/>
        <v>17934367</v>
      </c>
    </row>
    <row r="30" spans="1:5" ht="15" customHeight="1" x14ac:dyDescent="0.3">
      <c r="A30" s="61" t="s">
        <v>564</v>
      </c>
      <c r="B30" s="62">
        <v>0</v>
      </c>
      <c r="C30" s="62">
        <v>0</v>
      </c>
      <c r="D30" s="62">
        <v>0</v>
      </c>
      <c r="E30" s="131">
        <f t="shared" si="0"/>
        <v>0</v>
      </c>
    </row>
    <row r="31" spans="1:5" ht="15" customHeight="1" x14ac:dyDescent="0.3">
      <c r="A31" s="61" t="s">
        <v>565</v>
      </c>
      <c r="B31" s="62">
        <v>0</v>
      </c>
      <c r="C31" s="62">
        <v>0</v>
      </c>
      <c r="D31" s="62">
        <v>0</v>
      </c>
      <c r="E31" s="131">
        <f t="shared" si="0"/>
        <v>0</v>
      </c>
    </row>
    <row r="32" spans="1:5" ht="15" customHeight="1" x14ac:dyDescent="0.3">
      <c r="A32" s="61" t="s">
        <v>566</v>
      </c>
      <c r="B32" s="62">
        <v>0</v>
      </c>
      <c r="C32" s="62">
        <v>0</v>
      </c>
      <c r="D32" s="62">
        <v>0</v>
      </c>
      <c r="E32" s="131">
        <f t="shared" si="0"/>
        <v>0</v>
      </c>
    </row>
    <row r="33" spans="1:5" ht="15" customHeight="1" x14ac:dyDescent="0.3">
      <c r="A33" s="61" t="s">
        <v>567</v>
      </c>
      <c r="B33" s="62">
        <v>0</v>
      </c>
      <c r="C33" s="62">
        <v>0</v>
      </c>
      <c r="D33" s="62">
        <v>0</v>
      </c>
      <c r="E33" s="131">
        <f t="shared" si="0"/>
        <v>0</v>
      </c>
    </row>
    <row r="34" spans="1:5" ht="25.5" customHeight="1" x14ac:dyDescent="0.3">
      <c r="A34" s="60" t="s">
        <v>568</v>
      </c>
      <c r="B34" s="125">
        <f>SUM(B30:B33)</f>
        <v>0</v>
      </c>
      <c r="C34" s="125">
        <f>SUM(C30:C33)</f>
        <v>0</v>
      </c>
      <c r="D34" s="125">
        <f>SUM(D30:D33)</f>
        <v>0</v>
      </c>
      <c r="E34" s="150">
        <f t="shared" si="0"/>
        <v>0</v>
      </c>
    </row>
    <row r="35" spans="1:5" ht="15" customHeight="1" x14ac:dyDescent="0.3">
      <c r="A35" s="980"/>
      <c r="B35" s="980"/>
      <c r="C35" s="199"/>
    </row>
    <row r="36" spans="1:5" ht="15" customHeight="1" x14ac:dyDescent="0.3">
      <c r="A36" s="978"/>
      <c r="B36" s="978"/>
      <c r="C36" s="199"/>
    </row>
  </sheetData>
  <mergeCells count="6">
    <mergeCell ref="A1:F1"/>
    <mergeCell ref="A36:B36"/>
    <mergeCell ref="A2:E2"/>
    <mergeCell ref="A3:E3"/>
    <mergeCell ref="A4:E4"/>
    <mergeCell ref="A35:B35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40"/>
  <sheetViews>
    <sheetView workbookViewId="0">
      <selection activeCell="F5" sqref="F5"/>
    </sheetView>
  </sheetViews>
  <sheetFormatPr defaultRowHeight="14.4" x14ac:dyDescent="0.3"/>
  <cols>
    <col min="1" max="1" width="100" customWidth="1"/>
    <col min="3" max="3" width="17" style="117" customWidth="1"/>
  </cols>
  <sheetData>
    <row r="1" spans="1:8" ht="15" customHeight="1" x14ac:dyDescent="0.3">
      <c r="A1" s="966" t="s">
        <v>770</v>
      </c>
      <c r="B1" s="977"/>
      <c r="C1" s="977"/>
      <c r="D1" s="977"/>
      <c r="E1" s="977"/>
      <c r="F1" s="977"/>
    </row>
    <row r="2" spans="1:8" ht="18" customHeight="1" x14ac:dyDescent="0.35">
      <c r="A2" s="961" t="str">
        <f>Mellékletek!A1</f>
        <v>Iharosberény Község Önkormányzata</v>
      </c>
      <c r="B2" s="961"/>
      <c r="C2" s="961"/>
      <c r="D2" s="149"/>
      <c r="E2" s="149"/>
      <c r="F2" s="149"/>
      <c r="G2" s="149"/>
      <c r="H2" s="149"/>
    </row>
    <row r="3" spans="1:8" ht="25.5" customHeight="1" x14ac:dyDescent="0.35">
      <c r="A3" s="962" t="s">
        <v>767</v>
      </c>
      <c r="B3" s="962"/>
      <c r="C3" s="962"/>
      <c r="D3" s="127"/>
      <c r="E3" s="127"/>
      <c r="F3" s="127"/>
      <c r="G3" s="127"/>
      <c r="H3" s="127"/>
    </row>
    <row r="4" spans="1:8" ht="26.25" customHeight="1" x14ac:dyDescent="0.35">
      <c r="A4" s="981" t="s">
        <v>37</v>
      </c>
      <c r="B4" s="981"/>
      <c r="C4" s="981"/>
    </row>
    <row r="5" spans="1:8" ht="18.75" customHeight="1" x14ac:dyDescent="0.35">
      <c r="A5" s="97"/>
      <c r="B5" s="100"/>
      <c r="C5" s="158"/>
    </row>
    <row r="6" spans="1:8" ht="23.25" customHeight="1" x14ac:dyDescent="0.3">
      <c r="A6" s="4" t="s">
        <v>664</v>
      </c>
    </row>
    <row r="7" spans="1:8" ht="26.4" x14ac:dyDescent="0.3">
      <c r="A7" s="44" t="s">
        <v>632</v>
      </c>
      <c r="B7" s="3" t="s">
        <v>83</v>
      </c>
      <c r="C7" s="155" t="s">
        <v>22</v>
      </c>
    </row>
    <row r="8" spans="1:8" x14ac:dyDescent="0.3">
      <c r="A8" s="12" t="s">
        <v>393</v>
      </c>
      <c r="B8" s="6" t="s">
        <v>162</v>
      </c>
      <c r="C8" s="156">
        <f>'kiadások korm. funkciónként'!C10</f>
        <v>17934334</v>
      </c>
    </row>
    <row r="9" spans="1:8" x14ac:dyDescent="0.3">
      <c r="A9" s="12" t="s">
        <v>394</v>
      </c>
      <c r="B9" s="6" t="s">
        <v>162</v>
      </c>
      <c r="C9" s="183">
        <v>0</v>
      </c>
    </row>
    <row r="10" spans="1:8" x14ac:dyDescent="0.3">
      <c r="A10" s="12" t="s">
        <v>395</v>
      </c>
      <c r="B10" s="6" t="s">
        <v>162</v>
      </c>
      <c r="C10" s="183">
        <v>0</v>
      </c>
    </row>
    <row r="11" spans="1:8" x14ac:dyDescent="0.3">
      <c r="A11" s="12" t="s">
        <v>396</v>
      </c>
      <c r="B11" s="6" t="s">
        <v>162</v>
      </c>
      <c r="C11" s="183">
        <v>0</v>
      </c>
    </row>
    <row r="12" spans="1:8" x14ac:dyDescent="0.3">
      <c r="A12" s="13" t="s">
        <v>772</v>
      </c>
      <c r="B12" s="6" t="s">
        <v>162</v>
      </c>
      <c r="C12" s="183">
        <v>0</v>
      </c>
    </row>
    <row r="13" spans="1:8" x14ac:dyDescent="0.3">
      <c r="A13" s="13" t="s">
        <v>773</v>
      </c>
      <c r="B13" s="6" t="s">
        <v>162</v>
      </c>
      <c r="C13" s="183"/>
    </row>
    <row r="14" spans="1:8" x14ac:dyDescent="0.3">
      <c r="A14" s="15" t="s">
        <v>30</v>
      </c>
      <c r="B14" s="14" t="s">
        <v>162</v>
      </c>
      <c r="C14" s="183"/>
    </row>
    <row r="15" spans="1:8" x14ac:dyDescent="0.3">
      <c r="A15" s="12" t="s">
        <v>774</v>
      </c>
      <c r="B15" s="6" t="s">
        <v>163</v>
      </c>
      <c r="C15" s="156">
        <f>'kiadások működés felhalmozás'!C57</f>
        <v>0</v>
      </c>
    </row>
    <row r="16" spans="1:8" x14ac:dyDescent="0.3">
      <c r="A16" s="16" t="s">
        <v>29</v>
      </c>
      <c r="B16" s="14" t="s">
        <v>163</v>
      </c>
      <c r="C16" s="204">
        <f>SUM(C15)</f>
        <v>0</v>
      </c>
    </row>
    <row r="17" spans="1:3" x14ac:dyDescent="0.3">
      <c r="A17" s="12" t="s">
        <v>397</v>
      </c>
      <c r="B17" s="6" t="s">
        <v>164</v>
      </c>
      <c r="C17" s="183"/>
    </row>
    <row r="18" spans="1:3" x14ac:dyDescent="0.3">
      <c r="A18" s="12" t="s">
        <v>398</v>
      </c>
      <c r="B18" s="6" t="s">
        <v>164</v>
      </c>
      <c r="C18" s="183"/>
    </row>
    <row r="19" spans="1:3" x14ac:dyDescent="0.3">
      <c r="A19" s="13" t="s">
        <v>775</v>
      </c>
      <c r="B19" s="6" t="s">
        <v>164</v>
      </c>
      <c r="C19" s="183"/>
    </row>
    <row r="20" spans="1:3" x14ac:dyDescent="0.3">
      <c r="A20" s="13" t="s">
        <v>776</v>
      </c>
      <c r="B20" s="6" t="s">
        <v>164</v>
      </c>
      <c r="C20" s="183">
        <v>0</v>
      </c>
    </row>
    <row r="21" spans="1:3" x14ac:dyDescent="0.3">
      <c r="A21" s="13" t="s">
        <v>777</v>
      </c>
      <c r="B21" s="6" t="s">
        <v>164</v>
      </c>
      <c r="C21" s="156">
        <f>'kiadások működés felhalmozás'!C58</f>
        <v>0</v>
      </c>
    </row>
    <row r="22" spans="1:3" x14ac:dyDescent="0.3">
      <c r="A22" s="17" t="s">
        <v>778</v>
      </c>
      <c r="B22" s="6" t="s">
        <v>164</v>
      </c>
      <c r="C22" s="183">
        <v>0</v>
      </c>
    </row>
    <row r="23" spans="1:3" x14ac:dyDescent="0.3">
      <c r="A23" s="11" t="s">
        <v>28</v>
      </c>
      <c r="B23" s="14" t="s">
        <v>164</v>
      </c>
      <c r="C23" s="183"/>
    </row>
    <row r="24" spans="1:3" x14ac:dyDescent="0.3">
      <c r="A24" s="12" t="s">
        <v>399</v>
      </c>
      <c r="B24" s="6" t="s">
        <v>165</v>
      </c>
      <c r="C24" s="183">
        <v>0</v>
      </c>
    </row>
    <row r="25" spans="1:3" x14ac:dyDescent="0.3">
      <c r="A25" s="12" t="s">
        <v>400</v>
      </c>
      <c r="B25" s="6" t="s">
        <v>165</v>
      </c>
      <c r="C25" s="183">
        <v>0</v>
      </c>
    </row>
    <row r="26" spans="1:3" x14ac:dyDescent="0.3">
      <c r="A26" s="11" t="s">
        <v>27</v>
      </c>
      <c r="B26" s="8" t="s">
        <v>165</v>
      </c>
      <c r="C26" s="183"/>
    </row>
    <row r="27" spans="1:3" x14ac:dyDescent="0.3">
      <c r="A27" s="12" t="s">
        <v>779</v>
      </c>
      <c r="B27" s="6" t="s">
        <v>166</v>
      </c>
      <c r="C27" s="183">
        <v>0</v>
      </c>
    </row>
    <row r="28" spans="1:3" x14ac:dyDescent="0.3">
      <c r="A28" s="12" t="s">
        <v>771</v>
      </c>
      <c r="B28" s="6" t="s">
        <v>166</v>
      </c>
      <c r="C28" s="183"/>
    </row>
    <row r="29" spans="1:3" x14ac:dyDescent="0.3">
      <c r="A29" s="13" t="s">
        <v>780</v>
      </c>
      <c r="B29" s="6" t="s">
        <v>166</v>
      </c>
      <c r="C29" s="183"/>
    </row>
    <row r="30" spans="1:3" x14ac:dyDescent="0.3">
      <c r="A30" s="13" t="s">
        <v>781</v>
      </c>
      <c r="B30" s="6" t="s">
        <v>166</v>
      </c>
      <c r="C30" s="183"/>
    </row>
    <row r="31" spans="1:3" x14ac:dyDescent="0.3">
      <c r="A31" s="13" t="s">
        <v>401</v>
      </c>
      <c r="B31" s="6" t="s">
        <v>166</v>
      </c>
      <c r="C31" s="183"/>
    </row>
    <row r="32" spans="1:3" x14ac:dyDescent="0.3">
      <c r="A32" s="13" t="s">
        <v>782</v>
      </c>
      <c r="B32" s="6" t="s">
        <v>166</v>
      </c>
      <c r="C32" s="183"/>
    </row>
    <row r="33" spans="1:3" x14ac:dyDescent="0.3">
      <c r="A33" s="13" t="s">
        <v>780</v>
      </c>
      <c r="B33" s="6" t="s">
        <v>166</v>
      </c>
      <c r="C33" s="183"/>
    </row>
    <row r="34" spans="1:3" x14ac:dyDescent="0.3">
      <c r="A34" s="13" t="s">
        <v>781</v>
      </c>
      <c r="B34" s="6" t="s">
        <v>166</v>
      </c>
      <c r="C34" s="183"/>
    </row>
    <row r="35" spans="1:3" x14ac:dyDescent="0.3">
      <c r="A35" s="13" t="s">
        <v>784</v>
      </c>
      <c r="B35" s="6" t="s">
        <v>166</v>
      </c>
      <c r="C35" s="183"/>
    </row>
    <row r="36" spans="1:3" x14ac:dyDescent="0.3">
      <c r="A36" s="13" t="s">
        <v>783</v>
      </c>
      <c r="B36" s="6" t="s">
        <v>166</v>
      </c>
      <c r="C36" s="183"/>
    </row>
    <row r="37" spans="1:3" x14ac:dyDescent="0.3">
      <c r="A37" s="13" t="s">
        <v>785</v>
      </c>
      <c r="B37" s="6" t="s">
        <v>166</v>
      </c>
      <c r="C37" s="156">
        <f>'kiadások működés felhalmozás'!C60</f>
        <v>9163162</v>
      </c>
    </row>
    <row r="38" spans="1:3" x14ac:dyDescent="0.3">
      <c r="A38" s="13" t="s">
        <v>786</v>
      </c>
      <c r="B38" s="6" t="s">
        <v>166</v>
      </c>
      <c r="C38" s="183">
        <v>0</v>
      </c>
    </row>
    <row r="39" spans="1:3" x14ac:dyDescent="0.3">
      <c r="A39" s="11" t="s">
        <v>402</v>
      </c>
      <c r="B39" s="14" t="s">
        <v>166</v>
      </c>
      <c r="C39" s="183">
        <f>SUM(C27:C38)</f>
        <v>9163162</v>
      </c>
    </row>
    <row r="40" spans="1:3" ht="15.6" x14ac:dyDescent="0.3">
      <c r="A40" s="18" t="s">
        <v>403</v>
      </c>
      <c r="B40" s="9" t="s">
        <v>167</v>
      </c>
      <c r="C40" s="204">
        <f>C14+C16+C23+C26+C39</f>
        <v>9163162</v>
      </c>
    </row>
  </sheetData>
  <mergeCells count="4">
    <mergeCell ref="A3:C3"/>
    <mergeCell ref="A4:C4"/>
    <mergeCell ref="A2:C2"/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17"/>
  <sheetViews>
    <sheetView workbookViewId="0">
      <selection activeCell="F5" sqref="F5"/>
    </sheetView>
  </sheetViews>
  <sheetFormatPr defaultRowHeight="14.4" x14ac:dyDescent="0.3"/>
  <cols>
    <col min="1" max="1" width="91.33203125" customWidth="1"/>
    <col min="2" max="2" width="10.88671875" customWidth="1"/>
    <col min="3" max="3" width="16.109375" style="117" customWidth="1"/>
  </cols>
  <sheetData>
    <row r="1" spans="1:8" ht="15" customHeight="1" x14ac:dyDescent="0.3">
      <c r="A1" s="966" t="s">
        <v>787</v>
      </c>
      <c r="B1" s="977"/>
      <c r="C1" s="977"/>
      <c r="D1" s="977"/>
      <c r="E1" s="977"/>
      <c r="F1" s="977"/>
    </row>
    <row r="2" spans="1:8" ht="18" customHeight="1" x14ac:dyDescent="0.35">
      <c r="A2" s="961" t="str">
        <f>Mellékletek!A1</f>
        <v>Iharosberény Község Önkormányzata</v>
      </c>
      <c r="B2" s="961"/>
      <c r="C2" s="961"/>
      <c r="D2" s="149"/>
      <c r="E2" s="149"/>
      <c r="F2" s="149"/>
      <c r="G2" s="149"/>
      <c r="H2" s="149"/>
    </row>
    <row r="3" spans="1:8" ht="25.5" customHeight="1" x14ac:dyDescent="0.35">
      <c r="A3" s="962" t="s">
        <v>767</v>
      </c>
      <c r="B3" s="962"/>
      <c r="C3" s="962"/>
      <c r="D3" s="127"/>
      <c r="E3" s="127"/>
      <c r="F3" s="127"/>
      <c r="G3" s="127"/>
      <c r="H3" s="127"/>
    </row>
    <row r="4" spans="1:8" ht="27" customHeight="1" x14ac:dyDescent="0.35">
      <c r="A4" s="981" t="s">
        <v>34</v>
      </c>
      <c r="B4" s="982"/>
      <c r="C4" s="982"/>
    </row>
    <row r="5" spans="1:8" ht="19.5" customHeight="1" x14ac:dyDescent="0.35">
      <c r="A5" s="74"/>
      <c r="B5" s="75"/>
      <c r="C5" s="159"/>
    </row>
    <row r="6" spans="1:8" x14ac:dyDescent="0.3">
      <c r="A6" s="4" t="s">
        <v>664</v>
      </c>
    </row>
    <row r="7" spans="1:8" ht="26.4" x14ac:dyDescent="0.3">
      <c r="A7" s="44" t="s">
        <v>632</v>
      </c>
      <c r="B7" s="3" t="s">
        <v>83</v>
      </c>
      <c r="C7" s="155" t="s">
        <v>22</v>
      </c>
    </row>
    <row r="8" spans="1:8" x14ac:dyDescent="0.3">
      <c r="A8" s="13" t="s">
        <v>578</v>
      </c>
      <c r="B8" s="6" t="s">
        <v>173</v>
      </c>
      <c r="C8" s="156">
        <f>'kiadások korm. funkciónként'!C10</f>
        <v>17934334</v>
      </c>
    </row>
    <row r="9" spans="1:8" x14ac:dyDescent="0.3">
      <c r="A9" s="13" t="s">
        <v>579</v>
      </c>
      <c r="B9" s="6" t="s">
        <v>173</v>
      </c>
      <c r="C9" s="156"/>
    </row>
    <row r="10" spans="1:8" x14ac:dyDescent="0.3">
      <c r="A10" s="13" t="s">
        <v>580</v>
      </c>
      <c r="B10" s="6" t="s">
        <v>173</v>
      </c>
      <c r="C10" s="156"/>
    </row>
    <row r="11" spans="1:8" x14ac:dyDescent="0.3">
      <c r="A11" s="13" t="s">
        <v>581</v>
      </c>
      <c r="B11" s="6" t="s">
        <v>173</v>
      </c>
      <c r="C11" s="156"/>
    </row>
    <row r="12" spans="1:8" x14ac:dyDescent="0.3">
      <c r="A12" s="13" t="s">
        <v>582</v>
      </c>
      <c r="B12" s="6" t="s">
        <v>173</v>
      </c>
      <c r="C12" s="156"/>
    </row>
    <row r="13" spans="1:8" x14ac:dyDescent="0.3">
      <c r="A13" s="13" t="s">
        <v>583</v>
      </c>
      <c r="B13" s="6" t="s">
        <v>173</v>
      </c>
      <c r="C13" s="156"/>
    </row>
    <row r="14" spans="1:8" x14ac:dyDescent="0.3">
      <c r="A14" s="13" t="s">
        <v>584</v>
      </c>
      <c r="B14" s="6" t="s">
        <v>173</v>
      </c>
      <c r="C14" s="156"/>
    </row>
    <row r="15" spans="1:8" x14ac:dyDescent="0.3">
      <c r="A15" s="13" t="s">
        <v>585</v>
      </c>
      <c r="B15" s="6" t="s">
        <v>173</v>
      </c>
      <c r="C15" s="156"/>
    </row>
    <row r="16" spans="1:8" x14ac:dyDescent="0.3">
      <c r="A16" s="13" t="s">
        <v>586</v>
      </c>
      <c r="B16" s="6" t="s">
        <v>173</v>
      </c>
      <c r="C16" s="156"/>
    </row>
    <row r="17" spans="1:3" x14ac:dyDescent="0.3">
      <c r="A17" s="13" t="s">
        <v>587</v>
      </c>
      <c r="B17" s="6" t="s">
        <v>173</v>
      </c>
      <c r="C17" s="156"/>
    </row>
    <row r="18" spans="1:3" ht="26.4" x14ac:dyDescent="0.3">
      <c r="A18" s="11" t="s">
        <v>404</v>
      </c>
      <c r="B18" s="8" t="s">
        <v>173</v>
      </c>
      <c r="C18" s="153">
        <f>SUM(C8:C17)</f>
        <v>17934334</v>
      </c>
    </row>
    <row r="19" spans="1:3" x14ac:dyDescent="0.3">
      <c r="A19" s="13" t="s">
        <v>578</v>
      </c>
      <c r="B19" s="6" t="s">
        <v>174</v>
      </c>
      <c r="C19" s="156"/>
    </row>
    <row r="20" spans="1:3" x14ac:dyDescent="0.3">
      <c r="A20" s="13" t="s">
        <v>579</v>
      </c>
      <c r="B20" s="6" t="s">
        <v>174</v>
      </c>
      <c r="C20" s="156"/>
    </row>
    <row r="21" spans="1:3" x14ac:dyDescent="0.3">
      <c r="A21" s="13" t="s">
        <v>580</v>
      </c>
      <c r="B21" s="6" t="s">
        <v>174</v>
      </c>
      <c r="C21" s="156"/>
    </row>
    <row r="22" spans="1:3" x14ac:dyDescent="0.3">
      <c r="A22" s="13" t="s">
        <v>581</v>
      </c>
      <c r="B22" s="6" t="s">
        <v>174</v>
      </c>
      <c r="C22" s="156"/>
    </row>
    <row r="23" spans="1:3" x14ac:dyDescent="0.3">
      <c r="A23" s="13" t="s">
        <v>582</v>
      </c>
      <c r="B23" s="6" t="s">
        <v>174</v>
      </c>
      <c r="C23" s="156"/>
    </row>
    <row r="24" spans="1:3" x14ac:dyDescent="0.3">
      <c r="A24" s="13" t="s">
        <v>583</v>
      </c>
      <c r="B24" s="6" t="s">
        <v>174</v>
      </c>
      <c r="C24" s="156"/>
    </row>
    <row r="25" spans="1:3" x14ac:dyDescent="0.3">
      <c r="A25" s="13" t="s">
        <v>584</v>
      </c>
      <c r="B25" s="6" t="s">
        <v>174</v>
      </c>
      <c r="C25" s="156"/>
    </row>
    <row r="26" spans="1:3" x14ac:dyDescent="0.3">
      <c r="A26" s="13" t="s">
        <v>585</v>
      </c>
      <c r="B26" s="6" t="s">
        <v>174</v>
      </c>
      <c r="C26" s="156"/>
    </row>
    <row r="27" spans="1:3" x14ac:dyDescent="0.3">
      <c r="A27" s="13" t="s">
        <v>586</v>
      </c>
      <c r="B27" s="6" t="s">
        <v>174</v>
      </c>
      <c r="C27" s="156"/>
    </row>
    <row r="28" spans="1:3" x14ac:dyDescent="0.3">
      <c r="A28" s="13" t="s">
        <v>587</v>
      </c>
      <c r="B28" s="6" t="s">
        <v>174</v>
      </c>
      <c r="C28" s="156"/>
    </row>
    <row r="29" spans="1:3" ht="26.4" x14ac:dyDescent="0.3">
      <c r="A29" s="11" t="s">
        <v>405</v>
      </c>
      <c r="B29" s="8" t="s">
        <v>174</v>
      </c>
      <c r="C29" s="153">
        <f>SUM(C19:C28)</f>
        <v>0</v>
      </c>
    </row>
    <row r="30" spans="1:3" x14ac:dyDescent="0.3">
      <c r="A30" s="13" t="s">
        <v>578</v>
      </c>
      <c r="B30" s="6" t="s">
        <v>175</v>
      </c>
      <c r="C30" s="156"/>
    </row>
    <row r="31" spans="1:3" x14ac:dyDescent="0.3">
      <c r="A31" s="13" t="s">
        <v>579</v>
      </c>
      <c r="B31" s="6" t="s">
        <v>175</v>
      </c>
      <c r="C31" s="156"/>
    </row>
    <row r="32" spans="1:3" x14ac:dyDescent="0.3">
      <c r="A32" s="13" t="s">
        <v>580</v>
      </c>
      <c r="B32" s="6" t="s">
        <v>175</v>
      </c>
      <c r="C32" s="156"/>
    </row>
    <row r="33" spans="1:3" x14ac:dyDescent="0.3">
      <c r="A33" s="13" t="s">
        <v>581</v>
      </c>
      <c r="B33" s="6" t="s">
        <v>175</v>
      </c>
      <c r="C33" s="156"/>
    </row>
    <row r="34" spans="1:3" x14ac:dyDescent="0.3">
      <c r="A34" s="13" t="s">
        <v>582</v>
      </c>
      <c r="B34" s="6" t="s">
        <v>175</v>
      </c>
      <c r="C34" s="156"/>
    </row>
    <row r="35" spans="1:3" x14ac:dyDescent="0.3">
      <c r="A35" s="13" t="s">
        <v>583</v>
      </c>
      <c r="B35" s="6" t="s">
        <v>175</v>
      </c>
      <c r="C35" s="156"/>
    </row>
    <row r="36" spans="1:3" x14ac:dyDescent="0.3">
      <c r="A36" s="13" t="s">
        <v>584</v>
      </c>
      <c r="B36" s="6" t="s">
        <v>175</v>
      </c>
      <c r="C36" s="180"/>
    </row>
    <row r="37" spans="1:3" x14ac:dyDescent="0.3">
      <c r="A37" s="13" t="s">
        <v>585</v>
      </c>
      <c r="B37" s="6" t="s">
        <v>175</v>
      </c>
      <c r="C37" s="156">
        <v>1558</v>
      </c>
    </row>
    <row r="38" spans="1:3" x14ac:dyDescent="0.3">
      <c r="A38" s="13" t="s">
        <v>586</v>
      </c>
      <c r="B38" s="6" t="s">
        <v>175</v>
      </c>
      <c r="C38" s="156"/>
    </row>
    <row r="39" spans="1:3" x14ac:dyDescent="0.3">
      <c r="A39" s="13" t="s">
        <v>587</v>
      </c>
      <c r="B39" s="6" t="s">
        <v>175</v>
      </c>
      <c r="C39" s="156"/>
    </row>
    <row r="40" spans="1:3" x14ac:dyDescent="0.3">
      <c r="A40" s="11" t="s">
        <v>406</v>
      </c>
      <c r="B40" s="8" t="s">
        <v>175</v>
      </c>
      <c r="C40" s="153">
        <f>SUM(C30:C39)</f>
        <v>1558</v>
      </c>
    </row>
    <row r="41" spans="1:3" x14ac:dyDescent="0.3">
      <c r="A41" s="13" t="s">
        <v>588</v>
      </c>
      <c r="B41" s="5" t="s">
        <v>177</v>
      </c>
      <c r="C41" s="156"/>
    </row>
    <row r="42" spans="1:3" x14ac:dyDescent="0.3">
      <c r="A42" s="13" t="s">
        <v>589</v>
      </c>
      <c r="B42" s="5" t="s">
        <v>177</v>
      </c>
      <c r="C42" s="156">
        <v>0</v>
      </c>
    </row>
    <row r="43" spans="1:3" x14ac:dyDescent="0.3">
      <c r="A43" s="13" t="s">
        <v>590</v>
      </c>
      <c r="B43" s="5" t="s">
        <v>177</v>
      </c>
      <c r="C43" s="156">
        <v>0</v>
      </c>
    </row>
    <row r="44" spans="1:3" x14ac:dyDescent="0.3">
      <c r="A44" s="5" t="s">
        <v>591</v>
      </c>
      <c r="B44" s="5" t="s">
        <v>177</v>
      </c>
      <c r="C44" s="156"/>
    </row>
    <row r="45" spans="1:3" x14ac:dyDescent="0.3">
      <c r="A45" s="5" t="s">
        <v>592</v>
      </c>
      <c r="B45" s="5" t="s">
        <v>177</v>
      </c>
      <c r="C45" s="156"/>
    </row>
    <row r="46" spans="1:3" x14ac:dyDescent="0.3">
      <c r="A46" s="5" t="s">
        <v>593</v>
      </c>
      <c r="B46" s="5" t="s">
        <v>177</v>
      </c>
      <c r="C46" s="156"/>
    </row>
    <row r="47" spans="1:3" x14ac:dyDescent="0.3">
      <c r="A47" s="13" t="s">
        <v>594</v>
      </c>
      <c r="B47" s="5" t="s">
        <v>177</v>
      </c>
      <c r="C47" s="156"/>
    </row>
    <row r="48" spans="1:3" x14ac:dyDescent="0.3">
      <c r="A48" s="13" t="s">
        <v>595</v>
      </c>
      <c r="B48" s="5" t="s">
        <v>177</v>
      </c>
      <c r="C48" s="156"/>
    </row>
    <row r="49" spans="1:3" x14ac:dyDescent="0.3">
      <c r="A49" s="13" t="s">
        <v>596</v>
      </c>
      <c r="B49" s="5" t="s">
        <v>177</v>
      </c>
      <c r="C49" s="156"/>
    </row>
    <row r="50" spans="1:3" x14ac:dyDescent="0.3">
      <c r="A50" s="13" t="s">
        <v>597</v>
      </c>
      <c r="B50" s="5" t="s">
        <v>177</v>
      </c>
      <c r="C50" s="156"/>
    </row>
    <row r="51" spans="1:3" ht="26.4" x14ac:dyDescent="0.3">
      <c r="A51" s="11" t="s">
        <v>407</v>
      </c>
      <c r="B51" s="8" t="s">
        <v>177</v>
      </c>
      <c r="C51" s="153">
        <f>SUM(C41:C50)</f>
        <v>0</v>
      </c>
    </row>
    <row r="52" spans="1:3" x14ac:dyDescent="0.3">
      <c r="A52" s="13" t="s">
        <v>588</v>
      </c>
      <c r="B52" s="5" t="s">
        <v>182</v>
      </c>
      <c r="C52" s="156"/>
    </row>
    <row r="53" spans="1:3" x14ac:dyDescent="0.3">
      <c r="A53" s="13" t="s">
        <v>589</v>
      </c>
      <c r="B53" s="5" t="s">
        <v>182</v>
      </c>
      <c r="C53" s="156"/>
    </row>
    <row r="54" spans="1:3" x14ac:dyDescent="0.3">
      <c r="A54" s="13" t="s">
        <v>590</v>
      </c>
      <c r="B54" s="5" t="s">
        <v>182</v>
      </c>
      <c r="C54" s="156"/>
    </row>
    <row r="55" spans="1:3" x14ac:dyDescent="0.3">
      <c r="A55" s="5" t="s">
        <v>591</v>
      </c>
      <c r="B55" s="5" t="s">
        <v>182</v>
      </c>
      <c r="C55" s="156"/>
    </row>
    <row r="56" spans="1:3" x14ac:dyDescent="0.3">
      <c r="A56" s="5" t="s">
        <v>592</v>
      </c>
      <c r="B56" s="5" t="s">
        <v>182</v>
      </c>
      <c r="C56" s="156"/>
    </row>
    <row r="57" spans="1:3" x14ac:dyDescent="0.3">
      <c r="A57" s="5" t="s">
        <v>593</v>
      </c>
      <c r="B57" s="5" t="s">
        <v>182</v>
      </c>
      <c r="C57" s="156">
        <v>2359</v>
      </c>
    </row>
    <row r="58" spans="1:3" x14ac:dyDescent="0.3">
      <c r="A58" s="13" t="s">
        <v>594</v>
      </c>
      <c r="B58" s="5" t="s">
        <v>182</v>
      </c>
      <c r="C58" s="156"/>
    </row>
    <row r="59" spans="1:3" x14ac:dyDescent="0.3">
      <c r="A59" s="13" t="s">
        <v>598</v>
      </c>
      <c r="B59" s="5" t="s">
        <v>182</v>
      </c>
      <c r="C59" s="156"/>
    </row>
    <row r="60" spans="1:3" x14ac:dyDescent="0.3">
      <c r="A60" s="13" t="s">
        <v>596</v>
      </c>
      <c r="B60" s="5" t="s">
        <v>182</v>
      </c>
      <c r="C60" s="156"/>
    </row>
    <row r="61" spans="1:3" x14ac:dyDescent="0.3">
      <c r="A61" s="13" t="s">
        <v>597</v>
      </c>
      <c r="B61" s="5" t="s">
        <v>182</v>
      </c>
      <c r="C61" s="156"/>
    </row>
    <row r="62" spans="1:3" x14ac:dyDescent="0.3">
      <c r="A62" s="15" t="s">
        <v>408</v>
      </c>
      <c r="B62" s="8" t="s">
        <v>182</v>
      </c>
      <c r="C62" s="153">
        <f>SUM(C52:C61)</f>
        <v>2359</v>
      </c>
    </row>
    <row r="63" spans="1:3" x14ac:dyDescent="0.3">
      <c r="A63" s="13" t="s">
        <v>578</v>
      </c>
      <c r="B63" s="6" t="s">
        <v>210</v>
      </c>
      <c r="C63" s="156"/>
    </row>
    <row r="64" spans="1:3" x14ac:dyDescent="0.3">
      <c r="A64" s="13" t="s">
        <v>579</v>
      </c>
      <c r="B64" s="6" t="s">
        <v>210</v>
      </c>
      <c r="C64" s="156"/>
    </row>
    <row r="65" spans="1:3" x14ac:dyDescent="0.3">
      <c r="A65" s="13" t="s">
        <v>580</v>
      </c>
      <c r="B65" s="6" t="s">
        <v>210</v>
      </c>
      <c r="C65" s="156"/>
    </row>
    <row r="66" spans="1:3" x14ac:dyDescent="0.3">
      <c r="A66" s="13" t="s">
        <v>581</v>
      </c>
      <c r="B66" s="6" t="s">
        <v>210</v>
      </c>
      <c r="C66" s="156"/>
    </row>
    <row r="67" spans="1:3" x14ac:dyDescent="0.3">
      <c r="A67" s="13" t="s">
        <v>582</v>
      </c>
      <c r="B67" s="6" t="s">
        <v>210</v>
      </c>
      <c r="C67" s="156"/>
    </row>
    <row r="68" spans="1:3" x14ac:dyDescent="0.3">
      <c r="A68" s="13" t="s">
        <v>583</v>
      </c>
      <c r="B68" s="6" t="s">
        <v>210</v>
      </c>
      <c r="C68" s="156"/>
    </row>
    <row r="69" spans="1:3" x14ac:dyDescent="0.3">
      <c r="A69" s="13" t="s">
        <v>584</v>
      </c>
      <c r="B69" s="6" t="s">
        <v>210</v>
      </c>
      <c r="C69" s="156"/>
    </row>
    <row r="70" spans="1:3" x14ac:dyDescent="0.3">
      <c r="A70" s="13" t="s">
        <v>585</v>
      </c>
      <c r="B70" s="6" t="s">
        <v>210</v>
      </c>
      <c r="C70" s="156"/>
    </row>
    <row r="71" spans="1:3" x14ac:dyDescent="0.3">
      <c r="A71" s="13" t="s">
        <v>586</v>
      </c>
      <c r="B71" s="6" t="s">
        <v>210</v>
      </c>
      <c r="C71" s="156"/>
    </row>
    <row r="72" spans="1:3" x14ac:dyDescent="0.3">
      <c r="A72" s="13" t="s">
        <v>587</v>
      </c>
      <c r="B72" s="6" t="s">
        <v>210</v>
      </c>
      <c r="C72" s="156"/>
    </row>
    <row r="73" spans="1:3" ht="26.4" x14ac:dyDescent="0.3">
      <c r="A73" s="11" t="s">
        <v>417</v>
      </c>
      <c r="B73" s="8" t="s">
        <v>210</v>
      </c>
      <c r="C73" s="153">
        <f>SUM(C63:C72)</f>
        <v>0</v>
      </c>
    </row>
    <row r="74" spans="1:3" x14ac:dyDescent="0.3">
      <c r="A74" s="13" t="s">
        <v>578</v>
      </c>
      <c r="B74" s="6" t="s">
        <v>211</v>
      </c>
      <c r="C74" s="156"/>
    </row>
    <row r="75" spans="1:3" x14ac:dyDescent="0.3">
      <c r="A75" s="13" t="s">
        <v>579</v>
      </c>
      <c r="B75" s="6" t="s">
        <v>211</v>
      </c>
      <c r="C75" s="156"/>
    </row>
    <row r="76" spans="1:3" x14ac:dyDescent="0.3">
      <c r="A76" s="13" t="s">
        <v>580</v>
      </c>
      <c r="B76" s="6" t="s">
        <v>211</v>
      </c>
      <c r="C76" s="156"/>
    </row>
    <row r="77" spans="1:3" x14ac:dyDescent="0.3">
      <c r="A77" s="13" t="s">
        <v>581</v>
      </c>
      <c r="B77" s="6" t="s">
        <v>211</v>
      </c>
      <c r="C77" s="156"/>
    </row>
    <row r="78" spans="1:3" x14ac:dyDescent="0.3">
      <c r="A78" s="13" t="s">
        <v>582</v>
      </c>
      <c r="B78" s="6" t="s">
        <v>211</v>
      </c>
      <c r="C78" s="156"/>
    </row>
    <row r="79" spans="1:3" x14ac:dyDescent="0.3">
      <c r="A79" s="13" t="s">
        <v>583</v>
      </c>
      <c r="B79" s="6" t="s">
        <v>211</v>
      </c>
      <c r="C79" s="156"/>
    </row>
    <row r="80" spans="1:3" x14ac:dyDescent="0.3">
      <c r="A80" s="13" t="s">
        <v>584</v>
      </c>
      <c r="B80" s="6" t="s">
        <v>211</v>
      </c>
      <c r="C80" s="156"/>
    </row>
    <row r="81" spans="1:3" x14ac:dyDescent="0.3">
      <c r="A81" s="13" t="s">
        <v>585</v>
      </c>
      <c r="B81" s="6" t="s">
        <v>211</v>
      </c>
      <c r="C81" s="156"/>
    </row>
    <row r="82" spans="1:3" x14ac:dyDescent="0.3">
      <c r="A82" s="13" t="s">
        <v>586</v>
      </c>
      <c r="B82" s="6" t="s">
        <v>211</v>
      </c>
      <c r="C82" s="156"/>
    </row>
    <row r="83" spans="1:3" x14ac:dyDescent="0.3">
      <c r="A83" s="13" t="s">
        <v>587</v>
      </c>
      <c r="B83" s="6" t="s">
        <v>211</v>
      </c>
      <c r="C83" s="156"/>
    </row>
    <row r="84" spans="1:3" ht="26.4" x14ac:dyDescent="0.3">
      <c r="A84" s="11" t="s">
        <v>416</v>
      </c>
      <c r="B84" s="8" t="s">
        <v>211</v>
      </c>
      <c r="C84" s="153">
        <f>SUM(C74:C83)</f>
        <v>0</v>
      </c>
    </row>
    <row r="85" spans="1:3" x14ac:dyDescent="0.3">
      <c r="A85" s="13" t="s">
        <v>578</v>
      </c>
      <c r="B85" s="6" t="s">
        <v>212</v>
      </c>
      <c r="C85" s="156"/>
    </row>
    <row r="86" spans="1:3" x14ac:dyDescent="0.3">
      <c r="A86" s="13" t="s">
        <v>579</v>
      </c>
      <c r="B86" s="6" t="s">
        <v>212</v>
      </c>
      <c r="C86" s="156"/>
    </row>
    <row r="87" spans="1:3" x14ac:dyDescent="0.3">
      <c r="A87" s="13" t="s">
        <v>580</v>
      </c>
      <c r="B87" s="6" t="s">
        <v>212</v>
      </c>
      <c r="C87" s="156"/>
    </row>
    <row r="88" spans="1:3" x14ac:dyDescent="0.3">
      <c r="A88" s="13" t="s">
        <v>581</v>
      </c>
      <c r="B88" s="6" t="s">
        <v>212</v>
      </c>
      <c r="C88" s="156"/>
    </row>
    <row r="89" spans="1:3" x14ac:dyDescent="0.3">
      <c r="A89" s="13" t="s">
        <v>582</v>
      </c>
      <c r="B89" s="6" t="s">
        <v>212</v>
      </c>
      <c r="C89" s="156"/>
    </row>
    <row r="90" spans="1:3" x14ac:dyDescent="0.3">
      <c r="A90" s="13" t="s">
        <v>583</v>
      </c>
      <c r="B90" s="6" t="s">
        <v>212</v>
      </c>
      <c r="C90" s="156"/>
    </row>
    <row r="91" spans="1:3" x14ac:dyDescent="0.3">
      <c r="A91" s="13" t="s">
        <v>584</v>
      </c>
      <c r="B91" s="6" t="s">
        <v>212</v>
      </c>
      <c r="C91" s="156"/>
    </row>
    <row r="92" spans="1:3" x14ac:dyDescent="0.3">
      <c r="A92" s="13" t="s">
        <v>585</v>
      </c>
      <c r="B92" s="6" t="s">
        <v>212</v>
      </c>
      <c r="C92" s="156"/>
    </row>
    <row r="93" spans="1:3" x14ac:dyDescent="0.3">
      <c r="A93" s="13" t="s">
        <v>586</v>
      </c>
      <c r="B93" s="6" t="s">
        <v>212</v>
      </c>
      <c r="C93" s="156"/>
    </row>
    <row r="94" spans="1:3" x14ac:dyDescent="0.3">
      <c r="A94" s="13" t="s">
        <v>587</v>
      </c>
      <c r="B94" s="6" t="s">
        <v>212</v>
      </c>
      <c r="C94" s="156"/>
    </row>
    <row r="95" spans="1:3" x14ac:dyDescent="0.3">
      <c r="A95" s="11" t="s">
        <v>415</v>
      </c>
      <c r="B95" s="8" t="s">
        <v>212</v>
      </c>
      <c r="C95" s="153">
        <f>SUM(C85:C94)</f>
        <v>0</v>
      </c>
    </row>
    <row r="96" spans="1:3" x14ac:dyDescent="0.3">
      <c r="A96" s="13" t="s">
        <v>588</v>
      </c>
      <c r="B96" s="5" t="s">
        <v>214</v>
      </c>
      <c r="C96" s="156"/>
    </row>
    <row r="97" spans="1:3" x14ac:dyDescent="0.3">
      <c r="A97" s="13" t="s">
        <v>589</v>
      </c>
      <c r="B97" s="6" t="s">
        <v>214</v>
      </c>
      <c r="C97" s="156"/>
    </row>
    <row r="98" spans="1:3" x14ac:dyDescent="0.3">
      <c r="A98" s="13" t="s">
        <v>590</v>
      </c>
      <c r="B98" s="5" t="s">
        <v>214</v>
      </c>
      <c r="C98" s="156"/>
    </row>
    <row r="99" spans="1:3" x14ac:dyDescent="0.3">
      <c r="A99" s="5" t="s">
        <v>591</v>
      </c>
      <c r="B99" s="6" t="s">
        <v>214</v>
      </c>
      <c r="C99" s="156"/>
    </row>
    <row r="100" spans="1:3" x14ac:dyDescent="0.3">
      <c r="A100" s="5" t="s">
        <v>592</v>
      </c>
      <c r="B100" s="5" t="s">
        <v>214</v>
      </c>
      <c r="C100" s="156"/>
    </row>
    <row r="101" spans="1:3" x14ac:dyDescent="0.3">
      <c r="A101" s="5" t="s">
        <v>593</v>
      </c>
      <c r="B101" s="6" t="s">
        <v>214</v>
      </c>
      <c r="C101" s="156"/>
    </row>
    <row r="102" spans="1:3" x14ac:dyDescent="0.3">
      <c r="A102" s="13" t="s">
        <v>594</v>
      </c>
      <c r="B102" s="5" t="s">
        <v>214</v>
      </c>
      <c r="C102" s="156"/>
    </row>
    <row r="103" spans="1:3" x14ac:dyDescent="0.3">
      <c r="A103" s="13" t="s">
        <v>598</v>
      </c>
      <c r="B103" s="6" t="s">
        <v>214</v>
      </c>
      <c r="C103" s="156"/>
    </row>
    <row r="104" spans="1:3" x14ac:dyDescent="0.3">
      <c r="A104" s="13" t="s">
        <v>596</v>
      </c>
      <c r="B104" s="5" t="s">
        <v>214</v>
      </c>
      <c r="C104" s="156"/>
    </row>
    <row r="105" spans="1:3" x14ac:dyDescent="0.3">
      <c r="A105" s="13" t="s">
        <v>597</v>
      </c>
      <c r="B105" s="6" t="s">
        <v>214</v>
      </c>
      <c r="C105" s="156"/>
    </row>
    <row r="106" spans="1:3" ht="26.4" x14ac:dyDescent="0.3">
      <c r="A106" s="11" t="s">
        <v>414</v>
      </c>
      <c r="B106" s="8" t="s">
        <v>214</v>
      </c>
      <c r="C106" s="153">
        <f>SUM(C96:C105)</f>
        <v>0</v>
      </c>
    </row>
    <row r="107" spans="1:3" x14ac:dyDescent="0.3">
      <c r="A107" s="13" t="s">
        <v>588</v>
      </c>
      <c r="B107" s="5" t="s">
        <v>217</v>
      </c>
      <c r="C107" s="156"/>
    </row>
    <row r="108" spans="1:3" x14ac:dyDescent="0.3">
      <c r="A108" s="13" t="s">
        <v>589</v>
      </c>
      <c r="B108" s="5" t="s">
        <v>217</v>
      </c>
      <c r="C108" s="156"/>
    </row>
    <row r="109" spans="1:3" x14ac:dyDescent="0.3">
      <c r="A109" s="13" t="s">
        <v>590</v>
      </c>
      <c r="B109" s="5" t="s">
        <v>217</v>
      </c>
      <c r="C109" s="156"/>
    </row>
    <row r="110" spans="1:3" x14ac:dyDescent="0.3">
      <c r="A110" s="5" t="s">
        <v>591</v>
      </c>
      <c r="B110" s="5" t="s">
        <v>217</v>
      </c>
      <c r="C110" s="156"/>
    </row>
    <row r="111" spans="1:3" x14ac:dyDescent="0.3">
      <c r="A111" s="5" t="s">
        <v>592</v>
      </c>
      <c r="B111" s="5" t="s">
        <v>217</v>
      </c>
      <c r="C111" s="156"/>
    </row>
    <row r="112" spans="1:3" x14ac:dyDescent="0.3">
      <c r="A112" s="5" t="s">
        <v>593</v>
      </c>
      <c r="B112" s="5" t="s">
        <v>217</v>
      </c>
      <c r="C112" s="156"/>
    </row>
    <row r="113" spans="1:3" x14ac:dyDescent="0.3">
      <c r="A113" s="13" t="s">
        <v>594</v>
      </c>
      <c r="B113" s="5" t="s">
        <v>217</v>
      </c>
      <c r="C113" s="156"/>
    </row>
    <row r="114" spans="1:3" x14ac:dyDescent="0.3">
      <c r="A114" s="13" t="s">
        <v>598</v>
      </c>
      <c r="B114" s="5" t="s">
        <v>217</v>
      </c>
      <c r="C114" s="156"/>
    </row>
    <row r="115" spans="1:3" x14ac:dyDescent="0.3">
      <c r="A115" s="13" t="s">
        <v>596</v>
      </c>
      <c r="B115" s="5" t="s">
        <v>217</v>
      </c>
      <c r="C115" s="156"/>
    </row>
    <row r="116" spans="1:3" x14ac:dyDescent="0.3">
      <c r="A116" s="13" t="s">
        <v>597</v>
      </c>
      <c r="B116" s="5" t="s">
        <v>217</v>
      </c>
      <c r="C116" s="156"/>
    </row>
    <row r="117" spans="1:3" x14ac:dyDescent="0.3">
      <c r="A117" s="15" t="s">
        <v>453</v>
      </c>
      <c r="B117" s="8" t="s">
        <v>217</v>
      </c>
      <c r="C117" s="153">
        <f>SUM(C107:C116)</f>
        <v>0</v>
      </c>
    </row>
  </sheetData>
  <mergeCells count="4">
    <mergeCell ref="A3:C3"/>
    <mergeCell ref="A4:C4"/>
    <mergeCell ref="A2:C2"/>
    <mergeCell ref="A1:F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117"/>
  <sheetViews>
    <sheetView topLeftCell="A13" workbookViewId="0">
      <selection activeCell="F5" sqref="F5"/>
    </sheetView>
  </sheetViews>
  <sheetFormatPr defaultRowHeight="14.4" x14ac:dyDescent="0.3"/>
  <cols>
    <col min="1" max="1" width="82.5546875" customWidth="1"/>
    <col min="3" max="3" width="16.33203125" style="117" customWidth="1"/>
  </cols>
  <sheetData>
    <row r="1" spans="1:6" x14ac:dyDescent="0.3">
      <c r="A1" s="966" t="s">
        <v>789</v>
      </c>
      <c r="B1" s="977"/>
      <c r="C1" s="977"/>
      <c r="D1" s="977"/>
      <c r="E1" s="977"/>
      <c r="F1" s="977"/>
    </row>
    <row r="2" spans="1:6" ht="18" x14ac:dyDescent="0.35">
      <c r="A2" s="961" t="str">
        <f>Mellékletek!A1</f>
        <v>Iharosberény Község Önkormányzata</v>
      </c>
      <c r="B2" s="961"/>
      <c r="C2" s="961"/>
    </row>
    <row r="3" spans="1:6" ht="27" customHeight="1" x14ac:dyDescent="0.35">
      <c r="A3" s="962" t="s">
        <v>767</v>
      </c>
      <c r="B3" s="962"/>
      <c r="C3" s="962"/>
    </row>
    <row r="4" spans="1:6" ht="25.5" customHeight="1" x14ac:dyDescent="0.35">
      <c r="A4" s="981" t="s">
        <v>35</v>
      </c>
      <c r="B4" s="982"/>
      <c r="C4" s="982"/>
    </row>
    <row r="5" spans="1:6" ht="15.75" customHeight="1" x14ac:dyDescent="0.35">
      <c r="A5" s="74"/>
      <c r="B5" s="75"/>
      <c r="C5" s="159"/>
    </row>
    <row r="6" spans="1:6" ht="21" customHeight="1" x14ac:dyDescent="0.3">
      <c r="A6" s="4" t="s">
        <v>664</v>
      </c>
    </row>
    <row r="7" spans="1:6" ht="26.4" x14ac:dyDescent="0.3">
      <c r="A7" s="44" t="s">
        <v>632</v>
      </c>
      <c r="B7" s="3" t="s">
        <v>83</v>
      </c>
      <c r="C7" s="155" t="s">
        <v>22</v>
      </c>
    </row>
    <row r="8" spans="1:6" x14ac:dyDescent="0.3">
      <c r="A8" s="13" t="s">
        <v>599</v>
      </c>
      <c r="B8" s="6" t="s">
        <v>279</v>
      </c>
      <c r="C8" s="156">
        <f>'kiadások korm. funkciónként'!C10</f>
        <v>17934334</v>
      </c>
    </row>
    <row r="9" spans="1:6" x14ac:dyDescent="0.3">
      <c r="A9" s="13" t="s">
        <v>608</v>
      </c>
      <c r="B9" s="6" t="s">
        <v>279</v>
      </c>
      <c r="C9" s="156"/>
    </row>
    <row r="10" spans="1:6" x14ac:dyDescent="0.3">
      <c r="A10" s="13" t="s">
        <v>609</v>
      </c>
      <c r="B10" s="6" t="s">
        <v>279</v>
      </c>
      <c r="C10" s="156"/>
    </row>
    <row r="11" spans="1:6" x14ac:dyDescent="0.3">
      <c r="A11" s="13" t="s">
        <v>607</v>
      </c>
      <c r="B11" s="6" t="s">
        <v>279</v>
      </c>
      <c r="C11" s="156"/>
    </row>
    <row r="12" spans="1:6" x14ac:dyDescent="0.3">
      <c r="A12" s="13" t="s">
        <v>606</v>
      </c>
      <c r="B12" s="6" t="s">
        <v>279</v>
      </c>
      <c r="C12" s="156"/>
    </row>
    <row r="13" spans="1:6" x14ac:dyDescent="0.3">
      <c r="A13" s="13" t="s">
        <v>605</v>
      </c>
      <c r="B13" s="6" t="s">
        <v>279</v>
      </c>
      <c r="C13" s="156"/>
    </row>
    <row r="14" spans="1:6" x14ac:dyDescent="0.3">
      <c r="A14" s="13" t="s">
        <v>600</v>
      </c>
      <c r="B14" s="6" t="s">
        <v>279</v>
      </c>
      <c r="C14" s="156"/>
    </row>
    <row r="15" spans="1:6" x14ac:dyDescent="0.3">
      <c r="A15" s="13" t="s">
        <v>601</v>
      </c>
      <c r="B15" s="6" t="s">
        <v>279</v>
      </c>
      <c r="C15" s="156"/>
    </row>
    <row r="16" spans="1:6" x14ac:dyDescent="0.3">
      <c r="A16" s="13" t="s">
        <v>602</v>
      </c>
      <c r="B16" s="6" t="s">
        <v>279</v>
      </c>
      <c r="C16" s="156"/>
    </row>
    <row r="17" spans="1:5" x14ac:dyDescent="0.3">
      <c r="A17" s="13" t="s">
        <v>603</v>
      </c>
      <c r="B17" s="6" t="s">
        <v>279</v>
      </c>
      <c r="C17" s="156"/>
    </row>
    <row r="18" spans="1:5" ht="26.4" x14ac:dyDescent="0.3">
      <c r="A18" s="7" t="s">
        <v>463</v>
      </c>
      <c r="B18" s="8" t="s">
        <v>279</v>
      </c>
      <c r="C18" s="153">
        <f>SUM(C8:C17)</f>
        <v>17934334</v>
      </c>
    </row>
    <row r="19" spans="1:5" x14ac:dyDescent="0.3">
      <c r="A19" s="13" t="s">
        <v>599</v>
      </c>
      <c r="B19" s="6" t="s">
        <v>280</v>
      </c>
      <c r="C19" s="156"/>
    </row>
    <row r="20" spans="1:5" x14ac:dyDescent="0.3">
      <c r="A20" s="13" t="s">
        <v>608</v>
      </c>
      <c r="B20" s="6" t="s">
        <v>280</v>
      </c>
      <c r="C20" s="156"/>
    </row>
    <row r="21" spans="1:5" x14ac:dyDescent="0.3">
      <c r="A21" s="13" t="s">
        <v>609</v>
      </c>
      <c r="B21" s="6" t="s">
        <v>280</v>
      </c>
      <c r="C21" s="156"/>
    </row>
    <row r="22" spans="1:5" x14ac:dyDescent="0.3">
      <c r="A22" s="13" t="s">
        <v>607</v>
      </c>
      <c r="B22" s="6" t="s">
        <v>280</v>
      </c>
      <c r="C22" s="156"/>
    </row>
    <row r="23" spans="1:5" x14ac:dyDescent="0.3">
      <c r="A23" s="13" t="s">
        <v>606</v>
      </c>
      <c r="B23" s="6" t="s">
        <v>280</v>
      </c>
      <c r="C23" s="156"/>
    </row>
    <row r="24" spans="1:5" x14ac:dyDescent="0.3">
      <c r="A24" s="13" t="s">
        <v>605</v>
      </c>
      <c r="B24" s="6" t="s">
        <v>280</v>
      </c>
      <c r="C24" s="156"/>
    </row>
    <row r="25" spans="1:5" x14ac:dyDescent="0.3">
      <c r="A25" s="13" t="s">
        <v>600</v>
      </c>
      <c r="B25" s="6" t="s">
        <v>280</v>
      </c>
      <c r="C25" s="156"/>
    </row>
    <row r="26" spans="1:5" x14ac:dyDescent="0.3">
      <c r="A26" s="13" t="s">
        <v>601</v>
      </c>
      <c r="B26" s="6" t="s">
        <v>280</v>
      </c>
      <c r="C26" s="156"/>
    </row>
    <row r="27" spans="1:5" x14ac:dyDescent="0.3">
      <c r="A27" s="13" t="s">
        <v>602</v>
      </c>
      <c r="B27" s="6" t="s">
        <v>280</v>
      </c>
      <c r="C27" s="156"/>
    </row>
    <row r="28" spans="1:5" x14ac:dyDescent="0.3">
      <c r="A28" s="13" t="s">
        <v>603</v>
      </c>
      <c r="B28" s="6" t="s">
        <v>280</v>
      </c>
      <c r="C28" s="156"/>
    </row>
    <row r="29" spans="1:5" ht="26.4" x14ac:dyDescent="0.3">
      <c r="A29" s="7" t="s">
        <v>521</v>
      </c>
      <c r="B29" s="8" t="s">
        <v>280</v>
      </c>
      <c r="C29" s="153">
        <f>SUM(C19:C28)</f>
        <v>0</v>
      </c>
    </row>
    <row r="30" spans="1:5" x14ac:dyDescent="0.3">
      <c r="A30" s="13" t="s">
        <v>599</v>
      </c>
      <c r="B30" s="6" t="s">
        <v>281</v>
      </c>
      <c r="C30" s="156">
        <v>1140</v>
      </c>
      <c r="E30" s="207"/>
    </row>
    <row r="31" spans="1:5" x14ac:dyDescent="0.3">
      <c r="A31" s="13" t="s">
        <v>608</v>
      </c>
      <c r="B31" s="6" t="s">
        <v>281</v>
      </c>
      <c r="C31" s="156"/>
    </row>
    <row r="32" spans="1:5" x14ac:dyDescent="0.3">
      <c r="A32" s="13" t="s">
        <v>609</v>
      </c>
      <c r="B32" s="6" t="s">
        <v>281</v>
      </c>
      <c r="C32" s="156"/>
    </row>
    <row r="33" spans="1:3" x14ac:dyDescent="0.3">
      <c r="A33" s="13" t="s">
        <v>607</v>
      </c>
      <c r="B33" s="6" t="s">
        <v>281</v>
      </c>
      <c r="C33" s="180">
        <v>0</v>
      </c>
    </row>
    <row r="34" spans="1:3" x14ac:dyDescent="0.3">
      <c r="A34" s="13" t="s">
        <v>606</v>
      </c>
      <c r="B34" s="6" t="s">
        <v>281</v>
      </c>
      <c r="C34" s="180">
        <v>6828</v>
      </c>
    </row>
    <row r="35" spans="1:3" x14ac:dyDescent="0.3">
      <c r="A35" s="13" t="s">
        <v>605</v>
      </c>
      <c r="B35" s="6" t="s">
        <v>281</v>
      </c>
      <c r="C35" s="180"/>
    </row>
    <row r="36" spans="1:3" x14ac:dyDescent="0.3">
      <c r="A36" s="13" t="s">
        <v>600</v>
      </c>
      <c r="B36" s="6" t="s">
        <v>281</v>
      </c>
      <c r="C36" s="180">
        <v>9865</v>
      </c>
    </row>
    <row r="37" spans="1:3" x14ac:dyDescent="0.3">
      <c r="A37" s="13" t="s">
        <v>601</v>
      </c>
      <c r="B37" s="6" t="s">
        <v>281</v>
      </c>
      <c r="C37" s="156"/>
    </row>
    <row r="38" spans="1:3" x14ac:dyDescent="0.3">
      <c r="A38" s="13" t="s">
        <v>602</v>
      </c>
      <c r="B38" s="6" t="s">
        <v>281</v>
      </c>
      <c r="C38" s="156"/>
    </row>
    <row r="39" spans="1:3" x14ac:dyDescent="0.3">
      <c r="A39" s="13" t="s">
        <v>603</v>
      </c>
      <c r="B39" s="6" t="s">
        <v>281</v>
      </c>
      <c r="C39" s="156"/>
    </row>
    <row r="40" spans="1:3" x14ac:dyDescent="0.3">
      <c r="A40" s="7" t="s">
        <v>520</v>
      </c>
      <c r="B40" s="8" t="s">
        <v>281</v>
      </c>
      <c r="C40" s="153">
        <f>SUM(C30:C39)</f>
        <v>17833</v>
      </c>
    </row>
    <row r="41" spans="1:3" x14ac:dyDescent="0.3">
      <c r="A41" s="13" t="s">
        <v>599</v>
      </c>
      <c r="B41" s="6" t="s">
        <v>287</v>
      </c>
      <c r="C41" s="156"/>
    </row>
    <row r="42" spans="1:3" x14ac:dyDescent="0.3">
      <c r="A42" s="13" t="s">
        <v>608</v>
      </c>
      <c r="B42" s="6" t="s">
        <v>287</v>
      </c>
      <c r="C42" s="156"/>
    </row>
    <row r="43" spans="1:3" x14ac:dyDescent="0.3">
      <c r="A43" s="13" t="s">
        <v>609</v>
      </c>
      <c r="B43" s="6" t="s">
        <v>287</v>
      </c>
      <c r="C43" s="156"/>
    </row>
    <row r="44" spans="1:3" x14ac:dyDescent="0.3">
      <c r="A44" s="13" t="s">
        <v>607</v>
      </c>
      <c r="B44" s="6" t="s">
        <v>287</v>
      </c>
      <c r="C44" s="156"/>
    </row>
    <row r="45" spans="1:3" x14ac:dyDescent="0.3">
      <c r="A45" s="13" t="s">
        <v>606</v>
      </c>
      <c r="B45" s="6" t="s">
        <v>287</v>
      </c>
      <c r="C45" s="156"/>
    </row>
    <row r="46" spans="1:3" x14ac:dyDescent="0.3">
      <c r="A46" s="13" t="s">
        <v>605</v>
      </c>
      <c r="B46" s="6" t="s">
        <v>287</v>
      </c>
      <c r="C46" s="156"/>
    </row>
    <row r="47" spans="1:3" x14ac:dyDescent="0.3">
      <c r="A47" s="13" t="s">
        <v>600</v>
      </c>
      <c r="B47" s="6" t="s">
        <v>287</v>
      </c>
      <c r="C47" s="156"/>
    </row>
    <row r="48" spans="1:3" x14ac:dyDescent="0.3">
      <c r="A48" s="13" t="s">
        <v>601</v>
      </c>
      <c r="B48" s="6" t="s">
        <v>287</v>
      </c>
      <c r="C48" s="156"/>
    </row>
    <row r="49" spans="1:3" x14ac:dyDescent="0.3">
      <c r="A49" s="13" t="s">
        <v>602</v>
      </c>
      <c r="B49" s="6" t="s">
        <v>287</v>
      </c>
      <c r="C49" s="156"/>
    </row>
    <row r="50" spans="1:3" x14ac:dyDescent="0.3">
      <c r="A50" s="13" t="s">
        <v>603</v>
      </c>
      <c r="B50" s="6" t="s">
        <v>287</v>
      </c>
      <c r="C50" s="156"/>
    </row>
    <row r="51" spans="1:3" ht="26.4" x14ac:dyDescent="0.3">
      <c r="A51" s="7" t="s">
        <v>519</v>
      </c>
      <c r="B51" s="8" t="s">
        <v>287</v>
      </c>
      <c r="C51" s="153">
        <f>SUM(C41:C50)</f>
        <v>0</v>
      </c>
    </row>
    <row r="52" spans="1:3" x14ac:dyDescent="0.3">
      <c r="A52" s="13" t="s">
        <v>604</v>
      </c>
      <c r="B52" s="6" t="s">
        <v>288</v>
      </c>
      <c r="C52" s="156"/>
    </row>
    <row r="53" spans="1:3" x14ac:dyDescent="0.3">
      <c r="A53" s="13" t="s">
        <v>608</v>
      </c>
      <c r="B53" s="6" t="s">
        <v>288</v>
      </c>
      <c r="C53" s="156"/>
    </row>
    <row r="54" spans="1:3" x14ac:dyDescent="0.3">
      <c r="A54" s="13" t="s">
        <v>609</v>
      </c>
      <c r="B54" s="6" t="s">
        <v>288</v>
      </c>
      <c r="C54" s="156"/>
    </row>
    <row r="55" spans="1:3" x14ac:dyDescent="0.3">
      <c r="A55" s="13" t="s">
        <v>607</v>
      </c>
      <c r="B55" s="6" t="s">
        <v>288</v>
      </c>
      <c r="C55" s="156"/>
    </row>
    <row r="56" spans="1:3" x14ac:dyDescent="0.3">
      <c r="A56" s="13" t="s">
        <v>606</v>
      </c>
      <c r="B56" s="6" t="s">
        <v>288</v>
      </c>
      <c r="C56" s="156"/>
    </row>
    <row r="57" spans="1:3" x14ac:dyDescent="0.3">
      <c r="A57" s="13" t="s">
        <v>605</v>
      </c>
      <c r="B57" s="6" t="s">
        <v>288</v>
      </c>
      <c r="C57" s="156"/>
    </row>
    <row r="58" spans="1:3" x14ac:dyDescent="0.3">
      <c r="A58" s="13" t="s">
        <v>600</v>
      </c>
      <c r="B58" s="6" t="s">
        <v>288</v>
      </c>
      <c r="C58" s="156"/>
    </row>
    <row r="59" spans="1:3" x14ac:dyDescent="0.3">
      <c r="A59" s="13" t="s">
        <v>601</v>
      </c>
      <c r="B59" s="6" t="s">
        <v>288</v>
      </c>
      <c r="C59" s="156"/>
    </row>
    <row r="60" spans="1:3" x14ac:dyDescent="0.3">
      <c r="A60" s="13" t="s">
        <v>602</v>
      </c>
      <c r="B60" s="6" t="s">
        <v>288</v>
      </c>
      <c r="C60" s="156"/>
    </row>
    <row r="61" spans="1:3" x14ac:dyDescent="0.3">
      <c r="A61" s="13" t="s">
        <v>603</v>
      </c>
      <c r="B61" s="6" t="s">
        <v>288</v>
      </c>
      <c r="C61" s="156"/>
    </row>
    <row r="62" spans="1:3" ht="26.4" x14ac:dyDescent="0.3">
      <c r="A62" s="7" t="s">
        <v>522</v>
      </c>
      <c r="B62" s="8" t="s">
        <v>288</v>
      </c>
      <c r="C62" s="153">
        <f>SUM(C52:C61)</f>
        <v>0</v>
      </c>
    </row>
    <row r="63" spans="1:3" x14ac:dyDescent="0.3">
      <c r="A63" s="13" t="s">
        <v>599</v>
      </c>
      <c r="B63" s="6" t="s">
        <v>289</v>
      </c>
      <c r="C63" s="156"/>
    </row>
    <row r="64" spans="1:3" x14ac:dyDescent="0.3">
      <c r="A64" s="13" t="s">
        <v>608</v>
      </c>
      <c r="B64" s="6" t="s">
        <v>289</v>
      </c>
      <c r="C64" s="156"/>
    </row>
    <row r="65" spans="1:3" x14ac:dyDescent="0.3">
      <c r="A65" s="13" t="s">
        <v>609</v>
      </c>
      <c r="B65" s="6" t="s">
        <v>289</v>
      </c>
      <c r="C65" s="156">
        <v>0</v>
      </c>
    </row>
    <row r="66" spans="1:3" x14ac:dyDescent="0.3">
      <c r="A66" s="13" t="s">
        <v>607</v>
      </c>
      <c r="B66" s="6" t="s">
        <v>289</v>
      </c>
      <c r="C66" s="156"/>
    </row>
    <row r="67" spans="1:3" x14ac:dyDescent="0.3">
      <c r="A67" s="13" t="s">
        <v>606</v>
      </c>
      <c r="B67" s="6" t="s">
        <v>289</v>
      </c>
      <c r="C67" s="156"/>
    </row>
    <row r="68" spans="1:3" x14ac:dyDescent="0.3">
      <c r="A68" s="13" t="s">
        <v>605</v>
      </c>
      <c r="B68" s="6" t="s">
        <v>289</v>
      </c>
      <c r="C68" s="156"/>
    </row>
    <row r="69" spans="1:3" x14ac:dyDescent="0.3">
      <c r="A69" s="13" t="s">
        <v>600</v>
      </c>
      <c r="B69" s="6" t="s">
        <v>289</v>
      </c>
      <c r="C69" s="156"/>
    </row>
    <row r="70" spans="1:3" x14ac:dyDescent="0.3">
      <c r="A70" s="13" t="s">
        <v>601</v>
      </c>
      <c r="B70" s="6" t="s">
        <v>289</v>
      </c>
      <c r="C70" s="156"/>
    </row>
    <row r="71" spans="1:3" x14ac:dyDescent="0.3">
      <c r="A71" s="13" t="s">
        <v>602</v>
      </c>
      <c r="B71" s="6" t="s">
        <v>289</v>
      </c>
      <c r="C71" s="156"/>
    </row>
    <row r="72" spans="1:3" x14ac:dyDescent="0.3">
      <c r="A72" s="13" t="s">
        <v>603</v>
      </c>
      <c r="B72" s="6" t="s">
        <v>289</v>
      </c>
      <c r="C72" s="156"/>
    </row>
    <row r="73" spans="1:3" x14ac:dyDescent="0.3">
      <c r="A73" s="7" t="s">
        <v>468</v>
      </c>
      <c r="B73" s="8" t="s">
        <v>289</v>
      </c>
      <c r="C73" s="153">
        <f>SUM(C63:C72)</f>
        <v>0</v>
      </c>
    </row>
    <row r="74" spans="1:3" x14ac:dyDescent="0.3">
      <c r="A74" s="13" t="s">
        <v>610</v>
      </c>
      <c r="B74" s="5" t="s">
        <v>339</v>
      </c>
      <c r="C74" s="156"/>
    </row>
    <row r="75" spans="1:3" x14ac:dyDescent="0.3">
      <c r="A75" s="13" t="s">
        <v>611</v>
      </c>
      <c r="B75" s="5" t="s">
        <v>339</v>
      </c>
      <c r="C75" s="156">
        <v>0</v>
      </c>
    </row>
    <row r="76" spans="1:3" x14ac:dyDescent="0.3">
      <c r="A76" s="13" t="s">
        <v>619</v>
      </c>
      <c r="B76" s="5" t="s">
        <v>339</v>
      </c>
      <c r="C76" s="156"/>
    </row>
    <row r="77" spans="1:3" x14ac:dyDescent="0.3">
      <c r="A77" s="5" t="s">
        <v>618</v>
      </c>
      <c r="B77" s="5" t="s">
        <v>339</v>
      </c>
      <c r="C77" s="156"/>
    </row>
    <row r="78" spans="1:3" x14ac:dyDescent="0.3">
      <c r="A78" s="5" t="s">
        <v>617</v>
      </c>
      <c r="B78" s="5" t="s">
        <v>339</v>
      </c>
      <c r="C78" s="156"/>
    </row>
    <row r="79" spans="1:3" x14ac:dyDescent="0.3">
      <c r="A79" s="5" t="s">
        <v>616</v>
      </c>
      <c r="B79" s="5" t="s">
        <v>339</v>
      </c>
      <c r="C79" s="156"/>
    </row>
    <row r="80" spans="1:3" x14ac:dyDescent="0.3">
      <c r="A80" s="13" t="s">
        <v>615</v>
      </c>
      <c r="B80" s="5" t="s">
        <v>339</v>
      </c>
      <c r="C80" s="156"/>
    </row>
    <row r="81" spans="1:3" x14ac:dyDescent="0.3">
      <c r="A81" s="13" t="s">
        <v>620</v>
      </c>
      <c r="B81" s="5" t="s">
        <v>339</v>
      </c>
      <c r="C81" s="156"/>
    </row>
    <row r="82" spans="1:3" x14ac:dyDescent="0.3">
      <c r="A82" s="13" t="s">
        <v>612</v>
      </c>
      <c r="B82" s="5" t="s">
        <v>339</v>
      </c>
      <c r="C82" s="156"/>
    </row>
    <row r="83" spans="1:3" x14ac:dyDescent="0.3">
      <c r="A83" s="13" t="s">
        <v>613</v>
      </c>
      <c r="B83" s="5" t="s">
        <v>339</v>
      </c>
      <c r="C83" s="156"/>
    </row>
    <row r="84" spans="1:3" ht="26.4" x14ac:dyDescent="0.3">
      <c r="A84" s="7" t="s">
        <v>538</v>
      </c>
      <c r="B84" s="8" t="s">
        <v>339</v>
      </c>
      <c r="C84" s="153">
        <f>SUM(C74:C83)</f>
        <v>0</v>
      </c>
    </row>
    <row r="85" spans="1:3" x14ac:dyDescent="0.3">
      <c r="A85" s="13" t="s">
        <v>610</v>
      </c>
      <c r="B85" s="5" t="s">
        <v>340</v>
      </c>
      <c r="C85" s="156"/>
    </row>
    <row r="86" spans="1:3" x14ac:dyDescent="0.3">
      <c r="A86" s="13" t="s">
        <v>611</v>
      </c>
      <c r="B86" s="5" t="s">
        <v>340</v>
      </c>
      <c r="C86" s="156"/>
    </row>
    <row r="87" spans="1:3" x14ac:dyDescent="0.3">
      <c r="A87" s="13" t="s">
        <v>619</v>
      </c>
      <c r="B87" s="5" t="s">
        <v>340</v>
      </c>
      <c r="C87" s="156"/>
    </row>
    <row r="88" spans="1:3" x14ac:dyDescent="0.3">
      <c r="A88" s="5" t="s">
        <v>618</v>
      </c>
      <c r="B88" s="5" t="s">
        <v>340</v>
      </c>
      <c r="C88" s="156"/>
    </row>
    <row r="89" spans="1:3" x14ac:dyDescent="0.3">
      <c r="A89" s="5" t="s">
        <v>617</v>
      </c>
      <c r="B89" s="5" t="s">
        <v>340</v>
      </c>
      <c r="C89" s="156"/>
    </row>
    <row r="90" spans="1:3" x14ac:dyDescent="0.3">
      <c r="A90" s="5" t="s">
        <v>616</v>
      </c>
      <c r="B90" s="5" t="s">
        <v>340</v>
      </c>
      <c r="C90" s="156"/>
    </row>
    <row r="91" spans="1:3" x14ac:dyDescent="0.3">
      <c r="A91" s="13" t="s">
        <v>615</v>
      </c>
      <c r="B91" s="5" t="s">
        <v>340</v>
      </c>
      <c r="C91" s="156"/>
    </row>
    <row r="92" spans="1:3" x14ac:dyDescent="0.3">
      <c r="A92" s="13" t="s">
        <v>614</v>
      </c>
      <c r="B92" s="5" t="s">
        <v>340</v>
      </c>
      <c r="C92" s="156"/>
    </row>
    <row r="93" spans="1:3" x14ac:dyDescent="0.3">
      <c r="A93" s="13" t="s">
        <v>612</v>
      </c>
      <c r="B93" s="5" t="s">
        <v>340</v>
      </c>
      <c r="C93" s="156"/>
    </row>
    <row r="94" spans="1:3" x14ac:dyDescent="0.3">
      <c r="A94" s="13" t="s">
        <v>613</v>
      </c>
      <c r="B94" s="5" t="s">
        <v>340</v>
      </c>
      <c r="C94" s="156"/>
    </row>
    <row r="95" spans="1:3" x14ac:dyDescent="0.3">
      <c r="A95" s="15" t="s">
        <v>539</v>
      </c>
      <c r="B95" s="8" t="s">
        <v>340</v>
      </c>
      <c r="C95" s="153">
        <f>SUM(C85:C94)</f>
        <v>0</v>
      </c>
    </row>
    <row r="96" spans="1:3" x14ac:dyDescent="0.3">
      <c r="A96" s="13" t="s">
        <v>610</v>
      </c>
      <c r="B96" s="5" t="s">
        <v>344</v>
      </c>
      <c r="C96" s="156"/>
    </row>
    <row r="97" spans="1:3" x14ac:dyDescent="0.3">
      <c r="A97" s="13" t="s">
        <v>611</v>
      </c>
      <c r="B97" s="5" t="s">
        <v>344</v>
      </c>
      <c r="C97" s="156"/>
    </row>
    <row r="98" spans="1:3" x14ac:dyDescent="0.3">
      <c r="A98" s="13" t="s">
        <v>619</v>
      </c>
      <c r="B98" s="5" t="s">
        <v>344</v>
      </c>
      <c r="C98" s="156"/>
    </row>
    <row r="99" spans="1:3" x14ac:dyDescent="0.3">
      <c r="A99" s="5" t="s">
        <v>618</v>
      </c>
      <c r="B99" s="5" t="s">
        <v>344</v>
      </c>
      <c r="C99" s="156"/>
    </row>
    <row r="100" spans="1:3" x14ac:dyDescent="0.3">
      <c r="A100" s="5" t="s">
        <v>617</v>
      </c>
      <c r="B100" s="5" t="s">
        <v>344</v>
      </c>
      <c r="C100" s="156"/>
    </row>
    <row r="101" spans="1:3" x14ac:dyDescent="0.3">
      <c r="A101" s="5" t="s">
        <v>616</v>
      </c>
      <c r="B101" s="5" t="s">
        <v>344</v>
      </c>
      <c r="C101" s="156"/>
    </row>
    <row r="102" spans="1:3" x14ac:dyDescent="0.3">
      <c r="A102" s="13" t="s">
        <v>615</v>
      </c>
      <c r="B102" s="5" t="s">
        <v>344</v>
      </c>
      <c r="C102" s="156"/>
    </row>
    <row r="103" spans="1:3" x14ac:dyDescent="0.3">
      <c r="A103" s="13" t="s">
        <v>620</v>
      </c>
      <c r="B103" s="5" t="s">
        <v>344</v>
      </c>
      <c r="C103" s="156"/>
    </row>
    <row r="104" spans="1:3" x14ac:dyDescent="0.3">
      <c r="A104" s="13" t="s">
        <v>612</v>
      </c>
      <c r="B104" s="5" t="s">
        <v>344</v>
      </c>
      <c r="C104" s="156"/>
    </row>
    <row r="105" spans="1:3" x14ac:dyDescent="0.3">
      <c r="A105" s="13" t="s">
        <v>613</v>
      </c>
      <c r="B105" s="5" t="s">
        <v>344</v>
      </c>
      <c r="C105" s="156"/>
    </row>
    <row r="106" spans="1:3" ht="26.4" x14ac:dyDescent="0.3">
      <c r="A106" s="7" t="s">
        <v>540</v>
      </c>
      <c r="B106" s="8" t="s">
        <v>344</v>
      </c>
      <c r="C106" s="153">
        <f>SUM(C96:C105)</f>
        <v>0</v>
      </c>
    </row>
    <row r="107" spans="1:3" x14ac:dyDescent="0.3">
      <c r="A107" s="13" t="s">
        <v>610</v>
      </c>
      <c r="B107" s="5" t="s">
        <v>345</v>
      </c>
      <c r="C107" s="156"/>
    </row>
    <row r="108" spans="1:3" x14ac:dyDescent="0.3">
      <c r="A108" s="13" t="s">
        <v>611</v>
      </c>
      <c r="B108" s="5" t="s">
        <v>345</v>
      </c>
      <c r="C108" s="156"/>
    </row>
    <row r="109" spans="1:3" x14ac:dyDescent="0.3">
      <c r="A109" s="13" t="s">
        <v>619</v>
      </c>
      <c r="B109" s="5" t="s">
        <v>345</v>
      </c>
      <c r="C109" s="156"/>
    </row>
    <row r="110" spans="1:3" x14ac:dyDescent="0.3">
      <c r="A110" s="5" t="s">
        <v>618</v>
      </c>
      <c r="B110" s="5" t="s">
        <v>345</v>
      </c>
      <c r="C110" s="156"/>
    </row>
    <row r="111" spans="1:3" x14ac:dyDescent="0.3">
      <c r="A111" s="5" t="s">
        <v>617</v>
      </c>
      <c r="B111" s="5" t="s">
        <v>345</v>
      </c>
      <c r="C111" s="156"/>
    </row>
    <row r="112" spans="1:3" x14ac:dyDescent="0.3">
      <c r="A112" s="5" t="s">
        <v>616</v>
      </c>
      <c r="B112" s="5" t="s">
        <v>345</v>
      </c>
      <c r="C112" s="156"/>
    </row>
    <row r="113" spans="1:3" x14ac:dyDescent="0.3">
      <c r="A113" s="13" t="s">
        <v>615</v>
      </c>
      <c r="B113" s="5" t="s">
        <v>345</v>
      </c>
      <c r="C113" s="156"/>
    </row>
    <row r="114" spans="1:3" x14ac:dyDescent="0.3">
      <c r="A114" s="13" t="s">
        <v>614</v>
      </c>
      <c r="B114" s="5" t="s">
        <v>345</v>
      </c>
      <c r="C114" s="156"/>
    </row>
    <row r="115" spans="1:3" x14ac:dyDescent="0.3">
      <c r="A115" s="13" t="s">
        <v>612</v>
      </c>
      <c r="B115" s="5" t="s">
        <v>345</v>
      </c>
      <c r="C115" s="156"/>
    </row>
    <row r="116" spans="1:3" x14ac:dyDescent="0.3">
      <c r="A116" s="13" t="s">
        <v>613</v>
      </c>
      <c r="B116" s="5" t="s">
        <v>345</v>
      </c>
      <c r="C116" s="156"/>
    </row>
    <row r="117" spans="1:3" x14ac:dyDescent="0.3">
      <c r="A117" s="15" t="s">
        <v>541</v>
      </c>
      <c r="B117" s="8" t="s">
        <v>345</v>
      </c>
      <c r="C117" s="153">
        <f>SUM(C107:C116)</f>
        <v>0</v>
      </c>
    </row>
  </sheetData>
  <mergeCells count="4">
    <mergeCell ref="A3:C3"/>
    <mergeCell ref="A4:C4"/>
    <mergeCell ref="A2:C2"/>
    <mergeCell ref="A1:F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5"/>
  <sheetViews>
    <sheetView workbookViewId="0">
      <selection activeCell="F5" sqref="F5"/>
    </sheetView>
  </sheetViews>
  <sheetFormatPr defaultRowHeight="14.4" x14ac:dyDescent="0.3"/>
  <cols>
    <col min="1" max="1" width="65" customWidth="1"/>
    <col min="3" max="3" width="16.88671875" style="117" customWidth="1"/>
  </cols>
  <sheetData>
    <row r="1" spans="1:3" x14ac:dyDescent="0.3">
      <c r="A1" s="966" t="s">
        <v>788</v>
      </c>
      <c r="B1" s="977"/>
      <c r="C1" s="977"/>
    </row>
    <row r="2" spans="1:3" ht="18" x14ac:dyDescent="0.35">
      <c r="A2" s="961" t="str">
        <f>Mellékletek!A1</f>
        <v>Iharosberény Község Önkormányzata</v>
      </c>
      <c r="B2" s="961"/>
      <c r="C2" s="961"/>
    </row>
    <row r="3" spans="1:3" ht="27" customHeight="1" x14ac:dyDescent="0.35">
      <c r="A3" s="962" t="s">
        <v>767</v>
      </c>
      <c r="B3" s="962"/>
      <c r="C3" s="962"/>
    </row>
    <row r="4" spans="1:3" ht="26.25" customHeight="1" x14ac:dyDescent="0.35">
      <c r="A4" s="981" t="s">
        <v>31</v>
      </c>
      <c r="B4" s="982"/>
      <c r="C4" s="982"/>
    </row>
    <row r="6" spans="1:3" ht="26.4" x14ac:dyDescent="0.3">
      <c r="A6" s="44" t="s">
        <v>632</v>
      </c>
      <c r="B6" s="3" t="s">
        <v>83</v>
      </c>
      <c r="C6" s="155" t="s">
        <v>22</v>
      </c>
    </row>
    <row r="7" spans="1:3" x14ac:dyDescent="0.3">
      <c r="A7" s="5" t="s">
        <v>523</v>
      </c>
      <c r="B7" s="5" t="s">
        <v>296</v>
      </c>
      <c r="C7" s="156">
        <v>3150</v>
      </c>
    </row>
    <row r="8" spans="1:3" x14ac:dyDescent="0.3">
      <c r="A8" s="5" t="s">
        <v>524</v>
      </c>
      <c r="B8" s="5" t="s">
        <v>296</v>
      </c>
      <c r="C8" s="156">
        <f>'kiadások korm. funkciónként'!C10</f>
        <v>17934334</v>
      </c>
    </row>
    <row r="9" spans="1:3" x14ac:dyDescent="0.3">
      <c r="A9" s="5" t="s">
        <v>525</v>
      </c>
      <c r="B9" s="5" t="s">
        <v>296</v>
      </c>
      <c r="C9" s="156">
        <v>4000</v>
      </c>
    </row>
    <row r="10" spans="1:3" x14ac:dyDescent="0.3">
      <c r="A10" s="5" t="s">
        <v>526</v>
      </c>
      <c r="B10" s="5" t="s">
        <v>296</v>
      </c>
      <c r="C10" s="156"/>
    </row>
    <row r="11" spans="1:3" x14ac:dyDescent="0.3">
      <c r="A11" s="7" t="s">
        <v>473</v>
      </c>
      <c r="B11" s="8" t="s">
        <v>296</v>
      </c>
      <c r="C11" s="157">
        <f>SUM(C7:C10)</f>
        <v>17941484</v>
      </c>
    </row>
    <row r="12" spans="1:3" x14ac:dyDescent="0.3">
      <c r="A12" s="5" t="s">
        <v>474</v>
      </c>
      <c r="B12" s="6" t="s">
        <v>297</v>
      </c>
      <c r="C12" s="204">
        <f>C13+C14</f>
        <v>11000</v>
      </c>
    </row>
    <row r="13" spans="1:3" ht="27.6" x14ac:dyDescent="0.3">
      <c r="A13" s="56" t="s">
        <v>298</v>
      </c>
      <c r="B13" s="56" t="s">
        <v>297</v>
      </c>
      <c r="C13" s="156">
        <v>11000</v>
      </c>
    </row>
    <row r="14" spans="1:3" ht="27.6" x14ac:dyDescent="0.3">
      <c r="A14" s="56" t="s">
        <v>299</v>
      </c>
      <c r="B14" s="56" t="s">
        <v>297</v>
      </c>
      <c r="C14" s="156"/>
    </row>
    <row r="15" spans="1:3" x14ac:dyDescent="0.3">
      <c r="A15" s="5" t="s">
        <v>476</v>
      </c>
      <c r="B15" s="6" t="s">
        <v>303</v>
      </c>
      <c r="C15" s="205">
        <f>C16+C17+C18+C19</f>
        <v>3800</v>
      </c>
    </row>
    <row r="16" spans="1:3" ht="27.6" x14ac:dyDescent="0.3">
      <c r="A16" s="56" t="s">
        <v>304</v>
      </c>
      <c r="B16" s="56" t="s">
        <v>303</v>
      </c>
      <c r="C16" s="180"/>
    </row>
    <row r="17" spans="1:3" ht="27.6" x14ac:dyDescent="0.3">
      <c r="A17" s="56" t="s">
        <v>305</v>
      </c>
      <c r="B17" s="56" t="s">
        <v>303</v>
      </c>
      <c r="C17" s="180">
        <v>3800</v>
      </c>
    </row>
    <row r="18" spans="1:3" x14ac:dyDescent="0.3">
      <c r="A18" s="56" t="s">
        <v>306</v>
      </c>
      <c r="B18" s="56" t="s">
        <v>303</v>
      </c>
      <c r="C18" s="156"/>
    </row>
    <row r="19" spans="1:3" x14ac:dyDescent="0.3">
      <c r="A19" s="56" t="s">
        <v>307</v>
      </c>
      <c r="B19" s="56" t="s">
        <v>303</v>
      </c>
      <c r="C19" s="156"/>
    </row>
    <row r="20" spans="1:3" x14ac:dyDescent="0.3">
      <c r="A20" s="5" t="s">
        <v>527</v>
      </c>
      <c r="B20" s="6" t="s">
        <v>308</v>
      </c>
      <c r="C20" s="156"/>
    </row>
    <row r="21" spans="1:3" x14ac:dyDescent="0.3">
      <c r="A21" s="56" t="s">
        <v>309</v>
      </c>
      <c r="B21" s="56" t="s">
        <v>308</v>
      </c>
      <c r="C21" s="156"/>
    </row>
    <row r="22" spans="1:3" x14ac:dyDescent="0.3">
      <c r="A22" s="56" t="s">
        <v>310</v>
      </c>
      <c r="B22" s="56" t="s">
        <v>308</v>
      </c>
      <c r="C22" s="156">
        <v>1000</v>
      </c>
    </row>
    <row r="23" spans="1:3" x14ac:dyDescent="0.3">
      <c r="A23" s="7" t="s">
        <v>506</v>
      </c>
      <c r="B23" s="8" t="s">
        <v>311</v>
      </c>
      <c r="C23" s="157">
        <f>C12+C15+C20</f>
        <v>14800</v>
      </c>
    </row>
    <row r="24" spans="1:3" x14ac:dyDescent="0.3">
      <c r="A24" s="5" t="s">
        <v>528</v>
      </c>
      <c r="B24" s="5" t="s">
        <v>312</v>
      </c>
      <c r="C24" s="156"/>
    </row>
    <row r="25" spans="1:3" x14ac:dyDescent="0.3">
      <c r="A25" s="5" t="s">
        <v>529</v>
      </c>
      <c r="B25" s="5" t="s">
        <v>312</v>
      </c>
      <c r="C25" s="156"/>
    </row>
    <row r="26" spans="1:3" x14ac:dyDescent="0.3">
      <c r="A26" s="5" t="s">
        <v>530</v>
      </c>
      <c r="B26" s="5" t="s">
        <v>312</v>
      </c>
      <c r="C26" s="156"/>
    </row>
    <row r="27" spans="1:3" x14ac:dyDescent="0.3">
      <c r="A27" s="5" t="s">
        <v>531</v>
      </c>
      <c r="B27" s="5" t="s">
        <v>312</v>
      </c>
      <c r="C27" s="156"/>
    </row>
    <row r="28" spans="1:3" x14ac:dyDescent="0.3">
      <c r="A28" s="5" t="s">
        <v>532</v>
      </c>
      <c r="B28" s="5" t="s">
        <v>312</v>
      </c>
      <c r="C28" s="156"/>
    </row>
    <row r="29" spans="1:3" x14ac:dyDescent="0.3">
      <c r="A29" s="5" t="s">
        <v>533</v>
      </c>
      <c r="B29" s="5" t="s">
        <v>312</v>
      </c>
      <c r="C29" s="156"/>
    </row>
    <row r="30" spans="1:3" x14ac:dyDescent="0.3">
      <c r="A30" s="5" t="s">
        <v>534</v>
      </c>
      <c r="B30" s="5" t="s">
        <v>312</v>
      </c>
      <c r="C30" s="156"/>
    </row>
    <row r="31" spans="1:3" x14ac:dyDescent="0.3">
      <c r="A31" s="5" t="s">
        <v>535</v>
      </c>
      <c r="B31" s="5" t="s">
        <v>312</v>
      </c>
      <c r="C31" s="156"/>
    </row>
    <row r="32" spans="1:3" ht="39.6" x14ac:dyDescent="0.3">
      <c r="A32" s="5" t="s">
        <v>536</v>
      </c>
      <c r="B32" s="5" t="s">
        <v>312</v>
      </c>
      <c r="C32" s="156"/>
    </row>
    <row r="33" spans="1:3" x14ac:dyDescent="0.3">
      <c r="A33" s="5" t="s">
        <v>537</v>
      </c>
      <c r="B33" s="5" t="s">
        <v>312</v>
      </c>
      <c r="C33" s="156">
        <v>500</v>
      </c>
    </row>
    <row r="34" spans="1:3" ht="15" thickBot="1" x14ac:dyDescent="0.35">
      <c r="A34" s="390" t="s">
        <v>478</v>
      </c>
      <c r="B34" s="391" t="s">
        <v>312</v>
      </c>
      <c r="C34" s="392">
        <f>SUM(C24:C33)</f>
        <v>500</v>
      </c>
    </row>
    <row r="35" spans="1:3" ht="29.25" customHeight="1" thickBot="1" x14ac:dyDescent="0.35">
      <c r="A35" s="394" t="s">
        <v>829</v>
      </c>
      <c r="B35" s="393" t="s">
        <v>313</v>
      </c>
      <c r="C35" s="395">
        <f>C11+C23+C34</f>
        <v>17956784</v>
      </c>
    </row>
  </sheetData>
  <mergeCells count="4">
    <mergeCell ref="A3:C3"/>
    <mergeCell ref="A4:C4"/>
    <mergeCell ref="A2:C2"/>
    <mergeCell ref="A1:C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93"/>
  <sheetViews>
    <sheetView topLeftCell="A7" workbookViewId="0">
      <selection activeCell="F5" sqref="F5"/>
    </sheetView>
  </sheetViews>
  <sheetFormatPr defaultRowHeight="14.4" x14ac:dyDescent="0.3"/>
  <cols>
    <col min="1" max="1" width="64.6640625" customWidth="1"/>
    <col min="2" max="2" width="9.44140625" customWidth="1"/>
    <col min="3" max="3" width="22.44140625" customWidth="1"/>
    <col min="4" max="4" width="18.88671875" customWidth="1"/>
    <col min="5" max="6" width="18.6640625" customWidth="1"/>
  </cols>
  <sheetData>
    <row r="1" spans="1:6" ht="15" customHeight="1" x14ac:dyDescent="0.3">
      <c r="A1" s="966" t="s">
        <v>790</v>
      </c>
      <c r="B1" s="966"/>
      <c r="C1" s="966"/>
      <c r="D1" s="966"/>
      <c r="E1" s="966"/>
      <c r="F1" s="966"/>
    </row>
    <row r="2" spans="1:6" ht="18" customHeight="1" x14ac:dyDescent="0.35">
      <c r="A2" s="961" t="str">
        <f>Mellékletek!A1</f>
        <v>Iharosberény Község Önkormányzata</v>
      </c>
      <c r="B2" s="961"/>
      <c r="C2" s="961"/>
      <c r="D2" s="961"/>
      <c r="E2" s="961"/>
      <c r="F2" s="961"/>
    </row>
    <row r="3" spans="1:6" ht="25.5" customHeight="1" x14ac:dyDescent="0.35">
      <c r="A3" s="962" t="s">
        <v>767</v>
      </c>
      <c r="B3" s="962"/>
      <c r="C3" s="962"/>
      <c r="D3" s="962"/>
      <c r="E3" s="962"/>
      <c r="F3" s="962"/>
    </row>
    <row r="4" spans="1:6" ht="26.25" customHeight="1" x14ac:dyDescent="0.35">
      <c r="A4" s="981" t="s">
        <v>703</v>
      </c>
      <c r="B4" s="982"/>
      <c r="C4" s="982"/>
      <c r="D4" s="982"/>
      <c r="E4" s="982"/>
      <c r="F4" s="982"/>
    </row>
    <row r="6" spans="1:6" ht="27" x14ac:dyDescent="0.3">
      <c r="A6" s="2" t="s">
        <v>82</v>
      </c>
      <c r="B6" s="3" t="s">
        <v>83</v>
      </c>
      <c r="C6" s="215" t="s">
        <v>664</v>
      </c>
      <c r="D6" s="139" t="s">
        <v>752</v>
      </c>
      <c r="E6" s="139" t="s">
        <v>768</v>
      </c>
      <c r="F6" s="76" t="s">
        <v>665</v>
      </c>
    </row>
    <row r="7" spans="1:6" s="117" customFormat="1" x14ac:dyDescent="0.3">
      <c r="A7" s="156"/>
      <c r="B7" s="156"/>
      <c r="C7" s="156"/>
      <c r="D7" s="156"/>
      <c r="E7" s="156"/>
      <c r="F7" s="156">
        <f t="shared" ref="F7:F49" si="0">SUM(C7:E7)</f>
        <v>0</v>
      </c>
    </row>
    <row r="8" spans="1:6" s="117" customFormat="1" x14ac:dyDescent="0.3">
      <c r="A8" s="156"/>
      <c r="B8" s="156"/>
      <c r="C8" s="156">
        <f>'kiadások korm. funkciónként'!C10</f>
        <v>17934334</v>
      </c>
      <c r="D8" s="156"/>
      <c r="E8" s="156"/>
      <c r="F8" s="156">
        <f t="shared" si="0"/>
        <v>17934334</v>
      </c>
    </row>
    <row r="9" spans="1:6" s="117" customFormat="1" x14ac:dyDescent="0.3">
      <c r="A9" s="156"/>
      <c r="B9" s="156"/>
      <c r="C9" s="156"/>
      <c r="D9" s="156"/>
      <c r="E9" s="156"/>
      <c r="F9" s="156">
        <f t="shared" si="0"/>
        <v>0</v>
      </c>
    </row>
    <row r="10" spans="1:6" s="117" customFormat="1" x14ac:dyDescent="0.3">
      <c r="A10" s="156"/>
      <c r="B10" s="156"/>
      <c r="C10" s="156"/>
      <c r="D10" s="156"/>
      <c r="E10" s="156"/>
      <c r="F10" s="156">
        <f t="shared" si="0"/>
        <v>0</v>
      </c>
    </row>
    <row r="11" spans="1:6" s="117" customFormat="1" x14ac:dyDescent="0.3">
      <c r="A11" s="162" t="s">
        <v>185</v>
      </c>
      <c r="B11" s="163" t="s">
        <v>186</v>
      </c>
      <c r="C11" s="169">
        <f>SUM(C7:C10)</f>
        <v>17934334</v>
      </c>
      <c r="D11" s="169">
        <f>SUM(D7:D10)</f>
        <v>0</v>
      </c>
      <c r="E11" s="169">
        <f>SUM(E7:E10)</f>
        <v>0</v>
      </c>
      <c r="F11" s="169">
        <f t="shared" si="0"/>
        <v>17934334</v>
      </c>
    </row>
    <row r="12" spans="1:6" s="117" customFormat="1" x14ac:dyDescent="0.3">
      <c r="A12" s="162"/>
      <c r="B12" s="163"/>
      <c r="C12" s="156"/>
      <c r="D12" s="156"/>
      <c r="E12" s="156"/>
      <c r="F12" s="156">
        <f t="shared" si="0"/>
        <v>0</v>
      </c>
    </row>
    <row r="13" spans="1:6" s="117" customFormat="1" x14ac:dyDescent="0.3">
      <c r="A13" s="162"/>
      <c r="B13" s="163"/>
      <c r="C13" s="156"/>
      <c r="D13" s="156"/>
      <c r="E13" s="156"/>
      <c r="F13" s="156">
        <f t="shared" si="0"/>
        <v>0</v>
      </c>
    </row>
    <row r="14" spans="1:6" s="117" customFormat="1" x14ac:dyDescent="0.3">
      <c r="A14" s="162"/>
      <c r="B14" s="163"/>
      <c r="C14" s="156"/>
      <c r="D14" s="156"/>
      <c r="E14" s="156"/>
      <c r="F14" s="156">
        <f t="shared" si="0"/>
        <v>0</v>
      </c>
    </row>
    <row r="15" spans="1:6" s="117" customFormat="1" x14ac:dyDescent="0.3">
      <c r="A15" s="162"/>
      <c r="B15" s="163"/>
      <c r="C15" s="156"/>
      <c r="D15" s="156"/>
      <c r="E15" s="156"/>
      <c r="F15" s="156">
        <f t="shared" si="0"/>
        <v>0</v>
      </c>
    </row>
    <row r="16" spans="1:6" s="117" customFormat="1" x14ac:dyDescent="0.3">
      <c r="A16" s="162" t="s">
        <v>410</v>
      </c>
      <c r="B16" s="163" t="s">
        <v>187</v>
      </c>
      <c r="C16" s="169">
        <f>SUM(C12:C15)</f>
        <v>0</v>
      </c>
      <c r="D16" s="169">
        <f>SUM(D12:D15)</f>
        <v>0</v>
      </c>
      <c r="E16" s="169">
        <f>SUM(E12:E15)</f>
        <v>0</v>
      </c>
      <c r="F16" s="169">
        <f t="shared" si="0"/>
        <v>0</v>
      </c>
    </row>
    <row r="17" spans="1:6" s="117" customFormat="1" x14ac:dyDescent="0.3">
      <c r="A17" s="162"/>
      <c r="B17" s="163"/>
      <c r="C17" s="156"/>
      <c r="D17" s="156"/>
      <c r="E17" s="156"/>
      <c r="F17" s="156">
        <f t="shared" si="0"/>
        <v>0</v>
      </c>
    </row>
    <row r="18" spans="1:6" s="117" customFormat="1" x14ac:dyDescent="0.3">
      <c r="A18" s="162"/>
      <c r="B18" s="163"/>
      <c r="C18" s="156"/>
      <c r="D18" s="156"/>
      <c r="E18" s="156"/>
      <c r="F18" s="156">
        <f t="shared" si="0"/>
        <v>0</v>
      </c>
    </row>
    <row r="19" spans="1:6" s="117" customFormat="1" x14ac:dyDescent="0.3">
      <c r="A19" s="162"/>
      <c r="B19" s="163"/>
      <c r="C19" s="156"/>
      <c r="D19" s="156"/>
      <c r="E19" s="156"/>
      <c r="F19" s="156">
        <f t="shared" si="0"/>
        <v>0</v>
      </c>
    </row>
    <row r="20" spans="1:6" s="117" customFormat="1" x14ac:dyDescent="0.3">
      <c r="A20" s="162"/>
      <c r="B20" s="163"/>
      <c r="C20" s="156"/>
      <c r="D20" s="156"/>
      <c r="E20" s="156"/>
      <c r="F20" s="156">
        <f t="shared" si="0"/>
        <v>0</v>
      </c>
    </row>
    <row r="21" spans="1:6" s="117" customFormat="1" x14ac:dyDescent="0.3">
      <c r="A21" s="164" t="s">
        <v>188</v>
      </c>
      <c r="B21" s="163" t="s">
        <v>189</v>
      </c>
      <c r="C21" s="169">
        <f>SUM(C17:C20)</f>
        <v>0</v>
      </c>
      <c r="D21" s="169">
        <f>SUM(D17:D20)</f>
        <v>0</v>
      </c>
      <c r="E21" s="169">
        <f>SUM(E17:E20)</f>
        <v>0</v>
      </c>
      <c r="F21" s="169">
        <f t="shared" si="0"/>
        <v>0</v>
      </c>
    </row>
    <row r="22" spans="1:6" s="117" customFormat="1" x14ac:dyDescent="0.3">
      <c r="A22" s="5"/>
      <c r="B22" s="163"/>
      <c r="C22" s="156">
        <v>0</v>
      </c>
      <c r="D22" s="156"/>
      <c r="E22" s="156"/>
      <c r="F22" s="156">
        <f t="shared" si="0"/>
        <v>0</v>
      </c>
    </row>
    <row r="23" spans="1:6" s="117" customFormat="1" x14ac:dyDescent="0.3">
      <c r="A23" s="164"/>
      <c r="B23" s="163"/>
      <c r="C23" s="156"/>
      <c r="D23" s="156"/>
      <c r="E23" s="156"/>
      <c r="F23" s="156">
        <f t="shared" si="0"/>
        <v>0</v>
      </c>
    </row>
    <row r="24" spans="1:6" s="117" customFormat="1" x14ac:dyDescent="0.3">
      <c r="A24" s="162" t="s">
        <v>190</v>
      </c>
      <c r="B24" s="163" t="s">
        <v>191</v>
      </c>
      <c r="C24" s="169">
        <f>SUM(C22:C23)</f>
        <v>0</v>
      </c>
      <c r="D24" s="169">
        <f>SUM(D22:D23)</f>
        <v>0</v>
      </c>
      <c r="E24" s="169">
        <f>SUM(E22:E23)</f>
        <v>0</v>
      </c>
      <c r="F24" s="169">
        <f t="shared" si="0"/>
        <v>0</v>
      </c>
    </row>
    <row r="25" spans="1:6" s="117" customFormat="1" x14ac:dyDescent="0.3">
      <c r="A25" s="162"/>
      <c r="B25" s="163"/>
      <c r="C25" s="156"/>
      <c r="D25" s="156"/>
      <c r="E25" s="156"/>
      <c r="F25" s="156">
        <f t="shared" si="0"/>
        <v>0</v>
      </c>
    </row>
    <row r="26" spans="1:6" s="117" customFormat="1" x14ac:dyDescent="0.3">
      <c r="A26" s="162"/>
      <c r="B26" s="163"/>
      <c r="C26" s="156"/>
      <c r="D26" s="156"/>
      <c r="E26" s="156"/>
      <c r="F26" s="156">
        <f t="shared" si="0"/>
        <v>0</v>
      </c>
    </row>
    <row r="27" spans="1:6" s="117" customFormat="1" x14ac:dyDescent="0.3">
      <c r="A27" s="162" t="s">
        <v>192</v>
      </c>
      <c r="B27" s="163" t="s">
        <v>193</v>
      </c>
      <c r="C27" s="169">
        <f>SUM(C25:C26)</f>
        <v>0</v>
      </c>
      <c r="D27" s="169">
        <f>SUM(D25:D26)</f>
        <v>0</v>
      </c>
      <c r="E27" s="169">
        <f>SUM(E25:E26)</f>
        <v>0</v>
      </c>
      <c r="F27" s="169">
        <f t="shared" si="0"/>
        <v>0</v>
      </c>
    </row>
    <row r="28" spans="1:6" s="117" customFormat="1" x14ac:dyDescent="0.3">
      <c r="A28" s="162"/>
      <c r="B28" s="163"/>
      <c r="C28" s="156"/>
      <c r="D28" s="156"/>
      <c r="E28" s="156"/>
      <c r="F28" s="156">
        <f t="shared" si="0"/>
        <v>0</v>
      </c>
    </row>
    <row r="29" spans="1:6" s="117" customFormat="1" x14ac:dyDescent="0.3">
      <c r="A29" s="162"/>
      <c r="B29" s="163"/>
      <c r="C29" s="156"/>
      <c r="D29" s="156"/>
      <c r="E29" s="156"/>
      <c r="F29" s="156">
        <f t="shared" si="0"/>
        <v>0</v>
      </c>
    </row>
    <row r="30" spans="1:6" s="117" customFormat="1" x14ac:dyDescent="0.3">
      <c r="A30" s="164" t="s">
        <v>194</v>
      </c>
      <c r="B30" s="163" t="s">
        <v>195</v>
      </c>
      <c r="C30" s="169">
        <f>SUM(C28:C29)</f>
        <v>0</v>
      </c>
      <c r="D30" s="169">
        <f>SUM(D28:D29)</f>
        <v>0</v>
      </c>
      <c r="E30" s="169">
        <f>SUM(E28:E29)</f>
        <v>0</v>
      </c>
      <c r="F30" s="169">
        <f t="shared" si="0"/>
        <v>0</v>
      </c>
    </row>
    <row r="31" spans="1:6" s="117" customFormat="1" x14ac:dyDescent="0.3">
      <c r="A31" s="164" t="s">
        <v>196</v>
      </c>
      <c r="B31" s="163" t="s">
        <v>197</v>
      </c>
      <c r="C31" s="156"/>
      <c r="D31" s="156"/>
      <c r="E31" s="156"/>
      <c r="F31" s="156">
        <f t="shared" si="0"/>
        <v>0</v>
      </c>
    </row>
    <row r="32" spans="1:6" s="117" customFormat="1" ht="15.6" x14ac:dyDescent="0.3">
      <c r="A32" s="165" t="s">
        <v>411</v>
      </c>
      <c r="B32" s="166" t="s">
        <v>198</v>
      </c>
      <c r="C32" s="157">
        <f>C11+C16+C21+C24+C27+C30+C31</f>
        <v>17934334</v>
      </c>
      <c r="D32" s="157">
        <f>D11+D16+D21+D24+D27+D30+D31</f>
        <v>0</v>
      </c>
      <c r="E32" s="157">
        <f>E11+E16+E21+E24+E27+E30+E31</f>
        <v>0</v>
      </c>
      <c r="F32" s="157">
        <f t="shared" si="0"/>
        <v>17934334</v>
      </c>
    </row>
    <row r="33" spans="1:6" s="117" customFormat="1" ht="15.6" x14ac:dyDescent="0.3">
      <c r="A33" s="206"/>
      <c r="B33" s="168"/>
      <c r="C33" s="156"/>
      <c r="D33" s="156"/>
      <c r="E33" s="156"/>
      <c r="F33" s="156">
        <f t="shared" si="0"/>
        <v>0</v>
      </c>
    </row>
    <row r="34" spans="1:6" s="117" customFormat="1" ht="15.6" x14ac:dyDescent="0.3">
      <c r="A34" s="167"/>
      <c r="B34" s="168"/>
      <c r="C34" s="156"/>
      <c r="D34" s="156"/>
      <c r="E34" s="156"/>
      <c r="F34" s="156">
        <f t="shared" si="0"/>
        <v>0</v>
      </c>
    </row>
    <row r="35" spans="1:6" s="117" customFormat="1" ht="15.6" x14ac:dyDescent="0.3">
      <c r="A35" s="167"/>
      <c r="B35" s="168"/>
      <c r="C35" s="156"/>
      <c r="D35" s="156"/>
      <c r="E35" s="156"/>
      <c r="F35" s="156">
        <f t="shared" si="0"/>
        <v>0</v>
      </c>
    </row>
    <row r="36" spans="1:6" s="117" customFormat="1" ht="15.6" x14ac:dyDescent="0.3">
      <c r="A36" s="167"/>
      <c r="B36" s="168"/>
      <c r="C36" s="156"/>
      <c r="D36" s="156"/>
      <c r="E36" s="156"/>
      <c r="F36" s="156">
        <f t="shared" si="0"/>
        <v>0</v>
      </c>
    </row>
    <row r="37" spans="1:6" s="117" customFormat="1" x14ac:dyDescent="0.3">
      <c r="A37" s="162" t="s">
        <v>199</v>
      </c>
      <c r="B37" s="163" t="s">
        <v>200</v>
      </c>
      <c r="C37" s="169">
        <f>SUM(C33:C36)</f>
        <v>0</v>
      </c>
      <c r="D37" s="169">
        <f>SUM(D33:D36)</f>
        <v>0</v>
      </c>
      <c r="E37" s="169">
        <f>SUM(E33:E36)</f>
        <v>0</v>
      </c>
      <c r="F37" s="169">
        <f t="shared" si="0"/>
        <v>0</v>
      </c>
    </row>
    <row r="38" spans="1:6" s="117" customFormat="1" x14ac:dyDescent="0.3">
      <c r="A38" s="162"/>
      <c r="B38" s="163"/>
      <c r="C38" s="156"/>
      <c r="D38" s="156"/>
      <c r="E38" s="156"/>
      <c r="F38" s="156">
        <f t="shared" si="0"/>
        <v>0</v>
      </c>
    </row>
    <row r="39" spans="1:6" s="117" customFormat="1" x14ac:dyDescent="0.3">
      <c r="A39" s="162"/>
      <c r="B39" s="163"/>
      <c r="C39" s="156"/>
      <c r="D39" s="156"/>
      <c r="E39" s="156"/>
      <c r="F39" s="156">
        <f t="shared" si="0"/>
        <v>0</v>
      </c>
    </row>
    <row r="40" spans="1:6" s="117" customFormat="1" x14ac:dyDescent="0.3">
      <c r="A40" s="162"/>
      <c r="B40" s="163"/>
      <c r="C40" s="156"/>
      <c r="D40" s="156"/>
      <c r="E40" s="156"/>
      <c r="F40" s="156">
        <f t="shared" si="0"/>
        <v>0</v>
      </c>
    </row>
    <row r="41" spans="1:6" s="117" customFormat="1" x14ac:dyDescent="0.3">
      <c r="A41" s="162"/>
      <c r="B41" s="163"/>
      <c r="C41" s="156"/>
      <c r="D41" s="156"/>
      <c r="E41" s="156"/>
      <c r="F41" s="156">
        <f t="shared" si="0"/>
        <v>0</v>
      </c>
    </row>
    <row r="42" spans="1:6" s="117" customFormat="1" x14ac:dyDescent="0.3">
      <c r="A42" s="162" t="s">
        <v>201</v>
      </c>
      <c r="B42" s="163" t="s">
        <v>202</v>
      </c>
      <c r="C42" s="169">
        <f>SUM(C38:C41)</f>
        <v>0</v>
      </c>
      <c r="D42" s="169">
        <f>SUM(D38:D41)</f>
        <v>0</v>
      </c>
      <c r="E42" s="169">
        <f>SUM(E38:E41)</f>
        <v>0</v>
      </c>
      <c r="F42" s="169">
        <f t="shared" si="0"/>
        <v>0</v>
      </c>
    </row>
    <row r="43" spans="1:6" s="117" customFormat="1" x14ac:dyDescent="0.3">
      <c r="A43" s="162"/>
      <c r="B43" s="163"/>
      <c r="C43" s="156"/>
      <c r="D43" s="156"/>
      <c r="E43" s="156"/>
      <c r="F43" s="156">
        <f t="shared" si="0"/>
        <v>0</v>
      </c>
    </row>
    <row r="44" spans="1:6" s="117" customFormat="1" x14ac:dyDescent="0.3">
      <c r="A44" s="162"/>
      <c r="B44" s="163"/>
      <c r="C44" s="156"/>
      <c r="D44" s="156"/>
      <c r="E44" s="156"/>
      <c r="F44" s="156">
        <f t="shared" si="0"/>
        <v>0</v>
      </c>
    </row>
    <row r="45" spans="1:6" s="117" customFormat="1" x14ac:dyDescent="0.3">
      <c r="A45" s="162"/>
      <c r="B45" s="163"/>
      <c r="C45" s="156"/>
      <c r="D45" s="156"/>
      <c r="E45" s="156"/>
      <c r="F45" s="156">
        <f t="shared" si="0"/>
        <v>0</v>
      </c>
    </row>
    <row r="46" spans="1:6" s="117" customFormat="1" x14ac:dyDescent="0.3">
      <c r="A46" s="162"/>
      <c r="B46" s="163"/>
      <c r="C46" s="156"/>
      <c r="D46" s="156"/>
      <c r="E46" s="156"/>
      <c r="F46" s="156">
        <f t="shared" si="0"/>
        <v>0</v>
      </c>
    </row>
    <row r="47" spans="1:6" s="117" customFormat="1" x14ac:dyDescent="0.3">
      <c r="A47" s="162" t="s">
        <v>203</v>
      </c>
      <c r="B47" s="163" t="s">
        <v>204</v>
      </c>
      <c r="C47" s="169">
        <f>SUM(C43:C46)</f>
        <v>0</v>
      </c>
      <c r="D47" s="169">
        <f>SUM(D43:D46)</f>
        <v>0</v>
      </c>
      <c r="E47" s="169">
        <f>SUM(E43:E46)</f>
        <v>0</v>
      </c>
      <c r="F47" s="169">
        <f t="shared" si="0"/>
        <v>0</v>
      </c>
    </row>
    <row r="48" spans="1:6" s="117" customFormat="1" x14ac:dyDescent="0.3">
      <c r="A48" s="162" t="s">
        <v>205</v>
      </c>
      <c r="B48" s="163" t="s">
        <v>206</v>
      </c>
      <c r="C48" s="156"/>
      <c r="D48" s="156"/>
      <c r="E48" s="156"/>
      <c r="F48" s="156">
        <f t="shared" si="0"/>
        <v>0</v>
      </c>
    </row>
    <row r="49" spans="1:6" s="117" customFormat="1" ht="15.6" x14ac:dyDescent="0.3">
      <c r="A49" s="165" t="s">
        <v>412</v>
      </c>
      <c r="B49" s="166" t="s">
        <v>207</v>
      </c>
      <c r="C49" s="157">
        <f>C37+C42+C47+C48</f>
        <v>0</v>
      </c>
      <c r="D49" s="157">
        <f>D37+D42+D47+D48</f>
        <v>0</v>
      </c>
      <c r="E49" s="157">
        <f>E37+E42+E47+E48</f>
        <v>0</v>
      </c>
      <c r="F49" s="157">
        <f t="shared" si="0"/>
        <v>0</v>
      </c>
    </row>
    <row r="52" spans="1:6" ht="26.4" x14ac:dyDescent="0.3">
      <c r="A52" s="44" t="s">
        <v>632</v>
      </c>
      <c r="B52" s="3" t="s">
        <v>83</v>
      </c>
      <c r="C52" s="134" t="s">
        <v>633</v>
      </c>
      <c r="D52" s="44" t="s">
        <v>634</v>
      </c>
      <c r="E52" s="44" t="s">
        <v>635</v>
      </c>
    </row>
    <row r="53" spans="1:6" s="117" customFormat="1" x14ac:dyDescent="0.3">
      <c r="A53" s="161"/>
      <c r="B53" s="161"/>
      <c r="C53" s="161"/>
      <c r="D53" s="161"/>
      <c r="E53" s="161">
        <f>SUM(C53:D53)</f>
        <v>0</v>
      </c>
    </row>
    <row r="54" spans="1:6" s="117" customFormat="1" x14ac:dyDescent="0.3">
      <c r="A54" s="161"/>
      <c r="B54" s="161"/>
      <c r="C54" s="161"/>
      <c r="D54" s="161"/>
      <c r="E54" s="161">
        <f t="shared" ref="E54:E87" si="1">SUM(C54:D54)</f>
        <v>0</v>
      </c>
    </row>
    <row r="55" spans="1:6" s="117" customFormat="1" x14ac:dyDescent="0.3">
      <c r="A55" s="161"/>
      <c r="B55" s="161"/>
      <c r="C55" s="161"/>
      <c r="D55" s="161"/>
      <c r="E55" s="161">
        <f t="shared" si="1"/>
        <v>0</v>
      </c>
    </row>
    <row r="56" spans="1:6" s="117" customFormat="1" x14ac:dyDescent="0.3">
      <c r="A56" s="161"/>
      <c r="B56" s="161"/>
      <c r="C56" s="161"/>
      <c r="D56" s="161"/>
      <c r="E56" s="161">
        <f t="shared" si="1"/>
        <v>0</v>
      </c>
    </row>
    <row r="57" spans="1:6" s="117" customFormat="1" x14ac:dyDescent="0.3">
      <c r="A57" s="162" t="s">
        <v>185</v>
      </c>
      <c r="B57" s="163" t="s">
        <v>186</v>
      </c>
      <c r="C57" s="161">
        <f>SUM(C53:C56)</f>
        <v>0</v>
      </c>
      <c r="D57" s="161">
        <f>SUM(D53:D56)</f>
        <v>0</v>
      </c>
      <c r="E57" s="161">
        <f t="shared" si="1"/>
        <v>0</v>
      </c>
    </row>
    <row r="58" spans="1:6" s="117" customFormat="1" x14ac:dyDescent="0.3">
      <c r="A58" s="162"/>
      <c r="B58" s="163"/>
      <c r="C58" s="161"/>
      <c r="D58" s="161"/>
      <c r="E58" s="161">
        <f t="shared" si="1"/>
        <v>0</v>
      </c>
    </row>
    <row r="59" spans="1:6" s="117" customFormat="1" x14ac:dyDescent="0.3">
      <c r="A59" s="162"/>
      <c r="B59" s="163"/>
      <c r="C59" s="161"/>
      <c r="D59" s="161"/>
      <c r="E59" s="161">
        <f t="shared" si="1"/>
        <v>0</v>
      </c>
    </row>
    <row r="60" spans="1:6" s="117" customFormat="1" x14ac:dyDescent="0.3">
      <c r="A60" s="162"/>
      <c r="B60" s="163"/>
      <c r="C60" s="161"/>
      <c r="D60" s="161"/>
      <c r="E60" s="161">
        <f t="shared" si="1"/>
        <v>0</v>
      </c>
    </row>
    <row r="61" spans="1:6" s="117" customFormat="1" x14ac:dyDescent="0.3">
      <c r="A61" s="162"/>
      <c r="B61" s="163"/>
      <c r="C61" s="161"/>
      <c r="D61" s="161"/>
      <c r="E61" s="161">
        <f t="shared" si="1"/>
        <v>0</v>
      </c>
    </row>
    <row r="62" spans="1:6" s="117" customFormat="1" x14ac:dyDescent="0.3">
      <c r="A62" s="162" t="s">
        <v>410</v>
      </c>
      <c r="B62" s="163" t="s">
        <v>187</v>
      </c>
      <c r="C62" s="161">
        <f>SUM(C58:C61)</f>
        <v>0</v>
      </c>
      <c r="D62" s="161">
        <f>SUM(D58:D61)</f>
        <v>0</v>
      </c>
      <c r="E62" s="161">
        <f t="shared" si="1"/>
        <v>0</v>
      </c>
    </row>
    <row r="63" spans="1:6" s="117" customFormat="1" x14ac:dyDescent="0.3">
      <c r="A63" s="162"/>
      <c r="B63" s="163"/>
      <c r="C63" s="161"/>
      <c r="D63" s="161"/>
      <c r="E63" s="161">
        <f t="shared" si="1"/>
        <v>0</v>
      </c>
    </row>
    <row r="64" spans="1:6" s="117" customFormat="1" x14ac:dyDescent="0.3">
      <c r="A64" s="162"/>
      <c r="B64" s="163"/>
      <c r="C64" s="161"/>
      <c r="D64" s="161"/>
      <c r="E64" s="161">
        <f t="shared" si="1"/>
        <v>0</v>
      </c>
    </row>
    <row r="65" spans="1:5" s="117" customFormat="1" x14ac:dyDescent="0.3">
      <c r="A65" s="162"/>
      <c r="B65" s="163"/>
      <c r="C65" s="161"/>
      <c r="D65" s="161"/>
      <c r="E65" s="161">
        <f t="shared" si="1"/>
        <v>0</v>
      </c>
    </row>
    <row r="66" spans="1:5" s="117" customFormat="1" x14ac:dyDescent="0.3">
      <c r="A66" s="162"/>
      <c r="B66" s="163"/>
      <c r="C66" s="161"/>
      <c r="D66" s="161"/>
      <c r="E66" s="161">
        <f t="shared" si="1"/>
        <v>0</v>
      </c>
    </row>
    <row r="67" spans="1:5" s="117" customFormat="1" x14ac:dyDescent="0.3">
      <c r="A67" s="164" t="s">
        <v>188</v>
      </c>
      <c r="B67" s="163" t="s">
        <v>189</v>
      </c>
      <c r="C67" s="161">
        <f>SUM(C63:C66)</f>
        <v>0</v>
      </c>
      <c r="D67" s="161">
        <f>SUM(D63:D66)</f>
        <v>0</v>
      </c>
      <c r="E67" s="161">
        <f t="shared" si="1"/>
        <v>0</v>
      </c>
    </row>
    <row r="68" spans="1:5" s="117" customFormat="1" x14ac:dyDescent="0.3">
      <c r="A68" s="5" t="s">
        <v>747</v>
      </c>
      <c r="B68" s="163"/>
      <c r="C68" s="161"/>
      <c r="D68" s="161"/>
      <c r="E68" s="161">
        <f t="shared" si="1"/>
        <v>0</v>
      </c>
    </row>
    <row r="69" spans="1:5" s="117" customFormat="1" x14ac:dyDescent="0.3">
      <c r="A69" s="164" t="s">
        <v>751</v>
      </c>
      <c r="B69" s="163"/>
      <c r="C69" s="161"/>
      <c r="D69" s="161"/>
      <c r="E69" s="161">
        <f t="shared" si="1"/>
        <v>0</v>
      </c>
    </row>
    <row r="70" spans="1:5" s="117" customFormat="1" x14ac:dyDescent="0.3">
      <c r="A70" s="162" t="s">
        <v>190</v>
      </c>
      <c r="B70" s="163" t="s">
        <v>191</v>
      </c>
      <c r="C70" s="161">
        <f>SUM(C68:C69)</f>
        <v>0</v>
      </c>
      <c r="D70" s="161">
        <f>SUM(D68:D69)</f>
        <v>0</v>
      </c>
      <c r="E70" s="161">
        <f t="shared" si="1"/>
        <v>0</v>
      </c>
    </row>
    <row r="71" spans="1:5" s="117" customFormat="1" ht="15.6" x14ac:dyDescent="0.3">
      <c r="A71" s="165" t="s">
        <v>411</v>
      </c>
      <c r="B71" s="166" t="s">
        <v>198</v>
      </c>
      <c r="C71" s="119">
        <f>C57+C62+C67+C70</f>
        <v>0</v>
      </c>
      <c r="D71" s="119">
        <f>D57+D62+D67+D70</f>
        <v>0</v>
      </c>
      <c r="E71" s="119">
        <f t="shared" si="1"/>
        <v>0</v>
      </c>
    </row>
    <row r="72" spans="1:5" s="117" customFormat="1" ht="15.6" x14ac:dyDescent="0.3">
      <c r="A72" s="206"/>
      <c r="B72" s="168"/>
      <c r="C72" s="161"/>
      <c r="D72" s="161"/>
      <c r="E72" s="161">
        <f t="shared" si="1"/>
        <v>0</v>
      </c>
    </row>
    <row r="73" spans="1:5" s="117" customFormat="1" ht="15.6" x14ac:dyDescent="0.3">
      <c r="A73" s="167"/>
      <c r="B73" s="168"/>
      <c r="C73" s="161"/>
      <c r="D73" s="161"/>
      <c r="E73" s="161">
        <f t="shared" si="1"/>
        <v>0</v>
      </c>
    </row>
    <row r="74" spans="1:5" s="117" customFormat="1" ht="15.6" x14ac:dyDescent="0.3">
      <c r="A74" s="167"/>
      <c r="B74" s="168"/>
      <c r="C74" s="161"/>
      <c r="D74" s="161"/>
      <c r="E74" s="161">
        <f t="shared" si="1"/>
        <v>0</v>
      </c>
    </row>
    <row r="75" spans="1:5" s="117" customFormat="1" ht="15.6" x14ac:dyDescent="0.3">
      <c r="A75" s="167"/>
      <c r="B75" s="168"/>
      <c r="C75" s="161"/>
      <c r="D75" s="161"/>
      <c r="E75" s="161">
        <f t="shared" si="1"/>
        <v>0</v>
      </c>
    </row>
    <row r="76" spans="1:5" s="117" customFormat="1" x14ac:dyDescent="0.3">
      <c r="A76" s="162" t="s">
        <v>199</v>
      </c>
      <c r="B76" s="163" t="s">
        <v>200</v>
      </c>
      <c r="C76" s="161">
        <f>SUM(C72:C75)</f>
        <v>0</v>
      </c>
      <c r="D76" s="161">
        <f>SUM(D72:D75)</f>
        <v>0</v>
      </c>
      <c r="E76" s="161">
        <f t="shared" si="1"/>
        <v>0</v>
      </c>
    </row>
    <row r="77" spans="1:5" s="117" customFormat="1" x14ac:dyDescent="0.3">
      <c r="A77" s="162"/>
      <c r="B77" s="163"/>
      <c r="C77" s="161"/>
      <c r="D77" s="161"/>
      <c r="E77" s="161">
        <f t="shared" si="1"/>
        <v>0</v>
      </c>
    </row>
    <row r="78" spans="1:5" s="117" customFormat="1" x14ac:dyDescent="0.3">
      <c r="A78" s="162"/>
      <c r="B78" s="163"/>
      <c r="C78" s="161"/>
      <c r="D78" s="161"/>
      <c r="E78" s="161">
        <f t="shared" si="1"/>
        <v>0</v>
      </c>
    </row>
    <row r="79" spans="1:5" s="117" customFormat="1" x14ac:dyDescent="0.3">
      <c r="A79" s="162"/>
      <c r="B79" s="163"/>
      <c r="C79" s="161"/>
      <c r="D79" s="161"/>
      <c r="E79" s="161">
        <f t="shared" si="1"/>
        <v>0</v>
      </c>
    </row>
    <row r="80" spans="1:5" s="117" customFormat="1" x14ac:dyDescent="0.3">
      <c r="A80" s="162"/>
      <c r="B80" s="163"/>
      <c r="C80" s="161"/>
      <c r="D80" s="161"/>
      <c r="E80" s="161">
        <f t="shared" si="1"/>
        <v>0</v>
      </c>
    </row>
    <row r="81" spans="1:5" s="117" customFormat="1" x14ac:dyDescent="0.3">
      <c r="A81" s="162" t="s">
        <v>201</v>
      </c>
      <c r="B81" s="163" t="s">
        <v>202</v>
      </c>
      <c r="C81" s="161">
        <f>SUM(C77:C80)</f>
        <v>0</v>
      </c>
      <c r="D81" s="161">
        <f>SUM(D77:D80)</f>
        <v>0</v>
      </c>
      <c r="E81" s="161">
        <f t="shared" si="1"/>
        <v>0</v>
      </c>
    </row>
    <row r="82" spans="1:5" s="117" customFormat="1" x14ac:dyDescent="0.3">
      <c r="A82" s="162"/>
      <c r="B82" s="163"/>
      <c r="C82" s="161"/>
      <c r="D82" s="161"/>
      <c r="E82" s="161">
        <f t="shared" si="1"/>
        <v>0</v>
      </c>
    </row>
    <row r="83" spans="1:5" s="117" customFormat="1" x14ac:dyDescent="0.3">
      <c r="A83" s="162"/>
      <c r="B83" s="163"/>
      <c r="C83" s="161"/>
      <c r="D83" s="161"/>
      <c r="E83" s="161">
        <f t="shared" si="1"/>
        <v>0</v>
      </c>
    </row>
    <row r="84" spans="1:5" s="117" customFormat="1" x14ac:dyDescent="0.3">
      <c r="A84" s="162"/>
      <c r="B84" s="163"/>
      <c r="C84" s="161"/>
      <c r="D84" s="161"/>
      <c r="E84" s="161">
        <f t="shared" si="1"/>
        <v>0</v>
      </c>
    </row>
    <row r="85" spans="1:5" s="117" customFormat="1" x14ac:dyDescent="0.3">
      <c r="A85" s="162"/>
      <c r="B85" s="163"/>
      <c r="C85" s="161"/>
      <c r="D85" s="161"/>
      <c r="E85" s="161">
        <f t="shared" si="1"/>
        <v>0</v>
      </c>
    </row>
    <row r="86" spans="1:5" s="117" customFormat="1" x14ac:dyDescent="0.3">
      <c r="A86" s="162" t="s">
        <v>203</v>
      </c>
      <c r="B86" s="163" t="s">
        <v>204</v>
      </c>
      <c r="C86" s="161">
        <f>SUM(C82:C85)</f>
        <v>0</v>
      </c>
      <c r="D86" s="161">
        <f>SUM(D82:D85)</f>
        <v>0</v>
      </c>
      <c r="E86" s="161">
        <f t="shared" si="1"/>
        <v>0</v>
      </c>
    </row>
    <row r="87" spans="1:5" s="117" customFormat="1" ht="15.6" x14ac:dyDescent="0.3">
      <c r="A87" s="165" t="s">
        <v>412</v>
      </c>
      <c r="B87" s="166" t="s">
        <v>207</v>
      </c>
      <c r="C87" s="119">
        <f>C76+C81+C86</f>
        <v>0</v>
      </c>
      <c r="D87" s="119">
        <f>D76+D81+D86</f>
        <v>0</v>
      </c>
      <c r="E87" s="119">
        <f t="shared" si="1"/>
        <v>0</v>
      </c>
    </row>
    <row r="88" spans="1:5" x14ac:dyDescent="0.3">
      <c r="A88" s="4"/>
      <c r="B88" s="4"/>
      <c r="C88" s="4"/>
      <c r="D88" s="4"/>
      <c r="E88" s="4"/>
    </row>
    <row r="89" spans="1:5" x14ac:dyDescent="0.3">
      <c r="A89" s="4"/>
      <c r="B89" s="4"/>
      <c r="C89" s="4"/>
      <c r="D89" s="4"/>
      <c r="E89" s="4"/>
    </row>
    <row r="90" spans="1:5" x14ac:dyDescent="0.3">
      <c r="A90" s="4"/>
      <c r="B90" s="4"/>
      <c r="C90" s="4"/>
      <c r="D90" s="4"/>
      <c r="E90" s="4"/>
    </row>
    <row r="91" spans="1:5" x14ac:dyDescent="0.3">
      <c r="A91" s="4"/>
      <c r="B91" s="4"/>
      <c r="C91" s="4"/>
      <c r="D91" s="4"/>
      <c r="E91" s="4"/>
    </row>
    <row r="92" spans="1:5" x14ac:dyDescent="0.3">
      <c r="A92" s="4"/>
      <c r="B92" s="4"/>
      <c r="C92" s="4"/>
      <c r="D92" s="4"/>
      <c r="E92" s="4"/>
    </row>
    <row r="93" spans="1:5" x14ac:dyDescent="0.3">
      <c r="A93" s="4"/>
      <c r="B93" s="4"/>
      <c r="C93" s="4"/>
      <c r="D93" s="4"/>
      <c r="E93" s="4"/>
    </row>
  </sheetData>
  <mergeCells count="4">
    <mergeCell ref="A3:F3"/>
    <mergeCell ref="A4:F4"/>
    <mergeCell ref="A2:F2"/>
    <mergeCell ref="A1:F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37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7"/>
  <sheetViews>
    <sheetView workbookViewId="0">
      <selection activeCell="F5" sqref="F5"/>
    </sheetView>
  </sheetViews>
  <sheetFormatPr defaultRowHeight="14.4" x14ac:dyDescent="0.3"/>
  <cols>
    <col min="1" max="1" width="36.44140625" customWidth="1"/>
    <col min="2" max="2" width="10.109375" customWidth="1"/>
    <col min="3" max="3" width="18.88671875" customWidth="1"/>
    <col min="4" max="4" width="17.33203125" customWidth="1"/>
    <col min="5" max="5" width="17.5546875" customWidth="1"/>
    <col min="6" max="6" width="17.6640625" customWidth="1"/>
  </cols>
  <sheetData>
    <row r="1" spans="1:6" ht="15" customHeight="1" x14ac:dyDescent="0.3">
      <c r="A1" s="966" t="s">
        <v>791</v>
      </c>
      <c r="B1" s="966"/>
      <c r="C1" s="966"/>
      <c r="D1" s="966"/>
      <c r="E1" s="966"/>
      <c r="F1" s="966"/>
    </row>
    <row r="2" spans="1:6" ht="18" customHeight="1" x14ac:dyDescent="0.35">
      <c r="A2" s="961" t="str">
        <f>Mellékletek!A1</f>
        <v>Iharosberény Község Önkormányzata</v>
      </c>
      <c r="B2" s="961"/>
      <c r="C2" s="961"/>
      <c r="D2" s="961"/>
      <c r="E2" s="961"/>
      <c r="F2" s="961"/>
    </row>
    <row r="3" spans="1:6" ht="25.5" customHeight="1" x14ac:dyDescent="0.35">
      <c r="A3" s="962" t="s">
        <v>767</v>
      </c>
      <c r="B3" s="962"/>
      <c r="C3" s="962"/>
      <c r="D3" s="962"/>
      <c r="E3" s="962"/>
      <c r="F3" s="962"/>
    </row>
    <row r="4" spans="1:6" ht="23.25" customHeight="1" x14ac:dyDescent="0.35">
      <c r="A4" s="981" t="s">
        <v>12</v>
      </c>
      <c r="B4" s="982"/>
      <c r="C4" s="982"/>
      <c r="D4" s="982"/>
      <c r="E4" s="982"/>
      <c r="F4" s="982"/>
    </row>
    <row r="5" spans="1:6" ht="18" x14ac:dyDescent="0.35">
      <c r="A5" s="51"/>
    </row>
    <row r="7" spans="1:6" ht="27" x14ac:dyDescent="0.3">
      <c r="A7" s="2" t="s">
        <v>82</v>
      </c>
      <c r="B7" s="3" t="s">
        <v>83</v>
      </c>
      <c r="C7" s="64" t="s">
        <v>664</v>
      </c>
      <c r="D7" s="224" t="s">
        <v>752</v>
      </c>
      <c r="E7" s="139" t="s">
        <v>768</v>
      </c>
      <c r="F7" s="76" t="s">
        <v>665</v>
      </c>
    </row>
    <row r="8" spans="1:6" x14ac:dyDescent="0.3">
      <c r="A8" s="28"/>
      <c r="B8" s="28"/>
      <c r="C8" s="156">
        <f>'kiadások korm. funkciónként'!C10</f>
        <v>17934334</v>
      </c>
      <c r="D8" s="28"/>
      <c r="E8" s="28"/>
      <c r="F8" s="28">
        <f t="shared" ref="F8:F17" si="0">SUM(C8:E8)</f>
        <v>17934334</v>
      </c>
    </row>
    <row r="9" spans="1:6" x14ac:dyDescent="0.3">
      <c r="A9" s="28"/>
      <c r="B9" s="28"/>
      <c r="C9" s="28"/>
      <c r="D9" s="28"/>
      <c r="E9" s="28"/>
      <c r="F9" s="28">
        <f t="shared" si="0"/>
        <v>0</v>
      </c>
    </row>
    <row r="10" spans="1:6" x14ac:dyDescent="0.3">
      <c r="A10" s="28"/>
      <c r="B10" s="28"/>
      <c r="C10" s="28"/>
      <c r="D10" s="28"/>
      <c r="E10" s="28"/>
      <c r="F10" s="28">
        <f t="shared" si="0"/>
        <v>0</v>
      </c>
    </row>
    <row r="11" spans="1:6" x14ac:dyDescent="0.3">
      <c r="A11" s="28"/>
      <c r="B11" s="28"/>
      <c r="C11" s="28"/>
      <c r="D11" s="28"/>
      <c r="E11" s="28"/>
      <c r="F11" s="28">
        <f t="shared" si="0"/>
        <v>0</v>
      </c>
    </row>
    <row r="12" spans="1:6" x14ac:dyDescent="0.3">
      <c r="A12" s="15" t="s">
        <v>631</v>
      </c>
      <c r="B12" s="8" t="s">
        <v>183</v>
      </c>
      <c r="C12" s="152">
        <f>SUM(C8:C11)</f>
        <v>17934334</v>
      </c>
      <c r="D12" s="152">
        <f>SUM(D8:D11)</f>
        <v>0</v>
      </c>
      <c r="E12" s="152">
        <f>SUM(E8:E11)</f>
        <v>0</v>
      </c>
      <c r="F12" s="152">
        <f t="shared" si="0"/>
        <v>17934334</v>
      </c>
    </row>
    <row r="13" spans="1:6" x14ac:dyDescent="0.3">
      <c r="A13" s="15"/>
      <c r="B13" s="8"/>
      <c r="C13" s="28"/>
      <c r="D13" s="28"/>
      <c r="E13" s="28"/>
      <c r="F13" s="28">
        <f t="shared" si="0"/>
        <v>0</v>
      </c>
    </row>
    <row r="14" spans="1:6" x14ac:dyDescent="0.3">
      <c r="A14" s="15"/>
      <c r="B14" s="8"/>
      <c r="C14" s="28"/>
      <c r="D14" s="28"/>
      <c r="E14" s="28"/>
      <c r="F14" s="28">
        <f t="shared" si="0"/>
        <v>0</v>
      </c>
    </row>
    <row r="15" spans="1:6" x14ac:dyDescent="0.3">
      <c r="A15" s="15"/>
      <c r="B15" s="8"/>
      <c r="C15" s="28"/>
      <c r="D15" s="28"/>
      <c r="E15" s="28"/>
      <c r="F15" s="28">
        <f t="shared" si="0"/>
        <v>0</v>
      </c>
    </row>
    <row r="16" spans="1:6" x14ac:dyDescent="0.3">
      <c r="A16" s="15"/>
      <c r="B16" s="8"/>
      <c r="C16" s="156">
        <v>57035</v>
      </c>
      <c r="D16" s="156"/>
      <c r="E16" s="156"/>
      <c r="F16" s="156">
        <f t="shared" si="0"/>
        <v>57035</v>
      </c>
    </row>
    <row r="17" spans="1:6" ht="15.6" x14ac:dyDescent="0.3">
      <c r="A17" s="52" t="s">
        <v>630</v>
      </c>
      <c r="B17" s="8" t="s">
        <v>183</v>
      </c>
      <c r="C17" s="396">
        <f>SUM(C13:C16)</f>
        <v>57035</v>
      </c>
      <c r="D17" s="396">
        <f>SUM(D13:D16)</f>
        <v>0</v>
      </c>
      <c r="E17" s="396">
        <f>SUM(E13:E16)</f>
        <v>0</v>
      </c>
      <c r="F17" s="396">
        <f t="shared" si="0"/>
        <v>57035</v>
      </c>
    </row>
  </sheetData>
  <mergeCells count="4">
    <mergeCell ref="A3:F3"/>
    <mergeCell ref="A4:F4"/>
    <mergeCell ref="A2:F2"/>
    <mergeCell ref="A1:F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0"/>
  <sheetViews>
    <sheetView workbookViewId="0">
      <selection activeCell="F5" sqref="F5"/>
    </sheetView>
  </sheetViews>
  <sheetFormatPr defaultRowHeight="14.4" x14ac:dyDescent="0.3"/>
  <cols>
    <col min="1" max="1" width="64.33203125" customWidth="1"/>
    <col min="3" max="3" width="18.109375" customWidth="1"/>
    <col min="4" max="4" width="21.5546875" customWidth="1"/>
    <col min="5" max="5" width="21.88671875" customWidth="1"/>
    <col min="6" max="7" width="19.5546875" customWidth="1"/>
    <col min="8" max="8" width="16.44140625" customWidth="1"/>
    <col min="9" max="9" width="16.33203125" customWidth="1"/>
    <col min="10" max="10" width="30.109375" customWidth="1"/>
  </cols>
  <sheetData>
    <row r="1" spans="1:10" ht="15" customHeight="1" x14ac:dyDescent="0.3">
      <c r="A1" s="966" t="s">
        <v>792</v>
      </c>
      <c r="B1" s="977"/>
      <c r="C1" s="977"/>
      <c r="D1" s="977"/>
      <c r="E1" s="977"/>
      <c r="F1" s="977"/>
      <c r="G1" s="977"/>
      <c r="H1" s="977"/>
      <c r="I1" s="977"/>
      <c r="J1" s="977"/>
    </row>
    <row r="2" spans="1:10" ht="18" customHeight="1" x14ac:dyDescent="0.35">
      <c r="A2" s="961" t="str">
        <f>Mellékletek!A1</f>
        <v>Iharosberény Község Önkormányzata</v>
      </c>
      <c r="B2" s="961"/>
      <c r="C2" s="961"/>
      <c r="D2" s="961"/>
      <c r="E2" s="961"/>
      <c r="F2" s="961"/>
      <c r="G2" s="961"/>
      <c r="H2" s="961"/>
      <c r="I2" s="961"/>
      <c r="J2" s="961"/>
    </row>
    <row r="3" spans="1:10" ht="25.5" customHeight="1" x14ac:dyDescent="0.35">
      <c r="A3" s="962" t="s">
        <v>767</v>
      </c>
      <c r="B3" s="962"/>
      <c r="C3" s="962"/>
      <c r="D3" s="962"/>
      <c r="E3" s="962"/>
      <c r="F3" s="962"/>
      <c r="G3" s="962"/>
      <c r="H3" s="962"/>
      <c r="I3" s="962"/>
      <c r="J3" s="962"/>
    </row>
    <row r="4" spans="1:10" ht="46.5" customHeight="1" x14ac:dyDescent="0.35">
      <c r="A4" s="981" t="s">
        <v>13</v>
      </c>
      <c r="B4" s="982"/>
      <c r="C4" s="982"/>
      <c r="D4" s="982"/>
      <c r="E4" s="982"/>
      <c r="F4" s="982"/>
      <c r="G4" s="982"/>
      <c r="H4" s="982"/>
      <c r="I4" s="982"/>
      <c r="J4" s="982"/>
    </row>
    <row r="5" spans="1:10" ht="16.5" customHeight="1" x14ac:dyDescent="0.35">
      <c r="A5" s="74"/>
      <c r="B5" s="75"/>
      <c r="C5" s="75"/>
      <c r="D5" s="75"/>
      <c r="E5" s="75"/>
      <c r="F5" s="75"/>
      <c r="G5" s="75"/>
      <c r="H5" s="75"/>
      <c r="I5" s="75"/>
      <c r="J5" s="75"/>
    </row>
    <row r="6" spans="1:10" x14ac:dyDescent="0.3">
      <c r="A6" s="4" t="s">
        <v>664</v>
      </c>
    </row>
    <row r="7" spans="1:10" ht="61.5" customHeight="1" x14ac:dyDescent="0.3">
      <c r="A7" s="2" t="s">
        <v>82</v>
      </c>
      <c r="B7" s="3" t="s">
        <v>83</v>
      </c>
      <c r="C7" s="64" t="s">
        <v>636</v>
      </c>
      <c r="D7" s="64" t="s">
        <v>639</v>
      </c>
      <c r="E7" s="64" t="s">
        <v>640</v>
      </c>
      <c r="F7" s="64" t="s">
        <v>641</v>
      </c>
      <c r="G7" s="64" t="s">
        <v>649</v>
      </c>
      <c r="H7" s="64" t="s">
        <v>637</v>
      </c>
      <c r="I7" s="64" t="s">
        <v>638</v>
      </c>
      <c r="J7" s="64" t="s">
        <v>642</v>
      </c>
    </row>
    <row r="8" spans="1:10" ht="24.6" x14ac:dyDescent="0.3">
      <c r="A8" s="43"/>
      <c r="B8" s="43"/>
      <c r="C8" s="161">
        <f>'kiadások korm. funkciónként'!C10</f>
        <v>17934334</v>
      </c>
      <c r="D8" s="43"/>
      <c r="E8" s="43"/>
      <c r="F8" s="69" t="s">
        <v>650</v>
      </c>
      <c r="G8" s="68"/>
      <c r="H8" s="43"/>
      <c r="I8" s="43"/>
      <c r="J8" s="43"/>
    </row>
    <row r="9" spans="1:10" x14ac:dyDescent="0.3">
      <c r="A9" s="43"/>
      <c r="B9" s="43"/>
      <c r="C9" s="43"/>
      <c r="D9" s="43"/>
      <c r="E9" s="43"/>
      <c r="F9" s="43"/>
      <c r="G9" s="43"/>
      <c r="H9" s="43"/>
      <c r="I9" s="43"/>
      <c r="J9" s="43"/>
    </row>
    <row r="10" spans="1:10" x14ac:dyDescent="0.3">
      <c r="A10" s="43"/>
      <c r="B10" s="43"/>
      <c r="C10" s="43"/>
      <c r="D10" s="43"/>
      <c r="E10" s="43"/>
      <c r="F10" s="43"/>
      <c r="G10" s="43"/>
      <c r="H10" s="43"/>
      <c r="I10" s="43"/>
      <c r="J10" s="43"/>
    </row>
    <row r="11" spans="1:10" x14ac:dyDescent="0.3">
      <c r="A11" s="43"/>
      <c r="B11" s="43"/>
      <c r="C11" s="43"/>
      <c r="D11" s="43"/>
      <c r="E11" s="43"/>
      <c r="F11" s="43"/>
      <c r="G11" s="43"/>
      <c r="H11" s="43"/>
      <c r="I11" s="43"/>
      <c r="J11" s="43"/>
    </row>
    <row r="12" spans="1:10" x14ac:dyDescent="0.3">
      <c r="A12" s="13" t="s">
        <v>185</v>
      </c>
      <c r="B12" s="6" t="s">
        <v>186</v>
      </c>
      <c r="C12" s="161"/>
      <c r="D12" s="43"/>
      <c r="E12" s="43"/>
      <c r="F12" s="43"/>
      <c r="G12" s="43"/>
      <c r="H12" s="43"/>
      <c r="I12" s="43"/>
      <c r="J12" s="43"/>
    </row>
    <row r="13" spans="1:10" x14ac:dyDescent="0.3">
      <c r="A13" s="13"/>
      <c r="B13" s="6"/>
      <c r="C13" s="43"/>
      <c r="D13" s="43"/>
      <c r="E13" s="43"/>
      <c r="F13" s="43"/>
      <c r="G13" s="43"/>
      <c r="H13" s="43"/>
      <c r="I13" s="43"/>
      <c r="J13" s="43"/>
    </row>
    <row r="14" spans="1:10" x14ac:dyDescent="0.3">
      <c r="A14" s="13"/>
      <c r="B14" s="6"/>
      <c r="C14" s="43"/>
      <c r="D14" s="43"/>
      <c r="E14" s="43"/>
      <c r="F14" s="43"/>
      <c r="G14" s="43"/>
      <c r="H14" s="43"/>
      <c r="I14" s="43"/>
      <c r="J14" s="43"/>
    </row>
    <row r="15" spans="1:10" x14ac:dyDescent="0.3">
      <c r="A15" s="13"/>
      <c r="B15" s="6"/>
      <c r="C15" s="43"/>
      <c r="D15" s="43"/>
      <c r="E15" s="43"/>
      <c r="F15" s="43"/>
      <c r="G15" s="43"/>
      <c r="H15" s="43"/>
      <c r="I15" s="43"/>
      <c r="J15" s="43"/>
    </row>
    <row r="16" spans="1:10" x14ac:dyDescent="0.3">
      <c r="A16" s="13"/>
      <c r="B16" s="6"/>
      <c r="C16" s="43"/>
      <c r="D16" s="43"/>
      <c r="E16" s="43"/>
      <c r="F16" s="43"/>
      <c r="G16" s="43"/>
      <c r="H16" s="43"/>
      <c r="I16" s="43"/>
      <c r="J16" s="43"/>
    </row>
    <row r="17" spans="1:10" x14ac:dyDescent="0.3">
      <c r="A17" s="13" t="s">
        <v>410</v>
      </c>
      <c r="B17" s="6" t="s">
        <v>187</v>
      </c>
      <c r="C17" s="43"/>
      <c r="D17" s="43"/>
      <c r="E17" s="43"/>
      <c r="F17" s="43"/>
      <c r="G17" s="43"/>
      <c r="H17" s="43"/>
      <c r="I17" s="43"/>
      <c r="J17" s="43"/>
    </row>
    <row r="18" spans="1:10" x14ac:dyDescent="0.3">
      <c r="A18" s="13"/>
      <c r="B18" s="6"/>
      <c r="C18" s="43"/>
      <c r="D18" s="43"/>
      <c r="E18" s="43"/>
      <c r="F18" s="43"/>
      <c r="G18" s="43"/>
      <c r="H18" s="43"/>
      <c r="I18" s="43"/>
      <c r="J18" s="43"/>
    </row>
    <row r="19" spans="1:10" x14ac:dyDescent="0.3">
      <c r="A19" s="13"/>
      <c r="B19" s="6"/>
      <c r="C19" s="43"/>
      <c r="D19" s="43"/>
      <c r="E19" s="43"/>
      <c r="F19" s="43"/>
      <c r="G19" s="43"/>
      <c r="H19" s="43"/>
      <c r="I19" s="43"/>
      <c r="J19" s="43"/>
    </row>
    <row r="20" spans="1:10" x14ac:dyDescent="0.3">
      <c r="A20" s="13"/>
      <c r="B20" s="6"/>
      <c r="C20" s="43"/>
      <c r="D20" s="43"/>
      <c r="E20" s="43"/>
      <c r="F20" s="43"/>
      <c r="G20" s="43"/>
      <c r="H20" s="43"/>
      <c r="I20" s="43"/>
      <c r="J20" s="43"/>
    </row>
    <row r="21" spans="1:10" x14ac:dyDescent="0.3">
      <c r="A21" s="13"/>
      <c r="B21" s="6"/>
      <c r="C21" s="43"/>
      <c r="D21" s="43"/>
      <c r="E21" s="43"/>
      <c r="F21" s="43"/>
      <c r="G21" s="43"/>
      <c r="H21" s="43"/>
      <c r="I21" s="43"/>
      <c r="J21" s="43"/>
    </row>
    <row r="22" spans="1:10" x14ac:dyDescent="0.3">
      <c r="A22" s="5" t="s">
        <v>188</v>
      </c>
      <c r="B22" s="6" t="s">
        <v>189</v>
      </c>
      <c r="C22" s="161">
        <f>'kiadások működés felhalmozás'!G79</f>
        <v>200000</v>
      </c>
      <c r="D22" s="43"/>
      <c r="E22" s="43"/>
      <c r="F22" s="43"/>
      <c r="G22" s="43"/>
      <c r="H22" s="43"/>
      <c r="I22" s="43"/>
      <c r="J22" s="43"/>
    </row>
    <row r="23" spans="1:10" x14ac:dyDescent="0.3">
      <c r="A23" s="5"/>
      <c r="B23" s="6"/>
      <c r="C23" s="43"/>
      <c r="D23" s="43"/>
      <c r="E23" s="43"/>
      <c r="F23" s="43"/>
      <c r="G23" s="43"/>
      <c r="H23" s="43"/>
      <c r="I23" s="43"/>
      <c r="J23" s="43"/>
    </row>
    <row r="24" spans="1:10" x14ac:dyDescent="0.3">
      <c r="A24" s="5"/>
      <c r="B24" s="6"/>
      <c r="C24" s="43"/>
      <c r="D24" s="43"/>
      <c r="E24" s="43"/>
      <c r="F24" s="43"/>
      <c r="G24" s="43"/>
      <c r="H24" s="43"/>
      <c r="I24" s="43"/>
      <c r="J24" s="43"/>
    </row>
    <row r="25" spans="1:10" x14ac:dyDescent="0.3">
      <c r="A25" s="13" t="s">
        <v>190</v>
      </c>
      <c r="B25" s="6" t="s">
        <v>191</v>
      </c>
      <c r="C25" s="161"/>
      <c r="D25" s="43"/>
      <c r="E25" s="43"/>
      <c r="F25" s="43"/>
      <c r="G25" s="43"/>
      <c r="H25" s="43"/>
      <c r="I25" s="43"/>
      <c r="J25" s="43"/>
    </row>
    <row r="26" spans="1:10" x14ac:dyDescent="0.3">
      <c r="A26" s="13"/>
      <c r="B26" s="6"/>
      <c r="C26" s="43"/>
      <c r="D26" s="43"/>
      <c r="E26" s="43"/>
      <c r="F26" s="43"/>
      <c r="G26" s="43"/>
      <c r="H26" s="43"/>
      <c r="I26" s="43"/>
      <c r="J26" s="43"/>
    </row>
    <row r="27" spans="1:10" x14ac:dyDescent="0.3">
      <c r="A27" s="13"/>
      <c r="B27" s="6"/>
      <c r="C27" s="43"/>
      <c r="D27" s="43"/>
      <c r="E27" s="43"/>
      <c r="F27" s="43"/>
      <c r="G27" s="43"/>
      <c r="H27" s="43"/>
      <c r="I27" s="43"/>
      <c r="J27" s="43"/>
    </row>
    <row r="28" spans="1:10" x14ac:dyDescent="0.3">
      <c r="A28" s="13" t="s">
        <v>192</v>
      </c>
      <c r="B28" s="6" t="s">
        <v>193</v>
      </c>
      <c r="C28" s="43"/>
      <c r="D28" s="43"/>
      <c r="E28" s="43"/>
      <c r="F28" s="43"/>
      <c r="G28" s="43"/>
      <c r="H28" s="43"/>
      <c r="I28" s="43"/>
      <c r="J28" s="43"/>
    </row>
    <row r="29" spans="1:10" x14ac:dyDescent="0.3">
      <c r="A29" s="13"/>
      <c r="B29" s="6"/>
      <c r="C29" s="43"/>
      <c r="D29" s="43"/>
      <c r="E29" s="43"/>
      <c r="F29" s="43"/>
      <c r="G29" s="43"/>
      <c r="H29" s="43"/>
      <c r="I29" s="43"/>
      <c r="J29" s="43"/>
    </row>
    <row r="30" spans="1:10" x14ac:dyDescent="0.3">
      <c r="A30" s="13"/>
      <c r="B30" s="6"/>
      <c r="C30" s="43"/>
      <c r="D30" s="43"/>
      <c r="E30" s="43"/>
      <c r="F30" s="43"/>
      <c r="G30" s="43"/>
      <c r="H30" s="43"/>
      <c r="I30" s="43"/>
      <c r="J30" s="43"/>
    </row>
    <row r="31" spans="1:10" x14ac:dyDescent="0.3">
      <c r="A31" s="5" t="s">
        <v>194</v>
      </c>
      <c r="B31" s="6" t="s">
        <v>195</v>
      </c>
      <c r="C31" s="43"/>
      <c r="D31" s="43"/>
      <c r="E31" s="43"/>
      <c r="F31" s="43"/>
      <c r="G31" s="43"/>
      <c r="H31" s="43"/>
      <c r="I31" s="43"/>
      <c r="J31" s="43"/>
    </row>
    <row r="32" spans="1:10" x14ac:dyDescent="0.3">
      <c r="A32" s="5" t="s">
        <v>196</v>
      </c>
      <c r="B32" s="6" t="s">
        <v>197</v>
      </c>
      <c r="C32" s="161"/>
      <c r="D32" s="43"/>
      <c r="E32" s="43"/>
      <c r="F32" s="43"/>
      <c r="G32" s="43"/>
      <c r="H32" s="43"/>
      <c r="I32" s="43"/>
      <c r="J32" s="43"/>
    </row>
    <row r="33" spans="1:10" ht="15.6" x14ac:dyDescent="0.3">
      <c r="A33" s="20" t="s">
        <v>411</v>
      </c>
      <c r="B33" s="9" t="s">
        <v>198</v>
      </c>
      <c r="C33" s="119">
        <f>C12+C17+C22+C25+C28+C31+C32</f>
        <v>200000</v>
      </c>
      <c r="D33" s="119">
        <f>D12+D17+D22+D25+D28+D31+D32</f>
        <v>0</v>
      </c>
      <c r="E33" s="43"/>
      <c r="F33" s="43"/>
      <c r="G33" s="43"/>
      <c r="H33" s="43"/>
      <c r="I33" s="43"/>
      <c r="J33" s="43"/>
    </row>
    <row r="34" spans="1:10" ht="15.6" x14ac:dyDescent="0.3">
      <c r="A34" s="23"/>
      <c r="B34" s="8"/>
      <c r="C34" s="43"/>
      <c r="D34" s="43"/>
      <c r="E34" s="43"/>
      <c r="F34" s="43"/>
      <c r="G34" s="43"/>
      <c r="H34" s="43"/>
      <c r="I34" s="43"/>
      <c r="J34" s="43"/>
    </row>
    <row r="35" spans="1:10" ht="15.6" x14ac:dyDescent="0.3">
      <c r="A35" s="23"/>
      <c r="B35" s="8"/>
      <c r="C35" s="43"/>
      <c r="D35" s="43"/>
      <c r="E35" s="43"/>
      <c r="F35" s="43"/>
      <c r="G35" s="43"/>
      <c r="H35" s="43"/>
      <c r="I35" s="43"/>
      <c r="J35" s="43"/>
    </row>
    <row r="36" spans="1:10" ht="15.6" x14ac:dyDescent="0.3">
      <c r="A36" s="23"/>
      <c r="B36" s="8"/>
      <c r="C36" s="43"/>
      <c r="D36" s="43"/>
      <c r="E36" s="43"/>
      <c r="F36" s="43"/>
      <c r="G36" s="43"/>
      <c r="H36" s="43"/>
      <c r="I36" s="43"/>
      <c r="J36" s="43"/>
    </row>
    <row r="37" spans="1:10" ht="15.6" x14ac:dyDescent="0.3">
      <c r="A37" s="23"/>
      <c r="B37" s="8"/>
      <c r="C37" s="43"/>
      <c r="D37" s="43"/>
      <c r="E37" s="43"/>
      <c r="F37" s="43"/>
      <c r="G37" s="43"/>
      <c r="H37" s="43"/>
      <c r="I37" s="43"/>
      <c r="J37" s="43"/>
    </row>
    <row r="38" spans="1:10" x14ac:dyDescent="0.3">
      <c r="A38" s="13" t="s">
        <v>199</v>
      </c>
      <c r="B38" s="6" t="s">
        <v>200</v>
      </c>
      <c r="C38" s="161"/>
      <c r="D38" s="43"/>
      <c r="E38" s="43"/>
      <c r="F38" s="43"/>
      <c r="G38" s="43"/>
      <c r="H38" s="43"/>
      <c r="I38" s="43"/>
      <c r="J38" s="43"/>
    </row>
    <row r="39" spans="1:10" x14ac:dyDescent="0.3">
      <c r="A39" s="13"/>
      <c r="B39" s="6"/>
      <c r="C39" s="43"/>
      <c r="D39" s="43"/>
      <c r="E39" s="43"/>
      <c r="F39" s="43"/>
      <c r="G39" s="43"/>
      <c r="H39" s="43"/>
      <c r="I39" s="43"/>
      <c r="J39" s="43"/>
    </row>
    <row r="40" spans="1:10" x14ac:dyDescent="0.3">
      <c r="A40" s="13"/>
      <c r="B40" s="6"/>
      <c r="C40" s="43"/>
      <c r="D40" s="43"/>
      <c r="E40" s="43"/>
      <c r="F40" s="43"/>
      <c r="G40" s="43"/>
      <c r="H40" s="43"/>
      <c r="I40" s="43"/>
      <c r="J40" s="43"/>
    </row>
    <row r="41" spans="1:10" x14ac:dyDescent="0.3">
      <c r="A41" s="13"/>
      <c r="B41" s="6"/>
      <c r="C41" s="43"/>
      <c r="D41" s="43"/>
      <c r="E41" s="43"/>
      <c r="F41" s="43"/>
      <c r="G41" s="43"/>
      <c r="H41" s="43"/>
      <c r="I41" s="43"/>
      <c r="J41" s="43"/>
    </row>
    <row r="42" spans="1:10" x14ac:dyDescent="0.3">
      <c r="A42" s="13"/>
      <c r="B42" s="6"/>
      <c r="C42" s="43"/>
      <c r="D42" s="43"/>
      <c r="E42" s="43"/>
      <c r="F42" s="43"/>
      <c r="G42" s="43"/>
      <c r="H42" s="43"/>
      <c r="I42" s="43"/>
      <c r="J42" s="43"/>
    </row>
    <row r="43" spans="1:10" x14ac:dyDescent="0.3">
      <c r="A43" s="13" t="s">
        <v>201</v>
      </c>
      <c r="B43" s="6" t="s">
        <v>202</v>
      </c>
      <c r="C43" s="43"/>
      <c r="D43" s="43"/>
      <c r="E43" s="43"/>
      <c r="F43" s="43"/>
      <c r="G43" s="43"/>
      <c r="H43" s="43"/>
      <c r="I43" s="43"/>
      <c r="J43" s="43"/>
    </row>
    <row r="44" spans="1:10" x14ac:dyDescent="0.3">
      <c r="A44" s="13"/>
      <c r="B44" s="6"/>
      <c r="C44" s="43"/>
      <c r="D44" s="43"/>
      <c r="E44" s="43"/>
      <c r="F44" s="43"/>
      <c r="G44" s="43"/>
      <c r="H44" s="43"/>
      <c r="I44" s="43"/>
      <c r="J44" s="43"/>
    </row>
    <row r="45" spans="1:10" x14ac:dyDescent="0.3">
      <c r="A45" s="13"/>
      <c r="B45" s="6"/>
      <c r="C45" s="43"/>
      <c r="D45" s="43"/>
      <c r="E45" s="43"/>
      <c r="F45" s="43"/>
      <c r="G45" s="43"/>
      <c r="H45" s="43"/>
      <c r="I45" s="43"/>
      <c r="J45" s="43"/>
    </row>
    <row r="46" spans="1:10" x14ac:dyDescent="0.3">
      <c r="A46" s="13"/>
      <c r="B46" s="6"/>
      <c r="C46" s="43"/>
      <c r="D46" s="43"/>
      <c r="E46" s="43"/>
      <c r="F46" s="43"/>
      <c r="G46" s="43"/>
      <c r="H46" s="43"/>
      <c r="I46" s="43"/>
      <c r="J46" s="43"/>
    </row>
    <row r="47" spans="1:10" x14ac:dyDescent="0.3">
      <c r="A47" s="13"/>
      <c r="B47" s="6"/>
      <c r="C47" s="43"/>
      <c r="D47" s="43"/>
      <c r="E47" s="43"/>
      <c r="F47" s="43"/>
      <c r="G47" s="43"/>
      <c r="H47" s="43"/>
      <c r="I47" s="43"/>
      <c r="J47" s="43"/>
    </row>
    <row r="48" spans="1:10" x14ac:dyDescent="0.3">
      <c r="A48" s="13" t="s">
        <v>203</v>
      </c>
      <c r="B48" s="6" t="s">
        <v>204</v>
      </c>
      <c r="C48" s="43"/>
      <c r="D48" s="43"/>
      <c r="E48" s="43"/>
      <c r="F48" s="43"/>
      <c r="G48" s="43"/>
      <c r="H48" s="43"/>
      <c r="I48" s="43"/>
      <c r="J48" s="43"/>
    </row>
    <row r="49" spans="1:10" x14ac:dyDescent="0.3">
      <c r="A49" s="13" t="s">
        <v>205</v>
      </c>
      <c r="B49" s="6" t="s">
        <v>206</v>
      </c>
      <c r="C49" s="161"/>
      <c r="D49" s="43"/>
      <c r="E49" s="43"/>
      <c r="F49" s="43"/>
      <c r="G49" s="43"/>
      <c r="H49" s="43"/>
      <c r="I49" s="43"/>
      <c r="J49" s="43"/>
    </row>
    <row r="50" spans="1:10" ht="15.6" x14ac:dyDescent="0.3">
      <c r="A50" s="20" t="s">
        <v>412</v>
      </c>
      <c r="B50" s="9" t="s">
        <v>207</v>
      </c>
      <c r="C50" s="119">
        <f>C38+C43+C48+C49</f>
        <v>0</v>
      </c>
      <c r="D50" s="119">
        <f>D38+D43+D48+D49</f>
        <v>0</v>
      </c>
      <c r="E50" s="43"/>
      <c r="F50" s="43"/>
      <c r="G50" s="43"/>
      <c r="H50" s="43"/>
      <c r="I50" s="43"/>
      <c r="J50" s="43"/>
    </row>
  </sheetData>
  <mergeCells count="4">
    <mergeCell ref="A4:J4"/>
    <mergeCell ref="A3:J3"/>
    <mergeCell ref="A2:J2"/>
    <mergeCell ref="A1:J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6" orientation="landscape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75"/>
  <sheetViews>
    <sheetView topLeftCell="A7" workbookViewId="0">
      <selection activeCell="F5" sqref="F5"/>
    </sheetView>
  </sheetViews>
  <sheetFormatPr defaultRowHeight="14.4" x14ac:dyDescent="0.3"/>
  <cols>
    <col min="1" max="1" width="64.109375" customWidth="1"/>
    <col min="2" max="2" width="15.44140625" customWidth="1"/>
    <col min="3" max="3" width="14.6640625" customWidth="1"/>
    <col min="4" max="4" width="13.33203125" customWidth="1"/>
    <col min="5" max="5" width="25.109375" customWidth="1"/>
    <col min="6" max="6" width="14.33203125" customWidth="1"/>
    <col min="7" max="7" width="15.33203125" customWidth="1"/>
    <col min="8" max="8" width="17" customWidth="1"/>
    <col min="9" max="9" width="16.33203125" customWidth="1"/>
  </cols>
  <sheetData>
    <row r="1" spans="1:10" ht="15" customHeight="1" x14ac:dyDescent="0.3">
      <c r="A1" s="966" t="s">
        <v>793</v>
      </c>
      <c r="B1" s="977"/>
      <c r="C1" s="977"/>
      <c r="D1" s="977"/>
      <c r="E1" s="977"/>
      <c r="F1" s="977"/>
      <c r="G1" s="977"/>
      <c r="H1" s="977"/>
      <c r="I1" s="977"/>
      <c r="J1" s="977"/>
    </row>
    <row r="2" spans="1:10" ht="18" customHeight="1" x14ac:dyDescent="0.35">
      <c r="A2" s="961" t="str">
        <f>Mellékletek!A1</f>
        <v>Iharosberény Község Önkormányzata</v>
      </c>
      <c r="B2" s="961"/>
      <c r="C2" s="961"/>
      <c r="D2" s="961"/>
      <c r="E2" s="961"/>
      <c r="F2" s="961"/>
      <c r="G2" s="961"/>
      <c r="H2" s="961"/>
      <c r="I2" s="961"/>
      <c r="J2" s="149"/>
    </row>
    <row r="3" spans="1:10" ht="25.5" customHeight="1" x14ac:dyDescent="0.35">
      <c r="A3" s="962" t="s">
        <v>767</v>
      </c>
      <c r="B3" s="962"/>
      <c r="C3" s="962"/>
      <c r="D3" s="962"/>
      <c r="E3" s="962"/>
      <c r="F3" s="962"/>
      <c r="G3" s="962"/>
      <c r="H3" s="962"/>
      <c r="I3" s="962"/>
      <c r="J3" s="127"/>
    </row>
    <row r="4" spans="1:10" ht="82.5" customHeight="1" x14ac:dyDescent="0.35">
      <c r="A4" s="981" t="s">
        <v>32</v>
      </c>
      <c r="B4" s="981"/>
      <c r="C4" s="981"/>
      <c r="D4" s="981"/>
      <c r="E4" s="981"/>
      <c r="F4" s="981"/>
      <c r="G4" s="981"/>
      <c r="H4" s="981"/>
      <c r="I4" s="981"/>
    </row>
    <row r="5" spans="1:10" ht="20.25" customHeight="1" x14ac:dyDescent="0.3">
      <c r="A5" s="72"/>
      <c r="B5" s="73"/>
      <c r="C5" s="73"/>
      <c r="D5" s="73"/>
      <c r="E5" s="73"/>
      <c r="F5" s="73"/>
      <c r="G5" s="73"/>
      <c r="H5" s="73"/>
    </row>
    <row r="6" spans="1:10" x14ac:dyDescent="0.3">
      <c r="A6" s="4" t="s">
        <v>664</v>
      </c>
    </row>
    <row r="7" spans="1:10" ht="86.25" customHeight="1" x14ac:dyDescent="0.3">
      <c r="A7" s="2" t="s">
        <v>82</v>
      </c>
      <c r="B7" s="3" t="s">
        <v>83</v>
      </c>
      <c r="C7" s="64" t="s">
        <v>637</v>
      </c>
      <c r="D7" s="64" t="s">
        <v>638</v>
      </c>
      <c r="E7" s="64" t="s">
        <v>643</v>
      </c>
      <c r="F7" s="64" t="s">
        <v>644</v>
      </c>
      <c r="G7" s="64" t="s">
        <v>645</v>
      </c>
      <c r="H7" s="64" t="s">
        <v>646</v>
      </c>
      <c r="I7" s="64" t="s">
        <v>62</v>
      </c>
    </row>
    <row r="8" spans="1:10" x14ac:dyDescent="0.3">
      <c r="A8" s="21" t="s">
        <v>493</v>
      </c>
      <c r="B8" s="5" t="s">
        <v>348</v>
      </c>
      <c r="C8" s="161">
        <f>'kiadások korm. funkciónként'!C10</f>
        <v>17934334</v>
      </c>
      <c r="D8" s="43"/>
      <c r="E8" s="68"/>
      <c r="F8" s="43"/>
      <c r="G8" s="43"/>
      <c r="H8" s="43"/>
      <c r="I8" s="43"/>
    </row>
    <row r="9" spans="1:10" x14ac:dyDescent="0.3">
      <c r="A9" s="56" t="s">
        <v>221</v>
      </c>
      <c r="B9" s="56" t="s">
        <v>348</v>
      </c>
      <c r="C9" s="43"/>
      <c r="D9" s="43"/>
      <c r="E9" s="43"/>
      <c r="F9" s="43"/>
      <c r="G9" s="43"/>
      <c r="H9" s="43"/>
      <c r="I9" s="43"/>
    </row>
    <row r="10" spans="1:10" ht="26.4" x14ac:dyDescent="0.3">
      <c r="A10" s="12" t="s">
        <v>349</v>
      </c>
      <c r="B10" s="5" t="s">
        <v>350</v>
      </c>
      <c r="C10" s="43"/>
      <c r="D10" s="43"/>
      <c r="E10" s="43"/>
      <c r="F10" s="43"/>
      <c r="G10" s="43"/>
      <c r="H10" s="43"/>
      <c r="I10" s="43"/>
    </row>
    <row r="11" spans="1:10" x14ac:dyDescent="0.3">
      <c r="A11" s="21" t="s">
        <v>542</v>
      </c>
      <c r="B11" s="5" t="s">
        <v>351</v>
      </c>
      <c r="C11" s="43"/>
      <c r="D11" s="43"/>
      <c r="E11" s="43"/>
      <c r="F11" s="43"/>
      <c r="G11" s="43"/>
      <c r="H11" s="43"/>
      <c r="I11" s="43"/>
    </row>
    <row r="12" spans="1:10" x14ac:dyDescent="0.3">
      <c r="A12" s="56" t="s">
        <v>221</v>
      </c>
      <c r="B12" s="56" t="s">
        <v>351</v>
      </c>
      <c r="C12" s="43"/>
      <c r="D12" s="43"/>
      <c r="E12" s="43"/>
      <c r="F12" s="43"/>
      <c r="G12" s="43"/>
      <c r="H12" s="43"/>
      <c r="I12" s="43"/>
    </row>
    <row r="13" spans="1:10" x14ac:dyDescent="0.3">
      <c r="A13" s="11" t="s">
        <v>513</v>
      </c>
      <c r="B13" s="7" t="s">
        <v>352</v>
      </c>
      <c r="C13" s="43"/>
      <c r="D13" s="43"/>
      <c r="E13" s="43"/>
      <c r="F13" s="43"/>
      <c r="G13" s="43"/>
      <c r="H13" s="43"/>
      <c r="I13" s="43"/>
    </row>
    <row r="14" spans="1:10" x14ac:dyDescent="0.3">
      <c r="A14" s="12" t="s">
        <v>543</v>
      </c>
      <c r="B14" s="5" t="s">
        <v>353</v>
      </c>
      <c r="C14" s="43"/>
      <c r="D14" s="43"/>
      <c r="E14" s="43"/>
      <c r="F14" s="43"/>
      <c r="G14" s="43"/>
      <c r="H14" s="43"/>
      <c r="I14" s="43"/>
    </row>
    <row r="15" spans="1:10" x14ac:dyDescent="0.3">
      <c r="A15" s="56" t="s">
        <v>229</v>
      </c>
      <c r="B15" s="56" t="s">
        <v>353</v>
      </c>
      <c r="C15" s="43"/>
      <c r="D15" s="43"/>
      <c r="E15" s="43"/>
      <c r="F15" s="43"/>
      <c r="G15" s="43"/>
      <c r="H15" s="43"/>
      <c r="I15" s="43"/>
    </row>
    <row r="16" spans="1:10" x14ac:dyDescent="0.3">
      <c r="A16" s="21" t="s">
        <v>354</v>
      </c>
      <c r="B16" s="5" t="s">
        <v>355</v>
      </c>
      <c r="C16" s="43"/>
      <c r="D16" s="43"/>
      <c r="E16" s="43"/>
      <c r="F16" s="43"/>
      <c r="G16" s="43"/>
      <c r="H16" s="43"/>
      <c r="I16" s="43"/>
    </row>
    <row r="17" spans="1:9" x14ac:dyDescent="0.3">
      <c r="A17" s="13" t="s">
        <v>544</v>
      </c>
      <c r="B17" s="5" t="s">
        <v>356</v>
      </c>
      <c r="C17" s="28"/>
      <c r="D17" s="28"/>
      <c r="E17" s="28"/>
      <c r="F17" s="28"/>
      <c r="G17" s="28"/>
      <c r="H17" s="28"/>
      <c r="I17" s="28"/>
    </row>
    <row r="18" spans="1:9" x14ac:dyDescent="0.3">
      <c r="A18" s="56" t="s">
        <v>230</v>
      </c>
      <c r="B18" s="56" t="s">
        <v>356</v>
      </c>
      <c r="C18" s="28"/>
      <c r="D18" s="28"/>
      <c r="E18" s="28"/>
      <c r="F18" s="28"/>
      <c r="G18" s="28"/>
      <c r="H18" s="28"/>
      <c r="I18" s="28"/>
    </row>
    <row r="19" spans="1:9" x14ac:dyDescent="0.3">
      <c r="A19" s="21" t="s">
        <v>357</v>
      </c>
      <c r="B19" s="5" t="s">
        <v>358</v>
      </c>
      <c r="C19" s="28"/>
      <c r="D19" s="28"/>
      <c r="E19" s="28"/>
      <c r="F19" s="28"/>
      <c r="G19" s="28"/>
      <c r="H19" s="28"/>
      <c r="I19" s="28"/>
    </row>
    <row r="20" spans="1:9" x14ac:dyDescent="0.3">
      <c r="A20" s="22" t="s">
        <v>514</v>
      </c>
      <c r="B20" s="7" t="s">
        <v>359</v>
      </c>
      <c r="C20" s="28"/>
      <c r="D20" s="28"/>
      <c r="E20" s="28"/>
      <c r="F20" s="28"/>
      <c r="G20" s="28"/>
      <c r="H20" s="28"/>
      <c r="I20" s="28"/>
    </row>
    <row r="21" spans="1:9" x14ac:dyDescent="0.3">
      <c r="A21" s="12" t="s">
        <v>374</v>
      </c>
      <c r="B21" s="5" t="s">
        <v>375</v>
      </c>
      <c r="C21" s="28"/>
      <c r="D21" s="28"/>
      <c r="E21" s="28"/>
      <c r="F21" s="28"/>
      <c r="G21" s="28"/>
      <c r="H21" s="28"/>
      <c r="I21" s="28"/>
    </row>
    <row r="22" spans="1:9" x14ac:dyDescent="0.3">
      <c r="A22" s="13" t="s">
        <v>376</v>
      </c>
      <c r="B22" s="5" t="s">
        <v>377</v>
      </c>
      <c r="C22" s="28"/>
      <c r="D22" s="28"/>
      <c r="E22" s="28"/>
      <c r="F22" s="28"/>
      <c r="G22" s="28"/>
      <c r="H22" s="28"/>
      <c r="I22" s="28"/>
    </row>
    <row r="23" spans="1:9" x14ac:dyDescent="0.3">
      <c r="A23" s="21" t="s">
        <v>378</v>
      </c>
      <c r="B23" s="5" t="s">
        <v>379</v>
      </c>
      <c r="C23" s="28"/>
      <c r="D23" s="28"/>
      <c r="E23" s="28"/>
      <c r="F23" s="28"/>
      <c r="G23" s="28"/>
      <c r="H23" s="28"/>
      <c r="I23" s="28"/>
    </row>
    <row r="24" spans="1:9" x14ac:dyDescent="0.3">
      <c r="A24" s="21" t="s">
        <v>498</v>
      </c>
      <c r="B24" s="5" t="s">
        <v>380</v>
      </c>
      <c r="C24" s="28"/>
      <c r="D24" s="28"/>
      <c r="E24" s="28"/>
      <c r="F24" s="28"/>
      <c r="G24" s="28"/>
      <c r="H24" s="28"/>
      <c r="I24" s="28"/>
    </row>
    <row r="25" spans="1:9" x14ac:dyDescent="0.3">
      <c r="A25" s="56" t="s">
        <v>255</v>
      </c>
      <c r="B25" s="56" t="s">
        <v>380</v>
      </c>
      <c r="C25" s="28"/>
      <c r="D25" s="28"/>
      <c r="E25" s="28"/>
      <c r="F25" s="28"/>
      <c r="G25" s="28"/>
      <c r="H25" s="28"/>
      <c r="I25" s="28"/>
    </row>
    <row r="26" spans="1:9" x14ac:dyDescent="0.3">
      <c r="A26" s="56" t="s">
        <v>256</v>
      </c>
      <c r="B26" s="56" t="s">
        <v>380</v>
      </c>
      <c r="C26" s="28"/>
      <c r="D26" s="28"/>
      <c r="E26" s="28"/>
      <c r="F26" s="28"/>
      <c r="G26" s="28"/>
      <c r="H26" s="28"/>
      <c r="I26" s="28"/>
    </row>
    <row r="27" spans="1:9" x14ac:dyDescent="0.3">
      <c r="A27" s="57" t="s">
        <v>257</v>
      </c>
      <c r="B27" s="57" t="s">
        <v>380</v>
      </c>
      <c r="C27" s="28"/>
      <c r="D27" s="28"/>
      <c r="E27" s="28"/>
      <c r="F27" s="28"/>
      <c r="G27" s="28"/>
      <c r="H27" s="28"/>
      <c r="I27" s="28"/>
    </row>
    <row r="28" spans="1:9" x14ac:dyDescent="0.3">
      <c r="A28" s="58" t="s">
        <v>517</v>
      </c>
      <c r="B28" s="40" t="s">
        <v>381</v>
      </c>
      <c r="C28" s="28"/>
      <c r="D28" s="28"/>
      <c r="E28" s="28"/>
      <c r="F28" s="28"/>
      <c r="G28" s="28"/>
      <c r="H28" s="28"/>
      <c r="I28" s="28"/>
    </row>
    <row r="29" spans="1:9" x14ac:dyDescent="0.3">
      <c r="A29" s="112"/>
      <c r="B29" s="113"/>
    </row>
    <row r="30" spans="1:9" ht="24.75" customHeight="1" x14ac:dyDescent="0.3">
      <c r="A30" s="2" t="s">
        <v>82</v>
      </c>
      <c r="B30" s="3" t="s">
        <v>83</v>
      </c>
      <c r="C30" s="28"/>
      <c r="D30" s="28"/>
      <c r="E30" s="28"/>
    </row>
    <row r="31" spans="1:9" ht="27" x14ac:dyDescent="0.3">
      <c r="A31" s="116" t="s">
        <v>57</v>
      </c>
      <c r="B31" s="40"/>
      <c r="C31" s="28"/>
      <c r="D31" s="28"/>
      <c r="E31" s="28"/>
    </row>
    <row r="32" spans="1:9" ht="15.6" x14ac:dyDescent="0.3">
      <c r="A32" s="115" t="s">
        <v>51</v>
      </c>
      <c r="B32" s="40"/>
      <c r="C32" s="28"/>
      <c r="D32" s="28"/>
      <c r="E32" s="28"/>
    </row>
    <row r="33" spans="1:5" ht="31.2" x14ac:dyDescent="0.3">
      <c r="A33" s="115" t="s">
        <v>52</v>
      </c>
      <c r="B33" s="40"/>
      <c r="C33" s="28"/>
      <c r="D33" s="28"/>
      <c r="E33" s="28"/>
    </row>
    <row r="34" spans="1:5" ht="15.6" x14ac:dyDescent="0.3">
      <c r="A34" s="115" t="s">
        <v>53</v>
      </c>
      <c r="B34" s="40"/>
      <c r="C34" s="28"/>
      <c r="D34" s="28"/>
      <c r="E34" s="28"/>
    </row>
    <row r="35" spans="1:5" ht="31.2" x14ac:dyDescent="0.3">
      <c r="A35" s="115" t="s">
        <v>54</v>
      </c>
      <c r="B35" s="40"/>
      <c r="C35" s="28"/>
      <c r="D35" s="28"/>
      <c r="E35" s="28"/>
    </row>
    <row r="36" spans="1:5" ht="15.6" x14ac:dyDescent="0.3">
      <c r="A36" s="115" t="s">
        <v>55</v>
      </c>
      <c r="B36" s="40"/>
      <c r="C36" s="28"/>
      <c r="D36" s="28"/>
      <c r="E36" s="28"/>
    </row>
    <row r="37" spans="1:5" ht="15.6" x14ac:dyDescent="0.3">
      <c r="A37" s="115" t="s">
        <v>56</v>
      </c>
      <c r="B37" s="40"/>
      <c r="C37" s="28"/>
      <c r="D37" s="28"/>
      <c r="E37" s="28"/>
    </row>
    <row r="38" spans="1:5" x14ac:dyDescent="0.3">
      <c r="A38" s="58" t="s">
        <v>21</v>
      </c>
      <c r="B38" s="40"/>
      <c r="C38" s="28"/>
      <c r="D38" s="28"/>
      <c r="E38" s="28"/>
    </row>
    <row r="39" spans="1:5" x14ac:dyDescent="0.3">
      <c r="A39" s="112"/>
      <c r="B39" s="113"/>
    </row>
    <row r="40" spans="1:5" x14ac:dyDescent="0.3">
      <c r="A40" s="112"/>
      <c r="B40" s="113"/>
    </row>
    <row r="41" spans="1:5" x14ac:dyDescent="0.3">
      <c r="A41" s="112"/>
      <c r="B41" s="113"/>
    </row>
    <row r="42" spans="1:5" x14ac:dyDescent="0.3">
      <c r="A42" s="112"/>
      <c r="B42" s="113"/>
    </row>
    <row r="43" spans="1:5" x14ac:dyDescent="0.3">
      <c r="A43" s="112"/>
      <c r="B43" s="113"/>
    </row>
    <row r="44" spans="1:5" x14ac:dyDescent="0.3">
      <c r="A44" s="112"/>
      <c r="B44" s="113"/>
    </row>
    <row r="45" spans="1:5" x14ac:dyDescent="0.3">
      <c r="A45" s="112"/>
      <c r="B45" s="113"/>
    </row>
    <row r="46" spans="1:5" x14ac:dyDescent="0.3">
      <c r="A46" s="112"/>
      <c r="B46" s="113"/>
    </row>
    <row r="47" spans="1:5" x14ac:dyDescent="0.3">
      <c r="A47" s="112"/>
      <c r="B47" s="113"/>
    </row>
    <row r="49" spans="1:8" x14ac:dyDescent="0.3">
      <c r="A49" s="4"/>
      <c r="B49" s="4"/>
      <c r="C49" s="4"/>
      <c r="D49" s="4"/>
      <c r="E49" s="4"/>
      <c r="F49" s="4"/>
      <c r="G49" s="4"/>
    </row>
    <row r="50" spans="1:8" x14ac:dyDescent="0.3">
      <c r="A50" s="70" t="s">
        <v>647</v>
      </c>
      <c r="B50" s="4"/>
      <c r="C50" s="4"/>
      <c r="D50" s="4"/>
      <c r="E50" s="4"/>
      <c r="F50" s="4"/>
      <c r="G50" s="4"/>
    </row>
    <row r="51" spans="1:8" ht="15.6" x14ac:dyDescent="0.3">
      <c r="A51" s="71" t="s">
        <v>651</v>
      </c>
      <c r="B51" s="4"/>
      <c r="C51" s="4"/>
      <c r="D51" s="4"/>
      <c r="E51" s="4"/>
      <c r="F51" s="4"/>
      <c r="G51" s="4"/>
    </row>
    <row r="52" spans="1:8" ht="15.6" x14ac:dyDescent="0.3">
      <c r="A52" s="71" t="s">
        <v>652</v>
      </c>
      <c r="B52" s="4"/>
      <c r="C52" s="4"/>
      <c r="D52" s="4"/>
      <c r="E52" s="4"/>
      <c r="F52" s="4"/>
      <c r="G52" s="4"/>
    </row>
    <row r="53" spans="1:8" ht="15.6" x14ac:dyDescent="0.3">
      <c r="A53" s="71" t="s">
        <v>653</v>
      </c>
      <c r="B53" s="4"/>
      <c r="C53" s="4"/>
      <c r="D53" s="4"/>
      <c r="E53" s="4"/>
      <c r="F53" s="4"/>
      <c r="G53" s="4"/>
    </row>
    <row r="54" spans="1:8" ht="15.6" x14ac:dyDescent="0.3">
      <c r="A54" s="71" t="s">
        <v>654</v>
      </c>
      <c r="B54" s="4"/>
      <c r="C54" s="4"/>
      <c r="D54" s="4"/>
      <c r="E54" s="4"/>
      <c r="F54" s="4"/>
      <c r="G54" s="4"/>
    </row>
    <row r="55" spans="1:8" ht="15.6" x14ac:dyDescent="0.3">
      <c r="A55" s="71" t="s">
        <v>655</v>
      </c>
      <c r="B55" s="4"/>
      <c r="C55" s="4"/>
      <c r="D55" s="4"/>
      <c r="E55" s="4"/>
      <c r="F55" s="4"/>
      <c r="G55" s="4"/>
    </row>
    <row r="56" spans="1:8" x14ac:dyDescent="0.3">
      <c r="A56" s="70" t="s">
        <v>648</v>
      </c>
      <c r="B56" s="4"/>
      <c r="C56" s="4"/>
      <c r="D56" s="4"/>
      <c r="E56" s="4"/>
      <c r="F56" s="4"/>
      <c r="G56" s="4"/>
    </row>
    <row r="57" spans="1:8" x14ac:dyDescent="0.3">
      <c r="A57" s="4"/>
      <c r="B57" s="4"/>
      <c r="C57" s="4"/>
      <c r="D57" s="4"/>
      <c r="E57" s="4"/>
      <c r="F57" s="4"/>
      <c r="G57" s="4"/>
    </row>
    <row r="58" spans="1:8" ht="45.75" customHeight="1" x14ac:dyDescent="0.3">
      <c r="A58" s="983" t="s">
        <v>656</v>
      </c>
      <c r="B58" s="984"/>
      <c r="C58" s="984"/>
      <c r="D58" s="984"/>
      <c r="E58" s="984"/>
      <c r="F58" s="984"/>
      <c r="G58" s="984"/>
      <c r="H58" s="984"/>
    </row>
    <row r="61" spans="1:8" ht="15.6" x14ac:dyDescent="0.3">
      <c r="A61" s="59" t="s">
        <v>658</v>
      </c>
    </row>
    <row r="62" spans="1:8" ht="15.6" x14ac:dyDescent="0.3">
      <c r="A62" s="71" t="s">
        <v>659</v>
      </c>
    </row>
    <row r="63" spans="1:8" ht="15.6" x14ac:dyDescent="0.3">
      <c r="A63" s="71" t="s">
        <v>660</v>
      </c>
    </row>
    <row r="64" spans="1:8" ht="15.6" x14ac:dyDescent="0.3">
      <c r="A64" s="71" t="s">
        <v>661</v>
      </c>
    </row>
    <row r="65" spans="1:1" x14ac:dyDescent="0.3">
      <c r="A65" s="70" t="s">
        <v>657</v>
      </c>
    </row>
    <row r="66" spans="1:1" ht="15.6" x14ac:dyDescent="0.3">
      <c r="A66" s="71" t="s">
        <v>662</v>
      </c>
    </row>
    <row r="68" spans="1:1" ht="15.6" x14ac:dyDescent="0.3">
      <c r="A68" s="110" t="s">
        <v>49</v>
      </c>
    </row>
    <row r="69" spans="1:1" ht="15.6" x14ac:dyDescent="0.3">
      <c r="A69" s="110" t="s">
        <v>50</v>
      </c>
    </row>
    <row r="70" spans="1:1" ht="15.6" x14ac:dyDescent="0.3">
      <c r="A70" s="111" t="s">
        <v>51</v>
      </c>
    </row>
    <row r="71" spans="1:1" ht="15.6" x14ac:dyDescent="0.3">
      <c r="A71" s="111" t="s">
        <v>52</v>
      </c>
    </row>
    <row r="72" spans="1:1" ht="15.6" x14ac:dyDescent="0.3">
      <c r="A72" s="111" t="s">
        <v>53</v>
      </c>
    </row>
    <row r="73" spans="1:1" ht="15.6" x14ac:dyDescent="0.3">
      <c r="A73" s="111" t="s">
        <v>54</v>
      </c>
    </row>
    <row r="74" spans="1:1" ht="15.6" x14ac:dyDescent="0.3">
      <c r="A74" s="111" t="s">
        <v>55</v>
      </c>
    </row>
    <row r="75" spans="1:1" ht="15.6" x14ac:dyDescent="0.3">
      <c r="A75" s="111" t="s">
        <v>56</v>
      </c>
    </row>
  </sheetData>
  <mergeCells count="5">
    <mergeCell ref="A58:H58"/>
    <mergeCell ref="A2:I2"/>
    <mergeCell ref="A3:I3"/>
    <mergeCell ref="A4:I4"/>
    <mergeCell ref="A1:J1"/>
  </mergeCells>
  <phoneticPr fontId="48" type="noConversion"/>
  <hyperlinks>
    <hyperlink ref="A20" r:id="rId1" location="foot4" display="http://njt.hu/cgi_bin/njt_doc.cgi?docid=142896.245143 - foot4" xr:uid="{00000000-0004-0000-0C00-000000000000}"/>
    <hyperlink ref="A50" r:id="rId2" location="foot4" display="http://njt.hu/cgi_bin/njt_doc.cgi?docid=142896.245143 - foot4" xr:uid="{00000000-0004-0000-0C00-000001000000}"/>
    <hyperlink ref="A56" r:id="rId3" location="foot5" display="http://njt.hu/cgi_bin/njt_doc.cgi?docid=142896.245143 - foot5" xr:uid="{00000000-0004-0000-0C00-000002000000}"/>
    <hyperlink ref="A65" r:id="rId4" location="foot53" display="http://njt.hu/cgi_bin/njt_doc.cgi?docid=139876.243471 - foot53" xr:uid="{00000000-0004-0000-0C00-000003000000}"/>
  </hyperlink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44"/>
  <sheetViews>
    <sheetView workbookViewId="0">
      <selection activeCell="F5" sqref="F5"/>
    </sheetView>
  </sheetViews>
  <sheetFormatPr defaultRowHeight="14.4" x14ac:dyDescent="0.3"/>
  <cols>
    <col min="1" max="1" width="83.33203125" customWidth="1"/>
    <col min="2" max="2" width="19.5546875" style="117" customWidth="1"/>
  </cols>
  <sheetData>
    <row r="1" spans="1:8" ht="15" customHeight="1" x14ac:dyDescent="0.3">
      <c r="A1" s="966" t="s">
        <v>794</v>
      </c>
      <c r="B1" s="977"/>
    </row>
    <row r="2" spans="1:8" ht="18" customHeight="1" x14ac:dyDescent="0.35">
      <c r="A2" s="961" t="str">
        <f>Mellékletek!A1</f>
        <v>Iharosberény Község Önkormányzata</v>
      </c>
      <c r="B2" s="961"/>
      <c r="C2" s="149"/>
      <c r="D2" s="149"/>
      <c r="E2" s="149"/>
      <c r="F2" s="149"/>
      <c r="G2" s="149"/>
      <c r="H2" s="149"/>
    </row>
    <row r="3" spans="1:8" ht="25.5" customHeight="1" x14ac:dyDescent="0.35">
      <c r="A3" s="962" t="s">
        <v>767</v>
      </c>
      <c r="B3" s="962"/>
      <c r="C3" s="127"/>
      <c r="D3" s="127"/>
      <c r="E3" s="127"/>
      <c r="F3" s="127"/>
      <c r="G3" s="127"/>
      <c r="H3" s="127"/>
    </row>
    <row r="4" spans="1:8" ht="71.25" customHeight="1" x14ac:dyDescent="0.35">
      <c r="A4" s="981" t="s">
        <v>23</v>
      </c>
      <c r="B4" s="981"/>
      <c r="C4" s="78"/>
      <c r="D4" s="78"/>
      <c r="E4" s="78"/>
      <c r="F4" s="78"/>
      <c r="G4" s="78"/>
    </row>
    <row r="5" spans="1:8" ht="24" customHeight="1" x14ac:dyDescent="0.35">
      <c r="A5" s="74"/>
      <c r="B5" s="170"/>
      <c r="C5" s="78"/>
      <c r="D5" s="78"/>
      <c r="E5" s="78"/>
      <c r="F5" s="78"/>
      <c r="G5" s="78"/>
    </row>
    <row r="6" spans="1:8" ht="22.5" customHeight="1" x14ac:dyDescent="0.3">
      <c r="A6" s="4" t="s">
        <v>664</v>
      </c>
    </row>
    <row r="7" spans="1:8" ht="18" x14ac:dyDescent="0.35">
      <c r="A7" s="179" t="s">
        <v>667</v>
      </c>
      <c r="B7" s="171" t="s">
        <v>673</v>
      </c>
    </row>
    <row r="8" spans="1:8" x14ac:dyDescent="0.3">
      <c r="A8" s="43" t="s">
        <v>64</v>
      </c>
      <c r="B8" s="172"/>
      <c r="C8" s="117">
        <f>'kiadások korm. funkciónként'!C10</f>
        <v>17934334</v>
      </c>
    </row>
    <row r="9" spans="1:8" x14ac:dyDescent="0.3">
      <c r="A9" s="79" t="s">
        <v>65</v>
      </c>
      <c r="B9" s="172"/>
    </row>
    <row r="10" spans="1:8" x14ac:dyDescent="0.3">
      <c r="A10" s="43" t="s">
        <v>66</v>
      </c>
      <c r="B10" s="172"/>
    </row>
    <row r="11" spans="1:8" x14ac:dyDescent="0.3">
      <c r="A11" s="43" t="s">
        <v>67</v>
      </c>
      <c r="B11" s="172"/>
    </row>
    <row r="12" spans="1:8" x14ac:dyDescent="0.3">
      <c r="A12" s="43" t="s">
        <v>68</v>
      </c>
      <c r="B12" s="172"/>
    </row>
    <row r="13" spans="1:8" x14ac:dyDescent="0.3">
      <c r="A13" s="43" t="s">
        <v>69</v>
      </c>
      <c r="B13" s="172"/>
    </row>
    <row r="14" spans="1:8" x14ac:dyDescent="0.3">
      <c r="A14" s="43" t="s">
        <v>70</v>
      </c>
      <c r="B14" s="172"/>
    </row>
    <row r="15" spans="1:8" x14ac:dyDescent="0.3">
      <c r="A15" s="43" t="s">
        <v>71</v>
      </c>
      <c r="B15" s="172"/>
    </row>
    <row r="16" spans="1:8" x14ac:dyDescent="0.3">
      <c r="A16" s="77" t="s">
        <v>676</v>
      </c>
      <c r="B16" s="178">
        <f>SUM(B8:B15)</f>
        <v>0</v>
      </c>
    </row>
    <row r="17" spans="1:2" ht="27.6" x14ac:dyDescent="0.3">
      <c r="A17" s="80" t="s">
        <v>668</v>
      </c>
      <c r="B17" s="172"/>
    </row>
    <row r="18" spans="1:2" ht="27.6" x14ac:dyDescent="0.3">
      <c r="A18" s="80" t="s">
        <v>669</v>
      </c>
      <c r="B18" s="172"/>
    </row>
    <row r="19" spans="1:2" x14ac:dyDescent="0.3">
      <c r="A19" s="81" t="s">
        <v>670</v>
      </c>
      <c r="B19" s="172"/>
    </row>
    <row r="20" spans="1:2" x14ac:dyDescent="0.3">
      <c r="A20" s="81" t="s">
        <v>671</v>
      </c>
      <c r="B20" s="172"/>
    </row>
    <row r="21" spans="1:2" x14ac:dyDescent="0.3">
      <c r="A21" s="43" t="s">
        <v>674</v>
      </c>
      <c r="B21" s="172"/>
    </row>
    <row r="22" spans="1:2" x14ac:dyDescent="0.3">
      <c r="A22" s="52" t="s">
        <v>672</v>
      </c>
      <c r="B22" s="176"/>
    </row>
    <row r="23" spans="1:2" ht="31.2" x14ac:dyDescent="0.3">
      <c r="A23" s="82" t="s">
        <v>675</v>
      </c>
      <c r="B23" s="174"/>
    </row>
    <row r="24" spans="1:2" ht="15.6" x14ac:dyDescent="0.3">
      <c r="A24" s="46" t="s">
        <v>545</v>
      </c>
      <c r="B24" s="177">
        <f>SUM(B22:B23)</f>
        <v>0</v>
      </c>
    </row>
    <row r="27" spans="1:2" ht="18" x14ac:dyDescent="0.35">
      <c r="A27" s="45" t="s">
        <v>667</v>
      </c>
      <c r="B27" s="171" t="s">
        <v>673</v>
      </c>
    </row>
    <row r="28" spans="1:2" x14ac:dyDescent="0.3">
      <c r="A28" s="43" t="s">
        <v>64</v>
      </c>
      <c r="B28" s="172"/>
    </row>
    <row r="29" spans="1:2" x14ac:dyDescent="0.3">
      <c r="A29" s="79" t="s">
        <v>65</v>
      </c>
      <c r="B29" s="172"/>
    </row>
    <row r="30" spans="1:2" x14ac:dyDescent="0.3">
      <c r="A30" s="43" t="s">
        <v>66</v>
      </c>
      <c r="B30" s="172"/>
    </row>
    <row r="31" spans="1:2" x14ac:dyDescent="0.3">
      <c r="A31" s="43" t="s">
        <v>67</v>
      </c>
      <c r="B31" s="172"/>
    </row>
    <row r="32" spans="1:2" x14ac:dyDescent="0.3">
      <c r="A32" s="43" t="s">
        <v>68</v>
      </c>
      <c r="B32" s="172"/>
    </row>
    <row r="33" spans="1:2" x14ac:dyDescent="0.3">
      <c r="A33" s="43" t="s">
        <v>69</v>
      </c>
      <c r="B33" s="172"/>
    </row>
    <row r="34" spans="1:2" x14ac:dyDescent="0.3">
      <c r="A34" s="43" t="s">
        <v>70</v>
      </c>
      <c r="B34" s="172"/>
    </row>
    <row r="35" spans="1:2" x14ac:dyDescent="0.3">
      <c r="A35" s="43" t="s">
        <v>71</v>
      </c>
      <c r="B35" s="172"/>
    </row>
    <row r="36" spans="1:2" x14ac:dyDescent="0.3">
      <c r="A36" s="77" t="s">
        <v>676</v>
      </c>
      <c r="B36" s="173"/>
    </row>
    <row r="37" spans="1:2" ht="27.6" x14ac:dyDescent="0.3">
      <c r="A37" s="80" t="s">
        <v>668</v>
      </c>
      <c r="B37" s="172"/>
    </row>
    <row r="38" spans="1:2" ht="27.6" x14ac:dyDescent="0.3">
      <c r="A38" s="80" t="s">
        <v>669</v>
      </c>
      <c r="B38" s="172"/>
    </row>
    <row r="39" spans="1:2" x14ac:dyDescent="0.3">
      <c r="A39" s="81" t="s">
        <v>670</v>
      </c>
      <c r="B39" s="172"/>
    </row>
    <row r="40" spans="1:2" x14ac:dyDescent="0.3">
      <c r="A40" s="81" t="s">
        <v>671</v>
      </c>
      <c r="B40" s="172"/>
    </row>
    <row r="41" spans="1:2" x14ac:dyDescent="0.3">
      <c r="A41" s="43" t="s">
        <v>674</v>
      </c>
      <c r="B41" s="172"/>
    </row>
    <row r="42" spans="1:2" x14ac:dyDescent="0.3">
      <c r="A42" s="52" t="s">
        <v>672</v>
      </c>
      <c r="B42" s="172"/>
    </row>
    <row r="43" spans="1:2" ht="31.2" x14ac:dyDescent="0.3">
      <c r="A43" s="82" t="s">
        <v>675</v>
      </c>
      <c r="B43" s="174"/>
    </row>
    <row r="44" spans="1:2" ht="15.6" x14ac:dyDescent="0.3">
      <c r="A44" s="46" t="s">
        <v>545</v>
      </c>
      <c r="B44" s="175"/>
    </row>
  </sheetData>
  <mergeCells count="4">
    <mergeCell ref="A4:B4"/>
    <mergeCell ref="A3:B3"/>
    <mergeCell ref="A2:B2"/>
    <mergeCell ref="A1:B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86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71"/>
  <sheetViews>
    <sheetView workbookViewId="0">
      <selection activeCell="F5" sqref="F5"/>
    </sheetView>
  </sheetViews>
  <sheetFormatPr defaultRowHeight="14.4" x14ac:dyDescent="0.3"/>
  <cols>
    <col min="1" max="1" width="64.5546875" customWidth="1"/>
    <col min="2" max="2" width="11" customWidth="1"/>
    <col min="3" max="3" width="33.88671875" customWidth="1"/>
    <col min="4" max="4" width="35.5546875" customWidth="1"/>
  </cols>
  <sheetData>
    <row r="1" spans="1:8" ht="15" customHeight="1" x14ac:dyDescent="0.3">
      <c r="A1" s="966" t="s">
        <v>794</v>
      </c>
      <c r="B1" s="966"/>
      <c r="C1" s="966"/>
      <c r="D1" s="966"/>
    </row>
    <row r="2" spans="1:8" ht="18" customHeight="1" x14ac:dyDescent="0.35">
      <c r="A2" s="961" t="str">
        <f>Mellékletek!A1</f>
        <v>Iharosberény Község Önkormányzata</v>
      </c>
      <c r="B2" s="961"/>
      <c r="C2" s="961"/>
      <c r="D2" s="961"/>
      <c r="E2" s="149"/>
      <c r="F2" s="149"/>
      <c r="G2" s="149"/>
      <c r="H2" s="149"/>
    </row>
    <row r="3" spans="1:8" ht="25.5" customHeight="1" x14ac:dyDescent="0.35">
      <c r="A3" s="962" t="s">
        <v>767</v>
      </c>
      <c r="B3" s="962"/>
      <c r="C3" s="962"/>
      <c r="D3" s="962"/>
      <c r="E3" s="127"/>
      <c r="F3" s="127"/>
      <c r="G3" s="127"/>
      <c r="H3" s="127"/>
    </row>
    <row r="4" spans="1:8" ht="48.75" customHeight="1" x14ac:dyDescent="0.35">
      <c r="A4" s="981" t="s">
        <v>33</v>
      </c>
      <c r="B4" s="982"/>
      <c r="C4" s="982"/>
      <c r="D4" s="985"/>
    </row>
    <row r="5" spans="1:8" ht="21" customHeight="1" x14ac:dyDescent="0.35">
      <c r="A5" s="74"/>
      <c r="B5" s="75"/>
      <c r="C5" s="75"/>
    </row>
    <row r="6" spans="1:8" x14ac:dyDescent="0.3">
      <c r="A6" s="4" t="s">
        <v>664</v>
      </c>
    </row>
    <row r="7" spans="1:8" ht="26.4" x14ac:dyDescent="0.3">
      <c r="A7" s="44" t="s">
        <v>632</v>
      </c>
      <c r="B7" s="3" t="s">
        <v>83</v>
      </c>
      <c r="C7" s="96" t="s">
        <v>24</v>
      </c>
      <c r="D7" s="96" t="s">
        <v>26</v>
      </c>
    </row>
    <row r="8" spans="1:8" x14ac:dyDescent="0.3">
      <c r="A8" s="12" t="s">
        <v>420</v>
      </c>
      <c r="B8" s="5" t="s">
        <v>220</v>
      </c>
      <c r="C8" s="156">
        <f>'kiadások korm. funkciónként'!C10</f>
        <v>17934334</v>
      </c>
      <c r="D8" s="28"/>
    </row>
    <row r="9" spans="1:8" x14ac:dyDescent="0.3">
      <c r="A9" s="19" t="s">
        <v>221</v>
      </c>
      <c r="B9" s="19" t="s">
        <v>220</v>
      </c>
      <c r="C9" s="28"/>
      <c r="D9" s="28"/>
    </row>
    <row r="10" spans="1:8" x14ac:dyDescent="0.3">
      <c r="A10" s="19" t="s">
        <v>222</v>
      </c>
      <c r="B10" s="19" t="s">
        <v>220</v>
      </c>
      <c r="C10" s="28"/>
      <c r="D10" s="28"/>
    </row>
    <row r="11" spans="1:8" ht="26.4" x14ac:dyDescent="0.3">
      <c r="A11" s="12" t="s">
        <v>223</v>
      </c>
      <c r="B11" s="5" t="s">
        <v>224</v>
      </c>
      <c r="C11" s="28"/>
      <c r="D11" s="28"/>
    </row>
    <row r="12" spans="1:8" x14ac:dyDescent="0.3">
      <c r="A12" s="12" t="s">
        <v>419</v>
      </c>
      <c r="B12" s="5" t="s">
        <v>225</v>
      </c>
      <c r="C12" s="28"/>
      <c r="D12" s="28"/>
    </row>
    <row r="13" spans="1:8" x14ac:dyDescent="0.3">
      <c r="A13" s="19" t="s">
        <v>221</v>
      </c>
      <c r="B13" s="19" t="s">
        <v>225</v>
      </c>
      <c r="C13" s="28"/>
      <c r="D13" s="28"/>
    </row>
    <row r="14" spans="1:8" x14ac:dyDescent="0.3">
      <c r="A14" s="19" t="s">
        <v>222</v>
      </c>
      <c r="B14" s="19" t="s">
        <v>226</v>
      </c>
      <c r="C14" s="28"/>
      <c r="D14" s="28"/>
    </row>
    <row r="15" spans="1:8" x14ac:dyDescent="0.3">
      <c r="A15" s="11" t="s">
        <v>418</v>
      </c>
      <c r="B15" s="7" t="s">
        <v>227</v>
      </c>
      <c r="C15" s="28"/>
      <c r="D15" s="28"/>
    </row>
    <row r="16" spans="1:8" x14ac:dyDescent="0.3">
      <c r="A16" s="21" t="s">
        <v>423</v>
      </c>
      <c r="B16" s="5" t="s">
        <v>228</v>
      </c>
      <c r="C16" s="28"/>
      <c r="D16" s="28"/>
    </row>
    <row r="17" spans="1:4" x14ac:dyDescent="0.3">
      <c r="A17" s="19" t="s">
        <v>229</v>
      </c>
      <c r="B17" s="19" t="s">
        <v>228</v>
      </c>
      <c r="C17" s="28"/>
      <c r="D17" s="28"/>
    </row>
    <row r="18" spans="1:4" x14ac:dyDescent="0.3">
      <c r="A18" s="19" t="s">
        <v>230</v>
      </c>
      <c r="B18" s="19" t="s">
        <v>228</v>
      </c>
      <c r="C18" s="28"/>
      <c r="D18" s="28"/>
    </row>
    <row r="19" spans="1:4" x14ac:dyDescent="0.3">
      <c r="A19" s="21" t="s">
        <v>424</v>
      </c>
      <c r="B19" s="5" t="s">
        <v>231</v>
      </c>
      <c r="C19" s="28"/>
      <c r="D19" s="28"/>
    </row>
    <row r="20" spans="1:4" x14ac:dyDescent="0.3">
      <c r="A20" s="19" t="s">
        <v>222</v>
      </c>
      <c r="B20" s="19" t="s">
        <v>231</v>
      </c>
      <c r="C20" s="28"/>
      <c r="D20" s="28"/>
    </row>
    <row r="21" spans="1:4" x14ac:dyDescent="0.3">
      <c r="A21" s="13" t="s">
        <v>232</v>
      </c>
      <c r="B21" s="5" t="s">
        <v>233</v>
      </c>
      <c r="C21" s="28"/>
      <c r="D21" s="28"/>
    </row>
    <row r="22" spans="1:4" x14ac:dyDescent="0.3">
      <c r="A22" s="13" t="s">
        <v>425</v>
      </c>
      <c r="B22" s="5" t="s">
        <v>234</v>
      </c>
      <c r="C22" s="28"/>
      <c r="D22" s="28"/>
    </row>
    <row r="23" spans="1:4" x14ac:dyDescent="0.3">
      <c r="A23" s="19" t="s">
        <v>230</v>
      </c>
      <c r="B23" s="19" t="s">
        <v>234</v>
      </c>
      <c r="C23" s="28"/>
      <c r="D23" s="28"/>
    </row>
    <row r="24" spans="1:4" x14ac:dyDescent="0.3">
      <c r="A24" s="19" t="s">
        <v>222</v>
      </c>
      <c r="B24" s="19" t="s">
        <v>234</v>
      </c>
      <c r="C24" s="28"/>
      <c r="D24" s="28"/>
    </row>
    <row r="25" spans="1:4" x14ac:dyDescent="0.3">
      <c r="A25" s="22" t="s">
        <v>421</v>
      </c>
      <c r="B25" s="7" t="s">
        <v>235</v>
      </c>
      <c r="C25" s="28"/>
      <c r="D25" s="28"/>
    </row>
    <row r="26" spans="1:4" x14ac:dyDescent="0.3">
      <c r="A26" s="21" t="s">
        <v>236</v>
      </c>
      <c r="B26" s="5" t="s">
        <v>237</v>
      </c>
      <c r="C26" s="28"/>
      <c r="D26" s="28"/>
    </row>
    <row r="27" spans="1:4" x14ac:dyDescent="0.3">
      <c r="A27" s="21" t="s">
        <v>238</v>
      </c>
      <c r="B27" s="5" t="s">
        <v>239</v>
      </c>
      <c r="C27" s="28"/>
      <c r="D27" s="28"/>
    </row>
    <row r="28" spans="1:4" x14ac:dyDescent="0.3">
      <c r="A28" s="21" t="s">
        <v>242</v>
      </c>
      <c r="B28" s="5" t="s">
        <v>243</v>
      </c>
      <c r="C28" s="28"/>
      <c r="D28" s="28"/>
    </row>
    <row r="29" spans="1:4" x14ac:dyDescent="0.3">
      <c r="A29" s="21" t="s">
        <v>244</v>
      </c>
      <c r="B29" s="5" t="s">
        <v>245</v>
      </c>
      <c r="C29" s="28"/>
      <c r="D29" s="28"/>
    </row>
    <row r="30" spans="1:4" x14ac:dyDescent="0.3">
      <c r="A30" s="21" t="s">
        <v>246</v>
      </c>
      <c r="B30" s="5" t="s">
        <v>247</v>
      </c>
      <c r="C30" s="28"/>
      <c r="D30" s="28"/>
    </row>
    <row r="31" spans="1:4" x14ac:dyDescent="0.3">
      <c r="A31" s="48" t="s">
        <v>422</v>
      </c>
      <c r="B31" s="49" t="s">
        <v>248</v>
      </c>
      <c r="C31" s="28"/>
      <c r="D31" s="28"/>
    </row>
    <row r="32" spans="1:4" x14ac:dyDescent="0.3">
      <c r="A32" s="21" t="s">
        <v>249</v>
      </c>
      <c r="B32" s="5" t="s">
        <v>250</v>
      </c>
      <c r="C32" s="28"/>
      <c r="D32" s="28"/>
    </row>
    <row r="33" spans="1:4" x14ac:dyDescent="0.3">
      <c r="A33" s="12" t="s">
        <v>251</v>
      </c>
      <c r="B33" s="5" t="s">
        <v>252</v>
      </c>
      <c r="C33" s="28"/>
      <c r="D33" s="28"/>
    </row>
    <row r="34" spans="1:4" x14ac:dyDescent="0.3">
      <c r="A34" s="21" t="s">
        <v>426</v>
      </c>
      <c r="B34" s="5" t="s">
        <v>253</v>
      </c>
      <c r="C34" s="28"/>
      <c r="D34" s="28"/>
    </row>
    <row r="35" spans="1:4" x14ac:dyDescent="0.3">
      <c r="A35" s="19" t="s">
        <v>222</v>
      </c>
      <c r="B35" s="19" t="s">
        <v>253</v>
      </c>
      <c r="C35" s="28"/>
      <c r="D35" s="28"/>
    </row>
    <row r="36" spans="1:4" x14ac:dyDescent="0.3">
      <c r="A36" s="21" t="s">
        <v>427</v>
      </c>
      <c r="B36" s="5" t="s">
        <v>254</v>
      </c>
      <c r="C36" s="28"/>
      <c r="D36" s="28"/>
    </row>
    <row r="37" spans="1:4" x14ac:dyDescent="0.3">
      <c r="A37" s="19" t="s">
        <v>255</v>
      </c>
      <c r="B37" s="19" t="s">
        <v>254</v>
      </c>
      <c r="C37" s="28"/>
      <c r="D37" s="28"/>
    </row>
    <row r="38" spans="1:4" x14ac:dyDescent="0.3">
      <c r="A38" s="19" t="s">
        <v>256</v>
      </c>
      <c r="B38" s="19" t="s">
        <v>254</v>
      </c>
      <c r="C38" s="28"/>
      <c r="D38" s="28"/>
    </row>
    <row r="39" spans="1:4" x14ac:dyDescent="0.3">
      <c r="A39" s="19" t="s">
        <v>257</v>
      </c>
      <c r="B39" s="19" t="s">
        <v>254</v>
      </c>
      <c r="C39" s="28"/>
      <c r="D39" s="28"/>
    </row>
    <row r="40" spans="1:4" x14ac:dyDescent="0.3">
      <c r="A40" s="19" t="s">
        <v>222</v>
      </c>
      <c r="B40" s="19" t="s">
        <v>254</v>
      </c>
      <c r="C40" s="28"/>
      <c r="D40" s="28"/>
    </row>
    <row r="41" spans="1:4" x14ac:dyDescent="0.3">
      <c r="A41" s="48" t="s">
        <v>428</v>
      </c>
      <c r="B41" s="49" t="s">
        <v>258</v>
      </c>
      <c r="C41" s="28"/>
      <c r="D41" s="28"/>
    </row>
    <row r="44" spans="1:4" ht="26.4" x14ac:dyDescent="0.3">
      <c r="A44" s="44" t="s">
        <v>632</v>
      </c>
      <c r="B44" s="3" t="s">
        <v>83</v>
      </c>
      <c r="C44" s="96" t="s">
        <v>24</v>
      </c>
      <c r="D44" s="96" t="s">
        <v>25</v>
      </c>
    </row>
    <row r="45" spans="1:4" x14ac:dyDescent="0.3">
      <c r="A45" s="21" t="s">
        <v>493</v>
      </c>
      <c r="B45" s="5" t="s">
        <v>348</v>
      </c>
      <c r="C45" s="28"/>
      <c r="D45" s="28"/>
    </row>
    <row r="46" spans="1:4" x14ac:dyDescent="0.3">
      <c r="A46" s="56" t="s">
        <v>221</v>
      </c>
      <c r="B46" s="56" t="s">
        <v>348</v>
      </c>
      <c r="C46" s="28"/>
      <c r="D46" s="28"/>
    </row>
    <row r="47" spans="1:4" x14ac:dyDescent="0.3">
      <c r="A47" s="12" t="s">
        <v>349</v>
      </c>
      <c r="B47" s="5" t="s">
        <v>350</v>
      </c>
      <c r="C47" s="28"/>
      <c r="D47" s="28"/>
    </row>
    <row r="48" spans="1:4" x14ac:dyDescent="0.3">
      <c r="A48" s="21" t="s">
        <v>542</v>
      </c>
      <c r="B48" s="5" t="s">
        <v>351</v>
      </c>
      <c r="C48" s="28"/>
      <c r="D48" s="28"/>
    </row>
    <row r="49" spans="1:4" x14ac:dyDescent="0.3">
      <c r="A49" s="56" t="s">
        <v>221</v>
      </c>
      <c r="B49" s="56" t="s">
        <v>351</v>
      </c>
      <c r="C49" s="28"/>
      <c r="D49" s="28"/>
    </row>
    <row r="50" spans="1:4" x14ac:dyDescent="0.3">
      <c r="A50" s="11" t="s">
        <v>513</v>
      </c>
      <c r="B50" s="7" t="s">
        <v>352</v>
      </c>
      <c r="C50" s="28"/>
      <c r="D50" s="28"/>
    </row>
    <row r="51" spans="1:4" x14ac:dyDescent="0.3">
      <c r="A51" s="12" t="s">
        <v>543</v>
      </c>
      <c r="B51" s="5" t="s">
        <v>353</v>
      </c>
      <c r="C51" s="28"/>
      <c r="D51" s="28"/>
    </row>
    <row r="52" spans="1:4" x14ac:dyDescent="0.3">
      <c r="A52" s="56" t="s">
        <v>229</v>
      </c>
      <c r="B52" s="56" t="s">
        <v>353</v>
      </c>
      <c r="C52" s="28"/>
      <c r="D52" s="28"/>
    </row>
    <row r="53" spans="1:4" x14ac:dyDescent="0.3">
      <c r="A53" s="21" t="s">
        <v>354</v>
      </c>
      <c r="B53" s="5" t="s">
        <v>355</v>
      </c>
      <c r="C53" s="28"/>
      <c r="D53" s="28"/>
    </row>
    <row r="54" spans="1:4" x14ac:dyDescent="0.3">
      <c r="A54" s="13" t="s">
        <v>544</v>
      </c>
      <c r="B54" s="5" t="s">
        <v>356</v>
      </c>
      <c r="C54" s="28"/>
      <c r="D54" s="28"/>
    </row>
    <row r="55" spans="1:4" x14ac:dyDescent="0.3">
      <c r="A55" s="56" t="s">
        <v>230</v>
      </c>
      <c r="B55" s="56" t="s">
        <v>356</v>
      </c>
      <c r="C55" s="28"/>
      <c r="D55" s="28"/>
    </row>
    <row r="56" spans="1:4" x14ac:dyDescent="0.3">
      <c r="A56" s="21" t="s">
        <v>357</v>
      </c>
      <c r="B56" s="5" t="s">
        <v>358</v>
      </c>
      <c r="C56" s="28"/>
      <c r="D56" s="28"/>
    </row>
    <row r="57" spans="1:4" x14ac:dyDescent="0.3">
      <c r="A57" s="22" t="s">
        <v>514</v>
      </c>
      <c r="B57" s="7" t="s">
        <v>359</v>
      </c>
      <c r="C57" s="28"/>
      <c r="D57" s="28"/>
    </row>
    <row r="58" spans="1:4" x14ac:dyDescent="0.3">
      <c r="A58" s="22" t="s">
        <v>363</v>
      </c>
      <c r="B58" s="7" t="s">
        <v>364</v>
      </c>
      <c r="C58" s="28"/>
      <c r="D58" s="28"/>
    </row>
    <row r="59" spans="1:4" x14ac:dyDescent="0.3">
      <c r="A59" s="22" t="s">
        <v>365</v>
      </c>
      <c r="B59" s="7" t="s">
        <v>366</v>
      </c>
      <c r="C59" s="28"/>
      <c r="D59" s="28"/>
    </row>
    <row r="60" spans="1:4" x14ac:dyDescent="0.3">
      <c r="A60" s="22" t="s">
        <v>369</v>
      </c>
      <c r="B60" s="7" t="s">
        <v>370</v>
      </c>
      <c r="C60" s="28"/>
      <c r="D60" s="28"/>
    </row>
    <row r="61" spans="1:4" x14ac:dyDescent="0.3">
      <c r="A61" s="11" t="s">
        <v>663</v>
      </c>
      <c r="B61" s="7" t="s">
        <v>371</v>
      </c>
      <c r="C61" s="28"/>
      <c r="D61" s="28"/>
    </row>
    <row r="62" spans="1:4" x14ac:dyDescent="0.3">
      <c r="A62" s="15" t="s">
        <v>372</v>
      </c>
      <c r="B62" s="7" t="s">
        <v>371</v>
      </c>
      <c r="C62" s="28"/>
      <c r="D62" s="28"/>
    </row>
    <row r="63" spans="1:4" x14ac:dyDescent="0.3">
      <c r="A63" s="99" t="s">
        <v>516</v>
      </c>
      <c r="B63" s="49" t="s">
        <v>373</v>
      </c>
      <c r="C63" s="28"/>
      <c r="D63" s="28"/>
    </row>
    <row r="64" spans="1:4" x14ac:dyDescent="0.3">
      <c r="A64" s="12" t="s">
        <v>374</v>
      </c>
      <c r="B64" s="5" t="s">
        <v>375</v>
      </c>
      <c r="C64" s="28"/>
      <c r="D64" s="28"/>
    </row>
    <row r="65" spans="1:4" x14ac:dyDescent="0.3">
      <c r="A65" s="13" t="s">
        <v>376</v>
      </c>
      <c r="B65" s="5" t="s">
        <v>377</v>
      </c>
      <c r="C65" s="28"/>
      <c r="D65" s="28"/>
    </row>
    <row r="66" spans="1:4" x14ac:dyDescent="0.3">
      <c r="A66" s="21" t="s">
        <v>378</v>
      </c>
      <c r="B66" s="5" t="s">
        <v>379</v>
      </c>
      <c r="C66" s="28"/>
      <c r="D66" s="28"/>
    </row>
    <row r="67" spans="1:4" x14ac:dyDescent="0.3">
      <c r="A67" s="21" t="s">
        <v>498</v>
      </c>
      <c r="B67" s="5" t="s">
        <v>380</v>
      </c>
      <c r="C67" s="28"/>
      <c r="D67" s="28"/>
    </row>
    <row r="68" spans="1:4" x14ac:dyDescent="0.3">
      <c r="A68" s="56" t="s">
        <v>255</v>
      </c>
      <c r="B68" s="56" t="s">
        <v>380</v>
      </c>
      <c r="C68" s="28"/>
      <c r="D68" s="28"/>
    </row>
    <row r="69" spans="1:4" x14ac:dyDescent="0.3">
      <c r="A69" s="56" t="s">
        <v>256</v>
      </c>
      <c r="B69" s="56" t="s">
        <v>380</v>
      </c>
      <c r="C69" s="28"/>
      <c r="D69" s="28"/>
    </row>
    <row r="70" spans="1:4" x14ac:dyDescent="0.3">
      <c r="A70" s="57" t="s">
        <v>257</v>
      </c>
      <c r="B70" s="57" t="s">
        <v>380</v>
      </c>
      <c r="C70" s="28"/>
      <c r="D70" s="28"/>
    </row>
    <row r="71" spans="1:4" x14ac:dyDescent="0.3">
      <c r="A71" s="48" t="s">
        <v>517</v>
      </c>
      <c r="B71" s="49" t="s">
        <v>381</v>
      </c>
      <c r="C71" s="28"/>
      <c r="D71" s="28"/>
    </row>
  </sheetData>
  <mergeCells count="4">
    <mergeCell ref="A3:D3"/>
    <mergeCell ref="A4:D4"/>
    <mergeCell ref="A2:D2"/>
    <mergeCell ref="A1:D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61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F10"/>
  <sheetViews>
    <sheetView workbookViewId="0">
      <selection activeCell="F5" sqref="F5"/>
    </sheetView>
  </sheetViews>
  <sheetFormatPr defaultRowHeight="14.4" x14ac:dyDescent="0.3"/>
  <cols>
    <col min="1" max="1" width="78.44140625" customWidth="1"/>
    <col min="2" max="2" width="14.5546875" customWidth="1"/>
    <col min="3" max="3" width="23.6640625" customWidth="1"/>
    <col min="4" max="4" width="21.5546875" customWidth="1"/>
    <col min="5" max="5" width="19.5546875" customWidth="1"/>
  </cols>
  <sheetData>
    <row r="1" spans="1:6" ht="15" customHeight="1" x14ac:dyDescent="0.3">
      <c r="A1" s="966" t="s">
        <v>795</v>
      </c>
      <c r="B1" s="977"/>
      <c r="C1" s="977"/>
      <c r="D1" s="977"/>
      <c r="E1" s="977"/>
    </row>
    <row r="2" spans="1:6" ht="18" customHeight="1" x14ac:dyDescent="0.35">
      <c r="A2" s="961" t="str">
        <f>Mellékletek!A1</f>
        <v>Iharosberény Község Önkormányzata</v>
      </c>
      <c r="B2" s="961"/>
      <c r="C2" s="961"/>
      <c r="D2" s="961"/>
      <c r="E2" s="961"/>
      <c r="F2" s="149"/>
    </row>
    <row r="3" spans="1:6" ht="25.5" customHeight="1" x14ac:dyDescent="0.35">
      <c r="A3" s="962" t="s">
        <v>767</v>
      </c>
      <c r="B3" s="962"/>
      <c r="C3" s="962"/>
      <c r="D3" s="962"/>
      <c r="E3" s="962"/>
      <c r="F3" s="127"/>
    </row>
    <row r="4" spans="1:6" ht="25.5" customHeight="1" x14ac:dyDescent="0.3">
      <c r="A4" s="986" t="s">
        <v>20</v>
      </c>
      <c r="B4" s="982"/>
      <c r="C4" s="982"/>
      <c r="D4" s="982"/>
      <c r="E4" s="982"/>
    </row>
    <row r="5" spans="1:6" ht="21.75" customHeight="1" x14ac:dyDescent="0.3">
      <c r="A5" s="97"/>
      <c r="B5" s="75"/>
      <c r="C5" s="75"/>
      <c r="D5" s="75"/>
      <c r="E5" s="75"/>
    </row>
    <row r="6" spans="1:6" ht="20.25" customHeight="1" x14ac:dyDescent="0.3">
      <c r="A6" s="4" t="s">
        <v>664</v>
      </c>
    </row>
    <row r="7" spans="1:6" ht="27.75" customHeight="1" x14ac:dyDescent="0.3">
      <c r="A7" s="397" t="s">
        <v>632</v>
      </c>
      <c r="B7" s="3" t="s">
        <v>83</v>
      </c>
      <c r="C7" s="401" t="s">
        <v>748</v>
      </c>
      <c r="D7" s="402" t="s">
        <v>815</v>
      </c>
      <c r="E7" s="403" t="s">
        <v>19</v>
      </c>
    </row>
    <row r="8" spans="1:6" ht="26.25" customHeight="1" x14ac:dyDescent="0.3">
      <c r="A8" s="95" t="s">
        <v>17</v>
      </c>
      <c r="B8" s="398" t="s">
        <v>241</v>
      </c>
      <c r="C8" s="399">
        <f>'kiadások korm. funkciónként'!C10</f>
        <v>17934334</v>
      </c>
      <c r="D8" s="399">
        <v>29048</v>
      </c>
      <c r="E8" s="400">
        <f>SUM(C8:D8)</f>
        <v>17963382</v>
      </c>
    </row>
    <row r="9" spans="1:6" ht="26.25" customHeight="1" x14ac:dyDescent="0.3">
      <c r="A9" s="95" t="s">
        <v>18</v>
      </c>
      <c r="B9" s="5" t="s">
        <v>241</v>
      </c>
      <c r="C9" s="28"/>
      <c r="D9" s="28"/>
      <c r="E9" s="183"/>
    </row>
    <row r="10" spans="1:6" ht="22.5" customHeight="1" x14ac:dyDescent="0.3">
      <c r="A10" s="44" t="s">
        <v>21</v>
      </c>
      <c r="B10" s="44"/>
      <c r="C10" s="28"/>
      <c r="D10" s="28"/>
      <c r="E10" s="183"/>
    </row>
  </sheetData>
  <mergeCells count="4">
    <mergeCell ref="A3:E3"/>
    <mergeCell ref="A4:E4"/>
    <mergeCell ref="A2:E2"/>
    <mergeCell ref="A1:E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84" orientation="landscape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Q229"/>
  <sheetViews>
    <sheetView workbookViewId="0">
      <selection activeCell="F5" sqref="F5"/>
    </sheetView>
  </sheetViews>
  <sheetFormatPr defaultRowHeight="14.4" x14ac:dyDescent="0.3"/>
  <cols>
    <col min="1" max="1" width="91.109375" customWidth="1"/>
    <col min="3" max="3" width="10.33203125" bestFit="1" customWidth="1"/>
    <col min="4" max="5" width="12.5546875" customWidth="1"/>
    <col min="6" max="6" width="10" customWidth="1"/>
    <col min="7" max="7" width="9.6640625" customWidth="1"/>
    <col min="8" max="9" width="10.44140625" customWidth="1"/>
    <col min="10" max="10" width="15.33203125" bestFit="1" customWidth="1"/>
    <col min="11" max="11" width="16.109375" bestFit="1" customWidth="1"/>
    <col min="12" max="12" width="12.109375" bestFit="1" customWidth="1"/>
    <col min="13" max="13" width="14.109375" bestFit="1" customWidth="1"/>
    <col min="14" max="14" width="14" bestFit="1" customWidth="1"/>
    <col min="15" max="15" width="21.109375" customWidth="1"/>
  </cols>
  <sheetData>
    <row r="1" spans="1:17" x14ac:dyDescent="0.3">
      <c r="A1" s="966" t="s">
        <v>796</v>
      </c>
      <c r="B1" s="977"/>
      <c r="C1" s="977"/>
      <c r="D1" s="977"/>
      <c r="E1" s="977"/>
      <c r="F1" s="977"/>
      <c r="G1" s="977"/>
      <c r="H1" s="977"/>
      <c r="I1" s="977"/>
      <c r="J1" s="977"/>
      <c r="K1" s="977"/>
      <c r="L1" s="977"/>
      <c r="M1" s="977"/>
      <c r="N1" s="977"/>
      <c r="O1" s="977"/>
    </row>
    <row r="2" spans="1:17" s="154" customFormat="1" ht="18" x14ac:dyDescent="0.35">
      <c r="A2" s="961" t="str">
        <f>Mellékletek!A1</f>
        <v>Iharosberény Község Önkormányzata</v>
      </c>
      <c r="B2" s="961"/>
      <c r="C2" s="961"/>
      <c r="D2" s="961"/>
      <c r="E2" s="961"/>
      <c r="F2" s="961"/>
      <c r="G2" s="961"/>
      <c r="H2" s="961"/>
      <c r="I2" s="961"/>
      <c r="J2" s="961"/>
      <c r="K2" s="961"/>
      <c r="L2" s="961"/>
      <c r="M2" s="961"/>
      <c r="N2" s="961"/>
      <c r="O2" s="961"/>
    </row>
    <row r="3" spans="1:17" s="154" customFormat="1" ht="25.5" customHeight="1" x14ac:dyDescent="0.35">
      <c r="A3" s="962" t="s">
        <v>767</v>
      </c>
      <c r="B3" s="962"/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  <c r="N3" s="962"/>
      <c r="O3" s="962"/>
    </row>
    <row r="4" spans="1:17" ht="26.25" customHeight="1" x14ac:dyDescent="0.35">
      <c r="A4" s="981" t="s">
        <v>14</v>
      </c>
      <c r="B4" s="982"/>
      <c r="C4" s="982"/>
      <c r="D4" s="982"/>
      <c r="E4" s="982"/>
      <c r="F4" s="982"/>
      <c r="G4" s="982"/>
      <c r="H4" s="982"/>
      <c r="I4" s="982"/>
      <c r="J4" s="982"/>
      <c r="K4" s="982"/>
      <c r="L4" s="982"/>
      <c r="M4" s="982"/>
      <c r="N4" s="982"/>
      <c r="O4" s="982"/>
    </row>
    <row r="6" spans="1:17" x14ac:dyDescent="0.3">
      <c r="A6" s="4" t="s">
        <v>664</v>
      </c>
    </row>
    <row r="7" spans="1:17" ht="26.4" x14ac:dyDescent="0.3">
      <c r="A7" s="2" t="s">
        <v>82</v>
      </c>
      <c r="B7" s="3" t="s">
        <v>83</v>
      </c>
      <c r="C7" s="86" t="s">
        <v>677</v>
      </c>
      <c r="D7" s="86" t="s">
        <v>678</v>
      </c>
      <c r="E7" s="86" t="s">
        <v>679</v>
      </c>
      <c r="F7" s="86" t="s">
        <v>680</v>
      </c>
      <c r="G7" s="86" t="s">
        <v>681</v>
      </c>
      <c r="H7" s="86" t="s">
        <v>682</v>
      </c>
      <c r="I7" s="86" t="s">
        <v>683</v>
      </c>
      <c r="J7" s="86" t="s">
        <v>684</v>
      </c>
      <c r="K7" s="86" t="s">
        <v>685</v>
      </c>
      <c r="L7" s="86" t="s">
        <v>686</v>
      </c>
      <c r="M7" s="86" t="s">
        <v>687</v>
      </c>
      <c r="N7" s="86" t="s">
        <v>688</v>
      </c>
      <c r="O7" s="87" t="s">
        <v>665</v>
      </c>
      <c r="P7" s="4"/>
      <c r="Q7" s="4"/>
    </row>
    <row r="8" spans="1:17" x14ac:dyDescent="0.3">
      <c r="A8" s="29" t="s">
        <v>84</v>
      </c>
      <c r="B8" s="30" t="s">
        <v>85</v>
      </c>
      <c r="C8" s="161">
        <f>'kiadások korm. funkciónként'!C10</f>
        <v>17934334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"/>
      <c r="Q8" s="4"/>
    </row>
    <row r="9" spans="1:17" x14ac:dyDescent="0.3">
      <c r="A9" s="29" t="s">
        <v>86</v>
      </c>
      <c r="B9" s="31" t="s">
        <v>87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"/>
      <c r="Q9" s="4"/>
    </row>
    <row r="10" spans="1:17" x14ac:dyDescent="0.3">
      <c r="A10" s="29" t="s">
        <v>88</v>
      </c>
      <c r="B10" s="31" t="s">
        <v>89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"/>
      <c r="Q10" s="4"/>
    </row>
    <row r="11" spans="1:17" x14ac:dyDescent="0.3">
      <c r="A11" s="32" t="s">
        <v>90</v>
      </c>
      <c r="B11" s="31" t="s">
        <v>91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"/>
      <c r="Q11" s="4"/>
    </row>
    <row r="12" spans="1:17" x14ac:dyDescent="0.3">
      <c r="A12" s="32" t="s">
        <v>92</v>
      </c>
      <c r="B12" s="31" t="s">
        <v>93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"/>
      <c r="Q12" s="4"/>
    </row>
    <row r="13" spans="1:17" x14ac:dyDescent="0.3">
      <c r="A13" s="32" t="s">
        <v>94</v>
      </c>
      <c r="B13" s="31" t="s">
        <v>95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"/>
      <c r="Q13" s="4"/>
    </row>
    <row r="14" spans="1:17" x14ac:dyDescent="0.3">
      <c r="A14" s="32" t="s">
        <v>96</v>
      </c>
      <c r="B14" s="31" t="s">
        <v>97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"/>
      <c r="Q14" s="4"/>
    </row>
    <row r="15" spans="1:17" x14ac:dyDescent="0.3">
      <c r="A15" s="32" t="s">
        <v>98</v>
      </c>
      <c r="B15" s="31" t="s">
        <v>99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"/>
      <c r="Q15" s="4"/>
    </row>
    <row r="16" spans="1:17" x14ac:dyDescent="0.3">
      <c r="A16" s="5" t="s">
        <v>100</v>
      </c>
      <c r="B16" s="31" t="s">
        <v>101</v>
      </c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"/>
      <c r="Q16" s="4"/>
    </row>
    <row r="17" spans="1:17" x14ac:dyDescent="0.3">
      <c r="A17" s="5" t="s">
        <v>102</v>
      </c>
      <c r="B17" s="31" t="s">
        <v>103</v>
      </c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"/>
      <c r="Q17" s="4"/>
    </row>
    <row r="18" spans="1:17" x14ac:dyDescent="0.3">
      <c r="A18" s="5" t="s">
        <v>104</v>
      </c>
      <c r="B18" s="31" t="s">
        <v>105</v>
      </c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"/>
      <c r="Q18" s="4"/>
    </row>
    <row r="19" spans="1:17" x14ac:dyDescent="0.3">
      <c r="A19" s="5" t="s">
        <v>106</v>
      </c>
      <c r="B19" s="31" t="s">
        <v>107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"/>
      <c r="Q19" s="4"/>
    </row>
    <row r="20" spans="1:17" x14ac:dyDescent="0.3">
      <c r="A20" s="5" t="s">
        <v>429</v>
      </c>
      <c r="B20" s="31" t="s">
        <v>108</v>
      </c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"/>
      <c r="Q20" s="4"/>
    </row>
    <row r="21" spans="1:17" x14ac:dyDescent="0.3">
      <c r="A21" s="33" t="s">
        <v>385</v>
      </c>
      <c r="B21" s="34" t="s">
        <v>109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"/>
      <c r="Q21" s="4"/>
    </row>
    <row r="22" spans="1:17" x14ac:dyDescent="0.3">
      <c r="A22" s="5" t="s">
        <v>110</v>
      </c>
      <c r="B22" s="31" t="s">
        <v>111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"/>
      <c r="Q22" s="4"/>
    </row>
    <row r="23" spans="1:17" x14ac:dyDescent="0.3">
      <c r="A23" s="5" t="s">
        <v>112</v>
      </c>
      <c r="B23" s="31" t="s">
        <v>113</v>
      </c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"/>
      <c r="Q23" s="4"/>
    </row>
    <row r="24" spans="1:17" x14ac:dyDescent="0.3">
      <c r="A24" s="6" t="s">
        <v>114</v>
      </c>
      <c r="B24" s="31" t="s">
        <v>115</v>
      </c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"/>
      <c r="Q24" s="4"/>
    </row>
    <row r="25" spans="1:17" x14ac:dyDescent="0.3">
      <c r="A25" s="7" t="s">
        <v>386</v>
      </c>
      <c r="B25" s="34" t="s">
        <v>116</v>
      </c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"/>
      <c r="Q25" s="4"/>
    </row>
    <row r="26" spans="1:17" x14ac:dyDescent="0.3">
      <c r="A26" s="54" t="s">
        <v>459</v>
      </c>
      <c r="B26" s="55" t="s">
        <v>117</v>
      </c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"/>
      <c r="Q26" s="4"/>
    </row>
    <row r="27" spans="1:17" x14ac:dyDescent="0.3">
      <c r="A27" s="40" t="s">
        <v>430</v>
      </c>
      <c r="B27" s="55" t="s">
        <v>118</v>
      </c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"/>
      <c r="Q27" s="4"/>
    </row>
    <row r="28" spans="1:17" x14ac:dyDescent="0.3">
      <c r="A28" s="5" t="s">
        <v>119</v>
      </c>
      <c r="B28" s="31" t="s">
        <v>120</v>
      </c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"/>
      <c r="Q28" s="4"/>
    </row>
    <row r="29" spans="1:17" x14ac:dyDescent="0.3">
      <c r="A29" s="5" t="s">
        <v>121</v>
      </c>
      <c r="B29" s="31" t="s">
        <v>122</v>
      </c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"/>
      <c r="Q29" s="4"/>
    </row>
    <row r="30" spans="1:17" x14ac:dyDescent="0.3">
      <c r="A30" s="5" t="s">
        <v>123</v>
      </c>
      <c r="B30" s="31" t="s">
        <v>124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"/>
      <c r="Q30" s="4"/>
    </row>
    <row r="31" spans="1:17" x14ac:dyDescent="0.3">
      <c r="A31" s="7" t="s">
        <v>387</v>
      </c>
      <c r="B31" s="34" t="s">
        <v>125</v>
      </c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"/>
      <c r="Q31" s="4"/>
    </row>
    <row r="32" spans="1:17" x14ac:dyDescent="0.3">
      <c r="A32" s="5" t="s">
        <v>126</v>
      </c>
      <c r="B32" s="31" t="s">
        <v>127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"/>
      <c r="Q32" s="4"/>
    </row>
    <row r="33" spans="1:17" x14ac:dyDescent="0.3">
      <c r="A33" s="5" t="s">
        <v>128</v>
      </c>
      <c r="B33" s="31" t="s">
        <v>129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"/>
      <c r="Q33" s="4"/>
    </row>
    <row r="34" spans="1:17" x14ac:dyDescent="0.3">
      <c r="A34" s="7" t="s">
        <v>460</v>
      </c>
      <c r="B34" s="34" t="s">
        <v>130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"/>
      <c r="Q34" s="4"/>
    </row>
    <row r="35" spans="1:17" x14ac:dyDescent="0.3">
      <c r="A35" s="5" t="s">
        <v>131</v>
      </c>
      <c r="B35" s="31" t="s">
        <v>132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"/>
      <c r="Q35" s="4"/>
    </row>
    <row r="36" spans="1:17" x14ac:dyDescent="0.3">
      <c r="A36" s="5" t="s">
        <v>133</v>
      </c>
      <c r="B36" s="31" t="s">
        <v>134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"/>
      <c r="Q36" s="4"/>
    </row>
    <row r="37" spans="1:17" x14ac:dyDescent="0.3">
      <c r="A37" s="5" t="s">
        <v>431</v>
      </c>
      <c r="B37" s="31" t="s">
        <v>135</v>
      </c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"/>
      <c r="Q37" s="4"/>
    </row>
    <row r="38" spans="1:17" x14ac:dyDescent="0.3">
      <c r="A38" s="5" t="s">
        <v>136</v>
      </c>
      <c r="B38" s="31" t="s">
        <v>137</v>
      </c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"/>
      <c r="Q38" s="4"/>
    </row>
    <row r="39" spans="1:17" x14ac:dyDescent="0.3">
      <c r="A39" s="10" t="s">
        <v>432</v>
      </c>
      <c r="B39" s="31" t="s">
        <v>138</v>
      </c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"/>
      <c r="Q39" s="4"/>
    </row>
    <row r="40" spans="1:17" x14ac:dyDescent="0.3">
      <c r="A40" s="6" t="s">
        <v>139</v>
      </c>
      <c r="B40" s="31" t="s">
        <v>140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"/>
      <c r="Q40" s="4"/>
    </row>
    <row r="41" spans="1:17" x14ac:dyDescent="0.3">
      <c r="A41" s="5" t="s">
        <v>433</v>
      </c>
      <c r="B41" s="31" t="s">
        <v>141</v>
      </c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"/>
      <c r="Q41" s="4"/>
    </row>
    <row r="42" spans="1:17" x14ac:dyDescent="0.3">
      <c r="A42" s="7" t="s">
        <v>388</v>
      </c>
      <c r="B42" s="34" t="s">
        <v>142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"/>
      <c r="Q42" s="4"/>
    </row>
    <row r="43" spans="1:17" x14ac:dyDescent="0.3">
      <c r="A43" s="5" t="s">
        <v>143</v>
      </c>
      <c r="B43" s="31" t="s">
        <v>144</v>
      </c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"/>
      <c r="Q43" s="4"/>
    </row>
    <row r="44" spans="1:17" x14ac:dyDescent="0.3">
      <c r="A44" s="5" t="s">
        <v>145</v>
      </c>
      <c r="B44" s="31" t="s">
        <v>146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"/>
      <c r="Q44" s="4"/>
    </row>
    <row r="45" spans="1:17" x14ac:dyDescent="0.3">
      <c r="A45" s="7" t="s">
        <v>389</v>
      </c>
      <c r="B45" s="34" t="s">
        <v>147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"/>
      <c r="Q45" s="4"/>
    </row>
    <row r="46" spans="1:17" x14ac:dyDescent="0.3">
      <c r="A46" s="5" t="s">
        <v>148</v>
      </c>
      <c r="B46" s="31" t="s">
        <v>149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"/>
      <c r="Q46" s="4"/>
    </row>
    <row r="47" spans="1:17" x14ac:dyDescent="0.3">
      <c r="A47" s="5" t="s">
        <v>150</v>
      </c>
      <c r="B47" s="31" t="s">
        <v>151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"/>
      <c r="Q47" s="4"/>
    </row>
    <row r="48" spans="1:17" x14ac:dyDescent="0.3">
      <c r="A48" s="5" t="s">
        <v>434</v>
      </c>
      <c r="B48" s="31" t="s">
        <v>152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"/>
      <c r="Q48" s="4"/>
    </row>
    <row r="49" spans="1:17" x14ac:dyDescent="0.3">
      <c r="A49" s="5" t="s">
        <v>435</v>
      </c>
      <c r="B49" s="31" t="s">
        <v>153</v>
      </c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"/>
      <c r="Q49" s="4"/>
    </row>
    <row r="50" spans="1:17" x14ac:dyDescent="0.3">
      <c r="A50" s="5" t="s">
        <v>154</v>
      </c>
      <c r="B50" s="31" t="s">
        <v>155</v>
      </c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"/>
      <c r="Q50" s="4"/>
    </row>
    <row r="51" spans="1:17" x14ac:dyDescent="0.3">
      <c r="A51" s="7" t="s">
        <v>390</v>
      </c>
      <c r="B51" s="34" t="s">
        <v>156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"/>
      <c r="Q51" s="4"/>
    </row>
    <row r="52" spans="1:17" x14ac:dyDescent="0.3">
      <c r="A52" s="40" t="s">
        <v>391</v>
      </c>
      <c r="B52" s="55" t="s">
        <v>157</v>
      </c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"/>
      <c r="Q52" s="4"/>
    </row>
    <row r="53" spans="1:17" x14ac:dyDescent="0.3">
      <c r="A53" s="13" t="s">
        <v>158</v>
      </c>
      <c r="B53" s="31" t="s">
        <v>159</v>
      </c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"/>
      <c r="Q53" s="4"/>
    </row>
    <row r="54" spans="1:17" x14ac:dyDescent="0.3">
      <c r="A54" s="13" t="s">
        <v>392</v>
      </c>
      <c r="B54" s="31" t="s">
        <v>160</v>
      </c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"/>
      <c r="Q54" s="4"/>
    </row>
    <row r="55" spans="1:17" x14ac:dyDescent="0.3">
      <c r="A55" s="17" t="s">
        <v>436</v>
      </c>
      <c r="B55" s="31" t="s">
        <v>161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"/>
      <c r="Q55" s="4"/>
    </row>
    <row r="56" spans="1:17" x14ac:dyDescent="0.3">
      <c r="A56" s="17" t="s">
        <v>437</v>
      </c>
      <c r="B56" s="31" t="s">
        <v>162</v>
      </c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"/>
      <c r="Q56" s="4"/>
    </row>
    <row r="57" spans="1:17" x14ac:dyDescent="0.3">
      <c r="A57" s="17" t="s">
        <v>438</v>
      </c>
      <c r="B57" s="31" t="s">
        <v>163</v>
      </c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"/>
      <c r="Q57" s="4"/>
    </row>
    <row r="58" spans="1:17" x14ac:dyDescent="0.3">
      <c r="A58" s="13" t="s">
        <v>439</v>
      </c>
      <c r="B58" s="31" t="s">
        <v>164</v>
      </c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"/>
      <c r="Q58" s="4"/>
    </row>
    <row r="59" spans="1:17" x14ac:dyDescent="0.3">
      <c r="A59" s="13" t="s">
        <v>440</v>
      </c>
      <c r="B59" s="31" t="s">
        <v>165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"/>
      <c r="Q59" s="4"/>
    </row>
    <row r="60" spans="1:17" x14ac:dyDescent="0.3">
      <c r="A60" s="13" t="s">
        <v>441</v>
      </c>
      <c r="B60" s="31" t="s">
        <v>166</v>
      </c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"/>
      <c r="Q60" s="4"/>
    </row>
    <row r="61" spans="1:17" x14ac:dyDescent="0.3">
      <c r="A61" s="52" t="s">
        <v>403</v>
      </c>
      <c r="B61" s="55" t="s">
        <v>167</v>
      </c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"/>
      <c r="Q61" s="4"/>
    </row>
    <row r="62" spans="1:17" x14ac:dyDescent="0.3">
      <c r="A62" s="12" t="s">
        <v>442</v>
      </c>
      <c r="B62" s="31" t="s">
        <v>168</v>
      </c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"/>
      <c r="Q62" s="4"/>
    </row>
    <row r="63" spans="1:17" x14ac:dyDescent="0.3">
      <c r="A63" s="12" t="s">
        <v>169</v>
      </c>
      <c r="B63" s="31" t="s">
        <v>170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"/>
      <c r="Q63" s="4"/>
    </row>
    <row r="64" spans="1:17" x14ac:dyDescent="0.3">
      <c r="A64" s="12" t="s">
        <v>171</v>
      </c>
      <c r="B64" s="31" t="s">
        <v>172</v>
      </c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"/>
      <c r="Q64" s="4"/>
    </row>
    <row r="65" spans="1:17" x14ac:dyDescent="0.3">
      <c r="A65" s="12" t="s">
        <v>404</v>
      </c>
      <c r="B65" s="31" t="s">
        <v>173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"/>
      <c r="Q65" s="4"/>
    </row>
    <row r="66" spans="1:17" x14ac:dyDescent="0.3">
      <c r="A66" s="12" t="s">
        <v>443</v>
      </c>
      <c r="B66" s="31" t="s">
        <v>174</v>
      </c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"/>
      <c r="Q66" s="4"/>
    </row>
    <row r="67" spans="1:17" x14ac:dyDescent="0.3">
      <c r="A67" s="12" t="s">
        <v>406</v>
      </c>
      <c r="B67" s="31" t="s">
        <v>175</v>
      </c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"/>
      <c r="Q67" s="4"/>
    </row>
    <row r="68" spans="1:17" x14ac:dyDescent="0.3">
      <c r="A68" s="12" t="s">
        <v>444</v>
      </c>
      <c r="B68" s="31" t="s">
        <v>176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"/>
      <c r="Q68" s="4"/>
    </row>
    <row r="69" spans="1:17" x14ac:dyDescent="0.3">
      <c r="A69" s="12" t="s">
        <v>445</v>
      </c>
      <c r="B69" s="31" t="s">
        <v>177</v>
      </c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"/>
      <c r="Q69" s="4"/>
    </row>
    <row r="70" spans="1:17" x14ac:dyDescent="0.3">
      <c r="A70" s="12" t="s">
        <v>178</v>
      </c>
      <c r="B70" s="31" t="s">
        <v>179</v>
      </c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"/>
      <c r="Q70" s="4"/>
    </row>
    <row r="71" spans="1:17" x14ac:dyDescent="0.3">
      <c r="A71" s="21" t="s">
        <v>180</v>
      </c>
      <c r="B71" s="31" t="s">
        <v>181</v>
      </c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"/>
      <c r="Q71" s="4"/>
    </row>
    <row r="72" spans="1:17" x14ac:dyDescent="0.3">
      <c r="A72" s="12" t="s">
        <v>446</v>
      </c>
      <c r="B72" s="31" t="s">
        <v>182</v>
      </c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"/>
      <c r="Q72" s="4"/>
    </row>
    <row r="73" spans="1:17" x14ac:dyDescent="0.3">
      <c r="A73" s="21" t="s">
        <v>628</v>
      </c>
      <c r="B73" s="31" t="s">
        <v>183</v>
      </c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"/>
      <c r="Q73" s="4"/>
    </row>
    <row r="74" spans="1:17" x14ac:dyDescent="0.3">
      <c r="A74" s="21" t="s">
        <v>629</v>
      </c>
      <c r="B74" s="31" t="s">
        <v>183</v>
      </c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"/>
      <c r="Q74" s="4"/>
    </row>
    <row r="75" spans="1:17" x14ac:dyDescent="0.3">
      <c r="A75" s="52" t="s">
        <v>409</v>
      </c>
      <c r="B75" s="55" t="s">
        <v>184</v>
      </c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"/>
      <c r="Q75" s="4"/>
    </row>
    <row r="76" spans="1:17" ht="15.6" x14ac:dyDescent="0.3">
      <c r="A76" s="63" t="s">
        <v>577</v>
      </c>
      <c r="B76" s="55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"/>
      <c r="Q76" s="4"/>
    </row>
    <row r="77" spans="1:17" x14ac:dyDescent="0.3">
      <c r="A77" s="35" t="s">
        <v>185</v>
      </c>
      <c r="B77" s="31" t="s">
        <v>186</v>
      </c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"/>
      <c r="Q77" s="4"/>
    </row>
    <row r="78" spans="1:17" x14ac:dyDescent="0.3">
      <c r="A78" s="35" t="s">
        <v>447</v>
      </c>
      <c r="B78" s="31" t="s">
        <v>187</v>
      </c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"/>
      <c r="Q78" s="4"/>
    </row>
    <row r="79" spans="1:17" x14ac:dyDescent="0.3">
      <c r="A79" s="35" t="s">
        <v>188</v>
      </c>
      <c r="B79" s="31" t="s">
        <v>189</v>
      </c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"/>
      <c r="Q79" s="4"/>
    </row>
    <row r="80" spans="1:17" x14ac:dyDescent="0.3">
      <c r="A80" s="35" t="s">
        <v>190</v>
      </c>
      <c r="B80" s="31" t="s">
        <v>191</v>
      </c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"/>
      <c r="Q80" s="4"/>
    </row>
    <row r="81" spans="1:17" x14ac:dyDescent="0.3">
      <c r="A81" s="6" t="s">
        <v>192</v>
      </c>
      <c r="B81" s="31" t="s">
        <v>193</v>
      </c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"/>
      <c r="Q81" s="4"/>
    </row>
    <row r="82" spans="1:17" x14ac:dyDescent="0.3">
      <c r="A82" s="6" t="s">
        <v>194</v>
      </c>
      <c r="B82" s="31" t="s">
        <v>195</v>
      </c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"/>
      <c r="Q82" s="4"/>
    </row>
    <row r="83" spans="1:17" x14ac:dyDescent="0.3">
      <c r="A83" s="6" t="s">
        <v>196</v>
      </c>
      <c r="B83" s="31" t="s">
        <v>197</v>
      </c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"/>
      <c r="Q83" s="4"/>
    </row>
    <row r="84" spans="1:17" x14ac:dyDescent="0.3">
      <c r="A84" s="53" t="s">
        <v>411</v>
      </c>
      <c r="B84" s="55" t="s">
        <v>198</v>
      </c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"/>
      <c r="Q84" s="4"/>
    </row>
    <row r="85" spans="1:17" x14ac:dyDescent="0.3">
      <c r="A85" s="13" t="s">
        <v>199</v>
      </c>
      <c r="B85" s="31" t="s">
        <v>200</v>
      </c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"/>
      <c r="Q85" s="4"/>
    </row>
    <row r="86" spans="1:17" x14ac:dyDescent="0.3">
      <c r="A86" s="13" t="s">
        <v>201</v>
      </c>
      <c r="B86" s="31" t="s">
        <v>202</v>
      </c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"/>
      <c r="Q86" s="4"/>
    </row>
    <row r="87" spans="1:17" x14ac:dyDescent="0.3">
      <c r="A87" s="13" t="s">
        <v>203</v>
      </c>
      <c r="B87" s="31" t="s">
        <v>204</v>
      </c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"/>
      <c r="Q87" s="4"/>
    </row>
    <row r="88" spans="1:17" x14ac:dyDescent="0.3">
      <c r="A88" s="13" t="s">
        <v>205</v>
      </c>
      <c r="B88" s="31" t="s">
        <v>206</v>
      </c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"/>
      <c r="Q88" s="4"/>
    </row>
    <row r="89" spans="1:17" x14ac:dyDescent="0.3">
      <c r="A89" s="52" t="s">
        <v>412</v>
      </c>
      <c r="B89" s="55" t="s">
        <v>207</v>
      </c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"/>
      <c r="Q89" s="4"/>
    </row>
    <row r="90" spans="1:17" ht="26.4" x14ac:dyDescent="0.3">
      <c r="A90" s="13" t="s">
        <v>208</v>
      </c>
      <c r="B90" s="31" t="s">
        <v>209</v>
      </c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"/>
      <c r="Q90" s="4"/>
    </row>
    <row r="91" spans="1:17" x14ac:dyDescent="0.3">
      <c r="A91" s="13" t="s">
        <v>448</v>
      </c>
      <c r="B91" s="31" t="s">
        <v>210</v>
      </c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"/>
      <c r="Q91" s="4"/>
    </row>
    <row r="92" spans="1:17" ht="26.4" x14ac:dyDescent="0.3">
      <c r="A92" s="13" t="s">
        <v>449</v>
      </c>
      <c r="B92" s="31" t="s">
        <v>211</v>
      </c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"/>
      <c r="Q92" s="4"/>
    </row>
    <row r="93" spans="1:17" x14ac:dyDescent="0.3">
      <c r="A93" s="13" t="s">
        <v>450</v>
      </c>
      <c r="B93" s="31" t="s">
        <v>212</v>
      </c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"/>
      <c r="Q93" s="4"/>
    </row>
    <row r="94" spans="1:17" ht="26.4" x14ac:dyDescent="0.3">
      <c r="A94" s="13" t="s">
        <v>451</v>
      </c>
      <c r="B94" s="31" t="s">
        <v>213</v>
      </c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"/>
      <c r="Q94" s="4"/>
    </row>
    <row r="95" spans="1:17" x14ac:dyDescent="0.3">
      <c r="A95" s="13" t="s">
        <v>452</v>
      </c>
      <c r="B95" s="31" t="s">
        <v>214</v>
      </c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"/>
      <c r="Q95" s="4"/>
    </row>
    <row r="96" spans="1:17" x14ac:dyDescent="0.3">
      <c r="A96" s="13" t="s">
        <v>215</v>
      </c>
      <c r="B96" s="31" t="s">
        <v>216</v>
      </c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"/>
      <c r="Q96" s="4"/>
    </row>
    <row r="97" spans="1:17" x14ac:dyDescent="0.3">
      <c r="A97" s="13" t="s">
        <v>453</v>
      </c>
      <c r="B97" s="31" t="s">
        <v>217</v>
      </c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"/>
      <c r="Q97" s="4"/>
    </row>
    <row r="98" spans="1:17" x14ac:dyDescent="0.3">
      <c r="A98" s="52" t="s">
        <v>413</v>
      </c>
      <c r="B98" s="55" t="s">
        <v>218</v>
      </c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"/>
      <c r="Q98" s="4"/>
    </row>
    <row r="99" spans="1:17" ht="15.6" x14ac:dyDescent="0.3">
      <c r="A99" s="63" t="s">
        <v>576</v>
      </c>
      <c r="B99" s="55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"/>
      <c r="Q99" s="4"/>
    </row>
    <row r="100" spans="1:17" ht="15.6" x14ac:dyDescent="0.3">
      <c r="A100" s="36" t="s">
        <v>461</v>
      </c>
      <c r="B100" s="37" t="s">
        <v>219</v>
      </c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"/>
      <c r="Q100" s="4"/>
    </row>
    <row r="101" spans="1:17" x14ac:dyDescent="0.3">
      <c r="A101" s="13" t="s">
        <v>454</v>
      </c>
      <c r="B101" s="5" t="s">
        <v>220</v>
      </c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"/>
      <c r="Q101" s="4"/>
    </row>
    <row r="102" spans="1:17" x14ac:dyDescent="0.3">
      <c r="A102" s="13" t="s">
        <v>223</v>
      </c>
      <c r="B102" s="5" t="s">
        <v>224</v>
      </c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"/>
      <c r="Q102" s="4"/>
    </row>
    <row r="103" spans="1:17" x14ac:dyDescent="0.3">
      <c r="A103" s="13" t="s">
        <v>455</v>
      </c>
      <c r="B103" s="5" t="s">
        <v>225</v>
      </c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"/>
      <c r="Q103" s="4"/>
    </row>
    <row r="104" spans="1:17" x14ac:dyDescent="0.3">
      <c r="A104" s="15" t="s">
        <v>418</v>
      </c>
      <c r="B104" s="7" t="s">
        <v>227</v>
      </c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"/>
      <c r="Q104" s="4"/>
    </row>
    <row r="105" spans="1:17" x14ac:dyDescent="0.3">
      <c r="A105" s="38" t="s">
        <v>456</v>
      </c>
      <c r="B105" s="5" t="s">
        <v>228</v>
      </c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"/>
      <c r="Q105" s="4"/>
    </row>
    <row r="106" spans="1:17" x14ac:dyDescent="0.3">
      <c r="A106" s="38" t="s">
        <v>424</v>
      </c>
      <c r="B106" s="5" t="s">
        <v>231</v>
      </c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"/>
      <c r="Q106" s="4"/>
    </row>
    <row r="107" spans="1:17" x14ac:dyDescent="0.3">
      <c r="A107" s="13" t="s">
        <v>232</v>
      </c>
      <c r="B107" s="5" t="s">
        <v>233</v>
      </c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"/>
      <c r="Q107" s="4"/>
    </row>
    <row r="108" spans="1:17" x14ac:dyDescent="0.3">
      <c r="A108" s="13" t="s">
        <v>457</v>
      </c>
      <c r="B108" s="5" t="s">
        <v>234</v>
      </c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"/>
      <c r="Q108" s="4"/>
    </row>
    <row r="109" spans="1:17" x14ac:dyDescent="0.3">
      <c r="A109" s="14" t="s">
        <v>421</v>
      </c>
      <c r="B109" s="7" t="s">
        <v>235</v>
      </c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"/>
      <c r="Q109" s="4"/>
    </row>
    <row r="110" spans="1:17" x14ac:dyDescent="0.3">
      <c r="A110" s="38" t="s">
        <v>236</v>
      </c>
      <c r="B110" s="5" t="s">
        <v>237</v>
      </c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"/>
      <c r="Q110" s="4"/>
    </row>
    <row r="111" spans="1:17" x14ac:dyDescent="0.3">
      <c r="A111" s="38" t="s">
        <v>238</v>
      </c>
      <c r="B111" s="5" t="s">
        <v>239</v>
      </c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"/>
      <c r="Q111" s="4"/>
    </row>
    <row r="112" spans="1:17" x14ac:dyDescent="0.3">
      <c r="A112" s="14" t="s">
        <v>240</v>
      </c>
      <c r="B112" s="7" t="s">
        <v>241</v>
      </c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"/>
      <c r="Q112" s="4"/>
    </row>
    <row r="113" spans="1:17" x14ac:dyDescent="0.3">
      <c r="A113" s="38" t="s">
        <v>242</v>
      </c>
      <c r="B113" s="5" t="s">
        <v>243</v>
      </c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"/>
      <c r="Q113" s="4"/>
    </row>
    <row r="114" spans="1:17" x14ac:dyDescent="0.3">
      <c r="A114" s="38" t="s">
        <v>244</v>
      </c>
      <c r="B114" s="5" t="s">
        <v>245</v>
      </c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"/>
      <c r="Q114" s="4"/>
    </row>
    <row r="115" spans="1:17" x14ac:dyDescent="0.3">
      <c r="A115" s="38" t="s">
        <v>246</v>
      </c>
      <c r="B115" s="5" t="s">
        <v>247</v>
      </c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"/>
      <c r="Q115" s="4"/>
    </row>
    <row r="116" spans="1:17" x14ac:dyDescent="0.3">
      <c r="A116" s="39" t="s">
        <v>422</v>
      </c>
      <c r="B116" s="40" t="s">
        <v>248</v>
      </c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"/>
      <c r="Q116" s="4"/>
    </row>
    <row r="117" spans="1:17" x14ac:dyDescent="0.3">
      <c r="A117" s="38" t="s">
        <v>249</v>
      </c>
      <c r="B117" s="5" t="s">
        <v>250</v>
      </c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"/>
      <c r="Q117" s="4"/>
    </row>
    <row r="118" spans="1:17" x14ac:dyDescent="0.3">
      <c r="A118" s="13" t="s">
        <v>251</v>
      </c>
      <c r="B118" s="5" t="s">
        <v>252</v>
      </c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"/>
      <c r="Q118" s="4"/>
    </row>
    <row r="119" spans="1:17" x14ac:dyDescent="0.3">
      <c r="A119" s="38" t="s">
        <v>458</v>
      </c>
      <c r="B119" s="5" t="s">
        <v>253</v>
      </c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"/>
      <c r="Q119" s="4"/>
    </row>
    <row r="120" spans="1:17" x14ac:dyDescent="0.3">
      <c r="A120" s="38" t="s">
        <v>427</v>
      </c>
      <c r="B120" s="5" t="s">
        <v>254</v>
      </c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"/>
      <c r="Q120" s="4"/>
    </row>
    <row r="121" spans="1:17" x14ac:dyDescent="0.3">
      <c r="A121" s="39" t="s">
        <v>428</v>
      </c>
      <c r="B121" s="40" t="s">
        <v>258</v>
      </c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"/>
      <c r="Q121" s="4"/>
    </row>
    <row r="122" spans="1:17" x14ac:dyDescent="0.3">
      <c r="A122" s="13" t="s">
        <v>259</v>
      </c>
      <c r="B122" s="5" t="s">
        <v>260</v>
      </c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"/>
      <c r="Q122" s="4"/>
    </row>
    <row r="123" spans="1:17" ht="15.6" x14ac:dyDescent="0.3">
      <c r="A123" s="41" t="s">
        <v>462</v>
      </c>
      <c r="B123" s="42" t="s">
        <v>261</v>
      </c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"/>
      <c r="Q123" s="4"/>
    </row>
    <row r="124" spans="1:17" ht="15.6" x14ac:dyDescent="0.3">
      <c r="A124" s="46" t="s">
        <v>499</v>
      </c>
      <c r="B124" s="47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"/>
      <c r="Q124" s="4"/>
    </row>
    <row r="125" spans="1:17" ht="26.4" x14ac:dyDescent="0.3">
      <c r="A125" s="2" t="s">
        <v>82</v>
      </c>
      <c r="B125" s="3" t="s">
        <v>492</v>
      </c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"/>
      <c r="Q125" s="4"/>
    </row>
    <row r="126" spans="1:17" x14ac:dyDescent="0.3">
      <c r="A126" s="32" t="s">
        <v>262</v>
      </c>
      <c r="B126" s="6" t="s">
        <v>263</v>
      </c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"/>
      <c r="Q126" s="4"/>
    </row>
    <row r="127" spans="1:17" x14ac:dyDescent="0.3">
      <c r="A127" s="5" t="s">
        <v>264</v>
      </c>
      <c r="B127" s="6" t="s">
        <v>265</v>
      </c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"/>
      <c r="Q127" s="4"/>
    </row>
    <row r="128" spans="1:17" x14ac:dyDescent="0.3">
      <c r="A128" s="5" t="s">
        <v>266</v>
      </c>
      <c r="B128" s="6" t="s">
        <v>267</v>
      </c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"/>
      <c r="Q128" s="4"/>
    </row>
    <row r="129" spans="1:17" x14ac:dyDescent="0.3">
      <c r="A129" s="5" t="s">
        <v>268</v>
      </c>
      <c r="B129" s="6" t="s">
        <v>269</v>
      </c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"/>
      <c r="Q129" s="4"/>
    </row>
    <row r="130" spans="1:17" x14ac:dyDescent="0.3">
      <c r="A130" s="5" t="s">
        <v>270</v>
      </c>
      <c r="B130" s="6" t="s">
        <v>271</v>
      </c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"/>
      <c r="Q130" s="4"/>
    </row>
    <row r="131" spans="1:17" x14ac:dyDescent="0.3">
      <c r="A131" s="5" t="s">
        <v>272</v>
      </c>
      <c r="B131" s="6" t="s">
        <v>273</v>
      </c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"/>
      <c r="Q131" s="4"/>
    </row>
    <row r="132" spans="1:17" x14ac:dyDescent="0.3">
      <c r="A132" s="7" t="s">
        <v>502</v>
      </c>
      <c r="B132" s="8" t="s">
        <v>274</v>
      </c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"/>
      <c r="Q132" s="4"/>
    </row>
    <row r="133" spans="1:17" x14ac:dyDescent="0.3">
      <c r="A133" s="5" t="s">
        <v>275</v>
      </c>
      <c r="B133" s="6" t="s">
        <v>276</v>
      </c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"/>
      <c r="Q133" s="4"/>
    </row>
    <row r="134" spans="1:17" ht="26.4" x14ac:dyDescent="0.3">
      <c r="A134" s="5" t="s">
        <v>277</v>
      </c>
      <c r="B134" s="6" t="s">
        <v>278</v>
      </c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"/>
      <c r="Q134" s="4"/>
    </row>
    <row r="135" spans="1:17" ht="26.4" x14ac:dyDescent="0.3">
      <c r="A135" s="5" t="s">
        <v>463</v>
      </c>
      <c r="B135" s="6" t="s">
        <v>279</v>
      </c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"/>
      <c r="Q135" s="4"/>
    </row>
    <row r="136" spans="1:17" ht="26.4" x14ac:dyDescent="0.3">
      <c r="A136" s="5" t="s">
        <v>464</v>
      </c>
      <c r="B136" s="6" t="s">
        <v>280</v>
      </c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"/>
      <c r="Q136" s="4"/>
    </row>
    <row r="137" spans="1:17" x14ac:dyDescent="0.3">
      <c r="A137" s="5" t="s">
        <v>465</v>
      </c>
      <c r="B137" s="6" t="s">
        <v>281</v>
      </c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"/>
      <c r="Q137" s="4"/>
    </row>
    <row r="138" spans="1:17" x14ac:dyDescent="0.3">
      <c r="A138" s="40" t="s">
        <v>503</v>
      </c>
      <c r="B138" s="53" t="s">
        <v>282</v>
      </c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"/>
      <c r="Q138" s="4"/>
    </row>
    <row r="139" spans="1:17" x14ac:dyDescent="0.3">
      <c r="A139" s="5" t="s">
        <v>469</v>
      </c>
      <c r="B139" s="6" t="s">
        <v>291</v>
      </c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"/>
      <c r="Q139" s="4"/>
    </row>
    <row r="140" spans="1:17" x14ac:dyDescent="0.3">
      <c r="A140" s="5" t="s">
        <v>470</v>
      </c>
      <c r="B140" s="6" t="s">
        <v>292</v>
      </c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"/>
      <c r="Q140" s="4"/>
    </row>
    <row r="141" spans="1:17" x14ac:dyDescent="0.3">
      <c r="A141" s="7" t="s">
        <v>505</v>
      </c>
      <c r="B141" s="8" t="s">
        <v>293</v>
      </c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"/>
      <c r="Q141" s="4"/>
    </row>
    <row r="142" spans="1:17" x14ac:dyDescent="0.3">
      <c r="A142" s="5" t="s">
        <v>471</v>
      </c>
      <c r="B142" s="6" t="s">
        <v>294</v>
      </c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"/>
      <c r="Q142" s="4"/>
    </row>
    <row r="143" spans="1:17" x14ac:dyDescent="0.3">
      <c r="A143" s="5" t="s">
        <v>472</v>
      </c>
      <c r="B143" s="6" t="s">
        <v>295</v>
      </c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"/>
      <c r="Q143" s="4"/>
    </row>
    <row r="144" spans="1:17" x14ac:dyDescent="0.3">
      <c r="A144" s="5" t="s">
        <v>473</v>
      </c>
      <c r="B144" s="6" t="s">
        <v>296</v>
      </c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"/>
      <c r="Q144" s="4"/>
    </row>
    <row r="145" spans="1:17" x14ac:dyDescent="0.3">
      <c r="A145" s="5" t="s">
        <v>474</v>
      </c>
      <c r="B145" s="6" t="s">
        <v>297</v>
      </c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"/>
      <c r="Q145" s="4"/>
    </row>
    <row r="146" spans="1:17" x14ac:dyDescent="0.3">
      <c r="A146" s="5" t="s">
        <v>475</v>
      </c>
      <c r="B146" s="6" t="s">
        <v>300</v>
      </c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"/>
      <c r="Q146" s="4"/>
    </row>
    <row r="147" spans="1:17" x14ac:dyDescent="0.3">
      <c r="A147" s="5" t="s">
        <v>301</v>
      </c>
      <c r="B147" s="6" t="s">
        <v>302</v>
      </c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"/>
      <c r="Q147" s="4"/>
    </row>
    <row r="148" spans="1:17" x14ac:dyDescent="0.3">
      <c r="A148" s="5" t="s">
        <v>476</v>
      </c>
      <c r="B148" s="6" t="s">
        <v>303</v>
      </c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"/>
      <c r="Q148" s="4"/>
    </row>
    <row r="149" spans="1:17" x14ac:dyDescent="0.3">
      <c r="A149" s="5" t="s">
        <v>477</v>
      </c>
      <c r="B149" s="6" t="s">
        <v>308</v>
      </c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"/>
      <c r="Q149" s="4"/>
    </row>
    <row r="150" spans="1:17" x14ac:dyDescent="0.3">
      <c r="A150" s="7" t="s">
        <v>506</v>
      </c>
      <c r="B150" s="8" t="s">
        <v>311</v>
      </c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"/>
      <c r="Q150" s="4"/>
    </row>
    <row r="151" spans="1:17" x14ac:dyDescent="0.3">
      <c r="A151" s="5" t="s">
        <v>478</v>
      </c>
      <c r="B151" s="6" t="s">
        <v>312</v>
      </c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"/>
      <c r="Q151" s="4"/>
    </row>
    <row r="152" spans="1:17" x14ac:dyDescent="0.3">
      <c r="A152" s="40" t="s">
        <v>507</v>
      </c>
      <c r="B152" s="53" t="s">
        <v>313</v>
      </c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"/>
      <c r="Q152" s="4"/>
    </row>
    <row r="153" spans="1:17" x14ac:dyDescent="0.3">
      <c r="A153" s="13" t="s">
        <v>314</v>
      </c>
      <c r="B153" s="6" t="s">
        <v>315</v>
      </c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"/>
      <c r="Q153" s="4"/>
    </row>
    <row r="154" spans="1:17" x14ac:dyDescent="0.3">
      <c r="A154" s="13" t="s">
        <v>479</v>
      </c>
      <c r="B154" s="6" t="s">
        <v>316</v>
      </c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"/>
      <c r="Q154" s="4"/>
    </row>
    <row r="155" spans="1:17" x14ac:dyDescent="0.3">
      <c r="A155" s="13" t="s">
        <v>480</v>
      </c>
      <c r="B155" s="6" t="s">
        <v>317</v>
      </c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"/>
      <c r="Q155" s="4"/>
    </row>
    <row r="156" spans="1:17" x14ac:dyDescent="0.3">
      <c r="A156" s="13" t="s">
        <v>481</v>
      </c>
      <c r="B156" s="6" t="s">
        <v>318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"/>
      <c r="Q156" s="4"/>
    </row>
    <row r="157" spans="1:17" x14ac:dyDescent="0.3">
      <c r="A157" s="13" t="s">
        <v>319</v>
      </c>
      <c r="B157" s="6" t="s">
        <v>320</v>
      </c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"/>
      <c r="Q157" s="4"/>
    </row>
    <row r="158" spans="1:17" x14ac:dyDescent="0.3">
      <c r="A158" s="13" t="s">
        <v>321</v>
      </c>
      <c r="B158" s="6" t="s">
        <v>322</v>
      </c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"/>
      <c r="Q158" s="4"/>
    </row>
    <row r="159" spans="1:17" x14ac:dyDescent="0.3">
      <c r="A159" s="13" t="s">
        <v>323</v>
      </c>
      <c r="B159" s="6" t="s">
        <v>324</v>
      </c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"/>
      <c r="Q159" s="4"/>
    </row>
    <row r="160" spans="1:17" x14ac:dyDescent="0.3">
      <c r="A160" s="13" t="s">
        <v>482</v>
      </c>
      <c r="B160" s="6" t="s">
        <v>325</v>
      </c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"/>
      <c r="Q160" s="4"/>
    </row>
    <row r="161" spans="1:17" x14ac:dyDescent="0.3">
      <c r="A161" s="13" t="s">
        <v>483</v>
      </c>
      <c r="B161" s="6" t="s">
        <v>326</v>
      </c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"/>
      <c r="Q161" s="4"/>
    </row>
    <row r="162" spans="1:17" x14ac:dyDescent="0.3">
      <c r="A162" s="13" t="s">
        <v>484</v>
      </c>
      <c r="B162" s="6" t="s">
        <v>327</v>
      </c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"/>
      <c r="Q162" s="4"/>
    </row>
    <row r="163" spans="1:17" x14ac:dyDescent="0.3">
      <c r="A163" s="52" t="s">
        <v>508</v>
      </c>
      <c r="B163" s="53" t="s">
        <v>328</v>
      </c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"/>
      <c r="Q163" s="4"/>
    </row>
    <row r="164" spans="1:17" ht="26.4" x14ac:dyDescent="0.3">
      <c r="A164" s="13" t="s">
        <v>337</v>
      </c>
      <c r="B164" s="6" t="s">
        <v>338</v>
      </c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"/>
      <c r="Q164" s="4"/>
    </row>
    <row r="165" spans="1:17" ht="26.4" x14ac:dyDescent="0.3">
      <c r="A165" s="5" t="s">
        <v>488</v>
      </c>
      <c r="B165" s="6" t="s">
        <v>339</v>
      </c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"/>
      <c r="Q165" s="4"/>
    </row>
    <row r="166" spans="1:17" x14ac:dyDescent="0.3">
      <c r="A166" s="13" t="s">
        <v>489</v>
      </c>
      <c r="B166" s="6" t="s">
        <v>340</v>
      </c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"/>
      <c r="Q166" s="4"/>
    </row>
    <row r="167" spans="1:17" x14ac:dyDescent="0.3">
      <c r="A167" s="40" t="s">
        <v>510</v>
      </c>
      <c r="B167" s="53" t="s">
        <v>341</v>
      </c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"/>
      <c r="Q167" s="4"/>
    </row>
    <row r="168" spans="1:17" ht="15.6" x14ac:dyDescent="0.3">
      <c r="A168" s="63" t="s">
        <v>577</v>
      </c>
      <c r="B168" s="67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"/>
      <c r="Q168" s="4"/>
    </row>
    <row r="169" spans="1:17" x14ac:dyDescent="0.3">
      <c r="A169" s="5" t="s">
        <v>283</v>
      </c>
      <c r="B169" s="6" t="s">
        <v>284</v>
      </c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"/>
      <c r="Q169" s="4"/>
    </row>
    <row r="170" spans="1:17" ht="26.4" x14ac:dyDescent="0.3">
      <c r="A170" s="5" t="s">
        <v>285</v>
      </c>
      <c r="B170" s="6" t="s">
        <v>286</v>
      </c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"/>
      <c r="Q170" s="4"/>
    </row>
    <row r="171" spans="1:17" ht="26.4" x14ac:dyDescent="0.3">
      <c r="A171" s="5" t="s">
        <v>466</v>
      </c>
      <c r="B171" s="6" t="s">
        <v>287</v>
      </c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"/>
      <c r="Q171" s="4"/>
    </row>
    <row r="172" spans="1:17" ht="26.4" x14ac:dyDescent="0.3">
      <c r="A172" s="5" t="s">
        <v>467</v>
      </c>
      <c r="B172" s="6" t="s">
        <v>288</v>
      </c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"/>
      <c r="Q172" s="4"/>
    </row>
    <row r="173" spans="1:17" x14ac:dyDescent="0.3">
      <c r="A173" s="5" t="s">
        <v>468</v>
      </c>
      <c r="B173" s="6" t="s">
        <v>289</v>
      </c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"/>
      <c r="Q173" s="4"/>
    </row>
    <row r="174" spans="1:17" x14ac:dyDescent="0.3">
      <c r="A174" s="40" t="s">
        <v>504</v>
      </c>
      <c r="B174" s="53" t="s">
        <v>290</v>
      </c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"/>
      <c r="Q174" s="4"/>
    </row>
    <row r="175" spans="1:17" x14ac:dyDescent="0.3">
      <c r="A175" s="13" t="s">
        <v>485</v>
      </c>
      <c r="B175" s="6" t="s">
        <v>329</v>
      </c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"/>
      <c r="Q175" s="4"/>
    </row>
    <row r="176" spans="1:17" x14ac:dyDescent="0.3">
      <c r="A176" s="13" t="s">
        <v>486</v>
      </c>
      <c r="B176" s="6" t="s">
        <v>330</v>
      </c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"/>
      <c r="Q176" s="4"/>
    </row>
    <row r="177" spans="1:17" x14ac:dyDescent="0.3">
      <c r="A177" s="13" t="s">
        <v>331</v>
      </c>
      <c r="B177" s="6" t="s">
        <v>332</v>
      </c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"/>
      <c r="Q177" s="4"/>
    </row>
    <row r="178" spans="1:17" x14ac:dyDescent="0.3">
      <c r="A178" s="13" t="s">
        <v>487</v>
      </c>
      <c r="B178" s="6" t="s">
        <v>333</v>
      </c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"/>
      <c r="Q178" s="4"/>
    </row>
    <row r="179" spans="1:17" x14ac:dyDescent="0.3">
      <c r="A179" s="13" t="s">
        <v>334</v>
      </c>
      <c r="B179" s="6" t="s">
        <v>335</v>
      </c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"/>
      <c r="Q179" s="4"/>
    </row>
    <row r="180" spans="1:17" x14ac:dyDescent="0.3">
      <c r="A180" s="40" t="s">
        <v>509</v>
      </c>
      <c r="B180" s="53" t="s">
        <v>336</v>
      </c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"/>
      <c r="Q180" s="4"/>
    </row>
    <row r="181" spans="1:17" ht="26.4" x14ac:dyDescent="0.3">
      <c r="A181" s="13" t="s">
        <v>342</v>
      </c>
      <c r="B181" s="6" t="s">
        <v>343</v>
      </c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"/>
      <c r="Q181" s="4"/>
    </row>
    <row r="182" spans="1:17" ht="26.4" x14ac:dyDescent="0.3">
      <c r="A182" s="5" t="s">
        <v>490</v>
      </c>
      <c r="B182" s="6" t="s">
        <v>344</v>
      </c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"/>
      <c r="Q182" s="4"/>
    </row>
    <row r="183" spans="1:17" x14ac:dyDescent="0.3">
      <c r="A183" s="13" t="s">
        <v>491</v>
      </c>
      <c r="B183" s="6" t="s">
        <v>345</v>
      </c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"/>
      <c r="Q183" s="4"/>
    </row>
    <row r="184" spans="1:17" x14ac:dyDescent="0.3">
      <c r="A184" s="40" t="s">
        <v>512</v>
      </c>
      <c r="B184" s="53" t="s">
        <v>346</v>
      </c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"/>
      <c r="Q184" s="4"/>
    </row>
    <row r="185" spans="1:17" ht="15.6" x14ac:dyDescent="0.3">
      <c r="A185" s="63" t="s">
        <v>576</v>
      </c>
      <c r="B185" s="67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"/>
      <c r="Q185" s="4"/>
    </row>
    <row r="186" spans="1:17" ht="15.6" x14ac:dyDescent="0.3">
      <c r="A186" s="50" t="s">
        <v>511</v>
      </c>
      <c r="B186" s="36" t="s">
        <v>347</v>
      </c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"/>
      <c r="Q186" s="4"/>
    </row>
    <row r="187" spans="1:17" ht="15.6" x14ac:dyDescent="0.3">
      <c r="A187" s="66" t="s">
        <v>626</v>
      </c>
      <c r="B187" s="65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"/>
      <c r="Q187" s="4"/>
    </row>
    <row r="188" spans="1:17" ht="15.6" x14ac:dyDescent="0.3">
      <c r="A188" s="66" t="s">
        <v>627</v>
      </c>
      <c r="B188" s="65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"/>
      <c r="Q188" s="4"/>
    </row>
    <row r="189" spans="1:17" x14ac:dyDescent="0.3">
      <c r="A189" s="38" t="s">
        <v>493</v>
      </c>
      <c r="B189" s="5" t="s">
        <v>348</v>
      </c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"/>
      <c r="Q189" s="4"/>
    </row>
    <row r="190" spans="1:17" x14ac:dyDescent="0.3">
      <c r="A190" s="13" t="s">
        <v>349</v>
      </c>
      <c r="B190" s="5" t="s">
        <v>350</v>
      </c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"/>
      <c r="Q190" s="4"/>
    </row>
    <row r="191" spans="1:17" x14ac:dyDescent="0.3">
      <c r="A191" s="38" t="s">
        <v>494</v>
      </c>
      <c r="B191" s="5" t="s">
        <v>351</v>
      </c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"/>
      <c r="Q191" s="4"/>
    </row>
    <row r="192" spans="1:17" x14ac:dyDescent="0.3">
      <c r="A192" s="15" t="s">
        <v>513</v>
      </c>
      <c r="B192" s="7" t="s">
        <v>352</v>
      </c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"/>
      <c r="Q192" s="4"/>
    </row>
    <row r="193" spans="1:17" x14ac:dyDescent="0.3">
      <c r="A193" s="13" t="s">
        <v>495</v>
      </c>
      <c r="B193" s="5" t="s">
        <v>353</v>
      </c>
      <c r="C193" s="43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"/>
      <c r="Q193" s="4"/>
    </row>
    <row r="194" spans="1:17" x14ac:dyDescent="0.3">
      <c r="A194" s="38" t="s">
        <v>354</v>
      </c>
      <c r="B194" s="5" t="s">
        <v>355</v>
      </c>
      <c r="C194" s="43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"/>
      <c r="Q194" s="4"/>
    </row>
    <row r="195" spans="1:17" x14ac:dyDescent="0.3">
      <c r="A195" s="13" t="s">
        <v>496</v>
      </c>
      <c r="B195" s="5" t="s">
        <v>356</v>
      </c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"/>
      <c r="Q195" s="4"/>
    </row>
    <row r="196" spans="1:17" x14ac:dyDescent="0.3">
      <c r="A196" s="38" t="s">
        <v>357</v>
      </c>
      <c r="B196" s="5" t="s">
        <v>358</v>
      </c>
      <c r="C196" s="43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"/>
      <c r="Q196" s="4"/>
    </row>
    <row r="197" spans="1:17" x14ac:dyDescent="0.3">
      <c r="A197" s="14" t="s">
        <v>514</v>
      </c>
      <c r="B197" s="7" t="s">
        <v>359</v>
      </c>
      <c r="C197" s="43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"/>
      <c r="Q197" s="4"/>
    </row>
    <row r="198" spans="1:17" x14ac:dyDescent="0.3">
      <c r="A198" s="5" t="s">
        <v>624</v>
      </c>
      <c r="B198" s="5" t="s">
        <v>360</v>
      </c>
      <c r="C198" s="43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"/>
      <c r="Q198" s="4"/>
    </row>
    <row r="199" spans="1:17" x14ac:dyDescent="0.3">
      <c r="A199" s="5" t="s">
        <v>625</v>
      </c>
      <c r="B199" s="5" t="s">
        <v>360</v>
      </c>
      <c r="C199" s="43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"/>
      <c r="Q199" s="4"/>
    </row>
    <row r="200" spans="1:17" x14ac:dyDescent="0.3">
      <c r="A200" s="5" t="s">
        <v>622</v>
      </c>
      <c r="B200" s="5" t="s">
        <v>361</v>
      </c>
      <c r="C200" s="43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"/>
      <c r="Q200" s="4"/>
    </row>
    <row r="201" spans="1:17" x14ac:dyDescent="0.3">
      <c r="A201" s="5" t="s">
        <v>623</v>
      </c>
      <c r="B201" s="5" t="s">
        <v>361</v>
      </c>
      <c r="C201" s="43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"/>
      <c r="Q201" s="4"/>
    </row>
    <row r="202" spans="1:17" x14ac:dyDescent="0.3">
      <c r="A202" s="7" t="s">
        <v>515</v>
      </c>
      <c r="B202" s="7" t="s">
        <v>362</v>
      </c>
      <c r="C202" s="43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"/>
      <c r="Q202" s="4"/>
    </row>
    <row r="203" spans="1:17" x14ac:dyDescent="0.3">
      <c r="A203" s="38" t="s">
        <v>363</v>
      </c>
      <c r="B203" s="5" t="s">
        <v>364</v>
      </c>
      <c r="C203" s="43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"/>
      <c r="Q203" s="4"/>
    </row>
    <row r="204" spans="1:17" x14ac:dyDescent="0.3">
      <c r="A204" s="38" t="s">
        <v>365</v>
      </c>
      <c r="B204" s="5" t="s">
        <v>366</v>
      </c>
      <c r="C204" s="43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"/>
      <c r="Q204" s="4"/>
    </row>
    <row r="205" spans="1:17" x14ac:dyDescent="0.3">
      <c r="A205" s="38" t="s">
        <v>367</v>
      </c>
      <c r="B205" s="5" t="s">
        <v>368</v>
      </c>
      <c r="C205" s="43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"/>
      <c r="Q205" s="4"/>
    </row>
    <row r="206" spans="1:17" x14ac:dyDescent="0.3">
      <c r="A206" s="38" t="s">
        <v>369</v>
      </c>
      <c r="B206" s="5" t="s">
        <v>370</v>
      </c>
      <c r="C206" s="43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"/>
      <c r="Q206" s="4"/>
    </row>
    <row r="207" spans="1:17" x14ac:dyDescent="0.3">
      <c r="A207" s="13" t="s">
        <v>497</v>
      </c>
      <c r="B207" s="5" t="s">
        <v>371</v>
      </c>
      <c r="C207" s="43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"/>
      <c r="Q207" s="4"/>
    </row>
    <row r="208" spans="1:17" x14ac:dyDescent="0.3">
      <c r="A208" s="15" t="s">
        <v>516</v>
      </c>
      <c r="B208" s="7" t="s">
        <v>373</v>
      </c>
      <c r="C208" s="43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"/>
      <c r="Q208" s="4"/>
    </row>
    <row r="209" spans="1:17" x14ac:dyDescent="0.3">
      <c r="A209" s="13" t="s">
        <v>374</v>
      </c>
      <c r="B209" s="5" t="s">
        <v>375</v>
      </c>
      <c r="C209" s="43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"/>
      <c r="Q209" s="4"/>
    </row>
    <row r="210" spans="1:17" x14ac:dyDescent="0.3">
      <c r="A210" s="13" t="s">
        <v>376</v>
      </c>
      <c r="B210" s="5" t="s">
        <v>377</v>
      </c>
      <c r="C210" s="43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"/>
      <c r="Q210" s="4"/>
    </row>
    <row r="211" spans="1:17" x14ac:dyDescent="0.3">
      <c r="A211" s="38" t="s">
        <v>378</v>
      </c>
      <c r="B211" s="5" t="s">
        <v>379</v>
      </c>
      <c r="C211" s="43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"/>
      <c r="Q211" s="4"/>
    </row>
    <row r="212" spans="1:17" x14ac:dyDescent="0.3">
      <c r="A212" s="38" t="s">
        <v>498</v>
      </c>
      <c r="B212" s="5" t="s">
        <v>380</v>
      </c>
      <c r="C212" s="43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"/>
      <c r="Q212" s="4"/>
    </row>
    <row r="213" spans="1:17" x14ac:dyDescent="0.3">
      <c r="A213" s="14" t="s">
        <v>517</v>
      </c>
      <c r="B213" s="7" t="s">
        <v>381</v>
      </c>
      <c r="C213" s="43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"/>
      <c r="Q213" s="4"/>
    </row>
    <row r="214" spans="1:17" x14ac:dyDescent="0.3">
      <c r="A214" s="15" t="s">
        <v>382</v>
      </c>
      <c r="B214" s="7" t="s">
        <v>383</v>
      </c>
      <c r="C214" s="43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"/>
      <c r="Q214" s="4"/>
    </row>
    <row r="215" spans="1:17" ht="15.6" x14ac:dyDescent="0.3">
      <c r="A215" s="41" t="s">
        <v>518</v>
      </c>
      <c r="B215" s="42" t="s">
        <v>384</v>
      </c>
      <c r="C215" s="43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"/>
      <c r="Q215" s="4"/>
    </row>
    <row r="216" spans="1:17" ht="15.6" x14ac:dyDescent="0.3">
      <c r="A216" s="46" t="s">
        <v>500</v>
      </c>
      <c r="B216" s="47"/>
      <c r="C216" s="43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"/>
      <c r="Q216" s="4"/>
    </row>
    <row r="217" spans="1:17" x14ac:dyDescent="0.3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x14ac:dyDescent="0.3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x14ac:dyDescent="0.3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x14ac:dyDescent="0.3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x14ac:dyDescent="0.3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x14ac:dyDescent="0.3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x14ac:dyDescent="0.3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x14ac:dyDescent="0.3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2:17" x14ac:dyDescent="0.3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2:17" x14ac:dyDescent="0.3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2:17" x14ac:dyDescent="0.3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2:17" x14ac:dyDescent="0.3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2:17" x14ac:dyDescent="0.3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</sheetData>
  <mergeCells count="4">
    <mergeCell ref="A4:O4"/>
    <mergeCell ref="A2:O2"/>
    <mergeCell ref="A3:O3"/>
    <mergeCell ref="A1:O1"/>
  </mergeCells>
  <phoneticPr fontId="48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29" fitToHeight="2" orientation="landscape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32"/>
  <sheetViews>
    <sheetView topLeftCell="A22" workbookViewId="0">
      <selection activeCell="F5" sqref="F5"/>
    </sheetView>
  </sheetViews>
  <sheetFormatPr defaultRowHeight="14.4" x14ac:dyDescent="0.3"/>
  <cols>
    <col min="1" max="1" width="101.33203125" customWidth="1"/>
    <col min="2" max="2" width="14" customWidth="1"/>
    <col min="3" max="3" width="10.88671875" customWidth="1"/>
    <col min="4" max="4" width="14.109375" customWidth="1"/>
    <col min="8" max="8" width="11.44140625" customWidth="1"/>
    <col min="9" max="9" width="13.88671875" customWidth="1"/>
  </cols>
  <sheetData>
    <row r="1" spans="1:15" x14ac:dyDescent="0.3">
      <c r="A1" s="966" t="s">
        <v>800</v>
      </c>
      <c r="B1" s="977"/>
      <c r="C1" s="977"/>
      <c r="D1" s="977"/>
      <c r="E1" s="977"/>
      <c r="F1" s="977"/>
      <c r="G1" s="977"/>
      <c r="H1" s="977"/>
      <c r="I1" s="977"/>
    </row>
    <row r="2" spans="1:15" s="154" customFormat="1" ht="18" x14ac:dyDescent="0.35">
      <c r="A2" s="961" t="str">
        <f>Mellékletek!A1</f>
        <v>Iharosberény Község Önkormányzata</v>
      </c>
      <c r="B2" s="961"/>
      <c r="C2" s="961"/>
      <c r="D2" s="961"/>
      <c r="E2" s="961"/>
      <c r="F2" s="961"/>
      <c r="G2" s="961"/>
      <c r="H2" s="961"/>
      <c r="I2" s="961"/>
      <c r="J2" s="149"/>
      <c r="K2" s="149"/>
      <c r="L2" s="149"/>
      <c r="M2" s="149"/>
      <c r="N2" s="149"/>
      <c r="O2" s="149"/>
    </row>
    <row r="3" spans="1:15" s="154" customFormat="1" ht="22.5" customHeight="1" x14ac:dyDescent="0.35">
      <c r="A3" s="962" t="s">
        <v>767</v>
      </c>
      <c r="B3" s="962"/>
      <c r="C3" s="962"/>
      <c r="D3" s="962"/>
      <c r="E3" s="962"/>
      <c r="F3" s="962"/>
      <c r="G3" s="962"/>
      <c r="H3" s="962"/>
      <c r="I3" s="962"/>
      <c r="J3" s="127"/>
      <c r="K3" s="127"/>
      <c r="L3" s="127"/>
      <c r="M3" s="127"/>
      <c r="N3" s="127"/>
      <c r="O3" s="127"/>
    </row>
    <row r="4" spans="1:15" ht="23.25" customHeight="1" x14ac:dyDescent="0.35">
      <c r="A4" s="981" t="s">
        <v>15</v>
      </c>
      <c r="B4" s="982"/>
      <c r="C4" s="982"/>
      <c r="D4" s="982"/>
      <c r="E4" s="982"/>
      <c r="F4" s="982"/>
      <c r="G4" s="982"/>
      <c r="H4" s="982"/>
      <c r="I4" s="982"/>
    </row>
    <row r="6" spans="1:15" x14ac:dyDescent="0.3">
      <c r="A6" s="4" t="s">
        <v>664</v>
      </c>
    </row>
    <row r="7" spans="1:15" ht="35.4" x14ac:dyDescent="0.3">
      <c r="A7" s="101" t="s">
        <v>38</v>
      </c>
      <c r="B7" s="102" t="s">
        <v>39</v>
      </c>
      <c r="C7" s="102" t="s">
        <v>40</v>
      </c>
      <c r="D7" s="102" t="s">
        <v>797</v>
      </c>
      <c r="E7" s="102" t="s">
        <v>47</v>
      </c>
      <c r="F7" s="102" t="s">
        <v>48</v>
      </c>
      <c r="G7" s="102" t="s">
        <v>798</v>
      </c>
      <c r="H7" s="102" t="s">
        <v>799</v>
      </c>
      <c r="I7" s="109" t="s">
        <v>41</v>
      </c>
    </row>
    <row r="8" spans="1:15" x14ac:dyDescent="0.3">
      <c r="A8" s="103"/>
      <c r="B8" s="103"/>
      <c r="C8" s="104">
        <f>'kiadások korm. funkciónként'!C10</f>
        <v>17934334</v>
      </c>
      <c r="D8" s="104"/>
      <c r="E8" s="104"/>
      <c r="F8" s="104"/>
      <c r="G8" s="104"/>
      <c r="H8" s="104"/>
      <c r="I8" s="104"/>
    </row>
    <row r="9" spans="1:15" x14ac:dyDescent="0.3">
      <c r="A9" s="103"/>
      <c r="B9" s="103"/>
      <c r="C9" s="104"/>
      <c r="D9" s="104"/>
      <c r="E9" s="104"/>
      <c r="F9" s="104"/>
      <c r="G9" s="104"/>
      <c r="H9" s="104"/>
      <c r="I9" s="104"/>
    </row>
    <row r="10" spans="1:15" x14ac:dyDescent="0.3">
      <c r="A10" s="103"/>
      <c r="B10" s="103"/>
      <c r="C10" s="104"/>
      <c r="D10" s="104"/>
      <c r="E10" s="104"/>
      <c r="F10" s="104"/>
      <c r="G10" s="104"/>
      <c r="H10" s="104"/>
      <c r="I10" s="104"/>
    </row>
    <row r="11" spans="1:15" x14ac:dyDescent="0.3">
      <c r="A11" s="103"/>
      <c r="B11" s="103"/>
      <c r="C11" s="104"/>
      <c r="D11" s="104"/>
      <c r="E11" s="104"/>
      <c r="F11" s="104"/>
      <c r="G11" s="104"/>
      <c r="H11" s="104"/>
      <c r="I11" s="104"/>
    </row>
    <row r="12" spans="1:15" x14ac:dyDescent="0.3">
      <c r="A12" s="105" t="s">
        <v>42</v>
      </c>
      <c r="B12" s="105"/>
      <c r="C12" s="106"/>
      <c r="D12" s="106"/>
      <c r="E12" s="106"/>
      <c r="F12" s="106"/>
      <c r="G12" s="106"/>
      <c r="H12" s="106"/>
      <c r="I12" s="106"/>
    </row>
    <row r="13" spans="1:15" x14ac:dyDescent="0.3">
      <c r="A13" s="103"/>
      <c r="B13" s="103"/>
      <c r="C13" s="104"/>
      <c r="D13" s="104"/>
      <c r="E13" s="104"/>
      <c r="F13" s="104"/>
      <c r="G13" s="104"/>
      <c r="H13" s="104"/>
      <c r="I13" s="104">
        <f>SUM(C13:H13)</f>
        <v>0</v>
      </c>
    </row>
    <row r="14" spans="1:15" x14ac:dyDescent="0.3">
      <c r="A14" s="103"/>
      <c r="B14" s="103"/>
      <c r="C14" s="104"/>
      <c r="D14" s="104"/>
      <c r="E14" s="104"/>
      <c r="F14" s="104"/>
      <c r="G14" s="104"/>
      <c r="H14" s="104"/>
      <c r="I14" s="104"/>
    </row>
    <row r="15" spans="1:15" x14ac:dyDescent="0.3">
      <c r="A15" s="103"/>
      <c r="B15" s="103"/>
      <c r="C15" s="104"/>
      <c r="D15" s="104"/>
      <c r="E15" s="104"/>
      <c r="F15" s="104"/>
      <c r="G15" s="104"/>
      <c r="H15" s="104"/>
      <c r="I15" s="104"/>
    </row>
    <row r="16" spans="1:15" x14ac:dyDescent="0.3">
      <c r="A16" s="103"/>
      <c r="B16" s="103"/>
      <c r="C16" s="104"/>
      <c r="D16" s="104"/>
      <c r="E16" s="104"/>
      <c r="F16" s="104"/>
      <c r="G16" s="104"/>
      <c r="H16" s="104"/>
      <c r="I16" s="104"/>
    </row>
    <row r="17" spans="1:9" x14ac:dyDescent="0.3">
      <c r="A17" s="105" t="s">
        <v>43</v>
      </c>
      <c r="B17" s="105"/>
      <c r="C17" s="106">
        <f>SUM(C13:C16)</f>
        <v>0</v>
      </c>
      <c r="D17" s="106">
        <f t="shared" ref="D17:I17" si="0">SUM(D13:D16)</f>
        <v>0</v>
      </c>
      <c r="E17" s="106">
        <f t="shared" si="0"/>
        <v>0</v>
      </c>
      <c r="F17" s="106">
        <f t="shared" si="0"/>
        <v>0</v>
      </c>
      <c r="G17" s="106">
        <f t="shared" si="0"/>
        <v>0</v>
      </c>
      <c r="H17" s="106">
        <f t="shared" si="0"/>
        <v>0</v>
      </c>
      <c r="I17" s="106">
        <f t="shared" si="0"/>
        <v>0</v>
      </c>
    </row>
    <row r="18" spans="1:9" x14ac:dyDescent="0.3">
      <c r="A18" s="103"/>
      <c r="B18" s="103"/>
      <c r="C18" s="104"/>
      <c r="D18" s="104"/>
      <c r="E18" s="104"/>
      <c r="F18" s="104"/>
      <c r="G18" s="104"/>
      <c r="H18" s="104"/>
      <c r="I18" s="104"/>
    </row>
    <row r="19" spans="1:9" x14ac:dyDescent="0.3">
      <c r="A19" s="103"/>
      <c r="B19" s="103"/>
      <c r="C19" s="104"/>
      <c r="D19" s="104"/>
      <c r="E19" s="104"/>
      <c r="F19" s="104"/>
      <c r="G19" s="104"/>
      <c r="H19" s="104"/>
      <c r="I19" s="104"/>
    </row>
    <row r="20" spans="1:9" x14ac:dyDescent="0.3">
      <c r="A20" s="103"/>
      <c r="B20" s="103"/>
      <c r="C20" s="104"/>
      <c r="D20" s="104"/>
      <c r="E20" s="104"/>
      <c r="F20" s="104"/>
      <c r="G20" s="104"/>
      <c r="H20" s="104"/>
      <c r="I20" s="104"/>
    </row>
    <row r="21" spans="1:9" x14ac:dyDescent="0.3">
      <c r="A21" s="103"/>
      <c r="B21" s="103"/>
      <c r="C21" s="104"/>
      <c r="D21" s="104"/>
      <c r="E21" s="104"/>
      <c r="F21" s="104"/>
      <c r="G21" s="104"/>
      <c r="H21" s="104"/>
      <c r="I21" s="104"/>
    </row>
    <row r="22" spans="1:9" x14ac:dyDescent="0.3">
      <c r="A22" s="105" t="s">
        <v>44</v>
      </c>
      <c r="B22" s="105"/>
      <c r="C22" s="106"/>
      <c r="D22" s="106"/>
      <c r="E22" s="106"/>
      <c r="F22" s="106"/>
      <c r="G22" s="106"/>
      <c r="H22" s="106"/>
      <c r="I22" s="106"/>
    </row>
    <row r="23" spans="1:9" x14ac:dyDescent="0.3">
      <c r="A23" s="103"/>
      <c r="B23" s="103"/>
      <c r="C23" s="104"/>
      <c r="D23" s="104"/>
      <c r="E23" s="104"/>
      <c r="F23" s="104"/>
      <c r="G23" s="104"/>
      <c r="H23" s="104"/>
      <c r="I23" s="104"/>
    </row>
    <row r="24" spans="1:9" x14ac:dyDescent="0.3">
      <c r="A24" s="103"/>
      <c r="B24" s="103"/>
      <c r="C24" s="104"/>
      <c r="D24" s="104"/>
      <c r="E24" s="104"/>
      <c r="F24" s="104"/>
      <c r="G24" s="104"/>
      <c r="H24" s="104"/>
      <c r="I24" s="104"/>
    </row>
    <row r="25" spans="1:9" x14ac:dyDescent="0.3">
      <c r="A25" s="103"/>
      <c r="B25" s="103"/>
      <c r="C25" s="104"/>
      <c r="D25" s="104"/>
      <c r="E25" s="104"/>
      <c r="F25" s="104"/>
      <c r="G25" s="104"/>
      <c r="H25" s="104"/>
      <c r="I25" s="104"/>
    </row>
    <row r="26" spans="1:9" x14ac:dyDescent="0.3">
      <c r="A26" s="103"/>
      <c r="B26" s="103"/>
      <c r="C26" s="104"/>
      <c r="D26" s="104"/>
      <c r="E26" s="104"/>
      <c r="F26" s="104"/>
      <c r="G26" s="104"/>
      <c r="H26" s="104"/>
      <c r="I26" s="104"/>
    </row>
    <row r="27" spans="1:9" x14ac:dyDescent="0.3">
      <c r="A27" s="105" t="s">
        <v>45</v>
      </c>
      <c r="B27" s="105"/>
      <c r="C27" s="106"/>
      <c r="D27" s="106"/>
      <c r="E27" s="106"/>
      <c r="F27" s="106"/>
      <c r="G27" s="106"/>
      <c r="H27" s="106"/>
      <c r="I27" s="106"/>
    </row>
    <row r="28" spans="1:9" x14ac:dyDescent="0.3">
      <c r="A28" s="105"/>
      <c r="B28" s="105"/>
      <c r="C28" s="106"/>
      <c r="D28" s="106"/>
      <c r="E28" s="106"/>
      <c r="F28" s="106"/>
      <c r="G28" s="106"/>
      <c r="H28" s="106"/>
      <c r="I28" s="106"/>
    </row>
    <row r="29" spans="1:9" x14ac:dyDescent="0.3">
      <c r="A29" s="105"/>
      <c r="B29" s="105"/>
      <c r="C29" s="106"/>
      <c r="D29" s="106"/>
      <c r="E29" s="106"/>
      <c r="F29" s="106"/>
      <c r="G29" s="106"/>
      <c r="H29" s="106"/>
      <c r="I29" s="106"/>
    </row>
    <row r="30" spans="1:9" x14ac:dyDescent="0.3">
      <c r="A30" s="105"/>
      <c r="B30" s="105"/>
      <c r="C30" s="106"/>
      <c r="D30" s="106"/>
      <c r="E30" s="106"/>
      <c r="F30" s="106"/>
      <c r="G30" s="106"/>
      <c r="H30" s="106"/>
      <c r="I30" s="106"/>
    </row>
    <row r="31" spans="1:9" x14ac:dyDescent="0.3">
      <c r="A31" s="105"/>
      <c r="B31" s="105"/>
      <c r="C31" s="106"/>
      <c r="D31" s="106"/>
      <c r="E31" s="106"/>
      <c r="F31" s="106"/>
      <c r="G31" s="106"/>
      <c r="H31" s="106"/>
      <c r="I31" s="106"/>
    </row>
    <row r="32" spans="1:9" ht="15.6" x14ac:dyDescent="0.3">
      <c r="A32" s="107" t="s">
        <v>46</v>
      </c>
      <c r="B32" s="103"/>
      <c r="C32" s="108">
        <f>C12+C17+C22+C27</f>
        <v>0</v>
      </c>
      <c r="D32" s="108">
        <f t="shared" ref="D32:I32" si="1">D12+D17+D22+D27</f>
        <v>0</v>
      </c>
      <c r="E32" s="108">
        <f t="shared" si="1"/>
        <v>0</v>
      </c>
      <c r="F32" s="108">
        <f t="shared" si="1"/>
        <v>0</v>
      </c>
      <c r="G32" s="108">
        <f t="shared" si="1"/>
        <v>0</v>
      </c>
      <c r="H32" s="108">
        <f t="shared" si="1"/>
        <v>0</v>
      </c>
      <c r="I32" s="108">
        <f t="shared" si="1"/>
        <v>0</v>
      </c>
    </row>
  </sheetData>
  <mergeCells count="4">
    <mergeCell ref="A3:I3"/>
    <mergeCell ref="A4:I4"/>
    <mergeCell ref="A2:I2"/>
    <mergeCell ref="A1:I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69" orientation="landscape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O38"/>
  <sheetViews>
    <sheetView workbookViewId="0">
      <selection activeCell="F5" sqref="F5"/>
    </sheetView>
  </sheetViews>
  <sheetFormatPr defaultRowHeight="14.4" x14ac:dyDescent="0.3"/>
  <cols>
    <col min="1" max="1" width="101.33203125" customWidth="1"/>
    <col min="3" max="3" width="19.5546875" customWidth="1"/>
    <col min="4" max="4" width="16.5546875" customWidth="1"/>
    <col min="5" max="5" width="15" customWidth="1"/>
  </cols>
  <sheetData>
    <row r="1" spans="1:15" ht="28.5" customHeight="1" x14ac:dyDescent="0.3">
      <c r="A1" s="966" t="s">
        <v>801</v>
      </c>
      <c r="B1" s="977"/>
      <c r="C1" s="977"/>
      <c r="D1" s="977"/>
      <c r="E1" s="977"/>
    </row>
    <row r="2" spans="1:15" s="154" customFormat="1" ht="28.5" customHeight="1" x14ac:dyDescent="0.35">
      <c r="A2" s="961" t="str">
        <f>Mellékletek!A1</f>
        <v>Iharosberény Község Önkormányzata</v>
      </c>
      <c r="B2" s="961"/>
      <c r="C2" s="961"/>
      <c r="D2" s="961"/>
      <c r="E2" s="961"/>
      <c r="F2" s="149"/>
      <c r="G2" s="149"/>
      <c r="H2" s="149"/>
      <c r="I2" s="149"/>
      <c r="J2" s="149"/>
      <c r="K2" s="149"/>
      <c r="L2" s="149"/>
      <c r="M2" s="149"/>
      <c r="N2" s="149"/>
      <c r="O2" s="149"/>
    </row>
    <row r="3" spans="1:15" s="154" customFormat="1" ht="28.5" customHeight="1" x14ac:dyDescent="0.35">
      <c r="A3" s="962" t="s">
        <v>767</v>
      </c>
      <c r="B3" s="962"/>
      <c r="C3" s="962"/>
      <c r="D3" s="962"/>
      <c r="E3" s="962"/>
      <c r="F3" s="127"/>
      <c r="G3" s="127"/>
      <c r="H3" s="127"/>
      <c r="I3" s="127"/>
      <c r="J3" s="127"/>
      <c r="K3" s="127"/>
      <c r="L3" s="127"/>
      <c r="M3" s="127"/>
      <c r="N3" s="127"/>
      <c r="O3" s="127"/>
    </row>
    <row r="4" spans="1:15" ht="22.5" customHeight="1" x14ac:dyDescent="0.35">
      <c r="A4" s="981" t="s">
        <v>16</v>
      </c>
      <c r="B4" s="982"/>
      <c r="C4" s="982"/>
      <c r="D4" s="982"/>
      <c r="E4" s="982"/>
    </row>
    <row r="5" spans="1:15" ht="18" x14ac:dyDescent="0.35">
      <c r="A5" s="88"/>
    </row>
    <row r="6" spans="1:15" x14ac:dyDescent="0.3">
      <c r="A6" s="4" t="s">
        <v>664</v>
      </c>
    </row>
    <row r="7" spans="1:15" ht="31.5" customHeight="1" x14ac:dyDescent="0.3">
      <c r="A7" s="89" t="s">
        <v>82</v>
      </c>
      <c r="B7" s="90" t="s">
        <v>83</v>
      </c>
      <c r="C7" s="76" t="s">
        <v>700</v>
      </c>
      <c r="D7" s="76" t="s">
        <v>701</v>
      </c>
      <c r="E7" s="76" t="s">
        <v>702</v>
      </c>
    </row>
    <row r="8" spans="1:15" ht="15" customHeight="1" x14ac:dyDescent="0.3">
      <c r="A8" s="91"/>
      <c r="B8" s="43"/>
      <c r="C8" s="161">
        <f>'kiadások korm. funkciónként'!C10</f>
        <v>17934334</v>
      </c>
      <c r="D8" s="43"/>
      <c r="E8" s="43"/>
    </row>
    <row r="9" spans="1:15" ht="15" customHeight="1" x14ac:dyDescent="0.3">
      <c r="A9" s="91"/>
      <c r="B9" s="43"/>
      <c r="C9" s="43"/>
      <c r="D9" s="43"/>
      <c r="E9" s="43"/>
    </row>
    <row r="10" spans="1:15" ht="15" customHeight="1" x14ac:dyDescent="0.3">
      <c r="A10" s="91"/>
      <c r="B10" s="43"/>
      <c r="C10" s="43"/>
      <c r="D10" s="43"/>
      <c r="E10" s="43"/>
    </row>
    <row r="11" spans="1:15" ht="15" customHeight="1" x14ac:dyDescent="0.3">
      <c r="A11" s="43"/>
      <c r="B11" s="43"/>
      <c r="C11" s="43"/>
      <c r="D11" s="43"/>
      <c r="E11" s="43"/>
    </row>
    <row r="12" spans="1:15" ht="15" customHeight="1" x14ac:dyDescent="0.3">
      <c r="A12" s="92" t="s">
        <v>693</v>
      </c>
      <c r="B12" s="53" t="s">
        <v>320</v>
      </c>
      <c r="C12" s="43"/>
      <c r="D12" s="43"/>
      <c r="E12" s="43"/>
    </row>
    <row r="13" spans="1:15" ht="15" customHeight="1" x14ac:dyDescent="0.3">
      <c r="A13" s="92"/>
      <c r="B13" s="43"/>
      <c r="C13" s="43"/>
      <c r="D13" s="43"/>
      <c r="E13" s="43"/>
    </row>
    <row r="14" spans="1:15" ht="15" customHeight="1" x14ac:dyDescent="0.3">
      <c r="A14" s="92"/>
      <c r="B14" s="43"/>
      <c r="C14" s="43"/>
      <c r="D14" s="43"/>
      <c r="E14" s="43"/>
    </row>
    <row r="15" spans="1:15" ht="15" customHeight="1" x14ac:dyDescent="0.3">
      <c r="A15" s="93"/>
      <c r="B15" s="43"/>
      <c r="C15" s="43"/>
      <c r="D15" s="43"/>
      <c r="E15" s="43"/>
    </row>
    <row r="16" spans="1:15" ht="15" customHeight="1" x14ac:dyDescent="0.3">
      <c r="A16" s="93"/>
      <c r="B16" s="43"/>
      <c r="C16" s="43"/>
      <c r="D16" s="43"/>
      <c r="E16" s="43"/>
    </row>
    <row r="17" spans="1:5" ht="15" customHeight="1" x14ac:dyDescent="0.3">
      <c r="A17" s="92" t="s">
        <v>694</v>
      </c>
      <c r="B17" s="40" t="s">
        <v>344</v>
      </c>
      <c r="C17" s="43"/>
      <c r="D17" s="43"/>
      <c r="E17" s="43"/>
    </row>
    <row r="18" spans="1:5" ht="15" customHeight="1" x14ac:dyDescent="0.3">
      <c r="A18" s="81" t="s">
        <v>523</v>
      </c>
      <c r="B18" s="81" t="s">
        <v>296</v>
      </c>
      <c r="C18" s="43"/>
      <c r="D18" s="43"/>
      <c r="E18" s="43"/>
    </row>
    <row r="19" spans="1:5" ht="15" customHeight="1" x14ac:dyDescent="0.3">
      <c r="A19" s="81" t="s">
        <v>524</v>
      </c>
      <c r="B19" s="81" t="s">
        <v>296</v>
      </c>
      <c r="C19" s="43"/>
      <c r="D19" s="43"/>
      <c r="E19" s="43"/>
    </row>
    <row r="20" spans="1:5" ht="15" customHeight="1" x14ac:dyDescent="0.3">
      <c r="A20" s="81" t="s">
        <v>525</v>
      </c>
      <c r="B20" s="81" t="s">
        <v>296</v>
      </c>
      <c r="C20" s="43"/>
      <c r="D20" s="43"/>
      <c r="E20" s="43"/>
    </row>
    <row r="21" spans="1:5" ht="15" customHeight="1" x14ac:dyDescent="0.3">
      <c r="A21" s="81" t="s">
        <v>526</v>
      </c>
      <c r="B21" s="81" t="s">
        <v>296</v>
      </c>
      <c r="C21" s="43"/>
      <c r="D21" s="43"/>
      <c r="E21" s="43"/>
    </row>
    <row r="22" spans="1:5" ht="15" customHeight="1" x14ac:dyDescent="0.3">
      <c r="A22" s="81" t="s">
        <v>476</v>
      </c>
      <c r="B22" s="94" t="s">
        <v>303</v>
      </c>
      <c r="C22" s="43"/>
      <c r="D22" s="43"/>
      <c r="E22" s="43"/>
    </row>
    <row r="23" spans="1:5" ht="15" customHeight="1" x14ac:dyDescent="0.3">
      <c r="A23" s="81" t="s">
        <v>474</v>
      </c>
      <c r="B23" s="94" t="s">
        <v>297</v>
      </c>
      <c r="C23" s="43"/>
      <c r="D23" s="43"/>
      <c r="E23" s="43"/>
    </row>
    <row r="24" spans="1:5" ht="15" customHeight="1" x14ac:dyDescent="0.3">
      <c r="A24" s="93"/>
      <c r="B24" s="43"/>
      <c r="C24" s="43"/>
      <c r="D24" s="43"/>
      <c r="E24" s="43"/>
    </row>
    <row r="25" spans="1:5" ht="15" customHeight="1" x14ac:dyDescent="0.3">
      <c r="A25" s="92" t="s">
        <v>695</v>
      </c>
      <c r="B25" s="44" t="s">
        <v>698</v>
      </c>
      <c r="C25" s="43"/>
      <c r="D25" s="43"/>
      <c r="E25" s="43"/>
    </row>
    <row r="26" spans="1:5" ht="15" customHeight="1" x14ac:dyDescent="0.3">
      <c r="A26" s="92"/>
      <c r="B26" s="43" t="s">
        <v>316</v>
      </c>
      <c r="C26" s="43"/>
      <c r="D26" s="43"/>
      <c r="E26" s="43"/>
    </row>
    <row r="27" spans="1:5" ht="15" customHeight="1" x14ac:dyDescent="0.3">
      <c r="A27" s="92"/>
      <c r="B27" s="43" t="s">
        <v>336</v>
      </c>
      <c r="C27" s="43"/>
      <c r="D27" s="43"/>
      <c r="E27" s="43"/>
    </row>
    <row r="28" spans="1:5" ht="15" customHeight="1" x14ac:dyDescent="0.3">
      <c r="A28" s="93"/>
      <c r="B28" s="43"/>
      <c r="C28" s="43"/>
      <c r="D28" s="43"/>
      <c r="E28" s="43"/>
    </row>
    <row r="29" spans="1:5" ht="15" customHeight="1" x14ac:dyDescent="0.3">
      <c r="A29" s="93"/>
      <c r="B29" s="43"/>
      <c r="C29" s="43"/>
      <c r="D29" s="43"/>
      <c r="E29" s="43"/>
    </row>
    <row r="30" spans="1:5" ht="15" customHeight="1" x14ac:dyDescent="0.3">
      <c r="A30" s="92" t="s">
        <v>696</v>
      </c>
      <c r="B30" s="44" t="s">
        <v>699</v>
      </c>
      <c r="C30" s="43"/>
      <c r="D30" s="43"/>
      <c r="E30" s="43"/>
    </row>
    <row r="31" spans="1:5" ht="15" customHeight="1" x14ac:dyDescent="0.3">
      <c r="A31" s="92"/>
      <c r="B31" s="43"/>
      <c r="C31" s="43"/>
      <c r="D31" s="43"/>
      <c r="E31" s="43"/>
    </row>
    <row r="32" spans="1:5" ht="15" customHeight="1" x14ac:dyDescent="0.3">
      <c r="A32" s="92"/>
      <c r="B32" s="43"/>
      <c r="C32" s="43"/>
      <c r="D32" s="43"/>
      <c r="E32" s="43"/>
    </row>
    <row r="33" spans="1:5" ht="15" customHeight="1" x14ac:dyDescent="0.3">
      <c r="A33" s="93"/>
      <c r="B33" s="43"/>
      <c r="C33" s="43"/>
      <c r="D33" s="43"/>
      <c r="E33" s="43"/>
    </row>
    <row r="34" spans="1:5" ht="15" customHeight="1" x14ac:dyDescent="0.3">
      <c r="A34" s="93"/>
      <c r="B34" s="43"/>
      <c r="C34" s="43"/>
      <c r="D34" s="43"/>
      <c r="E34" s="43"/>
    </row>
    <row r="35" spans="1:5" ht="15" customHeight="1" x14ac:dyDescent="0.3">
      <c r="A35" s="92" t="s">
        <v>697</v>
      </c>
      <c r="B35" s="44"/>
      <c r="C35" s="43"/>
      <c r="D35" s="43"/>
      <c r="E35" s="43"/>
    </row>
    <row r="36" spans="1:5" ht="15" customHeight="1" x14ac:dyDescent="0.3"/>
    <row r="37" spans="1:5" ht="15" customHeight="1" x14ac:dyDescent="0.3"/>
    <row r="38" spans="1:5" ht="15" customHeight="1" x14ac:dyDescent="0.3"/>
  </sheetData>
  <mergeCells count="4">
    <mergeCell ref="A3:E3"/>
    <mergeCell ref="A4:E4"/>
    <mergeCell ref="A2:E2"/>
    <mergeCell ref="A1:E1"/>
  </mergeCells>
  <phoneticPr fontId="48" type="noConversion"/>
  <pageMargins left="0.70866141732283472" right="0.70866141732283472" top="0.74803149606299213" bottom="0.74803149606299213" header="0.31496062992125984" footer="0.31496062992125984"/>
  <pageSetup paperSize="9" scale="55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O54"/>
  <sheetViews>
    <sheetView workbookViewId="0">
      <selection activeCell="F5" sqref="F5"/>
    </sheetView>
  </sheetViews>
  <sheetFormatPr defaultRowHeight="14.4" x14ac:dyDescent="0.3"/>
  <cols>
    <col min="1" max="1" width="101.33203125" customWidth="1"/>
    <col min="3" max="3" width="22" customWidth="1"/>
    <col min="4" max="4" width="24.88671875" customWidth="1"/>
    <col min="5" max="5" width="23.44140625" customWidth="1"/>
    <col min="6" max="6" width="23.6640625" customWidth="1"/>
    <col min="7" max="7" width="12.109375" customWidth="1"/>
    <col min="8" max="8" width="11.109375" customWidth="1"/>
    <col min="9" max="9" width="12.33203125" customWidth="1"/>
    <col min="10" max="10" width="12" customWidth="1"/>
  </cols>
  <sheetData>
    <row r="1" spans="1:15" x14ac:dyDescent="0.3">
      <c r="A1" s="966" t="s">
        <v>802</v>
      </c>
      <c r="B1" s="977"/>
      <c r="C1" s="977"/>
      <c r="D1" s="977"/>
      <c r="E1" s="977"/>
      <c r="F1" s="977"/>
      <c r="G1" s="977"/>
      <c r="H1" s="977"/>
      <c r="I1" s="977"/>
      <c r="J1" s="977"/>
    </row>
    <row r="2" spans="1:15" s="154" customFormat="1" ht="18" x14ac:dyDescent="0.35">
      <c r="A2" s="961" t="str">
        <f>Mellékletek!A1</f>
        <v>Iharosberény Község Önkormányzata</v>
      </c>
      <c r="B2" s="961"/>
      <c r="C2" s="961"/>
      <c r="D2" s="961"/>
      <c r="E2" s="961"/>
      <c r="F2" s="961"/>
      <c r="G2" s="961"/>
      <c r="H2" s="961"/>
      <c r="I2" s="961"/>
      <c r="J2" s="961"/>
      <c r="K2" s="149"/>
      <c r="L2" s="149"/>
      <c r="M2" s="149"/>
      <c r="N2" s="149"/>
      <c r="O2" s="149"/>
    </row>
    <row r="3" spans="1:15" s="154" customFormat="1" ht="23.25" customHeight="1" x14ac:dyDescent="0.35">
      <c r="A3" s="962" t="s">
        <v>767</v>
      </c>
      <c r="B3" s="962"/>
      <c r="C3" s="962"/>
      <c r="D3" s="962"/>
      <c r="E3" s="962"/>
      <c r="F3" s="962"/>
      <c r="G3" s="962"/>
      <c r="H3" s="962"/>
      <c r="I3" s="962"/>
      <c r="J3" s="962"/>
      <c r="K3" s="127"/>
      <c r="L3" s="127"/>
      <c r="M3" s="127"/>
      <c r="N3" s="127"/>
      <c r="O3" s="127"/>
    </row>
    <row r="4" spans="1:15" ht="43.5" customHeight="1" x14ac:dyDescent="0.35">
      <c r="A4" s="981" t="s">
        <v>692</v>
      </c>
      <c r="B4" s="981"/>
      <c r="C4" s="981"/>
      <c r="D4" s="981"/>
      <c r="E4" s="981"/>
      <c r="F4" s="981"/>
      <c r="G4" s="981"/>
      <c r="H4" s="981"/>
      <c r="I4" s="981"/>
      <c r="J4" s="981"/>
    </row>
    <row r="6" spans="1:15" ht="27" x14ac:dyDescent="0.3">
      <c r="A6" s="83" t="s">
        <v>58</v>
      </c>
    </row>
    <row r="7" spans="1:15" ht="27" x14ac:dyDescent="0.3">
      <c r="A7" s="84" t="s">
        <v>689</v>
      </c>
    </row>
    <row r="8" spans="1:15" x14ac:dyDescent="0.3">
      <c r="A8" s="84" t="s">
        <v>690</v>
      </c>
      <c r="C8" s="117">
        <f>'kiadások korm. funkciónként'!C10</f>
        <v>17934334</v>
      </c>
    </row>
    <row r="9" spans="1:15" x14ac:dyDescent="0.3">
      <c r="A9" s="85" t="s">
        <v>691</v>
      </c>
    </row>
    <row r="11" spans="1:15" ht="15.6" x14ac:dyDescent="0.3">
      <c r="A11" s="110" t="s">
        <v>49</v>
      </c>
    </row>
    <row r="12" spans="1:15" ht="15.6" x14ac:dyDescent="0.3">
      <c r="A12" s="110" t="s">
        <v>50</v>
      </c>
    </row>
    <row r="13" spans="1:15" ht="15.6" x14ac:dyDescent="0.3">
      <c r="A13" s="111" t="s">
        <v>51</v>
      </c>
    </row>
    <row r="14" spans="1:15" ht="15.6" x14ac:dyDescent="0.3">
      <c r="A14" s="111" t="s">
        <v>52</v>
      </c>
    </row>
    <row r="15" spans="1:15" ht="15.6" x14ac:dyDescent="0.3">
      <c r="A15" s="111" t="s">
        <v>53</v>
      </c>
    </row>
    <row r="16" spans="1:15" ht="15.6" x14ac:dyDescent="0.3">
      <c r="A16" s="111" t="s">
        <v>54</v>
      </c>
    </row>
    <row r="17" spans="1:10" ht="15.6" x14ac:dyDescent="0.3">
      <c r="A17" s="111" t="s">
        <v>55</v>
      </c>
    </row>
    <row r="18" spans="1:10" ht="15.6" x14ac:dyDescent="0.3">
      <c r="A18" s="111" t="s">
        <v>56</v>
      </c>
    </row>
    <row r="19" spans="1:10" ht="15.6" x14ac:dyDescent="0.3">
      <c r="A19" s="111"/>
    </row>
    <row r="20" spans="1:10" x14ac:dyDescent="0.3">
      <c r="A20" s="4" t="s">
        <v>666</v>
      </c>
    </row>
    <row r="21" spans="1:10" ht="78.75" customHeight="1" x14ac:dyDescent="0.3">
      <c r="A21" s="2" t="s">
        <v>82</v>
      </c>
      <c r="B21" s="3" t="s">
        <v>83</v>
      </c>
      <c r="C21" s="224" t="s">
        <v>59</v>
      </c>
      <c r="D21" s="224" t="s">
        <v>60</v>
      </c>
      <c r="E21" s="224" t="s">
        <v>61</v>
      </c>
      <c r="F21" s="224" t="s">
        <v>830</v>
      </c>
      <c r="G21" s="224" t="s">
        <v>645</v>
      </c>
      <c r="H21" s="224" t="s">
        <v>646</v>
      </c>
      <c r="I21" s="224" t="s">
        <v>62</v>
      </c>
      <c r="J21" s="224" t="s">
        <v>831</v>
      </c>
    </row>
    <row r="22" spans="1:10" x14ac:dyDescent="0.3">
      <c r="A22" s="21" t="s">
        <v>493</v>
      </c>
      <c r="B22" s="5" t="s">
        <v>348</v>
      </c>
      <c r="C22" s="43"/>
      <c r="D22" s="43"/>
      <c r="E22" s="68"/>
      <c r="F22" s="68"/>
      <c r="G22" s="43"/>
      <c r="H22" s="43"/>
      <c r="I22" s="43"/>
      <c r="J22" s="28"/>
    </row>
    <row r="23" spans="1:10" x14ac:dyDescent="0.3">
      <c r="A23" s="56" t="s">
        <v>221</v>
      </c>
      <c r="B23" s="56" t="s">
        <v>348</v>
      </c>
      <c r="C23" s="43"/>
      <c r="D23" s="43"/>
      <c r="E23" s="43"/>
      <c r="F23" s="43"/>
      <c r="G23" s="43"/>
      <c r="H23" s="43"/>
      <c r="I23" s="43"/>
      <c r="J23" s="28"/>
    </row>
    <row r="24" spans="1:10" x14ac:dyDescent="0.3">
      <c r="A24" s="12" t="s">
        <v>349</v>
      </c>
      <c r="B24" s="5" t="s">
        <v>350</v>
      </c>
      <c r="C24" s="43"/>
      <c r="D24" s="43"/>
      <c r="E24" s="43"/>
      <c r="F24" s="43"/>
      <c r="G24" s="43"/>
      <c r="H24" s="43"/>
      <c r="I24" s="43"/>
      <c r="J24" s="28"/>
    </row>
    <row r="25" spans="1:10" x14ac:dyDescent="0.3">
      <c r="A25" s="21" t="s">
        <v>542</v>
      </c>
      <c r="B25" s="5" t="s">
        <v>351</v>
      </c>
      <c r="C25" s="43"/>
      <c r="D25" s="43"/>
      <c r="E25" s="43"/>
      <c r="F25" s="43"/>
      <c r="G25" s="43"/>
      <c r="H25" s="43"/>
      <c r="I25" s="43"/>
      <c r="J25" s="28"/>
    </row>
    <row r="26" spans="1:10" x14ac:dyDescent="0.3">
      <c r="A26" s="56" t="s">
        <v>221</v>
      </c>
      <c r="B26" s="56" t="s">
        <v>351</v>
      </c>
      <c r="C26" s="43"/>
      <c r="D26" s="43"/>
      <c r="E26" s="43"/>
      <c r="F26" s="43"/>
      <c r="G26" s="43"/>
      <c r="H26" s="43"/>
      <c r="I26" s="43"/>
      <c r="J26" s="28"/>
    </row>
    <row r="27" spans="1:10" x14ac:dyDescent="0.3">
      <c r="A27" s="11" t="s">
        <v>513</v>
      </c>
      <c r="B27" s="7" t="s">
        <v>352</v>
      </c>
      <c r="C27" s="43"/>
      <c r="D27" s="43"/>
      <c r="E27" s="43"/>
      <c r="F27" s="43"/>
      <c r="G27" s="43"/>
      <c r="H27" s="43"/>
      <c r="I27" s="43"/>
      <c r="J27" s="28"/>
    </row>
    <row r="28" spans="1:10" x14ac:dyDescent="0.3">
      <c r="A28" s="12" t="s">
        <v>543</v>
      </c>
      <c r="B28" s="5" t="s">
        <v>353</v>
      </c>
      <c r="C28" s="43"/>
      <c r="D28" s="43"/>
      <c r="E28" s="43"/>
      <c r="F28" s="43"/>
      <c r="G28" s="43"/>
      <c r="H28" s="43"/>
      <c r="I28" s="43"/>
      <c r="J28" s="28"/>
    </row>
    <row r="29" spans="1:10" x14ac:dyDescent="0.3">
      <c r="A29" s="56" t="s">
        <v>229</v>
      </c>
      <c r="B29" s="56" t="s">
        <v>353</v>
      </c>
      <c r="C29" s="43"/>
      <c r="D29" s="43"/>
      <c r="E29" s="43"/>
      <c r="F29" s="43"/>
      <c r="G29" s="43"/>
      <c r="H29" s="43"/>
      <c r="I29" s="43"/>
      <c r="J29" s="28"/>
    </row>
    <row r="30" spans="1:10" x14ac:dyDescent="0.3">
      <c r="A30" s="21" t="s">
        <v>354</v>
      </c>
      <c r="B30" s="5" t="s">
        <v>355</v>
      </c>
      <c r="C30" s="43"/>
      <c r="D30" s="43"/>
      <c r="E30" s="43"/>
      <c r="F30" s="43"/>
      <c r="G30" s="43"/>
      <c r="H30" s="43"/>
      <c r="I30" s="43"/>
      <c r="J30" s="28"/>
    </row>
    <row r="31" spans="1:10" x14ac:dyDescent="0.3">
      <c r="A31" s="13" t="s">
        <v>544</v>
      </c>
      <c r="B31" s="5" t="s">
        <v>356</v>
      </c>
      <c r="C31" s="28"/>
      <c r="D31" s="28"/>
      <c r="E31" s="28"/>
      <c r="F31" s="28"/>
      <c r="G31" s="28"/>
      <c r="H31" s="28"/>
      <c r="I31" s="28"/>
      <c r="J31" s="28"/>
    </row>
    <row r="32" spans="1:10" x14ac:dyDescent="0.3">
      <c r="A32" s="56" t="s">
        <v>230</v>
      </c>
      <c r="B32" s="56" t="s">
        <v>356</v>
      </c>
      <c r="C32" s="28"/>
      <c r="D32" s="28"/>
      <c r="E32" s="28"/>
      <c r="F32" s="28"/>
      <c r="G32" s="28"/>
      <c r="H32" s="28"/>
      <c r="I32" s="28"/>
      <c r="J32" s="28"/>
    </row>
    <row r="33" spans="1:10" x14ac:dyDescent="0.3">
      <c r="A33" s="21" t="s">
        <v>357</v>
      </c>
      <c r="B33" s="5" t="s">
        <v>358</v>
      </c>
      <c r="C33" s="28"/>
      <c r="D33" s="28"/>
      <c r="E33" s="28"/>
      <c r="F33" s="28"/>
      <c r="G33" s="28"/>
      <c r="H33" s="28"/>
      <c r="I33" s="28"/>
      <c r="J33" s="28"/>
    </row>
    <row r="34" spans="1:10" x14ac:dyDescent="0.3">
      <c r="A34" s="22" t="s">
        <v>514</v>
      </c>
      <c r="B34" s="7" t="s">
        <v>359</v>
      </c>
      <c r="C34" s="28"/>
      <c r="D34" s="28"/>
      <c r="E34" s="28"/>
      <c r="F34" s="28"/>
      <c r="G34" s="28"/>
      <c r="H34" s="28"/>
      <c r="I34" s="28"/>
      <c r="J34" s="28"/>
    </row>
    <row r="35" spans="1:10" x14ac:dyDescent="0.3">
      <c r="A35" s="12" t="s">
        <v>374</v>
      </c>
      <c r="B35" s="5" t="s">
        <v>375</v>
      </c>
      <c r="C35" s="28"/>
      <c r="D35" s="28"/>
      <c r="E35" s="28"/>
      <c r="F35" s="28"/>
      <c r="G35" s="28"/>
      <c r="H35" s="28"/>
      <c r="I35" s="28"/>
      <c r="J35" s="28"/>
    </row>
    <row r="36" spans="1:10" x14ac:dyDescent="0.3">
      <c r="A36" s="13" t="s">
        <v>376</v>
      </c>
      <c r="B36" s="5" t="s">
        <v>377</v>
      </c>
      <c r="C36" s="28"/>
      <c r="D36" s="28"/>
      <c r="E36" s="28"/>
      <c r="F36" s="28"/>
      <c r="G36" s="28"/>
      <c r="H36" s="28"/>
      <c r="I36" s="28"/>
      <c r="J36" s="28"/>
    </row>
    <row r="37" spans="1:10" x14ac:dyDescent="0.3">
      <c r="A37" s="21" t="s">
        <v>378</v>
      </c>
      <c r="B37" s="5" t="s">
        <v>379</v>
      </c>
      <c r="C37" s="28"/>
      <c r="D37" s="28"/>
      <c r="E37" s="28"/>
      <c r="F37" s="28"/>
      <c r="G37" s="28"/>
      <c r="H37" s="28"/>
      <c r="I37" s="28"/>
      <c r="J37" s="28"/>
    </row>
    <row r="38" spans="1:10" x14ac:dyDescent="0.3">
      <c r="A38" s="21" t="s">
        <v>498</v>
      </c>
      <c r="B38" s="5" t="s">
        <v>380</v>
      </c>
      <c r="C38" s="28"/>
      <c r="D38" s="28"/>
      <c r="E38" s="28"/>
      <c r="F38" s="28"/>
      <c r="G38" s="28"/>
      <c r="H38" s="28"/>
      <c r="I38" s="28"/>
      <c r="J38" s="28"/>
    </row>
    <row r="39" spans="1:10" x14ac:dyDescent="0.3">
      <c r="A39" s="56" t="s">
        <v>255</v>
      </c>
      <c r="B39" s="56" t="s">
        <v>380</v>
      </c>
      <c r="C39" s="28"/>
      <c r="D39" s="28"/>
      <c r="E39" s="28"/>
      <c r="F39" s="28"/>
      <c r="G39" s="28"/>
      <c r="H39" s="28"/>
      <c r="I39" s="28"/>
      <c r="J39" s="28"/>
    </row>
    <row r="40" spans="1:10" x14ac:dyDescent="0.3">
      <c r="A40" s="56" t="s">
        <v>256</v>
      </c>
      <c r="B40" s="56" t="s">
        <v>380</v>
      </c>
      <c r="C40" s="28"/>
      <c r="D40" s="28"/>
      <c r="E40" s="28"/>
      <c r="F40" s="28"/>
      <c r="G40" s="28"/>
      <c r="H40" s="28"/>
      <c r="I40" s="28"/>
      <c r="J40" s="28"/>
    </row>
    <row r="41" spans="1:10" x14ac:dyDescent="0.3">
      <c r="A41" s="57" t="s">
        <v>257</v>
      </c>
      <c r="B41" s="57" t="s">
        <v>380</v>
      </c>
      <c r="C41" s="28"/>
      <c r="D41" s="28"/>
      <c r="E41" s="28"/>
      <c r="F41" s="28"/>
      <c r="G41" s="28"/>
      <c r="H41" s="28"/>
      <c r="I41" s="28"/>
      <c r="J41" s="28"/>
    </row>
    <row r="42" spans="1:10" x14ac:dyDescent="0.3">
      <c r="A42" s="58" t="s">
        <v>517</v>
      </c>
      <c r="B42" s="40" t="s">
        <v>381</v>
      </c>
      <c r="C42" s="28"/>
      <c r="D42" s="28"/>
      <c r="E42" s="28"/>
      <c r="F42" s="28"/>
      <c r="G42" s="28"/>
      <c r="H42" s="28"/>
      <c r="I42" s="28"/>
      <c r="J42" s="28"/>
    </row>
    <row r="43" spans="1:10" x14ac:dyDescent="0.3">
      <c r="A43" s="112"/>
      <c r="B43" s="113"/>
      <c r="C43" s="24"/>
      <c r="D43" s="24"/>
      <c r="E43" s="24"/>
      <c r="F43" s="24"/>
      <c r="G43" s="24"/>
      <c r="H43" s="24"/>
      <c r="I43" s="24"/>
      <c r="J43" s="24"/>
    </row>
    <row r="44" spans="1:10" x14ac:dyDescent="0.3">
      <c r="A44" s="112"/>
      <c r="B44" s="113"/>
      <c r="C44" s="24"/>
      <c r="D44" s="24"/>
      <c r="E44" s="24"/>
      <c r="F44" s="24"/>
      <c r="G44" s="24"/>
      <c r="H44" s="24"/>
      <c r="I44" s="24"/>
      <c r="J44" s="24"/>
    </row>
    <row r="45" spans="1:10" x14ac:dyDescent="0.3">
      <c r="A45" s="112"/>
      <c r="B45" s="113"/>
    </row>
    <row r="46" spans="1:10" ht="26.4" x14ac:dyDescent="0.3">
      <c r="A46" s="2" t="s">
        <v>82</v>
      </c>
      <c r="B46" s="3" t="s">
        <v>83</v>
      </c>
      <c r="C46" s="224" t="s">
        <v>645</v>
      </c>
      <c r="D46" s="224" t="s">
        <v>646</v>
      </c>
      <c r="E46" s="224" t="s">
        <v>62</v>
      </c>
      <c r="F46" s="224" t="s">
        <v>831</v>
      </c>
    </row>
    <row r="47" spans="1:10" ht="15.6" x14ac:dyDescent="0.3">
      <c r="A47" s="114" t="s">
        <v>57</v>
      </c>
      <c r="B47" s="40"/>
      <c r="C47" s="28"/>
      <c r="D47" s="28"/>
      <c r="E47" s="28"/>
      <c r="F47" s="28"/>
    </row>
    <row r="48" spans="1:10" ht="15.6" x14ac:dyDescent="0.3">
      <c r="A48" s="115" t="s">
        <v>51</v>
      </c>
      <c r="B48" s="40"/>
      <c r="C48" s="28">
        <v>14800</v>
      </c>
      <c r="D48" s="28">
        <v>14500</v>
      </c>
      <c r="E48" s="28">
        <v>14500</v>
      </c>
      <c r="F48" s="28">
        <v>14500</v>
      </c>
    </row>
    <row r="49" spans="1:6" ht="31.2" x14ac:dyDescent="0.3">
      <c r="A49" s="115" t="s">
        <v>52</v>
      </c>
      <c r="B49" s="40"/>
      <c r="C49" s="28"/>
      <c r="D49" s="28"/>
      <c r="E49" s="28"/>
      <c r="F49" s="28"/>
    </row>
    <row r="50" spans="1:6" ht="15.6" x14ac:dyDescent="0.3">
      <c r="A50" s="115" t="s">
        <v>53</v>
      </c>
      <c r="B50" s="40"/>
      <c r="C50" s="28"/>
      <c r="D50" s="28"/>
      <c r="E50" s="28"/>
      <c r="F50" s="28"/>
    </row>
    <row r="51" spans="1:6" ht="31.2" x14ac:dyDescent="0.3">
      <c r="A51" s="115" t="s">
        <v>54</v>
      </c>
      <c r="B51" s="40"/>
      <c r="C51" s="28"/>
      <c r="D51" s="28"/>
      <c r="E51" s="28"/>
      <c r="F51" s="28"/>
    </row>
    <row r="52" spans="1:6" ht="15.6" x14ac:dyDescent="0.3">
      <c r="A52" s="115" t="s">
        <v>55</v>
      </c>
      <c r="B52" s="40"/>
      <c r="C52" s="28">
        <v>500</v>
      </c>
      <c r="D52" s="28">
        <v>500</v>
      </c>
      <c r="E52" s="28">
        <v>500</v>
      </c>
      <c r="F52" s="28">
        <v>500</v>
      </c>
    </row>
    <row r="53" spans="1:6" ht="15.6" x14ac:dyDescent="0.3">
      <c r="A53" s="115" t="s">
        <v>56</v>
      </c>
      <c r="B53" s="40"/>
      <c r="C53" s="28"/>
      <c r="D53" s="28"/>
      <c r="E53" s="28"/>
      <c r="F53" s="28"/>
    </row>
    <row r="54" spans="1:6" x14ac:dyDescent="0.3">
      <c r="A54" s="58" t="s">
        <v>21</v>
      </c>
      <c r="B54" s="40"/>
      <c r="C54" s="28"/>
      <c r="D54" s="28"/>
      <c r="E54" s="28"/>
      <c r="F54" s="28"/>
    </row>
  </sheetData>
  <mergeCells count="4">
    <mergeCell ref="A3:J3"/>
    <mergeCell ref="A2:J2"/>
    <mergeCell ref="A4:J4"/>
    <mergeCell ref="A1:J1"/>
  </mergeCells>
  <phoneticPr fontId="48" type="noConversion"/>
  <hyperlinks>
    <hyperlink ref="A34" r:id="rId1" location="foot4" display="http://njt.hu/cgi_bin/njt_doc.cgi?docid=142896.245143 - foot4" xr:uid="{00000000-0004-0000-1300-000000000000}"/>
  </hyperlinks>
  <pageMargins left="0.70866141732283472" right="0.70866141732283472" top="0.74803149606299213" bottom="0.74803149606299213" header="0.31496062992125984" footer="0.31496062992125984"/>
  <pageSetup paperSize="9" scale="50" orientation="landscape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C27"/>
  <sheetViews>
    <sheetView showGridLines="0" zoomScaleSheetLayoutView="100" workbookViewId="0">
      <selection activeCell="F5" sqref="F5"/>
    </sheetView>
  </sheetViews>
  <sheetFormatPr defaultRowHeight="14.4" x14ac:dyDescent="0.3"/>
  <cols>
    <col min="1" max="1" width="70.6640625" customWidth="1"/>
    <col min="2" max="2" width="11" customWidth="1"/>
  </cols>
  <sheetData>
    <row r="1" spans="1:3" ht="15.6" x14ac:dyDescent="0.3">
      <c r="A1" s="989" t="s">
        <v>850</v>
      </c>
      <c r="B1" s="989"/>
    </row>
    <row r="2" spans="1:3" ht="18" x14ac:dyDescent="0.35">
      <c r="A2" s="990" t="s">
        <v>811</v>
      </c>
      <c r="B2" s="990"/>
    </row>
    <row r="3" spans="1:3" ht="15.6" x14ac:dyDescent="0.3">
      <c r="A3" s="220"/>
      <c r="B3" s="220"/>
    </row>
    <row r="4" spans="1:3" ht="15.6" x14ac:dyDescent="0.3">
      <c r="A4" s="988" t="s">
        <v>851</v>
      </c>
      <c r="B4" s="988"/>
    </row>
    <row r="5" spans="1:3" ht="15.6" x14ac:dyDescent="0.3">
      <c r="A5" s="987" t="s">
        <v>3</v>
      </c>
      <c r="B5" s="987"/>
    </row>
    <row r="6" spans="1:3" ht="15.6" x14ac:dyDescent="0.3">
      <c r="A6" s="185"/>
      <c r="B6" s="186" t="s">
        <v>4</v>
      </c>
    </row>
    <row r="7" spans="1:3" ht="26.25" customHeight="1" x14ac:dyDescent="0.3">
      <c r="A7" s="187" t="s">
        <v>632</v>
      </c>
      <c r="B7" s="188" t="s">
        <v>5</v>
      </c>
    </row>
    <row r="8" spans="1:3" ht="20.100000000000001" customHeight="1" x14ac:dyDescent="0.3">
      <c r="A8" s="189" t="s">
        <v>6</v>
      </c>
      <c r="B8" s="156"/>
      <c r="C8" s="117">
        <f>'kiadások korm. funkciónként'!C10</f>
        <v>17934334</v>
      </c>
    </row>
    <row r="9" spans="1:3" ht="20.100000000000001" customHeight="1" x14ac:dyDescent="0.3">
      <c r="A9" s="190"/>
      <c r="B9" s="156"/>
    </row>
    <row r="10" spans="1:3" ht="20.100000000000001" customHeight="1" x14ac:dyDescent="0.3">
      <c r="A10" s="190"/>
      <c r="B10" s="156"/>
    </row>
    <row r="11" spans="1:3" ht="20.100000000000001" customHeight="1" x14ac:dyDescent="0.3">
      <c r="A11" s="190"/>
      <c r="B11" s="156"/>
    </row>
    <row r="12" spans="1:3" ht="20.100000000000001" customHeight="1" x14ac:dyDescent="0.3">
      <c r="A12" s="190"/>
      <c r="B12" s="156"/>
    </row>
    <row r="13" spans="1:3" ht="20.100000000000001" customHeight="1" x14ac:dyDescent="0.3">
      <c r="A13" s="190"/>
      <c r="B13" s="156"/>
    </row>
    <row r="14" spans="1:3" ht="20.100000000000001" customHeight="1" x14ac:dyDescent="0.3">
      <c r="A14" s="189" t="s">
        <v>7</v>
      </c>
      <c r="B14" s="191">
        <f>SUM(B9:B13)</f>
        <v>0</v>
      </c>
    </row>
    <row r="15" spans="1:3" ht="20.100000000000001" customHeight="1" x14ac:dyDescent="0.3">
      <c r="A15" s="189"/>
      <c r="B15" s="191"/>
    </row>
    <row r="16" spans="1:3" ht="20.100000000000001" customHeight="1" x14ac:dyDescent="0.3">
      <c r="A16" s="192" t="s">
        <v>8</v>
      </c>
      <c r="B16" s="156"/>
    </row>
    <row r="17" spans="1:2" ht="20.100000000000001" customHeight="1" x14ac:dyDescent="0.3">
      <c r="A17" s="190"/>
      <c r="B17" s="156"/>
    </row>
    <row r="18" spans="1:2" ht="20.100000000000001" customHeight="1" x14ac:dyDescent="0.3">
      <c r="A18" s="190"/>
      <c r="B18" s="156"/>
    </row>
    <row r="19" spans="1:2" ht="20.100000000000001" customHeight="1" x14ac:dyDescent="0.3">
      <c r="A19" s="190"/>
      <c r="B19" s="156"/>
    </row>
    <row r="20" spans="1:2" ht="20.100000000000001" customHeight="1" x14ac:dyDescent="0.3">
      <c r="A20" s="190"/>
      <c r="B20" s="156"/>
    </row>
    <row r="21" spans="1:2" ht="20.100000000000001" customHeight="1" x14ac:dyDescent="0.3">
      <c r="A21" s="190"/>
      <c r="B21" s="156"/>
    </row>
    <row r="22" spans="1:2" ht="20.100000000000001" customHeight="1" x14ac:dyDescent="0.3">
      <c r="A22" s="192" t="s">
        <v>9</v>
      </c>
      <c r="B22" s="191">
        <f>SUM(B17:B21)</f>
        <v>0</v>
      </c>
    </row>
    <row r="23" spans="1:2" ht="20.100000000000001" customHeight="1" x14ac:dyDescent="0.3">
      <c r="A23" s="193" t="s">
        <v>10</v>
      </c>
      <c r="B23" s="191">
        <f>B14+B22</f>
        <v>0</v>
      </c>
    </row>
    <row r="24" spans="1:2" ht="20.100000000000001" customHeight="1" x14ac:dyDescent="0.3">
      <c r="A24" s="193"/>
      <c r="B24" s="191"/>
    </row>
    <row r="25" spans="1:2" ht="32.25" customHeight="1" x14ac:dyDescent="0.3">
      <c r="A25" s="189" t="s">
        <v>416</v>
      </c>
      <c r="B25" s="156"/>
    </row>
    <row r="26" spans="1:2" s="195" customFormat="1" ht="20.100000000000001" customHeight="1" x14ac:dyDescent="0.25">
      <c r="A26" s="190"/>
      <c r="B26" s="194"/>
    </row>
    <row r="27" spans="1:2" ht="20.100000000000001" customHeight="1" x14ac:dyDescent="0.3">
      <c r="A27" s="196" t="s">
        <v>11</v>
      </c>
      <c r="B27" s="191">
        <f>SUM(B26)</f>
        <v>0</v>
      </c>
    </row>
  </sheetData>
  <mergeCells count="4">
    <mergeCell ref="A5:B5"/>
    <mergeCell ref="A4:B4"/>
    <mergeCell ref="A1:B1"/>
    <mergeCell ref="A2:B2"/>
  </mergeCells>
  <phoneticPr fontId="48" type="noConversion"/>
  <printOptions horizontalCentered="1"/>
  <pageMargins left="0.39370078740157483" right="0.19685039370078741" top="0.78740157480314965" bottom="0.59055118110236227" header="0.51181102362204722" footer="0.51181102362204722"/>
  <pageSetup paperSize="9" fitToHeight="0" orientation="portrait" horizontalDpi="360" verticalDpi="36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C00000"/>
    <pageSetUpPr fitToPage="1"/>
  </sheetPr>
  <dimension ref="A1:AD151"/>
  <sheetViews>
    <sheetView topLeftCell="C75" workbookViewId="0">
      <selection activeCell="J10" sqref="J10"/>
    </sheetView>
  </sheetViews>
  <sheetFormatPr defaultRowHeight="14.4" x14ac:dyDescent="0.3"/>
  <cols>
    <col min="1" max="1" width="92.5546875" customWidth="1"/>
    <col min="3" max="3" width="16.5546875" style="137" bestFit="1" customWidth="1"/>
    <col min="4" max="4" width="16.33203125" style="137" bestFit="1" customWidth="1"/>
    <col min="5" max="5" width="15.44140625" style="137" customWidth="1"/>
    <col min="6" max="6" width="16.33203125" bestFit="1" customWidth="1"/>
    <col min="7" max="7" width="14" customWidth="1"/>
    <col min="8" max="8" width="16.33203125" bestFit="1" customWidth="1"/>
    <col min="9" max="9" width="19.33203125" customWidth="1"/>
    <col min="10" max="11" width="14.88671875" bestFit="1" customWidth="1"/>
    <col min="12" max="13" width="13.33203125" bestFit="1" customWidth="1"/>
    <col min="14" max="14" width="14.109375" customWidth="1"/>
    <col min="15" max="15" width="14.33203125" customWidth="1"/>
    <col min="16" max="16" width="14.88671875" bestFit="1" customWidth="1"/>
    <col min="17" max="17" width="16.33203125" bestFit="1" customWidth="1"/>
    <col min="18" max="18" width="16.33203125" customWidth="1"/>
    <col min="19" max="19" width="14.88671875" bestFit="1" customWidth="1"/>
    <col min="20" max="20" width="8.44140625" hidden="1" customWidth="1"/>
    <col min="21" max="23" width="9.109375" hidden="1" customWidth="1"/>
    <col min="24" max="24" width="11" hidden="1" customWidth="1"/>
    <col min="25" max="25" width="14.88671875" hidden="1" customWidth="1"/>
    <col min="26" max="26" width="16.33203125" hidden="1" customWidth="1"/>
    <col min="27" max="27" width="15.109375" hidden="1" customWidth="1"/>
    <col min="28" max="28" width="10.88671875" hidden="1" customWidth="1"/>
    <col min="29" max="30" width="0" hidden="1" customWidth="1"/>
  </cols>
  <sheetData>
    <row r="1" spans="1:30" x14ac:dyDescent="0.3">
      <c r="A1" s="966" t="s">
        <v>846</v>
      </c>
      <c r="B1" s="966"/>
      <c r="C1" s="966"/>
      <c r="D1" s="966"/>
      <c r="E1" s="966"/>
      <c r="F1" s="966"/>
      <c r="G1" s="966"/>
      <c r="H1" s="966"/>
      <c r="I1" s="966"/>
      <c r="J1" s="966"/>
      <c r="K1" s="966"/>
      <c r="L1" s="966"/>
      <c r="M1" s="966"/>
      <c r="N1" s="966"/>
      <c r="O1" s="966"/>
      <c r="P1" s="966"/>
      <c r="Q1" s="966"/>
      <c r="R1" s="966"/>
      <c r="S1" s="966"/>
      <c r="T1" s="966"/>
      <c r="U1" s="966"/>
      <c r="V1" s="966"/>
      <c r="W1" s="966"/>
      <c r="X1" s="966"/>
      <c r="Y1" s="966"/>
      <c r="Z1" s="966"/>
      <c r="AA1" s="966"/>
    </row>
    <row r="2" spans="1:30" ht="18" x14ac:dyDescent="0.35">
      <c r="A2" s="961" t="str">
        <f>Mellékletek!A1</f>
        <v>Iharosberény Község Önkormányzata</v>
      </c>
      <c r="B2" s="961"/>
      <c r="C2" s="961"/>
      <c r="D2" s="961"/>
      <c r="E2" s="961"/>
      <c r="F2" s="961"/>
      <c r="G2" s="961"/>
      <c r="H2" s="961"/>
      <c r="I2" s="961"/>
      <c r="J2" s="961"/>
      <c r="K2" s="961"/>
      <c r="L2" s="961"/>
      <c r="M2" s="961"/>
      <c r="N2" s="961"/>
      <c r="O2" s="961"/>
      <c r="P2" s="961"/>
      <c r="Q2" s="961"/>
      <c r="R2" s="961"/>
      <c r="S2" s="961"/>
      <c r="T2" s="961"/>
      <c r="U2" s="961"/>
      <c r="V2" s="961"/>
      <c r="W2" s="961"/>
      <c r="X2" s="961"/>
      <c r="Y2" s="961"/>
      <c r="Z2" s="961"/>
      <c r="AA2" s="961"/>
    </row>
    <row r="3" spans="1:30" ht="24" customHeight="1" x14ac:dyDescent="0.35">
      <c r="A3" s="962" t="s">
        <v>848</v>
      </c>
      <c r="B3" s="962"/>
      <c r="C3" s="962"/>
      <c r="D3" s="962"/>
      <c r="E3" s="962"/>
      <c r="F3" s="962"/>
      <c r="G3" s="962"/>
      <c r="H3" s="962"/>
      <c r="I3" s="962"/>
      <c r="J3" s="962"/>
      <c r="K3" s="962"/>
      <c r="L3" s="962"/>
      <c r="M3" s="962"/>
      <c r="N3" s="962"/>
      <c r="O3" s="962"/>
      <c r="P3" s="962"/>
      <c r="Q3" s="962"/>
      <c r="R3" s="962"/>
      <c r="S3" s="962"/>
      <c r="T3" s="962"/>
      <c r="U3" s="962"/>
      <c r="V3" s="962"/>
      <c r="W3" s="962"/>
      <c r="X3" s="962"/>
      <c r="Y3" s="962"/>
      <c r="Z3" s="962"/>
      <c r="AA3" s="962"/>
    </row>
    <row r="4" spans="1:30" ht="24" customHeight="1" x14ac:dyDescent="0.35">
      <c r="A4" s="967" t="s">
        <v>810</v>
      </c>
      <c r="B4" s="967"/>
      <c r="C4" s="967"/>
      <c r="D4" s="967"/>
      <c r="E4" s="967"/>
      <c r="F4" s="967"/>
      <c r="G4" s="967"/>
      <c r="H4" s="967"/>
      <c r="I4" s="967"/>
      <c r="J4" s="967"/>
      <c r="K4" s="967"/>
      <c r="L4" s="967"/>
      <c r="M4" s="967"/>
      <c r="N4" s="967"/>
      <c r="O4" s="967"/>
      <c r="P4" s="967"/>
      <c r="Q4" s="967"/>
      <c r="R4" s="967"/>
      <c r="S4" s="967"/>
      <c r="T4" s="967"/>
      <c r="U4" s="967"/>
      <c r="V4" s="967"/>
      <c r="W4" s="967"/>
      <c r="X4" s="967"/>
      <c r="Y4" s="967"/>
      <c r="Z4" s="967"/>
      <c r="AA4" s="967"/>
    </row>
    <row r="5" spans="1:30" ht="18.600000000000001" thickBot="1" x14ac:dyDescent="0.4">
      <c r="A5" s="138"/>
      <c r="D5" s="227"/>
      <c r="E5" s="227"/>
      <c r="F5" s="229"/>
      <c r="G5" s="229"/>
      <c r="H5" s="24"/>
      <c r="I5" s="24"/>
      <c r="J5" s="996" t="s">
        <v>809</v>
      </c>
      <c r="K5" s="997"/>
      <c r="L5" s="997"/>
      <c r="M5" s="997"/>
      <c r="N5" s="997"/>
      <c r="O5" s="997"/>
      <c r="P5" s="997"/>
      <c r="Q5" s="997"/>
      <c r="R5" s="997"/>
      <c r="S5" s="997"/>
      <c r="T5" s="997"/>
      <c r="U5" s="997"/>
      <c r="V5" s="997"/>
      <c r="W5" s="997"/>
      <c r="X5" s="997"/>
      <c r="Y5" s="997"/>
      <c r="Z5" s="997"/>
      <c r="AA5" s="997"/>
    </row>
    <row r="6" spans="1:30" ht="15.6" x14ac:dyDescent="0.3">
      <c r="A6" s="130" t="s">
        <v>849</v>
      </c>
      <c r="C6" s="222"/>
      <c r="D6" s="991" t="s">
        <v>748</v>
      </c>
      <c r="E6" s="992"/>
      <c r="F6" s="993"/>
      <c r="G6" s="414" t="s">
        <v>815</v>
      </c>
      <c r="H6" s="994" t="s">
        <v>1</v>
      </c>
      <c r="I6" s="994" t="s">
        <v>826</v>
      </c>
      <c r="J6" s="420" t="s">
        <v>754</v>
      </c>
      <c r="K6" s="421" t="s">
        <v>755</v>
      </c>
      <c r="L6" s="421" t="s">
        <v>812</v>
      </c>
      <c r="M6" s="421" t="s">
        <v>763</v>
      </c>
      <c r="N6" s="421" t="s">
        <v>820</v>
      </c>
      <c r="O6" s="421" t="s">
        <v>835</v>
      </c>
      <c r="P6" s="421" t="s">
        <v>823</v>
      </c>
      <c r="Q6" s="421" t="s">
        <v>753</v>
      </c>
      <c r="R6" s="421" t="s">
        <v>758</v>
      </c>
      <c r="S6" s="422" t="s">
        <v>766</v>
      </c>
      <c r="T6" s="223"/>
      <c r="U6" s="223"/>
      <c r="V6" s="223"/>
      <c r="W6" s="223"/>
      <c r="X6" s="223"/>
      <c r="Y6" s="406"/>
      <c r="Z6" s="406"/>
      <c r="AA6" s="405"/>
    </row>
    <row r="7" spans="1:30" ht="57" customHeight="1" x14ac:dyDescent="0.3">
      <c r="A7" s="2" t="s">
        <v>82</v>
      </c>
      <c r="B7" s="3" t="s">
        <v>36</v>
      </c>
      <c r="C7" s="415" t="s">
        <v>2</v>
      </c>
      <c r="D7" s="361" t="s">
        <v>766</v>
      </c>
      <c r="E7" s="349" t="s">
        <v>754</v>
      </c>
      <c r="F7" s="387" t="s">
        <v>827</v>
      </c>
      <c r="G7" s="413">
        <v>18030</v>
      </c>
      <c r="H7" s="995"/>
      <c r="I7" s="995"/>
      <c r="J7" s="423" t="s">
        <v>759</v>
      </c>
      <c r="K7" s="422" t="s">
        <v>760</v>
      </c>
      <c r="L7" s="424" t="s">
        <v>813</v>
      </c>
      <c r="M7" s="424" t="s">
        <v>750</v>
      </c>
      <c r="N7" s="424" t="s">
        <v>821</v>
      </c>
      <c r="O7" s="424" t="s">
        <v>836</v>
      </c>
      <c r="P7" s="424" t="s">
        <v>824</v>
      </c>
      <c r="Q7" s="424" t="s">
        <v>825</v>
      </c>
      <c r="R7" s="425" t="s">
        <v>822</v>
      </c>
      <c r="S7" s="424" t="s">
        <v>845</v>
      </c>
      <c r="T7" s="348"/>
      <c r="U7" s="348"/>
      <c r="V7" s="348"/>
      <c r="W7" s="348"/>
      <c r="X7" s="348"/>
      <c r="Y7" s="348"/>
      <c r="Z7" s="348"/>
      <c r="AA7" s="230"/>
      <c r="AD7" s="3" t="s">
        <v>36</v>
      </c>
    </row>
    <row r="8" spans="1:30" ht="21.75" customHeight="1" x14ac:dyDescent="0.3">
      <c r="A8" s="2"/>
      <c r="B8" s="3"/>
      <c r="C8" s="350"/>
      <c r="D8" s="361" t="s">
        <v>723</v>
      </c>
      <c r="E8" s="349" t="s">
        <v>814</v>
      </c>
      <c r="F8" s="362"/>
      <c r="G8" s="378"/>
      <c r="H8" s="386"/>
      <c r="I8" s="386"/>
      <c r="J8" s="383"/>
      <c r="K8" s="223"/>
      <c r="L8" s="347"/>
      <c r="M8" s="348"/>
      <c r="N8" s="348"/>
      <c r="O8" s="348"/>
      <c r="P8" s="348"/>
      <c r="Q8" s="348"/>
      <c r="R8" s="230"/>
      <c r="S8" s="348"/>
      <c r="T8" s="348"/>
      <c r="U8" s="348"/>
      <c r="V8" s="348"/>
      <c r="W8" s="348"/>
      <c r="X8" s="348"/>
      <c r="Y8" s="348"/>
      <c r="Z8" s="348"/>
      <c r="AA8" s="230"/>
      <c r="AD8" s="3"/>
    </row>
    <row r="9" spans="1:30" ht="15" customHeight="1" x14ac:dyDescent="0.3">
      <c r="A9" s="32" t="s">
        <v>262</v>
      </c>
      <c r="B9" s="6" t="s">
        <v>263</v>
      </c>
      <c r="C9" s="351">
        <f>J9+K9+L9+M9+N9+P9+Q9+R9+S9+T9+U9+V9+W9+X9+Y9+Z9+AA9+O9</f>
        <v>70983780</v>
      </c>
      <c r="D9" s="363"/>
      <c r="E9" s="201"/>
      <c r="F9" s="364"/>
      <c r="G9" s="379"/>
      <c r="H9" s="300">
        <f>SUM(C9:F9)</f>
        <v>70983780</v>
      </c>
      <c r="I9" s="300">
        <f>H9</f>
        <v>70983780</v>
      </c>
      <c r="J9" s="384">
        <v>0</v>
      </c>
      <c r="K9" s="156">
        <v>0</v>
      </c>
      <c r="L9" s="156">
        <v>0</v>
      </c>
      <c r="M9" s="156"/>
      <c r="N9" s="156"/>
      <c r="O9" s="156"/>
      <c r="P9" s="156"/>
      <c r="Q9" s="156">
        <v>70983780</v>
      </c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17">
        <f>SUM(J9:AA9)</f>
        <v>70983780</v>
      </c>
      <c r="AC9" s="117">
        <f t="shared" ref="AC9:AC40" si="0">AB9-C9</f>
        <v>0</v>
      </c>
      <c r="AD9" s="6" t="s">
        <v>263</v>
      </c>
    </row>
    <row r="10" spans="1:30" ht="15" customHeight="1" x14ac:dyDescent="0.3">
      <c r="A10" s="5" t="s">
        <v>264</v>
      </c>
      <c r="B10" s="6" t="s">
        <v>265</v>
      </c>
      <c r="C10" s="351">
        <f>J10+K10+L10+M10+N10+P10+Q10+R10+S10+T10+U10+V10+W10+X10+Y10+Z10+AA10</f>
        <v>26392000</v>
      </c>
      <c r="D10" s="363"/>
      <c r="E10" s="201"/>
      <c r="F10" s="364"/>
      <c r="G10" s="379"/>
      <c r="H10" s="300">
        <f t="shared" ref="H10:H73" si="1">SUM(C10:F10)</f>
        <v>26392000</v>
      </c>
      <c r="I10" s="300">
        <f t="shared" ref="I10:I14" si="2">H10</f>
        <v>26392000</v>
      </c>
      <c r="J10" s="384">
        <v>0</v>
      </c>
      <c r="K10" s="156"/>
      <c r="L10" s="156"/>
      <c r="M10" s="156"/>
      <c r="N10" s="156"/>
      <c r="O10" s="156"/>
      <c r="P10" s="156"/>
      <c r="Q10" s="156">
        <v>26392000</v>
      </c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17">
        <f t="shared" ref="AB10:AB73" si="3">SUM(J10:AA10)</f>
        <v>26392000</v>
      </c>
      <c r="AC10" s="117">
        <f t="shared" si="0"/>
        <v>0</v>
      </c>
      <c r="AD10" s="6" t="s">
        <v>265</v>
      </c>
    </row>
    <row r="11" spans="1:30" ht="15" customHeight="1" x14ac:dyDescent="0.3">
      <c r="A11" s="5" t="s">
        <v>266</v>
      </c>
      <c r="B11" s="6" t="s">
        <v>267</v>
      </c>
      <c r="C11" s="351">
        <f>J11+K11+L11+M11+N11+P11+Q11+R11+S11+T11+U11+V11+W11+X11+Y11+Z11+AA11</f>
        <v>42157009</v>
      </c>
      <c r="D11" s="363"/>
      <c r="E11" s="201"/>
      <c r="F11" s="364"/>
      <c r="G11" s="379"/>
      <c r="H11" s="300">
        <f t="shared" si="1"/>
        <v>42157009</v>
      </c>
      <c r="I11" s="300">
        <f t="shared" si="2"/>
        <v>42157009</v>
      </c>
      <c r="J11" s="384">
        <v>0</v>
      </c>
      <c r="K11" s="156"/>
      <c r="L11" s="156"/>
      <c r="M11" s="156"/>
      <c r="N11" s="156"/>
      <c r="O11" s="156"/>
      <c r="P11" s="156"/>
      <c r="Q11" s="156">
        <v>42157009</v>
      </c>
      <c r="R11" s="156"/>
      <c r="S11" s="156">
        <v>0</v>
      </c>
      <c r="T11" s="156"/>
      <c r="U11" s="156"/>
      <c r="V11" s="156">
        <v>0</v>
      </c>
      <c r="W11" s="156">
        <v>0</v>
      </c>
      <c r="X11" s="156">
        <v>0</v>
      </c>
      <c r="Y11" s="156"/>
      <c r="Z11" s="156"/>
      <c r="AA11" s="156"/>
      <c r="AB11" s="117">
        <f t="shared" si="3"/>
        <v>42157009</v>
      </c>
      <c r="AC11" s="117">
        <f t="shared" si="0"/>
        <v>0</v>
      </c>
      <c r="AD11" s="6" t="s">
        <v>267</v>
      </c>
    </row>
    <row r="12" spans="1:30" ht="15" customHeight="1" x14ac:dyDescent="0.3">
      <c r="A12" s="5" t="s">
        <v>268</v>
      </c>
      <c r="B12" s="6" t="s">
        <v>269</v>
      </c>
      <c r="C12" s="351">
        <f>J12+K12+L12+M12+N12+P12+Q12+R12+S12+T12+U12+V12+W12+X12+Y12+Z12+AA12</f>
        <v>1556100</v>
      </c>
      <c r="D12" s="363"/>
      <c r="E12" s="201"/>
      <c r="F12" s="364"/>
      <c r="G12" s="379"/>
      <c r="H12" s="300">
        <f t="shared" si="1"/>
        <v>1556100</v>
      </c>
      <c r="I12" s="300">
        <f t="shared" si="2"/>
        <v>1556100</v>
      </c>
      <c r="J12" s="385">
        <v>0</v>
      </c>
      <c r="K12" s="156"/>
      <c r="L12" s="156"/>
      <c r="M12" s="156"/>
      <c r="N12" s="156"/>
      <c r="O12" s="156"/>
      <c r="P12" s="156"/>
      <c r="Q12" s="156">
        <v>1556100</v>
      </c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17">
        <f t="shared" si="3"/>
        <v>1556100</v>
      </c>
      <c r="AC12" s="117">
        <f t="shared" si="0"/>
        <v>0</v>
      </c>
      <c r="AD12" s="6" t="s">
        <v>269</v>
      </c>
    </row>
    <row r="13" spans="1:30" ht="15" customHeight="1" x14ac:dyDescent="0.3">
      <c r="A13" s="5" t="s">
        <v>270</v>
      </c>
      <c r="B13" s="6" t="s">
        <v>271</v>
      </c>
      <c r="C13" s="351">
        <f>J13+K13+L13+M13+N13+P13+Q13+R13+S13+T13+U13+V13+W13+X13+Y13+Z13+AA13</f>
        <v>0</v>
      </c>
      <c r="D13" s="363"/>
      <c r="E13" s="201"/>
      <c r="F13" s="364"/>
      <c r="G13" s="379"/>
      <c r="H13" s="300">
        <f t="shared" si="1"/>
        <v>0</v>
      </c>
      <c r="I13" s="300">
        <f t="shared" si="2"/>
        <v>0</v>
      </c>
      <c r="J13" s="385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17">
        <f t="shared" si="3"/>
        <v>0</v>
      </c>
      <c r="AC13" s="117">
        <f t="shared" si="0"/>
        <v>0</v>
      </c>
      <c r="AD13" s="6" t="s">
        <v>271</v>
      </c>
    </row>
    <row r="14" spans="1:30" ht="15" customHeight="1" x14ac:dyDescent="0.3">
      <c r="A14" s="5" t="s">
        <v>272</v>
      </c>
      <c r="B14" s="6" t="s">
        <v>273</v>
      </c>
      <c r="C14" s="351">
        <f>J14+K14+L14+M14+N14+P14+Q14+R14+S14+T14+U14+V14+W14+X14+Y14+Z14+AA14</f>
        <v>0</v>
      </c>
      <c r="D14" s="363"/>
      <c r="E14" s="201"/>
      <c r="F14" s="364"/>
      <c r="G14" s="379"/>
      <c r="H14" s="300">
        <f t="shared" si="1"/>
        <v>0</v>
      </c>
      <c r="I14" s="300">
        <f t="shared" si="2"/>
        <v>0</v>
      </c>
      <c r="J14" s="384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17">
        <f t="shared" si="3"/>
        <v>0</v>
      </c>
      <c r="AC14" s="117">
        <f t="shared" si="0"/>
        <v>0</v>
      </c>
      <c r="AD14" s="6" t="s">
        <v>273</v>
      </c>
    </row>
    <row r="15" spans="1:30" ht="15" customHeight="1" x14ac:dyDescent="0.3">
      <c r="A15" s="7" t="s">
        <v>502</v>
      </c>
      <c r="B15" s="8" t="s">
        <v>274</v>
      </c>
      <c r="C15" s="352">
        <f>SUM(C9:C14)</f>
        <v>141088889</v>
      </c>
      <c r="D15" s="365">
        <f>SUM(D9:D14)</f>
        <v>0</v>
      </c>
      <c r="E15" s="202"/>
      <c r="F15" s="366">
        <f>SUM(F9:F14)</f>
        <v>0</v>
      </c>
      <c r="G15" s="380"/>
      <c r="H15" s="301">
        <f t="shared" si="1"/>
        <v>141088889</v>
      </c>
      <c r="I15" s="301">
        <f>H15</f>
        <v>141088889</v>
      </c>
      <c r="J15" s="355">
        <f>SUM(J9:J14)</f>
        <v>0</v>
      </c>
      <c r="K15" s="145">
        <f t="shared" ref="K15:AA15" si="4">SUM(K9:K14)</f>
        <v>0</v>
      </c>
      <c r="L15" s="145">
        <f t="shared" si="4"/>
        <v>0</v>
      </c>
      <c r="M15" s="145">
        <f t="shared" ref="M15:R15" si="5">SUM(M9:M14)</f>
        <v>0</v>
      </c>
      <c r="N15" s="145">
        <f t="shared" si="5"/>
        <v>0</v>
      </c>
      <c r="O15" s="145">
        <f t="shared" si="5"/>
        <v>0</v>
      </c>
      <c r="P15" s="145">
        <f t="shared" si="5"/>
        <v>0</v>
      </c>
      <c r="Q15" s="145">
        <f t="shared" si="5"/>
        <v>141088889</v>
      </c>
      <c r="R15" s="145">
        <f t="shared" si="5"/>
        <v>0</v>
      </c>
      <c r="S15" s="145">
        <f t="shared" si="4"/>
        <v>0</v>
      </c>
      <c r="T15" s="145">
        <f t="shared" si="4"/>
        <v>0</v>
      </c>
      <c r="U15" s="145">
        <f t="shared" si="4"/>
        <v>0</v>
      </c>
      <c r="V15" s="145">
        <f t="shared" si="4"/>
        <v>0</v>
      </c>
      <c r="W15" s="145">
        <f t="shared" si="4"/>
        <v>0</v>
      </c>
      <c r="X15" s="145">
        <f t="shared" si="4"/>
        <v>0</v>
      </c>
      <c r="Y15" s="145">
        <f t="shared" si="4"/>
        <v>0</v>
      </c>
      <c r="Z15" s="145">
        <f t="shared" si="4"/>
        <v>0</v>
      </c>
      <c r="AA15" s="145">
        <f t="shared" si="4"/>
        <v>0</v>
      </c>
      <c r="AB15" s="117">
        <f t="shared" si="3"/>
        <v>141088889</v>
      </c>
      <c r="AC15" s="117">
        <f t="shared" si="0"/>
        <v>0</v>
      </c>
      <c r="AD15" s="8" t="s">
        <v>274</v>
      </c>
    </row>
    <row r="16" spans="1:30" ht="15" customHeight="1" x14ac:dyDescent="0.3">
      <c r="A16" s="5" t="s">
        <v>275</v>
      </c>
      <c r="B16" s="6" t="s">
        <v>276</v>
      </c>
      <c r="C16" s="294">
        <f>J16+K16+L16+M16+N16++O16+P16+Q16+R16+S16+T16+U16+V16+W16+X16+Y16+Z16+AA16</f>
        <v>0</v>
      </c>
      <c r="D16" s="363"/>
      <c r="E16" s="201"/>
      <c r="F16" s="364"/>
      <c r="G16" s="379"/>
      <c r="H16" s="300">
        <f t="shared" si="1"/>
        <v>0</v>
      </c>
      <c r="I16" s="300">
        <f>H16</f>
        <v>0</v>
      </c>
      <c r="J16" s="385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17">
        <f t="shared" si="3"/>
        <v>0</v>
      </c>
      <c r="AC16" s="117">
        <f t="shared" si="0"/>
        <v>0</v>
      </c>
      <c r="AD16" s="6" t="s">
        <v>276</v>
      </c>
    </row>
    <row r="17" spans="1:30" ht="15" customHeight="1" x14ac:dyDescent="0.3">
      <c r="A17" s="5" t="s">
        <v>277</v>
      </c>
      <c r="B17" s="6" t="s">
        <v>278</v>
      </c>
      <c r="C17" s="294">
        <f t="shared" ref="C17:C20" si="6">J17+K17+L17+M17+N17++O17+P17+Q17+R17+S17+T17+U17+V17+W17+X17+Y17+Z17+AA17</f>
        <v>0</v>
      </c>
      <c r="D17" s="363"/>
      <c r="E17" s="201"/>
      <c r="F17" s="364"/>
      <c r="G17" s="379"/>
      <c r="H17" s="300">
        <f t="shared" si="1"/>
        <v>0</v>
      </c>
      <c r="I17" s="300">
        <f t="shared" ref="I17:I20" si="7">H17</f>
        <v>0</v>
      </c>
      <c r="J17" s="385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17">
        <f t="shared" si="3"/>
        <v>0</v>
      </c>
      <c r="AC17" s="117">
        <f t="shared" si="0"/>
        <v>0</v>
      </c>
      <c r="AD17" s="6" t="s">
        <v>278</v>
      </c>
    </row>
    <row r="18" spans="1:30" ht="15" customHeight="1" x14ac:dyDescent="0.3">
      <c r="A18" s="5" t="s">
        <v>463</v>
      </c>
      <c r="B18" s="6" t="s">
        <v>279</v>
      </c>
      <c r="C18" s="294">
        <f t="shared" si="6"/>
        <v>0</v>
      </c>
      <c r="D18" s="363"/>
      <c r="E18" s="201"/>
      <c r="F18" s="364"/>
      <c r="G18" s="379"/>
      <c r="H18" s="300">
        <f t="shared" si="1"/>
        <v>0</v>
      </c>
      <c r="I18" s="300">
        <f t="shared" si="7"/>
        <v>0</v>
      </c>
      <c r="J18" s="385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17">
        <f t="shared" si="3"/>
        <v>0</v>
      </c>
      <c r="AC18" s="117">
        <f t="shared" si="0"/>
        <v>0</v>
      </c>
      <c r="AD18" s="6" t="s">
        <v>279</v>
      </c>
    </row>
    <row r="19" spans="1:30" ht="15" customHeight="1" x14ac:dyDescent="0.3">
      <c r="A19" s="5" t="s">
        <v>464</v>
      </c>
      <c r="B19" s="6" t="s">
        <v>280</v>
      </c>
      <c r="C19" s="294">
        <f t="shared" si="6"/>
        <v>0</v>
      </c>
      <c r="D19" s="363"/>
      <c r="E19" s="201"/>
      <c r="F19" s="364"/>
      <c r="G19" s="379"/>
      <c r="H19" s="300">
        <f t="shared" si="1"/>
        <v>0</v>
      </c>
      <c r="I19" s="300">
        <f t="shared" si="7"/>
        <v>0</v>
      </c>
      <c r="J19" s="385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17">
        <f t="shared" si="3"/>
        <v>0</v>
      </c>
      <c r="AC19" s="117">
        <f t="shared" si="0"/>
        <v>0</v>
      </c>
      <c r="AD19" s="6" t="s">
        <v>280</v>
      </c>
    </row>
    <row r="20" spans="1:30" ht="15" customHeight="1" x14ac:dyDescent="0.3">
      <c r="A20" s="5" t="s">
        <v>465</v>
      </c>
      <c r="B20" s="6" t="s">
        <v>281</v>
      </c>
      <c r="C20" s="294">
        <f t="shared" si="6"/>
        <v>40820682</v>
      </c>
      <c r="D20" s="363"/>
      <c r="E20" s="201"/>
      <c r="F20" s="364">
        <v>0</v>
      </c>
      <c r="G20" s="379"/>
      <c r="H20" s="300">
        <f t="shared" si="1"/>
        <v>40820682</v>
      </c>
      <c r="I20" s="300">
        <f t="shared" si="7"/>
        <v>40820682</v>
      </c>
      <c r="J20" s="385">
        <v>16631188</v>
      </c>
      <c r="K20" s="156"/>
      <c r="L20" s="156">
        <v>0</v>
      </c>
      <c r="M20" s="221">
        <v>6992000</v>
      </c>
      <c r="N20" s="221"/>
      <c r="O20" s="221"/>
      <c r="P20" s="221">
        <v>0</v>
      </c>
      <c r="Q20" s="221"/>
      <c r="R20" s="156">
        <v>17197494</v>
      </c>
      <c r="S20" s="221"/>
      <c r="T20" s="221"/>
      <c r="U20" s="221"/>
      <c r="V20" s="221"/>
      <c r="W20" s="221"/>
      <c r="X20" s="221"/>
      <c r="Y20" s="221">
        <v>0</v>
      </c>
      <c r="Z20" s="221">
        <v>0</v>
      </c>
      <c r="AA20" s="156">
        <v>0</v>
      </c>
      <c r="AB20" s="117">
        <f t="shared" si="3"/>
        <v>40820682</v>
      </c>
      <c r="AC20" s="117">
        <f t="shared" si="0"/>
        <v>0</v>
      </c>
      <c r="AD20" s="6" t="s">
        <v>281</v>
      </c>
    </row>
    <row r="21" spans="1:30" ht="15" customHeight="1" x14ac:dyDescent="0.3">
      <c r="A21" s="40" t="s">
        <v>503</v>
      </c>
      <c r="B21" s="53" t="s">
        <v>282</v>
      </c>
      <c r="C21" s="352">
        <f>C15+SUM(C16:C20)</f>
        <v>181909571</v>
      </c>
      <c r="D21" s="365">
        <f>D15+SUM(D16:D20)</f>
        <v>0</v>
      </c>
      <c r="E21" s="202"/>
      <c r="F21" s="366">
        <f>F15+SUM(F16:F20)</f>
        <v>0</v>
      </c>
      <c r="G21" s="380"/>
      <c r="H21" s="301">
        <f t="shared" si="1"/>
        <v>181909571</v>
      </c>
      <c r="I21" s="301">
        <f>H21</f>
        <v>181909571</v>
      </c>
      <c r="J21" s="355">
        <f>J15+SUM(J16:J20)</f>
        <v>16631188</v>
      </c>
      <c r="K21" s="145">
        <f t="shared" ref="K21:AA21" si="8">K15+SUM(K16:K20)</f>
        <v>0</v>
      </c>
      <c r="L21" s="145">
        <f t="shared" si="8"/>
        <v>0</v>
      </c>
      <c r="M21" s="145">
        <f t="shared" ref="M21:R21" si="9">M15+SUM(M16:M20)</f>
        <v>6992000</v>
      </c>
      <c r="N21" s="145">
        <f t="shared" si="9"/>
        <v>0</v>
      </c>
      <c r="O21" s="145">
        <f t="shared" si="9"/>
        <v>0</v>
      </c>
      <c r="P21" s="145">
        <f t="shared" si="9"/>
        <v>0</v>
      </c>
      <c r="Q21" s="145">
        <f t="shared" si="9"/>
        <v>141088889</v>
      </c>
      <c r="R21" s="145">
        <f t="shared" si="9"/>
        <v>17197494</v>
      </c>
      <c r="S21" s="145">
        <f t="shared" si="8"/>
        <v>0</v>
      </c>
      <c r="T21" s="145">
        <f t="shared" si="8"/>
        <v>0</v>
      </c>
      <c r="U21" s="145">
        <f t="shared" si="8"/>
        <v>0</v>
      </c>
      <c r="V21" s="145">
        <f t="shared" si="8"/>
        <v>0</v>
      </c>
      <c r="W21" s="145">
        <f t="shared" si="8"/>
        <v>0</v>
      </c>
      <c r="X21" s="145">
        <f t="shared" si="8"/>
        <v>0</v>
      </c>
      <c r="Y21" s="145">
        <f t="shared" si="8"/>
        <v>0</v>
      </c>
      <c r="Z21" s="145">
        <f t="shared" si="8"/>
        <v>0</v>
      </c>
      <c r="AA21" s="145">
        <f t="shared" si="8"/>
        <v>0</v>
      </c>
      <c r="AB21" s="117">
        <f t="shared" si="3"/>
        <v>181909571</v>
      </c>
      <c r="AC21" s="117">
        <f t="shared" si="0"/>
        <v>0</v>
      </c>
      <c r="AD21" s="53" t="s">
        <v>282</v>
      </c>
    </row>
    <row r="22" spans="1:30" ht="15" customHeight="1" x14ac:dyDescent="0.3">
      <c r="A22" s="5" t="s">
        <v>469</v>
      </c>
      <c r="B22" s="6" t="s">
        <v>291</v>
      </c>
      <c r="C22" s="294">
        <f>J22+K22+L22+M22+N22+O22+P22+R22+S22+T22+U22+V22+W22+X22+Y22+Z22+AA22</f>
        <v>0</v>
      </c>
      <c r="D22" s="363"/>
      <c r="E22" s="201"/>
      <c r="F22" s="364"/>
      <c r="G22" s="379"/>
      <c r="H22" s="300">
        <f t="shared" si="1"/>
        <v>0</v>
      </c>
      <c r="I22" s="300">
        <f>H22</f>
        <v>0</v>
      </c>
      <c r="J22" s="385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17">
        <f t="shared" si="3"/>
        <v>0</v>
      </c>
      <c r="AC22" s="117">
        <f t="shared" si="0"/>
        <v>0</v>
      </c>
      <c r="AD22" s="6" t="s">
        <v>291</v>
      </c>
    </row>
    <row r="23" spans="1:30" ht="15" customHeight="1" x14ac:dyDescent="0.3">
      <c r="A23" s="5" t="s">
        <v>470</v>
      </c>
      <c r="B23" s="6" t="s">
        <v>292</v>
      </c>
      <c r="C23" s="294">
        <f>J23+K23+L23+M23+N23+O23+P23+R23+S23+T23+U23+V23+W23+X23+Y23+Z23+AA23</f>
        <v>0</v>
      </c>
      <c r="D23" s="363"/>
      <c r="E23" s="201"/>
      <c r="F23" s="364"/>
      <c r="G23" s="379"/>
      <c r="H23" s="300">
        <f t="shared" si="1"/>
        <v>0</v>
      </c>
      <c r="I23" s="300">
        <f>H23</f>
        <v>0</v>
      </c>
      <c r="J23" s="385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17">
        <f t="shared" si="3"/>
        <v>0</v>
      </c>
      <c r="AC23" s="117">
        <f t="shared" si="0"/>
        <v>0</v>
      </c>
      <c r="AD23" s="6" t="s">
        <v>292</v>
      </c>
    </row>
    <row r="24" spans="1:30" ht="15" customHeight="1" x14ac:dyDescent="0.3">
      <c r="A24" s="7" t="s">
        <v>505</v>
      </c>
      <c r="B24" s="8" t="s">
        <v>293</v>
      </c>
      <c r="C24" s="352">
        <f>SUM(C22:C23)</f>
        <v>0</v>
      </c>
      <c r="D24" s="365">
        <f>SUM(D22:D23)</f>
        <v>0</v>
      </c>
      <c r="E24" s="202"/>
      <c r="F24" s="366">
        <f>SUM(F22:F23)</f>
        <v>0</v>
      </c>
      <c r="G24" s="380"/>
      <c r="H24" s="301">
        <f t="shared" si="1"/>
        <v>0</v>
      </c>
      <c r="I24" s="301">
        <f>H24</f>
        <v>0</v>
      </c>
      <c r="J24" s="355">
        <f>SUM(J22:J23)</f>
        <v>0</v>
      </c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17">
        <f t="shared" si="3"/>
        <v>0</v>
      </c>
      <c r="AC24" s="117">
        <f t="shared" si="0"/>
        <v>0</v>
      </c>
      <c r="AD24" s="8" t="s">
        <v>293</v>
      </c>
    </row>
    <row r="25" spans="1:30" ht="15" customHeight="1" x14ac:dyDescent="0.3">
      <c r="A25" s="5" t="s">
        <v>471</v>
      </c>
      <c r="B25" s="6" t="s">
        <v>294</v>
      </c>
      <c r="C25" s="294">
        <f>J25+K25+L25+M25+N25+O25+P25+Q25+R25+S25+T25+U25+V25+W25+X25+Y25+Z25+AA25</f>
        <v>0</v>
      </c>
      <c r="D25" s="363"/>
      <c r="E25" s="201"/>
      <c r="F25" s="364"/>
      <c r="G25" s="379"/>
      <c r="H25" s="300">
        <f t="shared" si="1"/>
        <v>0</v>
      </c>
      <c r="I25" s="300">
        <f>H25</f>
        <v>0</v>
      </c>
      <c r="J25" s="385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17">
        <f t="shared" si="3"/>
        <v>0</v>
      </c>
      <c r="AC25" s="117">
        <f t="shared" si="0"/>
        <v>0</v>
      </c>
      <c r="AD25" s="6" t="s">
        <v>294</v>
      </c>
    </row>
    <row r="26" spans="1:30" ht="15" customHeight="1" x14ac:dyDescent="0.3">
      <c r="A26" s="5" t="s">
        <v>472</v>
      </c>
      <c r="B26" s="6" t="s">
        <v>295</v>
      </c>
      <c r="C26" s="294">
        <f t="shared" ref="C26:C32" si="10">J26+K26+L26+M26+N26+O26+P26+Q26+R26+S26+T26+U26+V26+W26+X26+Y26+Z26+AA26</f>
        <v>0</v>
      </c>
      <c r="D26" s="363"/>
      <c r="E26" s="201"/>
      <c r="F26" s="364"/>
      <c r="G26" s="379"/>
      <c r="H26" s="300">
        <f t="shared" si="1"/>
        <v>0</v>
      </c>
      <c r="I26" s="300">
        <f t="shared" ref="I26:I32" si="11">H26</f>
        <v>0</v>
      </c>
      <c r="J26" s="385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17">
        <f t="shared" si="3"/>
        <v>0</v>
      </c>
      <c r="AC26" s="117">
        <f t="shared" si="0"/>
        <v>0</v>
      </c>
      <c r="AD26" s="6" t="s">
        <v>295</v>
      </c>
    </row>
    <row r="27" spans="1:30" ht="15" customHeight="1" x14ac:dyDescent="0.3">
      <c r="A27" s="5" t="s">
        <v>473</v>
      </c>
      <c r="B27" s="6" t="s">
        <v>296</v>
      </c>
      <c r="C27" s="294">
        <f t="shared" si="10"/>
        <v>9500000</v>
      </c>
      <c r="D27" s="363"/>
      <c r="E27" s="201"/>
      <c r="F27" s="364"/>
      <c r="G27" s="379"/>
      <c r="H27" s="300">
        <f t="shared" si="1"/>
        <v>9500000</v>
      </c>
      <c r="I27" s="300">
        <f t="shared" si="11"/>
        <v>9500000</v>
      </c>
      <c r="J27" s="385">
        <v>0</v>
      </c>
      <c r="K27" s="156"/>
      <c r="L27" s="156"/>
      <c r="M27" s="156"/>
      <c r="N27" s="156"/>
      <c r="O27" s="156"/>
      <c r="P27" s="156">
        <v>9500000</v>
      </c>
      <c r="Q27" s="156"/>
      <c r="R27" s="156"/>
      <c r="S27" s="156"/>
      <c r="T27" s="156"/>
      <c r="U27" s="156"/>
      <c r="V27" s="156"/>
      <c r="W27" s="156"/>
      <c r="X27" s="156"/>
      <c r="Y27" s="156">
        <v>0</v>
      </c>
      <c r="Z27" s="156"/>
      <c r="AA27" s="156"/>
      <c r="AB27" s="117">
        <f t="shared" si="3"/>
        <v>9500000</v>
      </c>
      <c r="AC27" s="117">
        <f t="shared" si="0"/>
        <v>0</v>
      </c>
      <c r="AD27" s="6" t="s">
        <v>296</v>
      </c>
    </row>
    <row r="28" spans="1:30" ht="15" customHeight="1" x14ac:dyDescent="0.3">
      <c r="A28" s="5" t="s">
        <v>474</v>
      </c>
      <c r="B28" s="6" t="s">
        <v>297</v>
      </c>
      <c r="C28" s="294">
        <f t="shared" si="10"/>
        <v>17000000</v>
      </c>
      <c r="D28" s="363"/>
      <c r="E28" s="201"/>
      <c r="F28" s="364"/>
      <c r="G28" s="379"/>
      <c r="H28" s="300">
        <f t="shared" si="1"/>
        <v>17000000</v>
      </c>
      <c r="I28" s="300">
        <f t="shared" si="11"/>
        <v>17000000</v>
      </c>
      <c r="J28" s="384">
        <v>0</v>
      </c>
      <c r="K28" s="156"/>
      <c r="L28" s="156"/>
      <c r="M28" s="156"/>
      <c r="N28" s="156"/>
      <c r="O28" s="156"/>
      <c r="P28" s="156">
        <v>17000000</v>
      </c>
      <c r="Q28" s="156"/>
      <c r="R28" s="156"/>
      <c r="S28" s="156"/>
      <c r="T28" s="156"/>
      <c r="U28" s="156"/>
      <c r="V28" s="156"/>
      <c r="W28" s="156"/>
      <c r="X28" s="156"/>
      <c r="Y28" s="156">
        <v>0</v>
      </c>
      <c r="Z28" s="156"/>
      <c r="AA28" s="156"/>
      <c r="AB28" s="117">
        <f t="shared" si="3"/>
        <v>17000000</v>
      </c>
      <c r="AC28" s="117">
        <f t="shared" si="0"/>
        <v>0</v>
      </c>
      <c r="AD28" s="6" t="s">
        <v>297</v>
      </c>
    </row>
    <row r="29" spans="1:30" ht="15" customHeight="1" x14ac:dyDescent="0.3">
      <c r="A29" s="5" t="s">
        <v>475</v>
      </c>
      <c r="B29" s="6" t="s">
        <v>300</v>
      </c>
      <c r="C29" s="294">
        <f t="shared" si="10"/>
        <v>0</v>
      </c>
      <c r="D29" s="363"/>
      <c r="E29" s="201"/>
      <c r="F29" s="364"/>
      <c r="G29" s="379"/>
      <c r="H29" s="300">
        <f t="shared" si="1"/>
        <v>0</v>
      </c>
      <c r="I29" s="300">
        <f t="shared" si="11"/>
        <v>0</v>
      </c>
      <c r="J29" s="385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17">
        <f t="shared" si="3"/>
        <v>0</v>
      </c>
      <c r="AC29" s="117">
        <f t="shared" si="0"/>
        <v>0</v>
      </c>
      <c r="AD29" s="6" t="s">
        <v>300</v>
      </c>
    </row>
    <row r="30" spans="1:30" ht="15" customHeight="1" x14ac:dyDescent="0.3">
      <c r="A30" s="5" t="s">
        <v>301</v>
      </c>
      <c r="B30" s="6" t="s">
        <v>302</v>
      </c>
      <c r="C30" s="294">
        <f t="shared" si="10"/>
        <v>0</v>
      </c>
      <c r="D30" s="363"/>
      <c r="E30" s="201"/>
      <c r="F30" s="364"/>
      <c r="G30" s="379"/>
      <c r="H30" s="300">
        <f t="shared" si="1"/>
        <v>0</v>
      </c>
      <c r="I30" s="300">
        <f t="shared" si="11"/>
        <v>0</v>
      </c>
      <c r="J30" s="385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17">
        <f t="shared" si="3"/>
        <v>0</v>
      </c>
      <c r="AC30" s="117">
        <f t="shared" si="0"/>
        <v>0</v>
      </c>
      <c r="AD30" s="6" t="s">
        <v>302</v>
      </c>
    </row>
    <row r="31" spans="1:30" ht="15" customHeight="1" x14ac:dyDescent="0.3">
      <c r="A31" s="5" t="s">
        <v>476</v>
      </c>
      <c r="B31" s="6" t="s">
        <v>303</v>
      </c>
      <c r="C31" s="294">
        <f t="shared" si="10"/>
        <v>2100000</v>
      </c>
      <c r="D31" s="363"/>
      <c r="E31" s="201"/>
      <c r="F31" s="364"/>
      <c r="G31" s="379"/>
      <c r="H31" s="300">
        <f t="shared" si="1"/>
        <v>2100000</v>
      </c>
      <c r="I31" s="300">
        <f t="shared" si="11"/>
        <v>2100000</v>
      </c>
      <c r="J31" s="384">
        <v>0</v>
      </c>
      <c r="K31" s="156"/>
      <c r="L31" s="156"/>
      <c r="M31" s="156"/>
      <c r="N31" s="156"/>
      <c r="O31" s="156"/>
      <c r="P31" s="156">
        <v>2100000</v>
      </c>
      <c r="Q31" s="156"/>
      <c r="R31" s="156"/>
      <c r="S31" s="156"/>
      <c r="T31" s="156"/>
      <c r="U31" s="156"/>
      <c r="V31" s="156"/>
      <c r="W31" s="156"/>
      <c r="X31" s="156"/>
      <c r="Y31" s="156">
        <v>0</v>
      </c>
      <c r="Z31" s="156"/>
      <c r="AA31" s="156"/>
      <c r="AB31" s="117">
        <f t="shared" si="3"/>
        <v>2100000</v>
      </c>
      <c r="AC31" s="117">
        <f t="shared" si="0"/>
        <v>0</v>
      </c>
      <c r="AD31" s="6" t="s">
        <v>303</v>
      </c>
    </row>
    <row r="32" spans="1:30" ht="15" customHeight="1" x14ac:dyDescent="0.3">
      <c r="A32" s="5" t="s">
        <v>477</v>
      </c>
      <c r="B32" s="6" t="s">
        <v>308</v>
      </c>
      <c r="C32" s="294">
        <f t="shared" si="10"/>
        <v>610000</v>
      </c>
      <c r="D32" s="363"/>
      <c r="E32" s="201"/>
      <c r="F32" s="364"/>
      <c r="G32" s="379"/>
      <c r="H32" s="300">
        <f t="shared" si="1"/>
        <v>610000</v>
      </c>
      <c r="I32" s="300">
        <f t="shared" si="11"/>
        <v>610000</v>
      </c>
      <c r="J32" s="385"/>
      <c r="K32" s="156"/>
      <c r="L32" s="156"/>
      <c r="M32" s="156"/>
      <c r="N32" s="156"/>
      <c r="O32" s="156"/>
      <c r="P32" s="156">
        <v>610000</v>
      </c>
      <c r="Q32" s="156"/>
      <c r="R32" s="156"/>
      <c r="S32" s="156"/>
      <c r="T32" s="156"/>
      <c r="U32" s="156"/>
      <c r="V32" s="156"/>
      <c r="W32" s="156"/>
      <c r="X32" s="156"/>
      <c r="Y32" s="156">
        <v>0</v>
      </c>
      <c r="Z32" s="156"/>
      <c r="AA32" s="156"/>
      <c r="AB32" s="117">
        <f t="shared" si="3"/>
        <v>610000</v>
      </c>
      <c r="AC32" s="117">
        <f t="shared" si="0"/>
        <v>0</v>
      </c>
      <c r="AD32" s="6" t="s">
        <v>308</v>
      </c>
    </row>
    <row r="33" spans="1:30" ht="15" customHeight="1" x14ac:dyDescent="0.3">
      <c r="A33" s="7" t="s">
        <v>506</v>
      </c>
      <c r="B33" s="8" t="s">
        <v>311</v>
      </c>
      <c r="C33" s="352">
        <f>SUM(C28:C32)</f>
        <v>19710000</v>
      </c>
      <c r="D33" s="365">
        <f>SUM(D28:D32)</f>
        <v>0</v>
      </c>
      <c r="E33" s="202"/>
      <c r="F33" s="366">
        <f>SUM(F28:F32)</f>
        <v>0</v>
      </c>
      <c r="G33" s="380"/>
      <c r="H33" s="301">
        <f t="shared" si="1"/>
        <v>19710000</v>
      </c>
      <c r="I33" s="301">
        <f>H33</f>
        <v>19710000</v>
      </c>
      <c r="J33" s="355">
        <f>SUM(J28:J32)</f>
        <v>0</v>
      </c>
      <c r="K33" s="145">
        <f t="shared" ref="K33:AA33" si="12">SUM(K28:K32)</f>
        <v>0</v>
      </c>
      <c r="L33" s="145">
        <f t="shared" si="12"/>
        <v>0</v>
      </c>
      <c r="M33" s="145">
        <f t="shared" ref="M33:R33" si="13">SUM(M28:M32)</f>
        <v>0</v>
      </c>
      <c r="N33" s="145">
        <f t="shared" si="13"/>
        <v>0</v>
      </c>
      <c r="O33" s="145">
        <f t="shared" si="13"/>
        <v>0</v>
      </c>
      <c r="P33" s="145">
        <f t="shared" si="13"/>
        <v>19710000</v>
      </c>
      <c r="Q33" s="145">
        <f t="shared" si="13"/>
        <v>0</v>
      </c>
      <c r="R33" s="145">
        <f t="shared" si="13"/>
        <v>0</v>
      </c>
      <c r="S33" s="145">
        <f t="shared" si="12"/>
        <v>0</v>
      </c>
      <c r="T33" s="145">
        <f t="shared" si="12"/>
        <v>0</v>
      </c>
      <c r="U33" s="145">
        <f t="shared" si="12"/>
        <v>0</v>
      </c>
      <c r="V33" s="145">
        <f t="shared" si="12"/>
        <v>0</v>
      </c>
      <c r="W33" s="145">
        <f t="shared" si="12"/>
        <v>0</v>
      </c>
      <c r="X33" s="145">
        <f t="shared" si="12"/>
        <v>0</v>
      </c>
      <c r="Y33" s="145">
        <f t="shared" si="12"/>
        <v>0</v>
      </c>
      <c r="Z33" s="145">
        <f t="shared" si="12"/>
        <v>0</v>
      </c>
      <c r="AA33" s="145">
        <f t="shared" si="12"/>
        <v>0</v>
      </c>
      <c r="AB33" s="117">
        <f t="shared" si="3"/>
        <v>19710000</v>
      </c>
      <c r="AC33" s="117">
        <f t="shared" si="0"/>
        <v>0</v>
      </c>
      <c r="AD33" s="8" t="s">
        <v>311</v>
      </c>
    </row>
    <row r="34" spans="1:30" ht="15" customHeight="1" x14ac:dyDescent="0.3">
      <c r="A34" s="5" t="s">
        <v>478</v>
      </c>
      <c r="B34" s="6" t="s">
        <v>312</v>
      </c>
      <c r="C34" s="294">
        <f>J34+K34+L34+M34+N34+O34+P34+Q34+R34+S34+T34+U34+V34+W34+X34+Y34+Z34+AA34</f>
        <v>760000</v>
      </c>
      <c r="D34" s="363"/>
      <c r="E34" s="201"/>
      <c r="F34" s="364"/>
      <c r="G34" s="379"/>
      <c r="H34" s="300">
        <f t="shared" si="1"/>
        <v>760000</v>
      </c>
      <c r="I34" s="300">
        <f>H34</f>
        <v>760000</v>
      </c>
      <c r="J34" s="385"/>
      <c r="K34" s="141"/>
      <c r="L34" s="141"/>
      <c r="M34" s="141"/>
      <c r="N34" s="141"/>
      <c r="O34" s="141"/>
      <c r="P34" s="141">
        <v>760000</v>
      </c>
      <c r="Q34" s="141"/>
      <c r="R34" s="141"/>
      <c r="S34" s="141"/>
      <c r="T34" s="141"/>
      <c r="U34" s="141"/>
      <c r="V34" s="141"/>
      <c r="W34" s="141"/>
      <c r="X34" s="141"/>
      <c r="Y34" s="141">
        <v>0</v>
      </c>
      <c r="Z34" s="141"/>
      <c r="AA34" s="141"/>
      <c r="AB34" s="117">
        <f t="shared" si="3"/>
        <v>760000</v>
      </c>
      <c r="AC34" s="117">
        <f t="shared" si="0"/>
        <v>0</v>
      </c>
      <c r="AD34" s="6" t="s">
        <v>312</v>
      </c>
    </row>
    <row r="35" spans="1:30" ht="15" customHeight="1" x14ac:dyDescent="0.3">
      <c r="A35" s="40" t="s">
        <v>507</v>
      </c>
      <c r="B35" s="53" t="s">
        <v>313</v>
      </c>
      <c r="C35" s="352">
        <f>C24+C25+C26+C27+C33+C34</f>
        <v>29970000</v>
      </c>
      <c r="D35" s="365">
        <f>D24+D25+D26+D27+D33+D34</f>
        <v>0</v>
      </c>
      <c r="E35" s="202"/>
      <c r="F35" s="366">
        <f>F24+F25+F26+F27+F33+F34</f>
        <v>0</v>
      </c>
      <c r="G35" s="380"/>
      <c r="H35" s="301">
        <f t="shared" si="1"/>
        <v>29970000</v>
      </c>
      <c r="I35" s="301">
        <f>H35</f>
        <v>29970000</v>
      </c>
      <c r="J35" s="355">
        <f>J24+J25+J26+J27+J33+J34</f>
        <v>0</v>
      </c>
      <c r="K35" s="145">
        <f t="shared" ref="K35:AA35" si="14">K24+K25+K26+K27+K33+K34</f>
        <v>0</v>
      </c>
      <c r="L35" s="145">
        <f t="shared" si="14"/>
        <v>0</v>
      </c>
      <c r="M35" s="145">
        <f t="shared" ref="M35:R35" si="15">M24+M25+M26+M27+M33+M34</f>
        <v>0</v>
      </c>
      <c r="N35" s="145">
        <f t="shared" si="15"/>
        <v>0</v>
      </c>
      <c r="O35" s="145">
        <f t="shared" si="15"/>
        <v>0</v>
      </c>
      <c r="P35" s="145">
        <f t="shared" si="15"/>
        <v>29970000</v>
      </c>
      <c r="Q35" s="145">
        <f t="shared" si="15"/>
        <v>0</v>
      </c>
      <c r="R35" s="145">
        <f t="shared" si="15"/>
        <v>0</v>
      </c>
      <c r="S35" s="145">
        <f t="shared" si="14"/>
        <v>0</v>
      </c>
      <c r="T35" s="145">
        <f t="shared" si="14"/>
        <v>0</v>
      </c>
      <c r="U35" s="145">
        <f t="shared" si="14"/>
        <v>0</v>
      </c>
      <c r="V35" s="145">
        <f t="shared" si="14"/>
        <v>0</v>
      </c>
      <c r="W35" s="145">
        <f t="shared" si="14"/>
        <v>0</v>
      </c>
      <c r="X35" s="145">
        <f t="shared" si="14"/>
        <v>0</v>
      </c>
      <c r="Y35" s="145">
        <f t="shared" si="14"/>
        <v>0</v>
      </c>
      <c r="Z35" s="145">
        <f t="shared" si="14"/>
        <v>0</v>
      </c>
      <c r="AA35" s="145">
        <f t="shared" si="14"/>
        <v>0</v>
      </c>
      <c r="AB35" s="117">
        <f t="shared" si="3"/>
        <v>29970000</v>
      </c>
      <c r="AC35" s="117">
        <f t="shared" si="0"/>
        <v>0</v>
      </c>
      <c r="AD35" s="53" t="s">
        <v>313</v>
      </c>
    </row>
    <row r="36" spans="1:30" ht="15" customHeight="1" x14ac:dyDescent="0.3">
      <c r="A36" s="13" t="s">
        <v>314</v>
      </c>
      <c r="B36" s="6" t="s">
        <v>315</v>
      </c>
      <c r="C36" s="294">
        <f>J36+K36+L36+M36+N36+O36+P36+Q36+R36+S36+T36+U36+V36+W36+X36+Y36+Z36++AA36</f>
        <v>0</v>
      </c>
      <c r="D36" s="363"/>
      <c r="E36" s="201"/>
      <c r="F36" s="364"/>
      <c r="G36" s="379"/>
      <c r="H36" s="300">
        <f t="shared" si="1"/>
        <v>0</v>
      </c>
      <c r="I36" s="300">
        <f>H36</f>
        <v>0</v>
      </c>
      <c r="J36" s="385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17">
        <f t="shared" si="3"/>
        <v>0</v>
      </c>
      <c r="AC36" s="117">
        <f t="shared" si="0"/>
        <v>0</v>
      </c>
      <c r="AD36" s="6" t="s">
        <v>315</v>
      </c>
    </row>
    <row r="37" spans="1:30" ht="15" customHeight="1" x14ac:dyDescent="0.3">
      <c r="A37" s="13" t="s">
        <v>479</v>
      </c>
      <c r="B37" s="6" t="s">
        <v>316</v>
      </c>
      <c r="C37" s="294">
        <f t="shared" ref="C37:C45" si="16">J37+K37+L37+M37+N37+O37+P37+Q37+R37+S37+T37+U37+V37+W37+X37+Y37+Z37++AA37</f>
        <v>11045028</v>
      </c>
      <c r="D37" s="363"/>
      <c r="E37" s="201"/>
      <c r="F37" s="364"/>
      <c r="G37" s="379"/>
      <c r="H37" s="300">
        <f t="shared" si="1"/>
        <v>11045028</v>
      </c>
      <c r="I37" s="300">
        <f t="shared" ref="I37:I45" si="17">H37</f>
        <v>11045028</v>
      </c>
      <c r="J37" s="385"/>
      <c r="K37" s="156">
        <v>3408240</v>
      </c>
      <c r="L37" s="156">
        <v>6556788</v>
      </c>
      <c r="M37" s="156">
        <v>480000</v>
      </c>
      <c r="N37" s="156">
        <v>600000</v>
      </c>
      <c r="O37" s="156"/>
      <c r="P37" s="156"/>
      <c r="Q37" s="156"/>
      <c r="R37" s="156"/>
      <c r="S37" s="156"/>
      <c r="T37" s="156">
        <v>0</v>
      </c>
      <c r="U37" s="156">
        <v>0</v>
      </c>
      <c r="V37" s="156"/>
      <c r="W37" s="156"/>
      <c r="X37" s="156"/>
      <c r="Y37" s="156"/>
      <c r="Z37" s="156"/>
      <c r="AA37" s="156"/>
      <c r="AB37" s="117">
        <f t="shared" si="3"/>
        <v>11045028</v>
      </c>
      <c r="AC37" s="117">
        <f t="shared" si="0"/>
        <v>0</v>
      </c>
      <c r="AD37" s="6" t="s">
        <v>316</v>
      </c>
    </row>
    <row r="38" spans="1:30" ht="15" customHeight="1" x14ac:dyDescent="0.3">
      <c r="A38" s="13" t="s">
        <v>480</v>
      </c>
      <c r="B38" s="6" t="s">
        <v>317</v>
      </c>
      <c r="C38" s="294">
        <f t="shared" si="16"/>
        <v>0</v>
      </c>
      <c r="D38" s="363"/>
      <c r="E38" s="201"/>
      <c r="F38" s="364"/>
      <c r="G38" s="379"/>
      <c r="H38" s="300">
        <f t="shared" si="1"/>
        <v>0</v>
      </c>
      <c r="I38" s="300">
        <f t="shared" si="17"/>
        <v>0</v>
      </c>
      <c r="J38" s="385"/>
      <c r="K38" s="156"/>
      <c r="L38" s="156"/>
      <c r="M38" s="156"/>
      <c r="N38" s="156"/>
      <c r="O38" s="156"/>
      <c r="P38" s="156"/>
      <c r="Q38" s="156"/>
      <c r="R38" s="156"/>
      <c r="S38" s="156"/>
      <c r="T38" s="156">
        <v>0</v>
      </c>
      <c r="U38" s="156">
        <v>0</v>
      </c>
      <c r="V38" s="156"/>
      <c r="W38" s="156"/>
      <c r="X38" s="156"/>
      <c r="Y38" s="156"/>
      <c r="Z38" s="156"/>
      <c r="AA38" s="156"/>
      <c r="AB38" s="117">
        <f t="shared" si="3"/>
        <v>0</v>
      </c>
      <c r="AC38" s="117">
        <f t="shared" si="0"/>
        <v>0</v>
      </c>
      <c r="AD38" s="6" t="s">
        <v>317</v>
      </c>
    </row>
    <row r="39" spans="1:30" ht="15" customHeight="1" x14ac:dyDescent="0.3">
      <c r="A39" s="13" t="s">
        <v>481</v>
      </c>
      <c r="B39" s="6" t="s">
        <v>318</v>
      </c>
      <c r="C39" s="294">
        <f t="shared" si="16"/>
        <v>8560540</v>
      </c>
      <c r="D39" s="363"/>
      <c r="E39" s="201"/>
      <c r="F39" s="364"/>
      <c r="G39" s="379"/>
      <c r="H39" s="300">
        <f t="shared" si="1"/>
        <v>8560540</v>
      </c>
      <c r="I39" s="300">
        <f t="shared" si="17"/>
        <v>8560540</v>
      </c>
      <c r="J39" s="385"/>
      <c r="K39" s="156">
        <v>8560540</v>
      </c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17">
        <f t="shared" si="3"/>
        <v>8560540</v>
      </c>
      <c r="AC39" s="117">
        <f t="shared" si="0"/>
        <v>0</v>
      </c>
      <c r="AD39" s="6" t="s">
        <v>318</v>
      </c>
    </row>
    <row r="40" spans="1:30" ht="15" customHeight="1" x14ac:dyDescent="0.3">
      <c r="A40" s="13" t="s">
        <v>319</v>
      </c>
      <c r="B40" s="6" t="s">
        <v>320</v>
      </c>
      <c r="C40" s="294">
        <f t="shared" si="16"/>
        <v>272118</v>
      </c>
      <c r="D40" s="363"/>
      <c r="E40" s="201"/>
      <c r="F40" s="364"/>
      <c r="G40" s="379"/>
      <c r="H40" s="300">
        <f t="shared" si="1"/>
        <v>272118</v>
      </c>
      <c r="I40" s="300">
        <f t="shared" si="17"/>
        <v>272118</v>
      </c>
      <c r="J40" s="385"/>
      <c r="K40" s="156"/>
      <c r="L40" s="156"/>
      <c r="M40" s="156"/>
      <c r="N40" s="156"/>
      <c r="O40" s="156">
        <v>272118</v>
      </c>
      <c r="P40" s="156"/>
      <c r="Q40" s="156"/>
      <c r="R40" s="156"/>
      <c r="S40" s="156">
        <v>0</v>
      </c>
      <c r="T40" s="156"/>
      <c r="U40" s="156"/>
      <c r="V40" s="156"/>
      <c r="W40" s="156"/>
      <c r="X40" s="156"/>
      <c r="Y40" s="156"/>
      <c r="Z40" s="156"/>
      <c r="AA40" s="156"/>
      <c r="AB40" s="117">
        <f t="shared" si="3"/>
        <v>272118</v>
      </c>
      <c r="AC40" s="117">
        <f t="shared" si="0"/>
        <v>0</v>
      </c>
      <c r="AD40" s="6" t="s">
        <v>320</v>
      </c>
    </row>
    <row r="41" spans="1:30" ht="15" customHeight="1" x14ac:dyDescent="0.3">
      <c r="A41" s="13" t="s">
        <v>321</v>
      </c>
      <c r="B41" s="6" t="s">
        <v>322</v>
      </c>
      <c r="C41" s="294">
        <f t="shared" si="16"/>
        <v>2894028</v>
      </c>
      <c r="D41" s="363"/>
      <c r="E41" s="201"/>
      <c r="F41" s="364"/>
      <c r="G41" s="379"/>
      <c r="H41" s="300">
        <f t="shared" si="1"/>
        <v>2894028</v>
      </c>
      <c r="I41" s="300">
        <f t="shared" si="17"/>
        <v>2894028</v>
      </c>
      <c r="J41" s="385"/>
      <c r="K41" s="156">
        <v>920225</v>
      </c>
      <c r="L41" s="156">
        <v>1770331</v>
      </c>
      <c r="M41" s="156">
        <v>130000</v>
      </c>
      <c r="N41" s="156"/>
      <c r="O41" s="156">
        <v>73472</v>
      </c>
      <c r="P41" s="156"/>
      <c r="Q41" s="156"/>
      <c r="R41" s="156"/>
      <c r="S41" s="156">
        <v>0</v>
      </c>
      <c r="T41" s="156"/>
      <c r="U41" s="156"/>
      <c r="V41" s="156"/>
      <c r="W41" s="156"/>
      <c r="X41" s="156"/>
      <c r="Y41" s="156"/>
      <c r="Z41" s="156"/>
      <c r="AA41" s="156"/>
      <c r="AB41" s="117">
        <f t="shared" si="3"/>
        <v>2894028</v>
      </c>
      <c r="AC41" s="117">
        <f t="shared" ref="AC41:AC69" si="18">AB41-C41</f>
        <v>0</v>
      </c>
      <c r="AD41" s="6" t="s">
        <v>322</v>
      </c>
    </row>
    <row r="42" spans="1:30" ht="15" customHeight="1" x14ac:dyDescent="0.3">
      <c r="A42" s="13" t="s">
        <v>323</v>
      </c>
      <c r="B42" s="6" t="s">
        <v>324</v>
      </c>
      <c r="C42" s="294">
        <f t="shared" si="16"/>
        <v>0</v>
      </c>
      <c r="D42" s="363"/>
      <c r="E42" s="201"/>
      <c r="F42" s="364"/>
      <c r="G42" s="379"/>
      <c r="H42" s="300">
        <f t="shared" si="1"/>
        <v>0</v>
      </c>
      <c r="I42" s="300">
        <f t="shared" si="17"/>
        <v>0</v>
      </c>
      <c r="J42" s="385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17">
        <f t="shared" si="3"/>
        <v>0</v>
      </c>
      <c r="AC42" s="117">
        <f t="shared" si="18"/>
        <v>0</v>
      </c>
      <c r="AD42" s="6" t="s">
        <v>324</v>
      </c>
    </row>
    <row r="43" spans="1:30" ht="15" customHeight="1" x14ac:dyDescent="0.3">
      <c r="A43" s="13" t="s">
        <v>482</v>
      </c>
      <c r="B43" s="6" t="s">
        <v>325</v>
      </c>
      <c r="C43" s="294">
        <f t="shared" si="16"/>
        <v>0</v>
      </c>
      <c r="D43" s="363"/>
      <c r="E43" s="201"/>
      <c r="F43" s="364">
        <v>0</v>
      </c>
      <c r="G43" s="379"/>
      <c r="H43" s="300">
        <f t="shared" si="1"/>
        <v>0</v>
      </c>
      <c r="I43" s="300">
        <f t="shared" si="17"/>
        <v>0</v>
      </c>
      <c r="J43" s="385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17">
        <f t="shared" si="3"/>
        <v>0</v>
      </c>
      <c r="AC43" s="117">
        <f t="shared" si="18"/>
        <v>0</v>
      </c>
      <c r="AD43" s="6" t="s">
        <v>325</v>
      </c>
    </row>
    <row r="44" spans="1:30" ht="15" customHeight="1" x14ac:dyDescent="0.3">
      <c r="A44" s="13" t="s">
        <v>483</v>
      </c>
      <c r="B44" s="6" t="s">
        <v>326</v>
      </c>
      <c r="C44" s="294">
        <f t="shared" si="16"/>
        <v>0</v>
      </c>
      <c r="D44" s="363"/>
      <c r="E44" s="201"/>
      <c r="F44" s="364"/>
      <c r="G44" s="379"/>
      <c r="H44" s="300">
        <f t="shared" si="1"/>
        <v>0</v>
      </c>
      <c r="I44" s="300">
        <f t="shared" si="17"/>
        <v>0</v>
      </c>
      <c r="J44" s="385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17">
        <f t="shared" si="3"/>
        <v>0</v>
      </c>
      <c r="AC44" s="117">
        <f t="shared" si="18"/>
        <v>0</v>
      </c>
      <c r="AD44" s="6" t="s">
        <v>326</v>
      </c>
    </row>
    <row r="45" spans="1:30" ht="15" customHeight="1" x14ac:dyDescent="0.3">
      <c r="A45" s="13" t="s">
        <v>484</v>
      </c>
      <c r="B45" s="6" t="s">
        <v>327</v>
      </c>
      <c r="C45" s="294">
        <f t="shared" si="16"/>
        <v>0</v>
      </c>
      <c r="D45" s="363"/>
      <c r="E45" s="201"/>
      <c r="F45" s="364"/>
      <c r="G45" s="379"/>
      <c r="H45" s="300">
        <f t="shared" si="1"/>
        <v>0</v>
      </c>
      <c r="I45" s="300">
        <f t="shared" si="17"/>
        <v>0</v>
      </c>
      <c r="J45" s="385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17">
        <f t="shared" si="3"/>
        <v>0</v>
      </c>
      <c r="AC45" s="117">
        <f t="shared" si="18"/>
        <v>0</v>
      </c>
      <c r="AD45" s="6" t="s">
        <v>327</v>
      </c>
    </row>
    <row r="46" spans="1:30" ht="15" customHeight="1" x14ac:dyDescent="0.3">
      <c r="A46" s="52" t="s">
        <v>508</v>
      </c>
      <c r="B46" s="53" t="s">
        <v>328</v>
      </c>
      <c r="C46" s="352">
        <f>SUM(C36:C45)</f>
        <v>22771714</v>
      </c>
      <c r="D46" s="365">
        <f>SUM(D36:D45)</f>
        <v>0</v>
      </c>
      <c r="E46" s="202"/>
      <c r="F46" s="366">
        <f>SUM(F36:F45)</f>
        <v>0</v>
      </c>
      <c r="G46" s="380"/>
      <c r="H46" s="301">
        <f t="shared" si="1"/>
        <v>22771714</v>
      </c>
      <c r="I46" s="301">
        <f>H46</f>
        <v>22771714</v>
      </c>
      <c r="J46" s="355">
        <f>SUM(J36:J45)</f>
        <v>0</v>
      </c>
      <c r="K46" s="145">
        <f t="shared" ref="K46:AA46" si="19">SUM(K36:K45)</f>
        <v>12889005</v>
      </c>
      <c r="L46" s="145">
        <f t="shared" si="19"/>
        <v>8327119</v>
      </c>
      <c r="M46" s="145">
        <f t="shared" ref="M46:R46" si="20">SUM(M36:M45)</f>
        <v>610000</v>
      </c>
      <c r="N46" s="145">
        <f t="shared" si="20"/>
        <v>600000</v>
      </c>
      <c r="O46" s="145">
        <f t="shared" si="20"/>
        <v>345590</v>
      </c>
      <c r="P46" s="145">
        <f t="shared" si="20"/>
        <v>0</v>
      </c>
      <c r="Q46" s="145">
        <f t="shared" si="20"/>
        <v>0</v>
      </c>
      <c r="R46" s="145">
        <f t="shared" si="20"/>
        <v>0</v>
      </c>
      <c r="S46" s="145">
        <f t="shared" si="19"/>
        <v>0</v>
      </c>
      <c r="T46" s="145">
        <f t="shared" si="19"/>
        <v>0</v>
      </c>
      <c r="U46" s="145">
        <f t="shared" si="19"/>
        <v>0</v>
      </c>
      <c r="V46" s="145">
        <f t="shared" si="19"/>
        <v>0</v>
      </c>
      <c r="W46" s="145">
        <f t="shared" si="19"/>
        <v>0</v>
      </c>
      <c r="X46" s="145">
        <f t="shared" si="19"/>
        <v>0</v>
      </c>
      <c r="Y46" s="145">
        <f t="shared" si="19"/>
        <v>0</v>
      </c>
      <c r="Z46" s="145">
        <f t="shared" si="19"/>
        <v>0</v>
      </c>
      <c r="AA46" s="145">
        <f t="shared" si="19"/>
        <v>0</v>
      </c>
      <c r="AB46" s="117">
        <f t="shared" si="3"/>
        <v>22771714</v>
      </c>
      <c r="AC46" s="117">
        <f t="shared" si="18"/>
        <v>0</v>
      </c>
      <c r="AD46" s="53" t="s">
        <v>328</v>
      </c>
    </row>
    <row r="47" spans="1:30" ht="15" customHeight="1" x14ac:dyDescent="0.3">
      <c r="A47" s="13" t="s">
        <v>337</v>
      </c>
      <c r="B47" s="6" t="s">
        <v>338</v>
      </c>
      <c r="C47" s="294">
        <f>J47+K47+L47+M47+N47++O47+P47+Q47+R47+S47+T47+U47++V47+W47+X47+Y47+Z47++AA47</f>
        <v>0</v>
      </c>
      <c r="D47" s="363"/>
      <c r="E47" s="201"/>
      <c r="F47" s="364"/>
      <c r="G47" s="379"/>
      <c r="H47" s="300">
        <f t="shared" si="1"/>
        <v>0</v>
      </c>
      <c r="I47" s="300">
        <f>H47</f>
        <v>0</v>
      </c>
      <c r="J47" s="385"/>
      <c r="K47" s="156"/>
      <c r="L47" s="156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17">
        <f t="shared" si="3"/>
        <v>0</v>
      </c>
      <c r="AC47" s="117">
        <f t="shared" si="18"/>
        <v>0</v>
      </c>
      <c r="AD47" s="6" t="s">
        <v>338</v>
      </c>
    </row>
    <row r="48" spans="1:30" ht="15" customHeight="1" x14ac:dyDescent="0.3">
      <c r="A48" s="5" t="s">
        <v>488</v>
      </c>
      <c r="B48" s="6" t="s">
        <v>339</v>
      </c>
      <c r="C48" s="294">
        <f t="shared" ref="C48:C49" si="21">J48+K48+L48+M48+N48++O48+P48+Q48+R48+S48+T48+U48++V48+W48+X48+Y48+Z48++AA48</f>
        <v>0</v>
      </c>
      <c r="D48" s="363"/>
      <c r="E48" s="201"/>
      <c r="F48" s="364"/>
      <c r="G48" s="379"/>
      <c r="H48" s="300">
        <f t="shared" si="1"/>
        <v>0</v>
      </c>
      <c r="I48" s="300">
        <f t="shared" ref="I48:I49" si="22">H48</f>
        <v>0</v>
      </c>
      <c r="J48" s="385"/>
      <c r="K48" s="156">
        <v>0</v>
      </c>
      <c r="L48" s="156"/>
      <c r="M48" s="183"/>
      <c r="N48" s="183"/>
      <c r="O48" s="183"/>
      <c r="P48" s="183"/>
      <c r="Q48" s="183"/>
      <c r="R48" s="183"/>
      <c r="S48" s="183"/>
      <c r="T48" s="183"/>
      <c r="U48" s="183"/>
      <c r="V48" s="183"/>
      <c r="W48" s="183"/>
      <c r="X48" s="183"/>
      <c r="Y48" s="183"/>
      <c r="Z48" s="183"/>
      <c r="AA48" s="183"/>
      <c r="AB48" s="117">
        <f t="shared" si="3"/>
        <v>0</v>
      </c>
      <c r="AC48" s="117">
        <f t="shared" si="18"/>
        <v>0</v>
      </c>
      <c r="AD48" s="6" t="s">
        <v>339</v>
      </c>
    </row>
    <row r="49" spans="1:30" ht="15" customHeight="1" x14ac:dyDescent="0.3">
      <c r="A49" s="13" t="s">
        <v>489</v>
      </c>
      <c r="B49" s="6" t="s">
        <v>340</v>
      </c>
      <c r="C49" s="294">
        <f t="shared" si="21"/>
        <v>0</v>
      </c>
      <c r="D49" s="363"/>
      <c r="E49" s="201"/>
      <c r="F49" s="364"/>
      <c r="G49" s="379"/>
      <c r="H49" s="300">
        <f t="shared" si="1"/>
        <v>0</v>
      </c>
      <c r="I49" s="300">
        <f t="shared" si="22"/>
        <v>0</v>
      </c>
      <c r="J49" s="385"/>
      <c r="K49" s="156"/>
      <c r="L49" s="156"/>
      <c r="M49" s="183"/>
      <c r="N49" s="183"/>
      <c r="O49" s="183"/>
      <c r="P49" s="183"/>
      <c r="Q49" s="183"/>
      <c r="R49" s="183"/>
      <c r="S49" s="183"/>
      <c r="T49" s="183"/>
      <c r="U49" s="183"/>
      <c r="V49" s="183"/>
      <c r="W49" s="183"/>
      <c r="X49" s="183"/>
      <c r="Y49" s="183"/>
      <c r="Z49" s="183"/>
      <c r="AA49" s="183"/>
      <c r="AB49" s="117">
        <f t="shared" si="3"/>
        <v>0</v>
      </c>
      <c r="AC49" s="117">
        <f t="shared" si="18"/>
        <v>0</v>
      </c>
      <c r="AD49" s="6" t="s">
        <v>340</v>
      </c>
    </row>
    <row r="50" spans="1:30" ht="15" customHeight="1" x14ac:dyDescent="0.3">
      <c r="A50" s="40" t="s">
        <v>510</v>
      </c>
      <c r="B50" s="53" t="s">
        <v>341</v>
      </c>
      <c r="C50" s="352">
        <f>SUM(C47:C49)</f>
        <v>0</v>
      </c>
      <c r="D50" s="365">
        <f>SUM(D47:D49)</f>
        <v>0</v>
      </c>
      <c r="E50" s="202"/>
      <c r="F50" s="366">
        <f>SUM(F47:F49)</f>
        <v>0</v>
      </c>
      <c r="G50" s="380"/>
      <c r="H50" s="301">
        <f t="shared" si="1"/>
        <v>0</v>
      </c>
      <c r="I50" s="301">
        <f>H50</f>
        <v>0</v>
      </c>
      <c r="J50" s="355">
        <f>SUM(J47:J49)</f>
        <v>0</v>
      </c>
      <c r="K50" s="145">
        <f t="shared" ref="K50:AA50" si="23">SUM(K47:K49)</f>
        <v>0</v>
      </c>
      <c r="L50" s="145">
        <f t="shared" si="23"/>
        <v>0</v>
      </c>
      <c r="M50" s="145">
        <f t="shared" ref="M50:R50" si="24">SUM(M47:M49)</f>
        <v>0</v>
      </c>
      <c r="N50" s="145">
        <f t="shared" si="24"/>
        <v>0</v>
      </c>
      <c r="O50" s="145">
        <f t="shared" si="24"/>
        <v>0</v>
      </c>
      <c r="P50" s="145">
        <f t="shared" si="24"/>
        <v>0</v>
      </c>
      <c r="Q50" s="145">
        <f t="shared" si="24"/>
        <v>0</v>
      </c>
      <c r="R50" s="145">
        <f t="shared" si="24"/>
        <v>0</v>
      </c>
      <c r="S50" s="145">
        <f t="shared" si="23"/>
        <v>0</v>
      </c>
      <c r="T50" s="145">
        <f t="shared" si="23"/>
        <v>0</v>
      </c>
      <c r="U50" s="145">
        <f t="shared" si="23"/>
        <v>0</v>
      </c>
      <c r="V50" s="145">
        <f t="shared" si="23"/>
        <v>0</v>
      </c>
      <c r="W50" s="145">
        <f t="shared" si="23"/>
        <v>0</v>
      </c>
      <c r="X50" s="145">
        <f t="shared" si="23"/>
        <v>0</v>
      </c>
      <c r="Y50" s="145">
        <f t="shared" si="23"/>
        <v>0</v>
      </c>
      <c r="Z50" s="145">
        <f t="shared" si="23"/>
        <v>0</v>
      </c>
      <c r="AA50" s="145">
        <f t="shared" si="23"/>
        <v>0</v>
      </c>
      <c r="AB50" s="117">
        <f t="shared" si="3"/>
        <v>0</v>
      </c>
      <c r="AC50" s="117">
        <f t="shared" si="18"/>
        <v>0</v>
      </c>
      <c r="AD50" s="53" t="s">
        <v>341</v>
      </c>
    </row>
    <row r="51" spans="1:30" ht="15" customHeight="1" x14ac:dyDescent="0.3">
      <c r="A51" s="210" t="s">
        <v>577</v>
      </c>
      <c r="B51" s="211"/>
      <c r="C51" s="296">
        <f>C21+C35+C46+C50</f>
        <v>234651285</v>
      </c>
      <c r="D51" s="367">
        <f t="shared" ref="D51:H51" si="25">D21+D35+D46+D50</f>
        <v>0</v>
      </c>
      <c r="E51" s="209"/>
      <c r="F51" s="368">
        <f t="shared" si="25"/>
        <v>0</v>
      </c>
      <c r="G51" s="302"/>
      <c r="H51" s="302">
        <f t="shared" si="25"/>
        <v>234651285</v>
      </c>
      <c r="I51" s="302">
        <f>H51</f>
        <v>234651285</v>
      </c>
      <c r="J51" s="356">
        <f>J21+J35+J46+J50</f>
        <v>16631188</v>
      </c>
      <c r="K51" s="209">
        <f t="shared" ref="K51:AA51" si="26">K21+K35+K46+K50</f>
        <v>12889005</v>
      </c>
      <c r="L51" s="209">
        <f t="shared" si="26"/>
        <v>8327119</v>
      </c>
      <c r="M51" s="209">
        <f t="shared" ref="M51:R51" si="27">M21+M35+M46+M50</f>
        <v>7602000</v>
      </c>
      <c r="N51" s="209">
        <f t="shared" si="27"/>
        <v>600000</v>
      </c>
      <c r="O51" s="209">
        <f t="shared" si="27"/>
        <v>345590</v>
      </c>
      <c r="P51" s="209">
        <f t="shared" si="27"/>
        <v>29970000</v>
      </c>
      <c r="Q51" s="209">
        <f t="shared" si="27"/>
        <v>141088889</v>
      </c>
      <c r="R51" s="209">
        <f t="shared" si="27"/>
        <v>17197494</v>
      </c>
      <c r="S51" s="209">
        <f t="shared" si="26"/>
        <v>0</v>
      </c>
      <c r="T51" s="209">
        <f t="shared" si="26"/>
        <v>0</v>
      </c>
      <c r="U51" s="209">
        <f t="shared" si="26"/>
        <v>0</v>
      </c>
      <c r="V51" s="209">
        <f t="shared" si="26"/>
        <v>0</v>
      </c>
      <c r="W51" s="209">
        <f t="shared" si="26"/>
        <v>0</v>
      </c>
      <c r="X51" s="209">
        <f t="shared" si="26"/>
        <v>0</v>
      </c>
      <c r="Y51" s="209">
        <f t="shared" si="26"/>
        <v>0</v>
      </c>
      <c r="Z51" s="209">
        <f t="shared" si="26"/>
        <v>0</v>
      </c>
      <c r="AA51" s="209">
        <f t="shared" si="26"/>
        <v>0</v>
      </c>
      <c r="AB51" s="117">
        <f t="shared" si="3"/>
        <v>234651285</v>
      </c>
      <c r="AC51" s="117">
        <f t="shared" si="18"/>
        <v>0</v>
      </c>
      <c r="AD51" s="211"/>
    </row>
    <row r="52" spans="1:30" ht="15" customHeight="1" x14ac:dyDescent="0.3">
      <c r="A52" s="5" t="s">
        <v>283</v>
      </c>
      <c r="B52" s="6" t="s">
        <v>284</v>
      </c>
      <c r="C52" s="294">
        <f>J52+K52+L52+M52+N52+O52+P52+Q52+R52+S52+T52+U52+V52+W52+X52+Y52+Z52+AA52</f>
        <v>0</v>
      </c>
      <c r="D52" s="363"/>
      <c r="E52" s="201"/>
      <c r="F52" s="364"/>
      <c r="G52" s="379"/>
      <c r="H52" s="300">
        <f t="shared" si="1"/>
        <v>0</v>
      </c>
      <c r="I52" s="300">
        <f>H52</f>
        <v>0</v>
      </c>
      <c r="J52" s="385"/>
      <c r="K52" s="141"/>
      <c r="L52" s="156"/>
      <c r="M52" s="183"/>
      <c r="N52" s="183"/>
      <c r="O52" s="183"/>
      <c r="P52" s="183"/>
      <c r="Q52" s="183"/>
      <c r="R52" s="183"/>
      <c r="S52" s="183"/>
      <c r="T52" s="183"/>
      <c r="U52" s="183"/>
      <c r="V52" s="183"/>
      <c r="W52" s="183"/>
      <c r="X52" s="183"/>
      <c r="Y52" s="183"/>
      <c r="Z52" s="183"/>
      <c r="AA52" s="183"/>
      <c r="AB52" s="117">
        <f t="shared" si="3"/>
        <v>0</v>
      </c>
      <c r="AC52" s="117">
        <f t="shared" si="18"/>
        <v>0</v>
      </c>
      <c r="AD52" s="6" t="s">
        <v>284</v>
      </c>
    </row>
    <row r="53" spans="1:30" ht="15" customHeight="1" x14ac:dyDescent="0.3">
      <c r="A53" s="5" t="s">
        <v>285</v>
      </c>
      <c r="B53" s="6" t="s">
        <v>286</v>
      </c>
      <c r="C53" s="294">
        <f t="shared" ref="C53:C56" si="28">J53+K53+L53+M53+N53+O53+P53+Q53+R53+S53+T53+U53+V53+W53+X53+Y53+Z53+AA53</f>
        <v>0</v>
      </c>
      <c r="D53" s="363"/>
      <c r="E53" s="201"/>
      <c r="F53" s="364"/>
      <c r="G53" s="379"/>
      <c r="H53" s="300">
        <f t="shared" si="1"/>
        <v>0</v>
      </c>
      <c r="I53" s="300">
        <f t="shared" ref="I53:I56" si="29">H53</f>
        <v>0</v>
      </c>
      <c r="J53" s="385"/>
      <c r="K53" s="141"/>
      <c r="L53" s="156"/>
      <c r="M53" s="183"/>
      <c r="N53" s="183"/>
      <c r="O53" s="183"/>
      <c r="P53" s="183"/>
      <c r="Q53" s="183"/>
      <c r="R53" s="183"/>
      <c r="S53" s="183"/>
      <c r="T53" s="183"/>
      <c r="U53" s="183"/>
      <c r="V53" s="183"/>
      <c r="W53" s="183"/>
      <c r="X53" s="183"/>
      <c r="Y53" s="183"/>
      <c r="Z53" s="183"/>
      <c r="AA53" s="183"/>
      <c r="AB53" s="117">
        <f t="shared" si="3"/>
        <v>0</v>
      </c>
      <c r="AC53" s="117">
        <f t="shared" si="18"/>
        <v>0</v>
      </c>
      <c r="AD53" s="6" t="s">
        <v>286</v>
      </c>
    </row>
    <row r="54" spans="1:30" ht="15" customHeight="1" x14ac:dyDescent="0.3">
      <c r="A54" s="5" t="s">
        <v>466</v>
      </c>
      <c r="B54" s="6" t="s">
        <v>287</v>
      </c>
      <c r="C54" s="294">
        <f t="shared" si="28"/>
        <v>0</v>
      </c>
      <c r="D54" s="363"/>
      <c r="E54" s="201"/>
      <c r="F54" s="364"/>
      <c r="G54" s="379"/>
      <c r="H54" s="300">
        <f t="shared" si="1"/>
        <v>0</v>
      </c>
      <c r="I54" s="300">
        <f t="shared" si="29"/>
        <v>0</v>
      </c>
      <c r="J54" s="385"/>
      <c r="K54" s="141"/>
      <c r="L54" s="156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17">
        <f t="shared" si="3"/>
        <v>0</v>
      </c>
      <c r="AC54" s="117">
        <f t="shared" si="18"/>
        <v>0</v>
      </c>
      <c r="AD54" s="6" t="s">
        <v>287</v>
      </c>
    </row>
    <row r="55" spans="1:30" ht="15" customHeight="1" x14ac:dyDescent="0.3">
      <c r="A55" s="5" t="s">
        <v>467</v>
      </c>
      <c r="B55" s="6" t="s">
        <v>288</v>
      </c>
      <c r="C55" s="294">
        <f t="shared" si="28"/>
        <v>0</v>
      </c>
      <c r="D55" s="363"/>
      <c r="E55" s="201"/>
      <c r="F55" s="364"/>
      <c r="G55" s="379"/>
      <c r="H55" s="300">
        <f t="shared" si="1"/>
        <v>0</v>
      </c>
      <c r="I55" s="300">
        <f t="shared" si="29"/>
        <v>0</v>
      </c>
      <c r="J55" s="385"/>
      <c r="K55" s="141"/>
      <c r="L55" s="156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3"/>
      <c r="AA55" s="183"/>
      <c r="AB55" s="117">
        <f t="shared" si="3"/>
        <v>0</v>
      </c>
      <c r="AC55" s="117">
        <f t="shared" si="18"/>
        <v>0</v>
      </c>
      <c r="AD55" s="6" t="s">
        <v>288</v>
      </c>
    </row>
    <row r="56" spans="1:30" ht="15" customHeight="1" x14ac:dyDescent="0.3">
      <c r="A56" s="5" t="s">
        <v>468</v>
      </c>
      <c r="B56" s="6" t="s">
        <v>289</v>
      </c>
      <c r="C56" s="294">
        <f t="shared" si="28"/>
        <v>0</v>
      </c>
      <c r="D56" s="363"/>
      <c r="E56" s="201"/>
      <c r="F56" s="364"/>
      <c r="G56" s="379"/>
      <c r="H56" s="300">
        <f t="shared" si="1"/>
        <v>0</v>
      </c>
      <c r="I56" s="300">
        <f t="shared" si="29"/>
        <v>0</v>
      </c>
      <c r="J56" s="385"/>
      <c r="K56" s="141">
        <v>0</v>
      </c>
      <c r="L56" s="156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17">
        <f t="shared" si="3"/>
        <v>0</v>
      </c>
      <c r="AC56" s="117">
        <f t="shared" si="18"/>
        <v>0</v>
      </c>
      <c r="AD56" s="6" t="s">
        <v>289</v>
      </c>
    </row>
    <row r="57" spans="1:30" ht="15" customHeight="1" x14ac:dyDescent="0.3">
      <c r="A57" s="40" t="s">
        <v>504</v>
      </c>
      <c r="B57" s="53" t="s">
        <v>290</v>
      </c>
      <c r="C57" s="352">
        <f>SUM(C52:C56)</f>
        <v>0</v>
      </c>
      <c r="D57" s="365">
        <f>SUM(D52:D56)</f>
        <v>0</v>
      </c>
      <c r="E57" s="202"/>
      <c r="F57" s="366">
        <f>SUM(F52:F56)</f>
        <v>0</v>
      </c>
      <c r="G57" s="380"/>
      <c r="H57" s="301">
        <f t="shared" si="1"/>
        <v>0</v>
      </c>
      <c r="I57" s="301">
        <f>H57</f>
        <v>0</v>
      </c>
      <c r="J57" s="355">
        <f>SUM(J52:J56)</f>
        <v>0</v>
      </c>
      <c r="K57" s="145">
        <f t="shared" ref="K57:AA57" si="30">SUM(K52:K56)</f>
        <v>0</v>
      </c>
      <c r="L57" s="145">
        <f t="shared" si="30"/>
        <v>0</v>
      </c>
      <c r="M57" s="145">
        <f t="shared" ref="M57:R57" si="31">SUM(M52:M56)</f>
        <v>0</v>
      </c>
      <c r="N57" s="145">
        <f t="shared" si="31"/>
        <v>0</v>
      </c>
      <c r="O57" s="145">
        <f t="shared" si="31"/>
        <v>0</v>
      </c>
      <c r="P57" s="145">
        <f t="shared" si="31"/>
        <v>0</v>
      </c>
      <c r="Q57" s="145">
        <f t="shared" si="31"/>
        <v>0</v>
      </c>
      <c r="R57" s="145">
        <f t="shared" si="31"/>
        <v>0</v>
      </c>
      <c r="S57" s="145">
        <f t="shared" si="30"/>
        <v>0</v>
      </c>
      <c r="T57" s="145">
        <f t="shared" si="30"/>
        <v>0</v>
      </c>
      <c r="U57" s="145">
        <f t="shared" si="30"/>
        <v>0</v>
      </c>
      <c r="V57" s="145">
        <f t="shared" si="30"/>
        <v>0</v>
      </c>
      <c r="W57" s="145">
        <f t="shared" si="30"/>
        <v>0</v>
      </c>
      <c r="X57" s="145">
        <f t="shared" si="30"/>
        <v>0</v>
      </c>
      <c r="Y57" s="145">
        <f t="shared" si="30"/>
        <v>0</v>
      </c>
      <c r="Z57" s="145">
        <f t="shared" si="30"/>
        <v>0</v>
      </c>
      <c r="AA57" s="145">
        <f t="shared" si="30"/>
        <v>0</v>
      </c>
      <c r="AB57" s="117">
        <f t="shared" si="3"/>
        <v>0</v>
      </c>
      <c r="AC57" s="117">
        <f t="shared" si="18"/>
        <v>0</v>
      </c>
      <c r="AD57" s="53" t="s">
        <v>290</v>
      </c>
    </row>
    <row r="58" spans="1:30" ht="15" customHeight="1" x14ac:dyDescent="0.3">
      <c r="A58" s="13" t="s">
        <v>485</v>
      </c>
      <c r="B58" s="6" t="s">
        <v>329</v>
      </c>
      <c r="C58" s="294">
        <f>J58+K58+L58+M58+N58+O58+P58+Q58+R58+S58+T58+U58+V58+W58+X58+Y58+Z58+AA58</f>
        <v>0</v>
      </c>
      <c r="D58" s="363"/>
      <c r="E58" s="201"/>
      <c r="F58" s="364"/>
      <c r="G58" s="379"/>
      <c r="H58" s="300">
        <f t="shared" si="1"/>
        <v>0</v>
      </c>
      <c r="I58" s="300">
        <f>H58</f>
        <v>0</v>
      </c>
      <c r="J58" s="385"/>
      <c r="K58" s="141"/>
      <c r="L58" s="156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17">
        <f t="shared" si="3"/>
        <v>0</v>
      </c>
      <c r="AC58" s="117">
        <f t="shared" si="18"/>
        <v>0</v>
      </c>
      <c r="AD58" s="6" t="s">
        <v>329</v>
      </c>
    </row>
    <row r="59" spans="1:30" ht="15" customHeight="1" x14ac:dyDescent="0.3">
      <c r="A59" s="13" t="s">
        <v>486</v>
      </c>
      <c r="B59" s="6" t="s">
        <v>330</v>
      </c>
      <c r="C59" s="294">
        <f t="shared" ref="C59:C62" si="32">J59+K59+L59+M59+N59+O59+P59+Q59+R59+S59+T59+U59+V59+W59+X59+Y59+Z59+AA59</f>
        <v>0</v>
      </c>
      <c r="D59" s="363"/>
      <c r="E59" s="201"/>
      <c r="F59" s="364"/>
      <c r="G59" s="379"/>
      <c r="H59" s="300">
        <f t="shared" si="1"/>
        <v>0</v>
      </c>
      <c r="I59" s="300">
        <f t="shared" ref="I59:I62" si="33">H59</f>
        <v>0</v>
      </c>
      <c r="J59" s="385"/>
      <c r="K59" s="141"/>
      <c r="L59" s="156"/>
      <c r="M59" s="183"/>
      <c r="N59" s="183"/>
      <c r="O59" s="183"/>
      <c r="P59" s="183"/>
      <c r="Q59" s="183"/>
      <c r="R59" s="183"/>
      <c r="S59" s="183"/>
      <c r="T59" s="183"/>
      <c r="U59" s="183"/>
      <c r="V59" s="183"/>
      <c r="W59" s="183"/>
      <c r="X59" s="183"/>
      <c r="Y59" s="183"/>
      <c r="Z59" s="183"/>
      <c r="AA59" s="183"/>
      <c r="AB59" s="117">
        <f t="shared" si="3"/>
        <v>0</v>
      </c>
      <c r="AC59" s="117">
        <f t="shared" si="18"/>
        <v>0</v>
      </c>
      <c r="AD59" s="6" t="s">
        <v>330</v>
      </c>
    </row>
    <row r="60" spans="1:30" ht="15" customHeight="1" x14ac:dyDescent="0.3">
      <c r="A60" s="13" t="s">
        <v>331</v>
      </c>
      <c r="B60" s="6" t="s">
        <v>332</v>
      </c>
      <c r="C60" s="294">
        <f t="shared" si="32"/>
        <v>390000</v>
      </c>
      <c r="D60" s="363"/>
      <c r="E60" s="201"/>
      <c r="F60" s="364"/>
      <c r="G60" s="379"/>
      <c r="H60" s="300">
        <v>0</v>
      </c>
      <c r="I60" s="300">
        <f t="shared" si="33"/>
        <v>0</v>
      </c>
      <c r="J60" s="385"/>
      <c r="K60" s="141">
        <v>0</v>
      </c>
      <c r="L60" s="156"/>
      <c r="M60" s="183"/>
      <c r="N60" s="156">
        <v>390000</v>
      </c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17">
        <f t="shared" si="3"/>
        <v>390000</v>
      </c>
      <c r="AC60" s="117">
        <f t="shared" si="18"/>
        <v>0</v>
      </c>
      <c r="AD60" s="6" t="s">
        <v>332</v>
      </c>
    </row>
    <row r="61" spans="1:30" ht="15" customHeight="1" x14ac:dyDescent="0.3">
      <c r="A61" s="13" t="s">
        <v>487</v>
      </c>
      <c r="B61" s="6" t="s">
        <v>333</v>
      </c>
      <c r="C61" s="294">
        <f t="shared" si="32"/>
        <v>0</v>
      </c>
      <c r="D61" s="363"/>
      <c r="E61" s="201"/>
      <c r="F61" s="364"/>
      <c r="G61" s="379"/>
      <c r="H61" s="300">
        <f t="shared" si="1"/>
        <v>0</v>
      </c>
      <c r="I61" s="300">
        <f t="shared" si="33"/>
        <v>0</v>
      </c>
      <c r="J61" s="385"/>
      <c r="K61" s="141"/>
      <c r="L61" s="156"/>
      <c r="M61" s="183"/>
      <c r="N61" s="183"/>
      <c r="O61" s="183"/>
      <c r="P61" s="183"/>
      <c r="Q61" s="183"/>
      <c r="R61" s="183"/>
      <c r="S61" s="183"/>
      <c r="T61" s="183"/>
      <c r="U61" s="183"/>
      <c r="V61" s="183"/>
      <c r="W61" s="183"/>
      <c r="X61" s="183"/>
      <c r="Y61" s="183"/>
      <c r="Z61" s="183"/>
      <c r="AA61" s="183"/>
      <c r="AB61" s="117">
        <f t="shared" si="3"/>
        <v>0</v>
      </c>
      <c r="AC61" s="117">
        <f t="shared" si="18"/>
        <v>0</v>
      </c>
      <c r="AD61" s="6" t="s">
        <v>333</v>
      </c>
    </row>
    <row r="62" spans="1:30" ht="15" customHeight="1" x14ac:dyDescent="0.3">
      <c r="A62" s="13" t="s">
        <v>334</v>
      </c>
      <c r="B62" s="6" t="s">
        <v>335</v>
      </c>
      <c r="C62" s="294">
        <f t="shared" si="32"/>
        <v>0</v>
      </c>
      <c r="D62" s="363"/>
      <c r="E62" s="201"/>
      <c r="F62" s="364"/>
      <c r="G62" s="379"/>
      <c r="H62" s="300">
        <f t="shared" si="1"/>
        <v>0</v>
      </c>
      <c r="I62" s="300">
        <f t="shared" si="33"/>
        <v>0</v>
      </c>
      <c r="J62" s="385"/>
      <c r="K62" s="141"/>
      <c r="L62" s="156"/>
      <c r="M62" s="183"/>
      <c r="N62" s="183"/>
      <c r="O62" s="183"/>
      <c r="P62" s="183"/>
      <c r="Q62" s="183"/>
      <c r="R62" s="183"/>
      <c r="S62" s="183"/>
      <c r="T62" s="183"/>
      <c r="U62" s="183"/>
      <c r="V62" s="183"/>
      <c r="W62" s="183"/>
      <c r="X62" s="183"/>
      <c r="Y62" s="183"/>
      <c r="Z62" s="183"/>
      <c r="AA62" s="183"/>
      <c r="AB62" s="117">
        <f t="shared" si="3"/>
        <v>0</v>
      </c>
      <c r="AC62" s="117">
        <f t="shared" si="18"/>
        <v>0</v>
      </c>
      <c r="AD62" s="6" t="s">
        <v>335</v>
      </c>
    </row>
    <row r="63" spans="1:30" ht="15" customHeight="1" x14ac:dyDescent="0.3">
      <c r="A63" s="40" t="s">
        <v>509</v>
      </c>
      <c r="B63" s="53" t="s">
        <v>336</v>
      </c>
      <c r="C63" s="352">
        <f>SUM(C58:C62)</f>
        <v>390000</v>
      </c>
      <c r="D63" s="365">
        <f>SUM(D58:D62)</f>
        <v>0</v>
      </c>
      <c r="E63" s="202"/>
      <c r="F63" s="366">
        <f>SUM(F58:F62)</f>
        <v>0</v>
      </c>
      <c r="G63" s="380"/>
      <c r="H63" s="301">
        <f t="shared" si="1"/>
        <v>390000</v>
      </c>
      <c r="I63" s="301">
        <f>H63</f>
        <v>390000</v>
      </c>
      <c r="J63" s="355">
        <f>SUM(J58:J62)</f>
        <v>0</v>
      </c>
      <c r="K63" s="145">
        <f t="shared" ref="K63:AA63" si="34">SUM(K58:K62)</f>
        <v>0</v>
      </c>
      <c r="L63" s="145">
        <f t="shared" si="34"/>
        <v>0</v>
      </c>
      <c r="M63" s="145">
        <f t="shared" ref="M63:R63" si="35">SUM(M58:M62)</f>
        <v>0</v>
      </c>
      <c r="N63" s="145">
        <f t="shared" si="35"/>
        <v>390000</v>
      </c>
      <c r="O63" s="145">
        <f t="shared" si="35"/>
        <v>0</v>
      </c>
      <c r="P63" s="145">
        <f t="shared" si="35"/>
        <v>0</v>
      </c>
      <c r="Q63" s="145">
        <f t="shared" si="35"/>
        <v>0</v>
      </c>
      <c r="R63" s="145">
        <f t="shared" si="35"/>
        <v>0</v>
      </c>
      <c r="S63" s="145">
        <f t="shared" si="34"/>
        <v>0</v>
      </c>
      <c r="T63" s="145">
        <f t="shared" si="34"/>
        <v>0</v>
      </c>
      <c r="U63" s="145">
        <f t="shared" si="34"/>
        <v>0</v>
      </c>
      <c r="V63" s="145">
        <f t="shared" si="34"/>
        <v>0</v>
      </c>
      <c r="W63" s="145">
        <f t="shared" si="34"/>
        <v>0</v>
      </c>
      <c r="X63" s="145">
        <f t="shared" si="34"/>
        <v>0</v>
      </c>
      <c r="Y63" s="145">
        <f t="shared" si="34"/>
        <v>0</v>
      </c>
      <c r="Z63" s="145">
        <f t="shared" si="34"/>
        <v>0</v>
      </c>
      <c r="AA63" s="145">
        <f t="shared" si="34"/>
        <v>0</v>
      </c>
      <c r="AB63" s="117">
        <f t="shared" si="3"/>
        <v>390000</v>
      </c>
      <c r="AC63" s="117">
        <f t="shared" si="18"/>
        <v>0</v>
      </c>
      <c r="AD63" s="53" t="s">
        <v>336</v>
      </c>
    </row>
    <row r="64" spans="1:30" ht="15" customHeight="1" x14ac:dyDescent="0.3">
      <c r="A64" s="13" t="s">
        <v>342</v>
      </c>
      <c r="B64" s="6" t="s">
        <v>343</v>
      </c>
      <c r="C64" s="294">
        <f>J64+K64+L64+M64+N64+O64+P64+Q64+R64+S64+T64+U64+V64+W64+X64+Z64++AA64</f>
        <v>0</v>
      </c>
      <c r="D64" s="363"/>
      <c r="E64" s="201"/>
      <c r="F64" s="364"/>
      <c r="G64" s="379"/>
      <c r="H64" s="300">
        <f t="shared" si="1"/>
        <v>0</v>
      </c>
      <c r="I64" s="300">
        <f>H64</f>
        <v>0</v>
      </c>
      <c r="J64" s="385"/>
      <c r="K64" s="141"/>
      <c r="L64" s="156"/>
      <c r="M64" s="183"/>
      <c r="N64" s="183"/>
      <c r="O64" s="183"/>
      <c r="P64" s="183"/>
      <c r="Q64" s="183"/>
      <c r="R64" s="183"/>
      <c r="S64" s="183"/>
      <c r="T64" s="183"/>
      <c r="U64" s="183"/>
      <c r="V64" s="183"/>
      <c r="W64" s="183"/>
      <c r="X64" s="183"/>
      <c r="Y64" s="183"/>
      <c r="Z64" s="183"/>
      <c r="AA64" s="183"/>
      <c r="AB64" s="117">
        <f t="shared" si="3"/>
        <v>0</v>
      </c>
      <c r="AC64" s="117">
        <f t="shared" si="18"/>
        <v>0</v>
      </c>
      <c r="AD64" s="6" t="s">
        <v>343</v>
      </c>
    </row>
    <row r="65" spans="1:30" ht="15" customHeight="1" x14ac:dyDescent="0.3">
      <c r="A65" s="5" t="s">
        <v>490</v>
      </c>
      <c r="B65" s="6" t="s">
        <v>344</v>
      </c>
      <c r="C65" s="294">
        <f t="shared" ref="C65:C66" si="36">J65+K65+L65+M65+N65+O65+P65+Q65+R65+S65+T65+U65+V65+W65+X65+Z65++AA65</f>
        <v>0</v>
      </c>
      <c r="D65" s="363"/>
      <c r="E65" s="201"/>
      <c r="F65" s="364"/>
      <c r="G65" s="379"/>
      <c r="H65" s="300">
        <f t="shared" si="1"/>
        <v>0</v>
      </c>
      <c r="I65" s="300">
        <f t="shared" ref="I65:I66" si="37">H65</f>
        <v>0</v>
      </c>
      <c r="J65" s="385"/>
      <c r="K65" s="141"/>
      <c r="L65" s="156"/>
      <c r="M65" s="183"/>
      <c r="N65" s="183"/>
      <c r="O65" s="183"/>
      <c r="P65" s="183"/>
      <c r="Q65" s="183"/>
      <c r="R65" s="183"/>
      <c r="S65" s="183"/>
      <c r="T65" s="183"/>
      <c r="U65" s="183"/>
      <c r="V65" s="183"/>
      <c r="W65" s="183"/>
      <c r="X65" s="183"/>
      <c r="Y65" s="183"/>
      <c r="Z65" s="183"/>
      <c r="AA65" s="183"/>
      <c r="AB65" s="117">
        <f t="shared" si="3"/>
        <v>0</v>
      </c>
      <c r="AC65" s="117">
        <f t="shared" si="18"/>
        <v>0</v>
      </c>
      <c r="AD65" s="6" t="s">
        <v>344</v>
      </c>
    </row>
    <row r="66" spans="1:30" ht="15" customHeight="1" x14ac:dyDescent="0.3">
      <c r="A66" s="13" t="s">
        <v>491</v>
      </c>
      <c r="B66" s="6" t="s">
        <v>345</v>
      </c>
      <c r="C66" s="294">
        <f t="shared" si="36"/>
        <v>0</v>
      </c>
      <c r="D66" s="363"/>
      <c r="E66" s="201"/>
      <c r="F66" s="364"/>
      <c r="G66" s="379"/>
      <c r="H66" s="300">
        <f t="shared" si="1"/>
        <v>0</v>
      </c>
      <c r="I66" s="300">
        <f t="shared" si="37"/>
        <v>0</v>
      </c>
      <c r="J66" s="385"/>
      <c r="K66" s="141"/>
      <c r="L66" s="156"/>
      <c r="M66" s="183"/>
      <c r="N66" s="183"/>
      <c r="O66" s="183"/>
      <c r="P66" s="183"/>
      <c r="Q66" s="183"/>
      <c r="R66" s="183"/>
      <c r="S66" s="183"/>
      <c r="T66" s="183"/>
      <c r="U66" s="183"/>
      <c r="V66" s="183"/>
      <c r="W66" s="183"/>
      <c r="X66" s="183"/>
      <c r="Y66" s="183"/>
      <c r="Z66" s="183"/>
      <c r="AA66" s="183"/>
      <c r="AB66" s="117">
        <f t="shared" si="3"/>
        <v>0</v>
      </c>
      <c r="AC66" s="117">
        <f t="shared" si="18"/>
        <v>0</v>
      </c>
      <c r="AD66" s="6" t="s">
        <v>345</v>
      </c>
    </row>
    <row r="67" spans="1:30" ht="15" customHeight="1" x14ac:dyDescent="0.3">
      <c r="A67" s="40" t="s">
        <v>512</v>
      </c>
      <c r="B67" s="53" t="s">
        <v>346</v>
      </c>
      <c r="C67" s="352">
        <f>SUM(C64:C66)</f>
        <v>0</v>
      </c>
      <c r="D67" s="365">
        <f>SUM(D64:D66)</f>
        <v>0</v>
      </c>
      <c r="E67" s="202"/>
      <c r="F67" s="366">
        <f>SUM(F64:F66)</f>
        <v>0</v>
      </c>
      <c r="G67" s="380"/>
      <c r="H67" s="301">
        <f t="shared" si="1"/>
        <v>0</v>
      </c>
      <c r="I67" s="301">
        <f>H67</f>
        <v>0</v>
      </c>
      <c r="J67" s="355">
        <f>SUM(J64:J66)</f>
        <v>0</v>
      </c>
      <c r="K67" s="145">
        <f t="shared" ref="K67:AA67" si="38">SUM(K64:K66)</f>
        <v>0</v>
      </c>
      <c r="L67" s="145">
        <f t="shared" si="38"/>
        <v>0</v>
      </c>
      <c r="M67" s="145">
        <f t="shared" ref="M67:R67" si="39">SUM(M64:M66)</f>
        <v>0</v>
      </c>
      <c r="N67" s="145">
        <f t="shared" si="39"/>
        <v>0</v>
      </c>
      <c r="O67" s="145">
        <f t="shared" si="39"/>
        <v>0</v>
      </c>
      <c r="P67" s="145">
        <f t="shared" si="39"/>
        <v>0</v>
      </c>
      <c r="Q67" s="145">
        <f t="shared" si="39"/>
        <v>0</v>
      </c>
      <c r="R67" s="145">
        <f t="shared" si="39"/>
        <v>0</v>
      </c>
      <c r="S67" s="145">
        <f t="shared" si="38"/>
        <v>0</v>
      </c>
      <c r="T67" s="145">
        <f t="shared" si="38"/>
        <v>0</v>
      </c>
      <c r="U67" s="145">
        <f t="shared" si="38"/>
        <v>0</v>
      </c>
      <c r="V67" s="145">
        <f t="shared" si="38"/>
        <v>0</v>
      </c>
      <c r="W67" s="145">
        <f t="shared" si="38"/>
        <v>0</v>
      </c>
      <c r="X67" s="145">
        <f t="shared" si="38"/>
        <v>0</v>
      </c>
      <c r="Y67" s="145">
        <f t="shared" si="38"/>
        <v>0</v>
      </c>
      <c r="Z67" s="145">
        <f t="shared" si="38"/>
        <v>0</v>
      </c>
      <c r="AA67" s="145">
        <f t="shared" si="38"/>
        <v>0</v>
      </c>
      <c r="AB67" s="117">
        <f t="shared" si="3"/>
        <v>0</v>
      </c>
      <c r="AC67" s="117">
        <f t="shared" si="18"/>
        <v>0</v>
      </c>
      <c r="AD67" s="53" t="s">
        <v>346</v>
      </c>
    </row>
    <row r="68" spans="1:30" ht="15" customHeight="1" x14ac:dyDescent="0.3">
      <c r="A68" s="210" t="s">
        <v>576</v>
      </c>
      <c r="B68" s="211"/>
      <c r="C68" s="296">
        <f>C57+C63+C67</f>
        <v>390000</v>
      </c>
      <c r="D68" s="367">
        <f t="shared" ref="D68:I68" si="40">D57+D63+D67</f>
        <v>0</v>
      </c>
      <c r="E68" s="209"/>
      <c r="F68" s="368">
        <f t="shared" si="40"/>
        <v>0</v>
      </c>
      <c r="G68" s="302"/>
      <c r="H68" s="302">
        <f t="shared" si="40"/>
        <v>390000</v>
      </c>
      <c r="I68" s="302">
        <f t="shared" si="40"/>
        <v>390000</v>
      </c>
      <c r="J68" s="356">
        <f>J57+J63+J67</f>
        <v>0</v>
      </c>
      <c r="K68" s="209">
        <f t="shared" ref="K68:AA68" si="41">K57+K63+K67</f>
        <v>0</v>
      </c>
      <c r="L68" s="209">
        <f t="shared" si="41"/>
        <v>0</v>
      </c>
      <c r="M68" s="209">
        <f t="shared" ref="M68:R68" si="42">M57+M63+M67</f>
        <v>0</v>
      </c>
      <c r="N68" s="209">
        <f t="shared" si="42"/>
        <v>390000</v>
      </c>
      <c r="O68" s="209">
        <f t="shared" si="42"/>
        <v>0</v>
      </c>
      <c r="P68" s="209">
        <f t="shared" si="42"/>
        <v>0</v>
      </c>
      <c r="Q68" s="209">
        <f t="shared" si="42"/>
        <v>0</v>
      </c>
      <c r="R68" s="209">
        <f t="shared" si="42"/>
        <v>0</v>
      </c>
      <c r="S68" s="209">
        <f t="shared" si="41"/>
        <v>0</v>
      </c>
      <c r="T68" s="209">
        <f t="shared" si="41"/>
        <v>0</v>
      </c>
      <c r="U68" s="209">
        <f t="shared" si="41"/>
        <v>0</v>
      </c>
      <c r="V68" s="209">
        <f t="shared" si="41"/>
        <v>0</v>
      </c>
      <c r="W68" s="209">
        <f t="shared" si="41"/>
        <v>0</v>
      </c>
      <c r="X68" s="209">
        <f t="shared" si="41"/>
        <v>0</v>
      </c>
      <c r="Y68" s="209">
        <f t="shared" si="41"/>
        <v>0</v>
      </c>
      <c r="Z68" s="209">
        <f t="shared" si="41"/>
        <v>0</v>
      </c>
      <c r="AA68" s="209">
        <f t="shared" si="41"/>
        <v>0</v>
      </c>
      <c r="AB68" s="117">
        <f t="shared" si="3"/>
        <v>390000</v>
      </c>
      <c r="AC68" s="117">
        <f t="shared" si="18"/>
        <v>0</v>
      </c>
      <c r="AD68" s="211"/>
    </row>
    <row r="69" spans="1:30" ht="15.6" x14ac:dyDescent="0.3">
      <c r="A69" s="50" t="s">
        <v>511</v>
      </c>
      <c r="B69" s="36" t="s">
        <v>347</v>
      </c>
      <c r="C69" s="297">
        <f>C21+C35+C46+C50+C57+C63+C67</f>
        <v>235041285</v>
      </c>
      <c r="D69" s="369">
        <f t="shared" ref="D69:H69" si="43">D21+D35+D46+D50+D57+D63+D67</f>
        <v>0</v>
      </c>
      <c r="E69" s="213"/>
      <c r="F69" s="370">
        <f t="shared" si="43"/>
        <v>0</v>
      </c>
      <c r="G69" s="303"/>
      <c r="H69" s="303">
        <f t="shared" si="43"/>
        <v>235041285</v>
      </c>
      <c r="I69" s="303">
        <f>H69</f>
        <v>235041285</v>
      </c>
      <c r="J69" s="357">
        <f>J21+J35+J46+J50+J57+J63+J67</f>
        <v>16631188</v>
      </c>
      <c r="K69" s="213">
        <f t="shared" ref="K69:AA69" si="44">K21+K35+K46+K50+K57+K63+K67</f>
        <v>12889005</v>
      </c>
      <c r="L69" s="213">
        <f t="shared" si="44"/>
        <v>8327119</v>
      </c>
      <c r="M69" s="213">
        <f t="shared" ref="M69:R69" si="45">M21+M35+M46+M50+M57+M63+M67</f>
        <v>7602000</v>
      </c>
      <c r="N69" s="213">
        <f t="shared" si="45"/>
        <v>990000</v>
      </c>
      <c r="O69" s="213">
        <f t="shared" si="45"/>
        <v>345590</v>
      </c>
      <c r="P69" s="213">
        <f t="shared" si="45"/>
        <v>29970000</v>
      </c>
      <c r="Q69" s="213">
        <f t="shared" si="45"/>
        <v>141088889</v>
      </c>
      <c r="R69" s="213">
        <f t="shared" si="45"/>
        <v>17197494</v>
      </c>
      <c r="S69" s="213">
        <f t="shared" si="44"/>
        <v>0</v>
      </c>
      <c r="T69" s="213">
        <f t="shared" si="44"/>
        <v>0</v>
      </c>
      <c r="U69" s="213">
        <f t="shared" si="44"/>
        <v>0</v>
      </c>
      <c r="V69" s="213">
        <f t="shared" si="44"/>
        <v>0</v>
      </c>
      <c r="W69" s="213">
        <f t="shared" si="44"/>
        <v>0</v>
      </c>
      <c r="X69" s="213">
        <f t="shared" si="44"/>
        <v>0</v>
      </c>
      <c r="Y69" s="213">
        <f t="shared" si="44"/>
        <v>0</v>
      </c>
      <c r="Z69" s="213">
        <f t="shared" si="44"/>
        <v>0</v>
      </c>
      <c r="AA69" s="213">
        <f t="shared" si="44"/>
        <v>0</v>
      </c>
      <c r="AB69" s="117">
        <f t="shared" si="3"/>
        <v>235041285</v>
      </c>
      <c r="AC69" s="117">
        <f t="shared" si="18"/>
        <v>0</v>
      </c>
      <c r="AD69" s="36" t="s">
        <v>347</v>
      </c>
    </row>
    <row r="70" spans="1:30" ht="15.6" x14ac:dyDescent="0.3">
      <c r="A70" s="146" t="s">
        <v>626</v>
      </c>
      <c r="B70" s="65"/>
      <c r="C70" s="353">
        <f>C51-'kiadások működés felhalmozás'!C76</f>
        <v>71051547</v>
      </c>
      <c r="D70" s="371">
        <f>D51-'kiadások működés felhalmozás'!D76</f>
        <v>-65693763</v>
      </c>
      <c r="E70" s="212"/>
      <c r="F70" s="372">
        <f>F51-'kiadások működés felhalmozás'!E76</f>
        <v>-31142348</v>
      </c>
      <c r="G70" s="381"/>
      <c r="H70" s="381">
        <f>H51-'kiadások működés felhalmozás'!F76</f>
        <v>-25784564</v>
      </c>
      <c r="I70" s="381">
        <f>H70</f>
        <v>-25784564</v>
      </c>
      <c r="J70" s="358"/>
      <c r="K70" s="212"/>
      <c r="L70" s="212"/>
      <c r="M70" s="212"/>
      <c r="N70" s="212"/>
      <c r="O70" s="212"/>
      <c r="P70" s="212"/>
      <c r="Q70" s="212"/>
      <c r="R70" s="212">
        <f>R51-'kiadások működés felhalmozás'!C76</f>
        <v>-146402244</v>
      </c>
      <c r="S70" s="212"/>
      <c r="T70" s="212"/>
      <c r="U70" s="212"/>
      <c r="V70" s="212"/>
      <c r="W70" s="212"/>
      <c r="X70" s="212"/>
      <c r="Y70" s="212"/>
      <c r="Z70" s="212"/>
      <c r="AA70" s="212">
        <f>AA51-'kiadások működés felhalmozás'!L76</f>
        <v>0</v>
      </c>
      <c r="AB70" s="117">
        <f t="shared" si="3"/>
        <v>-146402244</v>
      </c>
      <c r="AC70" s="117"/>
      <c r="AD70" s="65"/>
    </row>
    <row r="71" spans="1:30" ht="15.6" x14ac:dyDescent="0.3">
      <c r="A71" s="146" t="s">
        <v>627</v>
      </c>
      <c r="B71" s="65"/>
      <c r="C71" s="353">
        <f>C68-'kiadások működés felhalmozás'!C99</f>
        <v>-36137481</v>
      </c>
      <c r="D71" s="371">
        <f>D68-'kiadások működés felhalmozás'!D99</f>
        <v>-508000</v>
      </c>
      <c r="E71" s="212"/>
      <c r="F71" s="372">
        <f>F68-'kiadások működés felhalmozás'!E99</f>
        <v>0</v>
      </c>
      <c r="G71" s="381"/>
      <c r="H71" s="381">
        <f>H68-'kiadások működés felhalmozás'!F99</f>
        <v>-36645481</v>
      </c>
      <c r="I71" s="381">
        <f>H71</f>
        <v>-36645481</v>
      </c>
      <c r="J71" s="358"/>
      <c r="K71" s="212"/>
      <c r="L71" s="212"/>
      <c r="M71" s="212"/>
      <c r="N71" s="212"/>
      <c r="O71" s="212"/>
      <c r="P71" s="212"/>
      <c r="Q71" s="212"/>
      <c r="R71" s="212">
        <f>R68-'kiadások működés felhalmozás'!C99</f>
        <v>-36527481</v>
      </c>
      <c r="S71" s="212"/>
      <c r="T71" s="212"/>
      <c r="U71" s="212"/>
      <c r="V71" s="212"/>
      <c r="W71" s="212"/>
      <c r="X71" s="212"/>
      <c r="Y71" s="212"/>
      <c r="Z71" s="212"/>
      <c r="AA71" s="212">
        <f>AA68-'kiadások működés felhalmozás'!L99</f>
        <v>0</v>
      </c>
      <c r="AB71" s="117">
        <f t="shared" si="3"/>
        <v>-36527481</v>
      </c>
      <c r="AC71" s="117"/>
      <c r="AD71" s="65"/>
    </row>
    <row r="72" spans="1:30" x14ac:dyDescent="0.3">
      <c r="A72" s="38" t="s">
        <v>493</v>
      </c>
      <c r="B72" s="5" t="s">
        <v>348</v>
      </c>
      <c r="C72" s="294"/>
      <c r="D72" s="363"/>
      <c r="E72" s="201"/>
      <c r="F72" s="364"/>
      <c r="G72" s="379"/>
      <c r="H72" s="300">
        <f t="shared" si="1"/>
        <v>0</v>
      </c>
      <c r="I72" s="300">
        <f>H72</f>
        <v>0</v>
      </c>
      <c r="J72" s="385"/>
      <c r="K72" s="156"/>
      <c r="L72" s="156"/>
      <c r="M72" s="183"/>
      <c r="N72" s="183"/>
      <c r="O72" s="183"/>
      <c r="P72" s="183"/>
      <c r="Q72" s="183"/>
      <c r="R72" s="183"/>
      <c r="S72" s="183"/>
      <c r="T72" s="183"/>
      <c r="U72" s="183"/>
      <c r="V72" s="183"/>
      <c r="W72" s="183"/>
      <c r="X72" s="183"/>
      <c r="Y72" s="183"/>
      <c r="Z72" s="183"/>
      <c r="AA72" s="183"/>
      <c r="AB72" s="117">
        <f t="shared" si="3"/>
        <v>0</v>
      </c>
      <c r="AC72" s="117">
        <f t="shared" ref="AC72:AC99" si="46">AB72-C72</f>
        <v>0</v>
      </c>
      <c r="AD72" s="5" t="s">
        <v>348</v>
      </c>
    </row>
    <row r="73" spans="1:30" x14ac:dyDescent="0.3">
      <c r="A73" s="13" t="s">
        <v>349</v>
      </c>
      <c r="B73" s="5" t="s">
        <v>350</v>
      </c>
      <c r="C73" s="294"/>
      <c r="D73" s="363"/>
      <c r="E73" s="201"/>
      <c r="F73" s="364"/>
      <c r="G73" s="379"/>
      <c r="H73" s="300">
        <f t="shared" si="1"/>
        <v>0</v>
      </c>
      <c r="I73" s="300">
        <f>H73</f>
        <v>0</v>
      </c>
      <c r="J73" s="385"/>
      <c r="K73" s="156"/>
      <c r="L73" s="156"/>
      <c r="M73" s="183"/>
      <c r="N73" s="183"/>
      <c r="O73" s="183"/>
      <c r="P73" s="183"/>
      <c r="Q73" s="183"/>
      <c r="R73" s="183"/>
      <c r="S73" s="183"/>
      <c r="T73" s="183"/>
      <c r="U73" s="183"/>
      <c r="V73" s="183"/>
      <c r="W73" s="183"/>
      <c r="X73" s="183"/>
      <c r="Y73" s="183"/>
      <c r="Z73" s="183"/>
      <c r="AA73" s="183"/>
      <c r="AB73" s="117">
        <f t="shared" si="3"/>
        <v>0</v>
      </c>
      <c r="AC73" s="117">
        <f t="shared" si="46"/>
        <v>0</v>
      </c>
      <c r="AD73" s="5" t="s">
        <v>350</v>
      </c>
    </row>
    <row r="74" spans="1:30" x14ac:dyDescent="0.3">
      <c r="A74" s="38" t="s">
        <v>494</v>
      </c>
      <c r="B74" s="5" t="s">
        <v>351</v>
      </c>
      <c r="C74" s="294"/>
      <c r="D74" s="363"/>
      <c r="E74" s="201"/>
      <c r="F74" s="364"/>
      <c r="G74" s="379"/>
      <c r="H74" s="301">
        <f t="shared" ref="H74:H97" si="47">SUM(C74:F74)</f>
        <v>0</v>
      </c>
      <c r="I74" s="301"/>
      <c r="J74" s="385"/>
      <c r="K74" s="156"/>
      <c r="L74" s="156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  <c r="AB74" s="117">
        <f t="shared" ref="AB74:AB99" si="48">SUM(J74:AA74)</f>
        <v>0</v>
      </c>
      <c r="AC74" s="117">
        <f t="shared" si="46"/>
        <v>0</v>
      </c>
      <c r="AD74" s="5" t="s">
        <v>351</v>
      </c>
    </row>
    <row r="75" spans="1:30" x14ac:dyDescent="0.3">
      <c r="A75" s="15" t="s">
        <v>513</v>
      </c>
      <c r="B75" s="7" t="s">
        <v>352</v>
      </c>
      <c r="C75" s="352">
        <f>SUM(C72:C74)</f>
        <v>0</v>
      </c>
      <c r="D75" s="365">
        <f>SUM(D72:D74)</f>
        <v>0</v>
      </c>
      <c r="E75" s="202"/>
      <c r="F75" s="366">
        <f>SUM(F72:F74)</f>
        <v>0</v>
      </c>
      <c r="G75" s="380"/>
      <c r="H75" s="300">
        <f t="shared" si="47"/>
        <v>0</v>
      </c>
      <c r="I75" s="300"/>
      <c r="J75" s="355">
        <f>SUM(J72:J74)</f>
        <v>0</v>
      </c>
      <c r="K75" s="145">
        <f t="shared" ref="K75:AA75" si="49">SUM(K72:K74)</f>
        <v>0</v>
      </c>
      <c r="L75" s="145">
        <f t="shared" si="49"/>
        <v>0</v>
      </c>
      <c r="M75" s="145">
        <f t="shared" ref="M75:R75" si="50">SUM(M72:M74)</f>
        <v>0</v>
      </c>
      <c r="N75" s="145">
        <f t="shared" si="50"/>
        <v>0</v>
      </c>
      <c r="O75" s="145">
        <f t="shared" si="50"/>
        <v>0</v>
      </c>
      <c r="P75" s="145">
        <f t="shared" si="50"/>
        <v>0</v>
      </c>
      <c r="Q75" s="145">
        <f t="shared" si="50"/>
        <v>0</v>
      </c>
      <c r="R75" s="145">
        <f t="shared" si="50"/>
        <v>0</v>
      </c>
      <c r="S75" s="145">
        <f t="shared" si="49"/>
        <v>0</v>
      </c>
      <c r="T75" s="145">
        <f t="shared" si="49"/>
        <v>0</v>
      </c>
      <c r="U75" s="145">
        <f t="shared" si="49"/>
        <v>0</v>
      </c>
      <c r="V75" s="145">
        <f t="shared" si="49"/>
        <v>0</v>
      </c>
      <c r="W75" s="145">
        <f t="shared" si="49"/>
        <v>0</v>
      </c>
      <c r="X75" s="145">
        <f t="shared" si="49"/>
        <v>0</v>
      </c>
      <c r="Y75" s="145">
        <f t="shared" si="49"/>
        <v>0</v>
      </c>
      <c r="Z75" s="145">
        <f t="shared" si="49"/>
        <v>0</v>
      </c>
      <c r="AA75" s="145">
        <f t="shared" si="49"/>
        <v>0</v>
      </c>
      <c r="AB75" s="117">
        <f t="shared" si="48"/>
        <v>0</v>
      </c>
      <c r="AC75" s="117">
        <f t="shared" si="46"/>
        <v>0</v>
      </c>
      <c r="AD75" s="7" t="s">
        <v>352</v>
      </c>
    </row>
    <row r="76" spans="1:30" x14ac:dyDescent="0.3">
      <c r="A76" s="13" t="s">
        <v>495</v>
      </c>
      <c r="B76" s="5" t="s">
        <v>353</v>
      </c>
      <c r="C76" s="294"/>
      <c r="D76" s="363"/>
      <c r="E76" s="201"/>
      <c r="F76" s="364"/>
      <c r="G76" s="379"/>
      <c r="H76" s="300">
        <f t="shared" si="47"/>
        <v>0</v>
      </c>
      <c r="I76" s="300"/>
      <c r="J76" s="385"/>
      <c r="K76" s="141"/>
      <c r="L76" s="141"/>
      <c r="M76" s="141"/>
      <c r="N76" s="141"/>
      <c r="O76" s="141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17">
        <f t="shared" si="48"/>
        <v>0</v>
      </c>
      <c r="AC76" s="117">
        <f t="shared" si="46"/>
        <v>0</v>
      </c>
      <c r="AD76" s="5" t="s">
        <v>353</v>
      </c>
    </row>
    <row r="77" spans="1:30" x14ac:dyDescent="0.3">
      <c r="A77" s="38" t="s">
        <v>354</v>
      </c>
      <c r="B77" s="5" t="s">
        <v>355</v>
      </c>
      <c r="C77" s="294"/>
      <c r="D77" s="363"/>
      <c r="E77" s="201"/>
      <c r="F77" s="364"/>
      <c r="G77" s="379"/>
      <c r="H77" s="300">
        <f t="shared" si="47"/>
        <v>0</v>
      </c>
      <c r="I77" s="300"/>
      <c r="J77" s="385"/>
      <c r="K77" s="141"/>
      <c r="L77" s="141"/>
      <c r="M77" s="141"/>
      <c r="N77" s="141"/>
      <c r="O77" s="141"/>
      <c r="P77" s="141"/>
      <c r="Q77" s="141"/>
      <c r="R77" s="141"/>
      <c r="S77" s="141"/>
      <c r="T77" s="141"/>
      <c r="U77" s="141"/>
      <c r="V77" s="141"/>
      <c r="W77" s="141"/>
      <c r="X77" s="141"/>
      <c r="Y77" s="141"/>
      <c r="Z77" s="141"/>
      <c r="AA77" s="141"/>
      <c r="AB77" s="117">
        <f t="shared" si="48"/>
        <v>0</v>
      </c>
      <c r="AC77" s="117">
        <f t="shared" si="46"/>
        <v>0</v>
      </c>
      <c r="AD77" s="5" t="s">
        <v>355</v>
      </c>
    </row>
    <row r="78" spans="1:30" x14ac:dyDescent="0.3">
      <c r="A78" s="13" t="s">
        <v>496</v>
      </c>
      <c r="B78" s="5" t="s">
        <v>356</v>
      </c>
      <c r="C78" s="294"/>
      <c r="D78" s="363"/>
      <c r="E78" s="201"/>
      <c r="F78" s="364"/>
      <c r="G78" s="379"/>
      <c r="H78" s="300">
        <f t="shared" si="47"/>
        <v>0</v>
      </c>
      <c r="I78" s="300"/>
      <c r="J78" s="385"/>
      <c r="K78" s="141"/>
      <c r="L78" s="141"/>
      <c r="M78" s="141"/>
      <c r="N78" s="141"/>
      <c r="O78" s="141"/>
      <c r="P78" s="141"/>
      <c r="Q78" s="141"/>
      <c r="R78" s="141"/>
      <c r="S78" s="141"/>
      <c r="T78" s="141"/>
      <c r="U78" s="141"/>
      <c r="V78" s="141"/>
      <c r="W78" s="141"/>
      <c r="X78" s="141"/>
      <c r="Y78" s="141"/>
      <c r="Z78" s="141"/>
      <c r="AA78" s="141"/>
      <c r="AB78" s="117">
        <f t="shared" si="48"/>
        <v>0</v>
      </c>
      <c r="AC78" s="117">
        <f t="shared" si="46"/>
        <v>0</v>
      </c>
      <c r="AD78" s="5" t="s">
        <v>356</v>
      </c>
    </row>
    <row r="79" spans="1:30" x14ac:dyDescent="0.3">
      <c r="A79" s="38" t="s">
        <v>357</v>
      </c>
      <c r="B79" s="5" t="s">
        <v>358</v>
      </c>
      <c r="C79" s="294"/>
      <c r="D79" s="363"/>
      <c r="E79" s="201"/>
      <c r="F79" s="364"/>
      <c r="G79" s="379"/>
      <c r="H79" s="300">
        <f t="shared" si="47"/>
        <v>0</v>
      </c>
      <c r="I79" s="300"/>
      <c r="J79" s="385"/>
      <c r="K79" s="141"/>
      <c r="L79" s="141"/>
      <c r="M79" s="141"/>
      <c r="N79" s="141"/>
      <c r="O79" s="141"/>
      <c r="P79" s="141"/>
      <c r="Q79" s="141"/>
      <c r="R79" s="141"/>
      <c r="S79" s="141"/>
      <c r="T79" s="141"/>
      <c r="U79" s="141"/>
      <c r="V79" s="141"/>
      <c r="W79" s="141"/>
      <c r="X79" s="141"/>
      <c r="Y79" s="141"/>
      <c r="Z79" s="141"/>
      <c r="AA79" s="141"/>
      <c r="AB79" s="117">
        <f t="shared" si="48"/>
        <v>0</v>
      </c>
      <c r="AC79" s="117">
        <f t="shared" si="46"/>
        <v>0</v>
      </c>
      <c r="AD79" s="5" t="s">
        <v>358</v>
      </c>
    </row>
    <row r="80" spans="1:30" x14ac:dyDescent="0.3">
      <c r="A80" s="14" t="s">
        <v>514</v>
      </c>
      <c r="B80" s="7" t="s">
        <v>359</v>
      </c>
      <c r="C80" s="352">
        <f>SUM(C76:C79)</f>
        <v>0</v>
      </c>
      <c r="D80" s="365">
        <f>SUM(D76:D79)</f>
        <v>0</v>
      </c>
      <c r="E80" s="202"/>
      <c r="F80" s="366">
        <f>SUM(F76:F79)</f>
        <v>0</v>
      </c>
      <c r="G80" s="380"/>
      <c r="H80" s="301">
        <f t="shared" si="47"/>
        <v>0</v>
      </c>
      <c r="I80" s="301"/>
      <c r="J80" s="355">
        <f>SUM(J76:J79)</f>
        <v>0</v>
      </c>
      <c r="K80" s="145">
        <f t="shared" ref="K80:AA80" si="51">SUM(K76:K79)</f>
        <v>0</v>
      </c>
      <c r="L80" s="145">
        <f t="shared" si="51"/>
        <v>0</v>
      </c>
      <c r="M80" s="145">
        <f t="shared" ref="M80:R80" si="52">SUM(M76:M79)</f>
        <v>0</v>
      </c>
      <c r="N80" s="145">
        <f t="shared" si="52"/>
        <v>0</v>
      </c>
      <c r="O80" s="145">
        <f t="shared" si="52"/>
        <v>0</v>
      </c>
      <c r="P80" s="145">
        <f t="shared" si="52"/>
        <v>0</v>
      </c>
      <c r="Q80" s="145">
        <f t="shared" si="52"/>
        <v>0</v>
      </c>
      <c r="R80" s="145">
        <f t="shared" si="52"/>
        <v>0</v>
      </c>
      <c r="S80" s="145">
        <f t="shared" si="51"/>
        <v>0</v>
      </c>
      <c r="T80" s="145">
        <f t="shared" si="51"/>
        <v>0</v>
      </c>
      <c r="U80" s="145">
        <f t="shared" si="51"/>
        <v>0</v>
      </c>
      <c r="V80" s="145">
        <f t="shared" si="51"/>
        <v>0</v>
      </c>
      <c r="W80" s="145">
        <f t="shared" si="51"/>
        <v>0</v>
      </c>
      <c r="X80" s="145">
        <f t="shared" si="51"/>
        <v>0</v>
      </c>
      <c r="Y80" s="145">
        <f t="shared" si="51"/>
        <v>0</v>
      </c>
      <c r="Z80" s="145">
        <f t="shared" si="51"/>
        <v>0</v>
      </c>
      <c r="AA80" s="145">
        <f t="shared" si="51"/>
        <v>0</v>
      </c>
      <c r="AB80" s="117">
        <f t="shared" si="48"/>
        <v>0</v>
      </c>
      <c r="AC80" s="117">
        <f t="shared" si="46"/>
        <v>0</v>
      </c>
      <c r="AD80" s="7" t="s">
        <v>359</v>
      </c>
    </row>
    <row r="81" spans="1:30" x14ac:dyDescent="0.3">
      <c r="A81" s="5" t="s">
        <v>624</v>
      </c>
      <c r="B81" s="5" t="s">
        <v>360</v>
      </c>
      <c r="C81" s="351">
        <v>76403317</v>
      </c>
      <c r="D81" s="363">
        <v>234761</v>
      </c>
      <c r="E81" s="201">
        <v>0</v>
      </c>
      <c r="F81" s="364">
        <v>0</v>
      </c>
      <c r="G81" s="418">
        <v>93942</v>
      </c>
      <c r="H81" s="300">
        <f t="shared" si="47"/>
        <v>76638078</v>
      </c>
      <c r="I81" s="300">
        <f>H81</f>
        <v>76638078</v>
      </c>
      <c r="J81" s="384">
        <v>0</v>
      </c>
      <c r="K81" s="184">
        <v>0</v>
      </c>
      <c r="L81" s="156"/>
      <c r="M81" s="183"/>
      <c r="N81" s="183"/>
      <c r="O81" s="183"/>
      <c r="P81" s="183"/>
      <c r="Q81" s="183"/>
      <c r="R81" s="183"/>
      <c r="S81" s="201">
        <v>76403317</v>
      </c>
      <c r="T81" s="183"/>
      <c r="U81" s="183"/>
      <c r="V81" s="183"/>
      <c r="W81" s="183"/>
      <c r="X81" s="183"/>
      <c r="Y81" s="183"/>
      <c r="Z81" s="183"/>
      <c r="AA81" s="183">
        <v>0</v>
      </c>
      <c r="AB81" s="117">
        <f t="shared" si="48"/>
        <v>76403317</v>
      </c>
      <c r="AC81" s="117">
        <f t="shared" si="46"/>
        <v>0</v>
      </c>
      <c r="AD81" s="5" t="s">
        <v>360</v>
      </c>
    </row>
    <row r="82" spans="1:30" x14ac:dyDescent="0.3">
      <c r="A82" s="5" t="s">
        <v>625</v>
      </c>
      <c r="B82" s="5" t="s">
        <v>360</v>
      </c>
      <c r="C82" s="294">
        <v>0</v>
      </c>
      <c r="D82" s="363"/>
      <c r="E82" s="201"/>
      <c r="F82" s="364">
        <v>0</v>
      </c>
      <c r="G82" s="379"/>
      <c r="H82" s="300">
        <f t="shared" si="47"/>
        <v>0</v>
      </c>
      <c r="I82" s="300">
        <f t="shared" ref="I82:I84" si="53">H82</f>
        <v>0</v>
      </c>
      <c r="J82" s="385"/>
      <c r="K82" s="141">
        <v>0</v>
      </c>
      <c r="L82" s="156"/>
      <c r="M82" s="183"/>
      <c r="N82" s="183"/>
      <c r="O82" s="183"/>
      <c r="P82" s="183"/>
      <c r="Q82" s="183"/>
      <c r="R82" s="183"/>
      <c r="S82" s="183"/>
      <c r="T82" s="183"/>
      <c r="U82" s="183"/>
      <c r="V82" s="183"/>
      <c r="W82" s="183"/>
      <c r="X82" s="183"/>
      <c r="Y82" s="183"/>
      <c r="Z82" s="183"/>
      <c r="AA82" s="183"/>
      <c r="AB82" s="117">
        <f t="shared" si="48"/>
        <v>0</v>
      </c>
      <c r="AC82" s="117">
        <f t="shared" si="46"/>
        <v>0</v>
      </c>
      <c r="AD82" s="5" t="s">
        <v>360</v>
      </c>
    </row>
    <row r="83" spans="1:30" x14ac:dyDescent="0.3">
      <c r="A83" s="5" t="s">
        <v>622</v>
      </c>
      <c r="B83" s="5" t="s">
        <v>361</v>
      </c>
      <c r="C83" s="294"/>
      <c r="D83" s="363"/>
      <c r="E83" s="201"/>
      <c r="F83" s="364"/>
      <c r="G83" s="379"/>
      <c r="H83" s="300">
        <f t="shared" si="47"/>
        <v>0</v>
      </c>
      <c r="I83" s="300">
        <f t="shared" si="53"/>
        <v>0</v>
      </c>
      <c r="J83" s="385"/>
      <c r="K83" s="156"/>
      <c r="L83" s="156"/>
      <c r="M83" s="183"/>
      <c r="N83" s="183"/>
      <c r="O83" s="183"/>
      <c r="P83" s="183"/>
      <c r="Q83" s="183"/>
      <c r="R83" s="183"/>
      <c r="S83" s="183"/>
      <c r="T83" s="183"/>
      <c r="U83" s="183"/>
      <c r="V83" s="183"/>
      <c r="W83" s="183"/>
      <c r="X83" s="183"/>
      <c r="Y83" s="183"/>
      <c r="Z83" s="183"/>
      <c r="AA83" s="183"/>
      <c r="AB83" s="117">
        <f t="shared" si="48"/>
        <v>0</v>
      </c>
      <c r="AC83" s="117">
        <f t="shared" si="46"/>
        <v>0</v>
      </c>
      <c r="AD83" s="5" t="s">
        <v>361</v>
      </c>
    </row>
    <row r="84" spans="1:30" x14ac:dyDescent="0.3">
      <c r="A84" s="5" t="s">
        <v>623</v>
      </c>
      <c r="B84" s="5" t="s">
        <v>361</v>
      </c>
      <c r="C84" s="294"/>
      <c r="D84" s="363"/>
      <c r="E84" s="201"/>
      <c r="F84" s="364"/>
      <c r="G84" s="379"/>
      <c r="H84" s="300">
        <f t="shared" si="47"/>
        <v>0</v>
      </c>
      <c r="I84" s="300">
        <f t="shared" si="53"/>
        <v>0</v>
      </c>
      <c r="J84" s="385"/>
      <c r="K84" s="156"/>
      <c r="L84" s="156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  <c r="AB84" s="117">
        <f t="shared" si="48"/>
        <v>0</v>
      </c>
      <c r="AC84" s="117">
        <f t="shared" si="46"/>
        <v>0</v>
      </c>
      <c r="AD84" s="5" t="s">
        <v>361</v>
      </c>
    </row>
    <row r="85" spans="1:30" x14ac:dyDescent="0.3">
      <c r="A85" s="7" t="s">
        <v>515</v>
      </c>
      <c r="B85" s="7" t="s">
        <v>362</v>
      </c>
      <c r="C85" s="352">
        <f>SUM(C81:C84)</f>
        <v>76403317</v>
      </c>
      <c r="D85" s="365">
        <f>SUM(D81:D84)</f>
        <v>234761</v>
      </c>
      <c r="E85" s="202">
        <f>SUM(E81:E84)</f>
        <v>0</v>
      </c>
      <c r="F85" s="366">
        <f>D85+E85</f>
        <v>234761</v>
      </c>
      <c r="G85" s="380">
        <v>93942</v>
      </c>
      <c r="H85" s="301">
        <f>C85+F85+G85</f>
        <v>76732020</v>
      </c>
      <c r="I85" s="301">
        <f>H85</f>
        <v>76732020</v>
      </c>
      <c r="J85" s="355">
        <f>SUM(J81:J84)</f>
        <v>0</v>
      </c>
      <c r="K85" s="145">
        <f t="shared" ref="K85:AA85" si="54">SUM(K81:K84)</f>
        <v>0</v>
      </c>
      <c r="L85" s="145">
        <f t="shared" si="54"/>
        <v>0</v>
      </c>
      <c r="M85" s="145">
        <f t="shared" ref="M85:R85" si="55">SUM(M81:M84)</f>
        <v>0</v>
      </c>
      <c r="N85" s="145">
        <f t="shared" si="55"/>
        <v>0</v>
      </c>
      <c r="O85" s="145">
        <f t="shared" si="55"/>
        <v>0</v>
      </c>
      <c r="P85" s="145">
        <f t="shared" si="55"/>
        <v>0</v>
      </c>
      <c r="Q85" s="145">
        <f t="shared" si="55"/>
        <v>0</v>
      </c>
      <c r="R85" s="145">
        <f t="shared" si="55"/>
        <v>0</v>
      </c>
      <c r="S85" s="145">
        <f t="shared" si="54"/>
        <v>76403317</v>
      </c>
      <c r="T85" s="145">
        <f t="shared" si="54"/>
        <v>0</v>
      </c>
      <c r="U85" s="145">
        <f t="shared" si="54"/>
        <v>0</v>
      </c>
      <c r="V85" s="145">
        <f t="shared" si="54"/>
        <v>0</v>
      </c>
      <c r="W85" s="145">
        <f t="shared" si="54"/>
        <v>0</v>
      </c>
      <c r="X85" s="145">
        <f t="shared" si="54"/>
        <v>0</v>
      </c>
      <c r="Y85" s="145">
        <f t="shared" si="54"/>
        <v>0</v>
      </c>
      <c r="Z85" s="145">
        <f t="shared" si="54"/>
        <v>0</v>
      </c>
      <c r="AA85" s="145">
        <f t="shared" si="54"/>
        <v>0</v>
      </c>
      <c r="AB85" s="117">
        <f t="shared" si="48"/>
        <v>76403317</v>
      </c>
      <c r="AC85" s="117">
        <f t="shared" si="46"/>
        <v>0</v>
      </c>
      <c r="AD85" s="7" t="s">
        <v>362</v>
      </c>
    </row>
    <row r="86" spans="1:30" x14ac:dyDescent="0.3">
      <c r="A86" s="38" t="s">
        <v>363</v>
      </c>
      <c r="B86" s="5" t="s">
        <v>364</v>
      </c>
      <c r="C86" s="294"/>
      <c r="D86" s="363"/>
      <c r="E86" s="201"/>
      <c r="F86" s="364"/>
      <c r="G86" s="379"/>
      <c r="H86" s="300">
        <f t="shared" si="47"/>
        <v>0</v>
      </c>
      <c r="I86" s="300">
        <f>H86</f>
        <v>0</v>
      </c>
      <c r="J86" s="385"/>
      <c r="K86" s="156"/>
      <c r="L86" s="156"/>
      <c r="M86" s="183"/>
      <c r="N86" s="183"/>
      <c r="O86" s="183"/>
      <c r="P86" s="183"/>
      <c r="Q86" s="183"/>
      <c r="R86" s="183"/>
      <c r="S86" s="183"/>
      <c r="T86" s="183"/>
      <c r="U86" s="183"/>
      <c r="V86" s="183"/>
      <c r="W86" s="183"/>
      <c r="X86" s="183"/>
      <c r="Y86" s="183"/>
      <c r="Z86" s="183"/>
      <c r="AA86" s="183"/>
      <c r="AB86" s="117">
        <f t="shared" si="48"/>
        <v>0</v>
      </c>
      <c r="AC86" s="117">
        <f t="shared" si="46"/>
        <v>0</v>
      </c>
      <c r="AD86" s="5" t="s">
        <v>364</v>
      </c>
    </row>
    <row r="87" spans="1:30" x14ac:dyDescent="0.3">
      <c r="A87" s="38" t="s">
        <v>365</v>
      </c>
      <c r="B87" s="5" t="s">
        <v>366</v>
      </c>
      <c r="C87" s="294"/>
      <c r="D87" s="363"/>
      <c r="E87" s="201"/>
      <c r="F87" s="364"/>
      <c r="G87" s="379"/>
      <c r="H87" s="300">
        <f t="shared" si="47"/>
        <v>0</v>
      </c>
      <c r="I87" s="300">
        <f t="shared" ref="I87:I90" si="56">H87</f>
        <v>0</v>
      </c>
      <c r="J87" s="385"/>
      <c r="K87" s="156"/>
      <c r="L87" s="156"/>
      <c r="M87" s="183"/>
      <c r="N87" s="183"/>
      <c r="O87" s="183"/>
      <c r="P87" s="183"/>
      <c r="Q87" s="183"/>
      <c r="R87" s="183"/>
      <c r="S87" s="183"/>
      <c r="T87" s="183"/>
      <c r="U87" s="183"/>
      <c r="V87" s="183"/>
      <c r="W87" s="183"/>
      <c r="X87" s="183"/>
      <c r="Y87" s="183"/>
      <c r="Z87" s="183"/>
      <c r="AA87" s="183"/>
      <c r="AB87" s="117">
        <f t="shared" si="48"/>
        <v>0</v>
      </c>
      <c r="AC87" s="117">
        <f t="shared" si="46"/>
        <v>0</v>
      </c>
      <c r="AD87" s="5" t="s">
        <v>366</v>
      </c>
    </row>
    <row r="88" spans="1:30" x14ac:dyDescent="0.3">
      <c r="A88" s="38" t="s">
        <v>367</v>
      </c>
      <c r="B88" s="5" t="s">
        <v>368</v>
      </c>
      <c r="C88" s="294"/>
      <c r="D88" s="363">
        <v>65967002</v>
      </c>
      <c r="E88" s="201"/>
      <c r="F88" s="417">
        <f>D88+E88</f>
        <v>65967002</v>
      </c>
      <c r="G88" s="418">
        <v>31048406</v>
      </c>
      <c r="H88" s="300">
        <f>C88+F88+G88</f>
        <v>97015408</v>
      </c>
      <c r="I88" s="300">
        <v>0</v>
      </c>
      <c r="J88" s="385"/>
      <c r="K88" s="156"/>
      <c r="L88" s="156"/>
      <c r="M88" s="183"/>
      <c r="N88" s="183"/>
      <c r="O88" s="183"/>
      <c r="P88" s="183"/>
      <c r="Q88" s="183"/>
      <c r="R88" s="183"/>
      <c r="S88" s="183"/>
      <c r="T88" s="183"/>
      <c r="U88" s="183"/>
      <c r="V88" s="183"/>
      <c r="W88" s="183"/>
      <c r="X88" s="183"/>
      <c r="Y88" s="183"/>
      <c r="Z88" s="183"/>
      <c r="AA88" s="183"/>
      <c r="AB88" s="117">
        <f t="shared" si="48"/>
        <v>0</v>
      </c>
      <c r="AC88" s="117">
        <f t="shared" si="46"/>
        <v>0</v>
      </c>
      <c r="AD88" s="5" t="s">
        <v>368</v>
      </c>
    </row>
    <row r="89" spans="1:30" x14ac:dyDescent="0.3">
      <c r="A89" s="38" t="s">
        <v>369</v>
      </c>
      <c r="B89" s="5" t="s">
        <v>370</v>
      </c>
      <c r="C89" s="294"/>
      <c r="D89" s="363"/>
      <c r="E89" s="201"/>
      <c r="F89" s="364"/>
      <c r="G89" s="379"/>
      <c r="H89" s="300">
        <f t="shared" si="47"/>
        <v>0</v>
      </c>
      <c r="I89" s="300">
        <f t="shared" si="56"/>
        <v>0</v>
      </c>
      <c r="J89" s="385"/>
      <c r="K89" s="156"/>
      <c r="L89" s="156"/>
      <c r="M89" s="183"/>
      <c r="N89" s="183"/>
      <c r="O89" s="183"/>
      <c r="P89" s="183"/>
      <c r="Q89" s="183"/>
      <c r="R89" s="183"/>
      <c r="S89" s="183"/>
      <c r="T89" s="183"/>
      <c r="U89" s="183"/>
      <c r="V89" s="183"/>
      <c r="W89" s="183"/>
      <c r="X89" s="183"/>
      <c r="Y89" s="183"/>
      <c r="Z89" s="183"/>
      <c r="AA89" s="183"/>
      <c r="AB89" s="117">
        <f t="shared" si="48"/>
        <v>0</v>
      </c>
      <c r="AC89" s="117">
        <f t="shared" si="46"/>
        <v>0</v>
      </c>
      <c r="AD89" s="5" t="s">
        <v>370</v>
      </c>
    </row>
    <row r="90" spans="1:30" x14ac:dyDescent="0.3">
      <c r="A90" s="13" t="s">
        <v>497</v>
      </c>
      <c r="B90" s="5" t="s">
        <v>371</v>
      </c>
      <c r="C90" s="294"/>
      <c r="D90" s="363"/>
      <c r="E90" s="201"/>
      <c r="F90" s="364"/>
      <c r="G90" s="379"/>
      <c r="H90" s="300">
        <f t="shared" si="47"/>
        <v>0</v>
      </c>
      <c r="I90" s="300">
        <f t="shared" si="56"/>
        <v>0</v>
      </c>
      <c r="J90" s="385"/>
      <c r="K90" s="156"/>
      <c r="L90" s="156"/>
      <c r="M90" s="183"/>
      <c r="N90" s="183"/>
      <c r="O90" s="183"/>
      <c r="P90" s="183"/>
      <c r="Q90" s="183"/>
      <c r="R90" s="183"/>
      <c r="S90" s="183"/>
      <c r="T90" s="183"/>
      <c r="U90" s="183"/>
      <c r="V90" s="183"/>
      <c r="W90" s="183"/>
      <c r="X90" s="183"/>
      <c r="Y90" s="183"/>
      <c r="Z90" s="183"/>
      <c r="AA90" s="183"/>
      <c r="AB90" s="117">
        <f t="shared" si="48"/>
        <v>0</v>
      </c>
      <c r="AC90" s="117">
        <f t="shared" si="46"/>
        <v>0</v>
      </c>
      <c r="AD90" s="5" t="s">
        <v>371</v>
      </c>
    </row>
    <row r="91" spans="1:30" x14ac:dyDescent="0.3">
      <c r="A91" s="15" t="s">
        <v>516</v>
      </c>
      <c r="B91" s="7" t="s">
        <v>373</v>
      </c>
      <c r="C91" s="295">
        <f>C75+C80+C85+C86+C87+C88+C89+C90</f>
        <v>76403317</v>
      </c>
      <c r="D91" s="373">
        <f>D75+D80+D85+D86+D87+D88+D89+D90</f>
        <v>66201763</v>
      </c>
      <c r="E91" s="203">
        <f>E75+E80+E85+E86+E87+E88+E89+E90</f>
        <v>0</v>
      </c>
      <c r="F91" s="374">
        <f>D91+E91</f>
        <v>66201763</v>
      </c>
      <c r="G91" s="301">
        <f>G85+G88</f>
        <v>31142348</v>
      </c>
      <c r="H91" s="301">
        <f>H75+H80+H85+H86+H87+H88+H89+H90</f>
        <v>173747428</v>
      </c>
      <c r="I91" s="301">
        <v>0</v>
      </c>
      <c r="J91" s="359">
        <f>J75+J80+J85+J86+J87+J88+J89+J90</f>
        <v>0</v>
      </c>
      <c r="K91" s="142">
        <f t="shared" ref="K91:AA91" si="57">K75+K80+K85+K86+K87+K88+K89+K90</f>
        <v>0</v>
      </c>
      <c r="L91" s="142">
        <f t="shared" si="57"/>
        <v>0</v>
      </c>
      <c r="M91" s="142">
        <f t="shared" ref="M91:R91" si="58">M75+M80+M85+M86+M87+M88+M89+M90</f>
        <v>0</v>
      </c>
      <c r="N91" s="142">
        <f t="shared" si="58"/>
        <v>0</v>
      </c>
      <c r="O91" s="142">
        <f t="shared" si="58"/>
        <v>0</v>
      </c>
      <c r="P91" s="142">
        <f t="shared" si="58"/>
        <v>0</v>
      </c>
      <c r="Q91" s="142">
        <f t="shared" si="58"/>
        <v>0</v>
      </c>
      <c r="R91" s="142">
        <f t="shared" si="58"/>
        <v>0</v>
      </c>
      <c r="S91" s="142">
        <f t="shared" si="57"/>
        <v>76403317</v>
      </c>
      <c r="T91" s="142">
        <f t="shared" si="57"/>
        <v>0</v>
      </c>
      <c r="U91" s="142">
        <f t="shared" si="57"/>
        <v>0</v>
      </c>
      <c r="V91" s="142">
        <f t="shared" si="57"/>
        <v>0</v>
      </c>
      <c r="W91" s="142">
        <f t="shared" si="57"/>
        <v>0</v>
      </c>
      <c r="X91" s="142">
        <f t="shared" si="57"/>
        <v>0</v>
      </c>
      <c r="Y91" s="142">
        <f t="shared" si="57"/>
        <v>0</v>
      </c>
      <c r="Z91" s="142">
        <f t="shared" si="57"/>
        <v>0</v>
      </c>
      <c r="AA91" s="142">
        <f t="shared" si="57"/>
        <v>0</v>
      </c>
      <c r="AB91" s="117">
        <f t="shared" si="48"/>
        <v>76403317</v>
      </c>
      <c r="AC91" s="117">
        <f t="shared" si="46"/>
        <v>0</v>
      </c>
      <c r="AD91" s="7" t="s">
        <v>373</v>
      </c>
    </row>
    <row r="92" spans="1:30" x14ac:dyDescent="0.3">
      <c r="A92" s="13" t="s">
        <v>374</v>
      </c>
      <c r="B92" s="5" t="s">
        <v>375</v>
      </c>
      <c r="C92" s="294"/>
      <c r="D92" s="363"/>
      <c r="E92" s="201"/>
      <c r="F92" s="364"/>
      <c r="G92" s="379"/>
      <c r="H92" s="300">
        <f t="shared" si="47"/>
        <v>0</v>
      </c>
      <c r="I92" s="300">
        <f>H92</f>
        <v>0</v>
      </c>
      <c r="J92" s="385"/>
      <c r="K92" s="141"/>
      <c r="L92" s="141"/>
      <c r="M92" s="141"/>
      <c r="N92" s="141"/>
      <c r="O92" s="141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17">
        <f t="shared" si="48"/>
        <v>0</v>
      </c>
      <c r="AC92" s="117">
        <f t="shared" si="46"/>
        <v>0</v>
      </c>
      <c r="AD92" s="5" t="s">
        <v>375</v>
      </c>
    </row>
    <row r="93" spans="1:30" x14ac:dyDescent="0.3">
      <c r="A93" s="13" t="s">
        <v>376</v>
      </c>
      <c r="B93" s="5" t="s">
        <v>377</v>
      </c>
      <c r="C93" s="294"/>
      <c r="D93" s="363"/>
      <c r="E93" s="201"/>
      <c r="F93" s="364"/>
      <c r="G93" s="379"/>
      <c r="H93" s="300">
        <f t="shared" si="47"/>
        <v>0</v>
      </c>
      <c r="I93" s="300">
        <f t="shared" ref="I93:I95" si="59">H93</f>
        <v>0</v>
      </c>
      <c r="J93" s="385"/>
      <c r="K93" s="141"/>
      <c r="L93" s="141"/>
      <c r="M93" s="141"/>
      <c r="N93" s="141"/>
      <c r="O93" s="141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17">
        <f t="shared" si="48"/>
        <v>0</v>
      </c>
      <c r="AC93" s="117">
        <f t="shared" si="46"/>
        <v>0</v>
      </c>
      <c r="AD93" s="5" t="s">
        <v>377</v>
      </c>
    </row>
    <row r="94" spans="1:30" x14ac:dyDescent="0.3">
      <c r="A94" s="38" t="s">
        <v>378</v>
      </c>
      <c r="B94" s="5" t="s">
        <v>379</v>
      </c>
      <c r="C94" s="294"/>
      <c r="D94" s="363"/>
      <c r="E94" s="201"/>
      <c r="F94" s="364"/>
      <c r="G94" s="379"/>
      <c r="H94" s="300">
        <f t="shared" si="47"/>
        <v>0</v>
      </c>
      <c r="I94" s="300">
        <f t="shared" si="59"/>
        <v>0</v>
      </c>
      <c r="J94" s="385"/>
      <c r="K94" s="141"/>
      <c r="L94" s="141"/>
      <c r="M94" s="141"/>
      <c r="N94" s="141"/>
      <c r="O94" s="141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17">
        <f t="shared" si="48"/>
        <v>0</v>
      </c>
      <c r="AC94" s="117">
        <f t="shared" si="46"/>
        <v>0</v>
      </c>
      <c r="AD94" s="5" t="s">
        <v>379</v>
      </c>
    </row>
    <row r="95" spans="1:30" x14ac:dyDescent="0.3">
      <c r="A95" s="38" t="s">
        <v>498</v>
      </c>
      <c r="B95" s="5" t="s">
        <v>380</v>
      </c>
      <c r="C95" s="294"/>
      <c r="D95" s="363"/>
      <c r="E95" s="201"/>
      <c r="F95" s="364"/>
      <c r="G95" s="379"/>
      <c r="H95" s="300">
        <f t="shared" si="47"/>
        <v>0</v>
      </c>
      <c r="I95" s="300">
        <f t="shared" si="59"/>
        <v>0</v>
      </c>
      <c r="J95" s="385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17">
        <f t="shared" si="48"/>
        <v>0</v>
      </c>
      <c r="AC95" s="117">
        <f t="shared" si="46"/>
        <v>0</v>
      </c>
      <c r="AD95" s="5" t="s">
        <v>380</v>
      </c>
    </row>
    <row r="96" spans="1:30" x14ac:dyDescent="0.3">
      <c r="A96" s="14" t="s">
        <v>517</v>
      </c>
      <c r="B96" s="7" t="s">
        <v>381</v>
      </c>
      <c r="C96" s="352">
        <f>SUM(C92:C95)</f>
        <v>0</v>
      </c>
      <c r="D96" s="365">
        <f>SUM(D92:D95)</f>
        <v>0</v>
      </c>
      <c r="E96" s="202">
        <f>SUM(E92:E95)</f>
        <v>0</v>
      </c>
      <c r="F96" s="366">
        <f>SUM(F92:F95)</f>
        <v>0</v>
      </c>
      <c r="G96" s="380"/>
      <c r="H96" s="301">
        <f t="shared" si="47"/>
        <v>0</v>
      </c>
      <c r="I96" s="301">
        <f>H96</f>
        <v>0</v>
      </c>
      <c r="J96" s="355">
        <f>SUM(J92:J95)</f>
        <v>0</v>
      </c>
      <c r="K96" s="145">
        <f t="shared" ref="K96:AA96" si="60">SUM(K92:K95)</f>
        <v>0</v>
      </c>
      <c r="L96" s="145">
        <f t="shared" si="60"/>
        <v>0</v>
      </c>
      <c r="M96" s="145">
        <f t="shared" ref="M96:R96" si="61">SUM(M92:M95)</f>
        <v>0</v>
      </c>
      <c r="N96" s="145">
        <f t="shared" si="61"/>
        <v>0</v>
      </c>
      <c r="O96" s="145">
        <f t="shared" si="61"/>
        <v>0</v>
      </c>
      <c r="P96" s="145">
        <f t="shared" si="61"/>
        <v>0</v>
      </c>
      <c r="Q96" s="145">
        <f t="shared" si="61"/>
        <v>0</v>
      </c>
      <c r="R96" s="145">
        <f t="shared" si="61"/>
        <v>0</v>
      </c>
      <c r="S96" s="145">
        <f t="shared" si="60"/>
        <v>0</v>
      </c>
      <c r="T96" s="145">
        <f t="shared" si="60"/>
        <v>0</v>
      </c>
      <c r="U96" s="145">
        <f t="shared" si="60"/>
        <v>0</v>
      </c>
      <c r="V96" s="145">
        <f t="shared" si="60"/>
        <v>0</v>
      </c>
      <c r="W96" s="145">
        <f t="shared" si="60"/>
        <v>0</v>
      </c>
      <c r="X96" s="145">
        <f t="shared" si="60"/>
        <v>0</v>
      </c>
      <c r="Y96" s="145">
        <f t="shared" si="60"/>
        <v>0</v>
      </c>
      <c r="Z96" s="145">
        <f t="shared" si="60"/>
        <v>0</v>
      </c>
      <c r="AA96" s="145">
        <f t="shared" si="60"/>
        <v>0</v>
      </c>
      <c r="AB96" s="117">
        <f t="shared" si="48"/>
        <v>0</v>
      </c>
      <c r="AC96" s="117">
        <f t="shared" si="46"/>
        <v>0</v>
      </c>
      <c r="AD96" s="7" t="s">
        <v>381</v>
      </c>
    </row>
    <row r="97" spans="1:30" x14ac:dyDescent="0.3">
      <c r="A97" s="15" t="s">
        <v>382</v>
      </c>
      <c r="B97" s="7" t="s">
        <v>383</v>
      </c>
      <c r="C97" s="294"/>
      <c r="D97" s="363"/>
      <c r="E97" s="201"/>
      <c r="F97" s="364"/>
      <c r="G97" s="379"/>
      <c r="H97" s="300">
        <f t="shared" si="47"/>
        <v>0</v>
      </c>
      <c r="I97" s="300">
        <f>H97</f>
        <v>0</v>
      </c>
      <c r="J97" s="385"/>
      <c r="K97" s="141"/>
      <c r="L97" s="141"/>
      <c r="M97" s="141"/>
      <c r="N97" s="141"/>
      <c r="O97" s="141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17">
        <f t="shared" si="48"/>
        <v>0</v>
      </c>
      <c r="AC97" s="117">
        <f t="shared" si="46"/>
        <v>0</v>
      </c>
      <c r="AD97" s="7" t="s">
        <v>383</v>
      </c>
    </row>
    <row r="98" spans="1:30" ht="15.6" x14ac:dyDescent="0.3">
      <c r="A98" s="41" t="s">
        <v>518</v>
      </c>
      <c r="B98" s="42" t="s">
        <v>384</v>
      </c>
      <c r="C98" s="297">
        <f>C91+C96+C97</f>
        <v>76403317</v>
      </c>
      <c r="D98" s="375">
        <f>D91+D96+D97</f>
        <v>66201763</v>
      </c>
      <c r="E98" s="214">
        <f>E91+E96+E97</f>
        <v>0</v>
      </c>
      <c r="F98" s="370">
        <f>F91+F96+F97</f>
        <v>66201763</v>
      </c>
      <c r="G98" s="303">
        <f>G91</f>
        <v>31142348</v>
      </c>
      <c r="H98" s="303">
        <f>H91+H96+H97</f>
        <v>173747428</v>
      </c>
      <c r="I98" s="303">
        <f>H98</f>
        <v>173747428</v>
      </c>
      <c r="J98" s="357">
        <f>J91+J96+J97</f>
        <v>0</v>
      </c>
      <c r="K98" s="213">
        <f t="shared" ref="K98:AA98" si="62">K91+K96+K97</f>
        <v>0</v>
      </c>
      <c r="L98" s="213">
        <f t="shared" si="62"/>
        <v>0</v>
      </c>
      <c r="M98" s="213">
        <f t="shared" ref="M98:R98" si="63">M91+M96+M97</f>
        <v>0</v>
      </c>
      <c r="N98" s="213">
        <f t="shared" si="63"/>
        <v>0</v>
      </c>
      <c r="O98" s="213">
        <f t="shared" si="63"/>
        <v>0</v>
      </c>
      <c r="P98" s="213">
        <f t="shared" si="63"/>
        <v>0</v>
      </c>
      <c r="Q98" s="213">
        <f t="shared" si="63"/>
        <v>0</v>
      </c>
      <c r="R98" s="213">
        <f t="shared" si="63"/>
        <v>0</v>
      </c>
      <c r="S98" s="213">
        <f t="shared" si="62"/>
        <v>76403317</v>
      </c>
      <c r="T98" s="213">
        <f t="shared" si="62"/>
        <v>0</v>
      </c>
      <c r="U98" s="213">
        <f t="shared" si="62"/>
        <v>0</v>
      </c>
      <c r="V98" s="213">
        <f t="shared" si="62"/>
        <v>0</v>
      </c>
      <c r="W98" s="213">
        <f t="shared" si="62"/>
        <v>0</v>
      </c>
      <c r="X98" s="213">
        <f t="shared" si="62"/>
        <v>0</v>
      </c>
      <c r="Y98" s="213">
        <f t="shared" si="62"/>
        <v>0</v>
      </c>
      <c r="Z98" s="213">
        <f t="shared" si="62"/>
        <v>0</v>
      </c>
      <c r="AA98" s="213">
        <f t="shared" si="62"/>
        <v>0</v>
      </c>
      <c r="AB98" s="117">
        <f t="shared" si="48"/>
        <v>76403317</v>
      </c>
      <c r="AC98" s="117">
        <f t="shared" si="46"/>
        <v>0</v>
      </c>
      <c r="AD98" s="42" t="s">
        <v>384</v>
      </c>
    </row>
    <row r="99" spans="1:30" ht="16.2" thickBot="1" x14ac:dyDescent="0.35">
      <c r="A99" s="143" t="s">
        <v>500</v>
      </c>
      <c r="B99" s="144"/>
      <c r="C99" s="354">
        <f>C69+C98</f>
        <v>311444602</v>
      </c>
      <c r="D99" s="376">
        <f>D69+D98</f>
        <v>66201763</v>
      </c>
      <c r="E99" s="376">
        <f>E69+E98</f>
        <v>0</v>
      </c>
      <c r="F99" s="377">
        <f>F69+F98</f>
        <v>66201763</v>
      </c>
      <c r="G99" s="382">
        <f>G98</f>
        <v>31142348</v>
      </c>
      <c r="H99" s="382">
        <f>H69+H98</f>
        <v>408788713</v>
      </c>
      <c r="I99" s="382">
        <f>I21+I35+I46+I68+I85+I91</f>
        <v>311773305</v>
      </c>
      <c r="J99" s="360">
        <f>J69+J98</f>
        <v>16631188</v>
      </c>
      <c r="K99" s="216">
        <f t="shared" ref="K99:AA99" si="64">K69+K98</f>
        <v>12889005</v>
      </c>
      <c r="L99" s="216">
        <f t="shared" si="64"/>
        <v>8327119</v>
      </c>
      <c r="M99" s="216">
        <f t="shared" ref="M99:R99" si="65">M69+M98</f>
        <v>7602000</v>
      </c>
      <c r="N99" s="216">
        <f t="shared" si="65"/>
        <v>990000</v>
      </c>
      <c r="O99" s="216">
        <f t="shared" si="65"/>
        <v>345590</v>
      </c>
      <c r="P99" s="216">
        <f t="shared" si="65"/>
        <v>29970000</v>
      </c>
      <c r="Q99" s="216">
        <f t="shared" si="65"/>
        <v>141088889</v>
      </c>
      <c r="R99" s="216">
        <f t="shared" si="65"/>
        <v>17197494</v>
      </c>
      <c r="S99" s="216">
        <f t="shared" si="64"/>
        <v>76403317</v>
      </c>
      <c r="T99" s="216">
        <f t="shared" si="64"/>
        <v>0</v>
      </c>
      <c r="U99" s="216">
        <f t="shared" si="64"/>
        <v>0</v>
      </c>
      <c r="V99" s="216">
        <f t="shared" si="64"/>
        <v>0</v>
      </c>
      <c r="W99" s="216">
        <f t="shared" si="64"/>
        <v>0</v>
      </c>
      <c r="X99" s="216">
        <f t="shared" si="64"/>
        <v>0</v>
      </c>
      <c r="Y99" s="216">
        <f t="shared" si="64"/>
        <v>0</v>
      </c>
      <c r="Z99" s="216">
        <f t="shared" si="64"/>
        <v>0</v>
      </c>
      <c r="AA99" s="216">
        <f t="shared" si="64"/>
        <v>0</v>
      </c>
      <c r="AB99" s="117">
        <f t="shared" si="48"/>
        <v>311444602</v>
      </c>
      <c r="AC99" s="117">
        <f t="shared" si="46"/>
        <v>0</v>
      </c>
      <c r="AD99" s="144"/>
    </row>
    <row r="100" spans="1:30" x14ac:dyDescent="0.3">
      <c r="F100" s="117"/>
      <c r="G100" s="117"/>
      <c r="H100" s="117"/>
      <c r="I100" s="117"/>
      <c r="J100" s="117"/>
      <c r="K100" s="117"/>
      <c r="L100" s="117"/>
    </row>
    <row r="101" spans="1:30" x14ac:dyDescent="0.3">
      <c r="F101" s="117"/>
      <c r="G101" s="117"/>
      <c r="H101" s="117"/>
      <c r="I101" s="117"/>
      <c r="J101" s="117"/>
      <c r="K101" s="117"/>
      <c r="L101" s="117"/>
    </row>
    <row r="102" spans="1:30" x14ac:dyDescent="0.3">
      <c r="F102" s="117"/>
      <c r="G102" s="117"/>
      <c r="H102" s="117"/>
      <c r="I102" s="117"/>
      <c r="J102" s="117"/>
      <c r="K102" s="117"/>
      <c r="L102" s="117"/>
    </row>
    <row r="103" spans="1:30" x14ac:dyDescent="0.3">
      <c r="F103" s="117"/>
      <c r="G103" s="117"/>
      <c r="H103" s="117"/>
      <c r="I103" s="117"/>
      <c r="J103" s="117"/>
      <c r="K103" s="117"/>
      <c r="L103" s="117"/>
    </row>
    <row r="104" spans="1:30" x14ac:dyDescent="0.3">
      <c r="F104" s="117"/>
      <c r="G104" s="117"/>
      <c r="H104" s="117"/>
      <c r="I104" s="117"/>
      <c r="J104" s="117"/>
      <c r="K104" s="117"/>
      <c r="L104" s="117"/>
    </row>
    <row r="105" spans="1:30" x14ac:dyDescent="0.3">
      <c r="F105" s="117"/>
      <c r="G105" s="117"/>
      <c r="H105" s="117"/>
      <c r="I105" s="117"/>
      <c r="J105" s="117"/>
      <c r="K105" s="117"/>
      <c r="L105" s="117"/>
    </row>
    <row r="106" spans="1:30" x14ac:dyDescent="0.3">
      <c r="F106" s="117"/>
      <c r="G106" s="117"/>
      <c r="H106" s="117"/>
      <c r="I106" s="117"/>
      <c r="J106" s="117"/>
      <c r="K106" s="117"/>
      <c r="L106" s="117"/>
    </row>
    <row r="107" spans="1:30" x14ac:dyDescent="0.3">
      <c r="F107" s="117"/>
      <c r="G107" s="117"/>
      <c r="H107" s="117"/>
      <c r="I107" s="117"/>
      <c r="J107" s="117"/>
      <c r="K107" s="117"/>
      <c r="L107" s="117"/>
    </row>
    <row r="108" spans="1:30" x14ac:dyDescent="0.3">
      <c r="F108" s="117"/>
      <c r="G108" s="117"/>
      <c r="H108" s="117"/>
      <c r="I108" s="117"/>
      <c r="J108" s="117"/>
      <c r="K108" s="117"/>
      <c r="L108" s="117"/>
    </row>
    <row r="109" spans="1:30" x14ac:dyDescent="0.3">
      <c r="F109" s="117"/>
      <c r="G109" s="117"/>
      <c r="H109" s="117"/>
      <c r="I109" s="117"/>
      <c r="J109" s="117"/>
      <c r="K109" s="117"/>
      <c r="L109" s="117"/>
    </row>
    <row r="110" spans="1:30" x14ac:dyDescent="0.3">
      <c r="F110" s="117"/>
      <c r="G110" s="117"/>
      <c r="H110" s="117"/>
      <c r="I110" s="117"/>
      <c r="J110" s="117"/>
      <c r="K110" s="117"/>
      <c r="L110" s="117"/>
    </row>
    <row r="111" spans="1:30" x14ac:dyDescent="0.3">
      <c r="F111" s="117"/>
      <c r="G111" s="117"/>
      <c r="H111" s="117"/>
      <c r="I111" s="117"/>
      <c r="J111" s="117"/>
      <c r="K111" s="117"/>
      <c r="L111" s="117"/>
    </row>
    <row r="112" spans="1:30" x14ac:dyDescent="0.3">
      <c r="F112" s="117"/>
      <c r="G112" s="117"/>
      <c r="H112" s="117"/>
      <c r="I112" s="117"/>
      <c r="J112" s="117"/>
      <c r="K112" s="117"/>
      <c r="L112" s="117"/>
    </row>
    <row r="113" spans="6:12" x14ac:dyDescent="0.3">
      <c r="F113" s="117"/>
      <c r="G113" s="117"/>
      <c r="H113" s="117"/>
      <c r="I113" s="117"/>
      <c r="J113" s="117"/>
      <c r="K113" s="117"/>
      <c r="L113" s="117"/>
    </row>
    <row r="114" spans="6:12" x14ac:dyDescent="0.3">
      <c r="F114" s="117"/>
      <c r="G114" s="117"/>
      <c r="H114" s="117"/>
      <c r="I114" s="117"/>
      <c r="J114" s="117"/>
      <c r="K114" s="117"/>
      <c r="L114" s="117"/>
    </row>
    <row r="115" spans="6:12" x14ac:dyDescent="0.3">
      <c r="F115" s="117"/>
      <c r="G115" s="117"/>
      <c r="H115" s="117"/>
      <c r="I115" s="117"/>
      <c r="J115" s="117"/>
      <c r="K115" s="117"/>
      <c r="L115" s="117"/>
    </row>
    <row r="116" spans="6:12" x14ac:dyDescent="0.3">
      <c r="F116" s="117"/>
      <c r="G116" s="117"/>
      <c r="H116" s="117"/>
      <c r="I116" s="117"/>
      <c r="J116" s="117"/>
      <c r="K116" s="117"/>
      <c r="L116" s="117"/>
    </row>
    <row r="117" spans="6:12" x14ac:dyDescent="0.3">
      <c r="F117" s="117"/>
      <c r="G117" s="117"/>
      <c r="H117" s="117"/>
      <c r="I117" s="117"/>
      <c r="J117" s="117"/>
      <c r="K117" s="117"/>
      <c r="L117" s="117"/>
    </row>
    <row r="118" spans="6:12" x14ac:dyDescent="0.3">
      <c r="F118" s="117"/>
      <c r="G118" s="117"/>
      <c r="H118" s="117"/>
      <c r="I118" s="117"/>
      <c r="J118" s="117"/>
      <c r="K118" s="117"/>
      <c r="L118" s="117"/>
    </row>
    <row r="119" spans="6:12" x14ac:dyDescent="0.3">
      <c r="F119" s="117"/>
      <c r="G119" s="117"/>
      <c r="H119" s="117"/>
      <c r="I119" s="117"/>
      <c r="J119" s="117"/>
      <c r="K119" s="117"/>
      <c r="L119" s="117"/>
    </row>
    <row r="120" spans="6:12" x14ac:dyDescent="0.3">
      <c r="F120" s="117"/>
      <c r="G120" s="117"/>
      <c r="H120" s="117"/>
      <c r="I120" s="117"/>
      <c r="J120" s="117"/>
      <c r="K120" s="117"/>
      <c r="L120" s="117"/>
    </row>
    <row r="121" spans="6:12" x14ac:dyDescent="0.3">
      <c r="F121" s="117"/>
      <c r="G121" s="117"/>
      <c r="H121" s="117"/>
      <c r="I121" s="117"/>
      <c r="J121" s="117"/>
      <c r="K121" s="117"/>
      <c r="L121" s="117"/>
    </row>
    <row r="122" spans="6:12" x14ac:dyDescent="0.3">
      <c r="F122" s="117"/>
      <c r="G122" s="117"/>
      <c r="H122" s="117"/>
      <c r="I122" s="117"/>
      <c r="J122" s="117"/>
      <c r="K122" s="117"/>
      <c r="L122" s="117"/>
    </row>
    <row r="123" spans="6:12" x14ac:dyDescent="0.3">
      <c r="F123" s="117"/>
      <c r="G123" s="117"/>
      <c r="H123" s="117"/>
      <c r="I123" s="117"/>
      <c r="J123" s="117"/>
      <c r="K123" s="117"/>
      <c r="L123" s="117"/>
    </row>
    <row r="124" spans="6:12" x14ac:dyDescent="0.3">
      <c r="F124" s="117"/>
      <c r="G124" s="117"/>
      <c r="H124" s="117"/>
      <c r="I124" s="117"/>
      <c r="J124" s="117"/>
      <c r="K124" s="117"/>
      <c r="L124" s="117"/>
    </row>
    <row r="125" spans="6:12" x14ac:dyDescent="0.3">
      <c r="F125" s="117"/>
      <c r="G125" s="117"/>
      <c r="H125" s="117"/>
      <c r="I125" s="117"/>
      <c r="J125" s="117"/>
      <c r="K125" s="117"/>
      <c r="L125" s="117"/>
    </row>
    <row r="126" spans="6:12" x14ac:dyDescent="0.3">
      <c r="F126" s="117"/>
      <c r="G126" s="117"/>
      <c r="H126" s="117"/>
      <c r="I126" s="117"/>
      <c r="J126" s="117"/>
      <c r="K126" s="117"/>
      <c r="L126" s="117"/>
    </row>
    <row r="127" spans="6:12" x14ac:dyDescent="0.3">
      <c r="F127" s="117"/>
      <c r="G127" s="117"/>
      <c r="H127" s="117"/>
      <c r="I127" s="117"/>
      <c r="J127" s="117"/>
      <c r="K127" s="117"/>
      <c r="L127" s="117"/>
    </row>
    <row r="128" spans="6:12" x14ac:dyDescent="0.3">
      <c r="F128" s="117"/>
      <c r="G128" s="117"/>
      <c r="H128" s="117"/>
      <c r="I128" s="117"/>
      <c r="J128" s="117"/>
      <c r="K128" s="117"/>
      <c r="L128" s="117"/>
    </row>
    <row r="129" spans="6:12" x14ac:dyDescent="0.3">
      <c r="F129" s="117"/>
      <c r="G129" s="117"/>
      <c r="H129" s="117"/>
      <c r="I129" s="117"/>
      <c r="J129" s="117"/>
      <c r="K129" s="117"/>
      <c r="L129" s="117"/>
    </row>
    <row r="130" spans="6:12" x14ac:dyDescent="0.3">
      <c r="F130" s="117"/>
      <c r="G130" s="117"/>
      <c r="H130" s="117"/>
      <c r="I130" s="117"/>
      <c r="J130" s="117"/>
      <c r="K130" s="117"/>
      <c r="L130" s="117"/>
    </row>
    <row r="131" spans="6:12" x14ac:dyDescent="0.3">
      <c r="F131" s="117"/>
      <c r="G131" s="117"/>
      <c r="H131" s="117"/>
      <c r="I131" s="117"/>
      <c r="J131" s="117"/>
      <c r="K131" s="117"/>
      <c r="L131" s="117"/>
    </row>
    <row r="132" spans="6:12" x14ac:dyDescent="0.3">
      <c r="F132" s="117"/>
      <c r="G132" s="117"/>
      <c r="H132" s="117"/>
      <c r="I132" s="117"/>
      <c r="J132" s="117"/>
      <c r="K132" s="117"/>
      <c r="L132" s="117"/>
    </row>
    <row r="133" spans="6:12" x14ac:dyDescent="0.3">
      <c r="F133" s="117"/>
      <c r="G133" s="117"/>
      <c r="H133" s="117"/>
      <c r="I133" s="117"/>
      <c r="J133" s="117"/>
      <c r="K133" s="117"/>
      <c r="L133" s="117"/>
    </row>
    <row r="134" spans="6:12" x14ac:dyDescent="0.3">
      <c r="F134" s="117"/>
      <c r="G134" s="117"/>
      <c r="H134" s="117"/>
      <c r="I134" s="117"/>
      <c r="J134" s="117"/>
      <c r="K134" s="117"/>
      <c r="L134" s="117"/>
    </row>
    <row r="135" spans="6:12" x14ac:dyDescent="0.3">
      <c r="F135" s="117"/>
      <c r="G135" s="117"/>
      <c r="H135" s="117"/>
      <c r="I135" s="117"/>
      <c r="J135" s="117"/>
      <c r="K135" s="117"/>
      <c r="L135" s="117"/>
    </row>
    <row r="136" spans="6:12" x14ac:dyDescent="0.3">
      <c r="F136" s="117"/>
      <c r="G136" s="117"/>
      <c r="H136" s="117"/>
      <c r="I136" s="117"/>
      <c r="J136" s="117"/>
      <c r="K136" s="117"/>
      <c r="L136" s="117"/>
    </row>
    <row r="137" spans="6:12" x14ac:dyDescent="0.3">
      <c r="F137" s="117"/>
      <c r="G137" s="117"/>
      <c r="H137" s="117"/>
      <c r="I137" s="117"/>
      <c r="J137" s="117"/>
      <c r="K137" s="117"/>
      <c r="L137" s="117"/>
    </row>
    <row r="138" spans="6:12" x14ac:dyDescent="0.3">
      <c r="F138" s="117"/>
      <c r="G138" s="117"/>
      <c r="H138" s="117"/>
      <c r="I138" s="117"/>
      <c r="J138" s="117"/>
      <c r="K138" s="117"/>
      <c r="L138" s="117"/>
    </row>
    <row r="139" spans="6:12" x14ac:dyDescent="0.3">
      <c r="F139" s="117"/>
      <c r="G139" s="117"/>
      <c r="H139" s="117"/>
      <c r="I139" s="117"/>
      <c r="J139" s="117"/>
      <c r="K139" s="117"/>
      <c r="L139" s="117"/>
    </row>
    <row r="140" spans="6:12" x14ac:dyDescent="0.3">
      <c r="F140" s="117"/>
      <c r="G140" s="117"/>
      <c r="H140" s="117"/>
      <c r="I140" s="117"/>
      <c r="J140" s="117"/>
      <c r="K140" s="117"/>
      <c r="L140" s="117"/>
    </row>
    <row r="141" spans="6:12" x14ac:dyDescent="0.3">
      <c r="F141" s="117"/>
      <c r="G141" s="117"/>
      <c r="H141" s="117"/>
      <c r="I141" s="117"/>
      <c r="J141" s="117"/>
      <c r="K141" s="117"/>
      <c r="L141" s="117"/>
    </row>
    <row r="142" spans="6:12" x14ac:dyDescent="0.3">
      <c r="F142" s="117"/>
      <c r="G142" s="117"/>
      <c r="H142" s="117"/>
      <c r="I142" s="117"/>
      <c r="J142" s="117"/>
      <c r="K142" s="117"/>
      <c r="L142" s="117"/>
    </row>
    <row r="143" spans="6:12" x14ac:dyDescent="0.3">
      <c r="F143" s="117"/>
      <c r="G143" s="117"/>
      <c r="H143" s="117"/>
      <c r="I143" s="117"/>
      <c r="J143" s="117"/>
      <c r="K143" s="117"/>
      <c r="L143" s="117"/>
    </row>
    <row r="144" spans="6:12" x14ac:dyDescent="0.3">
      <c r="F144" s="117"/>
      <c r="G144" s="117"/>
      <c r="H144" s="117"/>
      <c r="I144" s="117"/>
      <c r="J144" s="117"/>
      <c r="K144" s="117"/>
      <c r="L144" s="117"/>
    </row>
    <row r="145" spans="6:12" x14ac:dyDescent="0.3">
      <c r="F145" s="117"/>
      <c r="G145" s="117"/>
      <c r="H145" s="117"/>
      <c r="I145" s="117"/>
      <c r="J145" s="117"/>
      <c r="K145" s="117"/>
      <c r="L145" s="117"/>
    </row>
    <row r="146" spans="6:12" x14ac:dyDescent="0.3">
      <c r="F146" s="117"/>
      <c r="G146" s="117"/>
      <c r="H146" s="117"/>
      <c r="I146" s="117"/>
      <c r="J146" s="117"/>
      <c r="K146" s="117"/>
      <c r="L146" s="117"/>
    </row>
    <row r="147" spans="6:12" x14ac:dyDescent="0.3">
      <c r="F147" s="117"/>
      <c r="G147" s="117"/>
      <c r="H147" s="117"/>
      <c r="I147" s="117"/>
      <c r="J147" s="117"/>
      <c r="K147" s="117"/>
      <c r="L147" s="117"/>
    </row>
    <row r="148" spans="6:12" x14ac:dyDescent="0.3">
      <c r="F148" s="117"/>
      <c r="G148" s="117"/>
      <c r="H148" s="117"/>
      <c r="I148" s="117"/>
      <c r="J148" s="117"/>
      <c r="K148" s="117"/>
      <c r="L148" s="117"/>
    </row>
    <row r="149" spans="6:12" x14ac:dyDescent="0.3">
      <c r="F149" s="117"/>
      <c r="G149" s="117"/>
      <c r="H149" s="117"/>
      <c r="I149" s="117"/>
      <c r="J149" s="117"/>
      <c r="K149" s="117"/>
      <c r="L149" s="117"/>
    </row>
    <row r="150" spans="6:12" x14ac:dyDescent="0.3">
      <c r="F150" s="117"/>
      <c r="G150" s="117"/>
      <c r="H150" s="117"/>
      <c r="I150" s="117"/>
      <c r="J150" s="117"/>
      <c r="K150" s="117"/>
      <c r="L150" s="117"/>
    </row>
    <row r="151" spans="6:12" x14ac:dyDescent="0.3">
      <c r="F151" s="117"/>
      <c r="G151" s="117"/>
      <c r="H151" s="117"/>
      <c r="I151" s="117"/>
      <c r="J151" s="117"/>
      <c r="K151" s="117"/>
      <c r="L151" s="117"/>
    </row>
  </sheetData>
  <mergeCells count="8">
    <mergeCell ref="D6:F6"/>
    <mergeCell ref="H6:H7"/>
    <mergeCell ref="I6:I7"/>
    <mergeCell ref="A1:AA1"/>
    <mergeCell ref="A2:AA2"/>
    <mergeCell ref="A3:AA3"/>
    <mergeCell ref="A4:AA4"/>
    <mergeCell ref="J5:AA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2" orientation="landscape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X173"/>
  <sheetViews>
    <sheetView topLeftCell="A58" workbookViewId="0">
      <selection activeCell="F5" sqref="F5"/>
    </sheetView>
  </sheetViews>
  <sheetFormatPr defaultColWidth="9.109375" defaultRowHeight="14.4" x14ac:dyDescent="0.3"/>
  <cols>
    <col min="1" max="1" width="105.109375" style="154" customWidth="1"/>
    <col min="2" max="2" width="9.109375" style="154"/>
    <col min="3" max="4" width="17.109375" style="328" customWidth="1"/>
    <col min="5" max="5" width="18.88671875" style="154" customWidth="1"/>
    <col min="6" max="7" width="15.5546875" style="306" customWidth="1"/>
    <col min="8" max="16384" width="9.109375" style="154"/>
  </cols>
  <sheetData>
    <row r="1" spans="1:7" x14ac:dyDescent="0.3">
      <c r="A1" s="975" t="s">
        <v>832</v>
      </c>
      <c r="B1" s="975"/>
      <c r="C1" s="975"/>
      <c r="D1" s="975"/>
      <c r="E1" s="975"/>
      <c r="F1" s="975"/>
      <c r="G1" s="975"/>
    </row>
    <row r="2" spans="1:7" ht="18" x14ac:dyDescent="0.35">
      <c r="A2" s="972" t="str">
        <f>Mellékletek!A1</f>
        <v>Iharosberény Község Önkormányzata</v>
      </c>
      <c r="B2" s="972"/>
      <c r="C2" s="972"/>
      <c r="D2" s="972"/>
      <c r="E2" s="972"/>
      <c r="F2" s="972"/>
      <c r="G2" s="972"/>
    </row>
    <row r="3" spans="1:7" ht="24.75" customHeight="1" x14ac:dyDescent="0.35">
      <c r="A3" s="973" t="s">
        <v>741</v>
      </c>
      <c r="B3" s="973"/>
      <c r="C3" s="973"/>
      <c r="D3" s="973"/>
      <c r="E3" s="973"/>
      <c r="F3" s="973"/>
      <c r="G3" s="973"/>
    </row>
    <row r="4" spans="1:7" ht="18.75" customHeight="1" x14ac:dyDescent="0.35">
      <c r="A4" s="974" t="s">
        <v>547</v>
      </c>
      <c r="B4" s="974"/>
      <c r="C4" s="974"/>
      <c r="D4" s="974"/>
      <c r="E4" s="974"/>
      <c r="F4" s="974"/>
      <c r="G4" s="974"/>
    </row>
    <row r="5" spans="1:7" ht="18" x14ac:dyDescent="0.35">
      <c r="A5" s="305"/>
      <c r="B5" s="306"/>
      <c r="C5" s="307"/>
      <c r="D5" s="307"/>
      <c r="E5" s="306"/>
    </row>
    <row r="6" spans="1:7" ht="15" thickBot="1" x14ac:dyDescent="0.35">
      <c r="A6" s="308" t="s">
        <v>664</v>
      </c>
      <c r="B6" s="306"/>
      <c r="C6" s="971"/>
      <c r="D6" s="971"/>
      <c r="E6" s="971"/>
      <c r="F6" s="971"/>
      <c r="G6" s="309"/>
    </row>
    <row r="7" spans="1:7" ht="26.4" x14ac:dyDescent="0.3">
      <c r="A7" s="2" t="s">
        <v>82</v>
      </c>
      <c r="B7" s="3" t="s">
        <v>83</v>
      </c>
      <c r="C7" s="310" t="s">
        <v>2</v>
      </c>
      <c r="D7" s="310" t="s">
        <v>748</v>
      </c>
      <c r="E7" s="140" t="s">
        <v>815</v>
      </c>
      <c r="F7" s="293" t="s">
        <v>1</v>
      </c>
      <c r="G7" s="299" t="s">
        <v>818</v>
      </c>
    </row>
    <row r="8" spans="1:7" x14ac:dyDescent="0.3">
      <c r="A8" s="29" t="s">
        <v>84</v>
      </c>
      <c r="B8" s="30" t="s">
        <v>85</v>
      </c>
      <c r="C8" s="311">
        <f>'kiadások korm. funkciónként'!C10</f>
        <v>17934334</v>
      </c>
      <c r="D8" s="311">
        <f>'kiadások korm. funkciónként'!D10</f>
        <v>38517000</v>
      </c>
      <c r="E8" s="311">
        <f>'kiadások korm. funkciónként'!E10+'kiadások korm. funkciónként'!F10+'kiadások korm. funkciónként'!G10</f>
        <v>21392400</v>
      </c>
      <c r="F8" s="312">
        <f>SUM(C8:E8)</f>
        <v>77843734</v>
      </c>
      <c r="G8" s="313">
        <f>F8</f>
        <v>77843734</v>
      </c>
    </row>
    <row r="9" spans="1:7" x14ac:dyDescent="0.3">
      <c r="A9" s="29" t="s">
        <v>86</v>
      </c>
      <c r="B9" s="31" t="s">
        <v>87</v>
      </c>
      <c r="C9" s="311">
        <f>'kiadások korm. funkciónként'!C11</f>
        <v>0</v>
      </c>
      <c r="D9" s="311">
        <f>'kiadások korm. funkciónként'!D11</f>
        <v>0</v>
      </c>
      <c r="E9" s="311">
        <f>'kiadások korm. funkciónként'!E11+'kiadások korm. funkciónként'!F11+'kiadások korm. funkciónként'!G11</f>
        <v>0</v>
      </c>
      <c r="F9" s="312">
        <f t="shared" ref="F9:F72" si="0">SUM(C9:E9)</f>
        <v>0</v>
      </c>
      <c r="G9" s="313">
        <f t="shared" ref="G9:G20" si="1">F9</f>
        <v>0</v>
      </c>
    </row>
    <row r="10" spans="1:7" x14ac:dyDescent="0.3">
      <c r="A10" s="29" t="s">
        <v>88</v>
      </c>
      <c r="B10" s="31" t="s">
        <v>89</v>
      </c>
      <c r="C10" s="311">
        <f>'kiadások korm. funkciónként'!C12</f>
        <v>0</v>
      </c>
      <c r="D10" s="311">
        <f>'kiadások korm. funkciónként'!D12</f>
        <v>0</v>
      </c>
      <c r="E10" s="311">
        <f>'kiadások korm. funkciónként'!E12+'kiadások korm. funkciónként'!F12+'kiadások korm. funkciónként'!G12</f>
        <v>0</v>
      </c>
      <c r="F10" s="312">
        <f t="shared" si="0"/>
        <v>0</v>
      </c>
      <c r="G10" s="313">
        <f t="shared" si="1"/>
        <v>0</v>
      </c>
    </row>
    <row r="11" spans="1:7" x14ac:dyDescent="0.3">
      <c r="A11" s="32" t="s">
        <v>90</v>
      </c>
      <c r="B11" s="31" t="s">
        <v>91</v>
      </c>
      <c r="C11" s="311">
        <f>'kiadások korm. funkciónként'!C13</f>
        <v>0</v>
      </c>
      <c r="D11" s="311">
        <f>'kiadások korm. funkciónként'!D13</f>
        <v>0</v>
      </c>
      <c r="E11" s="311">
        <f>'kiadások korm. funkciónként'!E13+'kiadások korm. funkciónként'!F13+'kiadások korm. funkciónként'!G13</f>
        <v>0</v>
      </c>
      <c r="F11" s="312">
        <f t="shared" si="0"/>
        <v>0</v>
      </c>
      <c r="G11" s="313">
        <f t="shared" si="1"/>
        <v>0</v>
      </c>
    </row>
    <row r="12" spans="1:7" x14ac:dyDescent="0.3">
      <c r="A12" s="32" t="s">
        <v>92</v>
      </c>
      <c r="B12" s="31" t="s">
        <v>93</v>
      </c>
      <c r="C12" s="311">
        <f>'kiadások korm. funkciónként'!C14</f>
        <v>0</v>
      </c>
      <c r="D12" s="311">
        <f>'kiadások korm. funkciónként'!D14</f>
        <v>0</v>
      </c>
      <c r="E12" s="311">
        <f>'kiadások korm. funkciónként'!E14+'kiadások korm. funkciónként'!F14+'kiadások korm. funkciónként'!G14</f>
        <v>0</v>
      </c>
      <c r="F12" s="312">
        <f t="shared" si="0"/>
        <v>0</v>
      </c>
      <c r="G12" s="313">
        <f t="shared" si="1"/>
        <v>0</v>
      </c>
    </row>
    <row r="13" spans="1:7" x14ac:dyDescent="0.3">
      <c r="A13" s="32" t="s">
        <v>94</v>
      </c>
      <c r="B13" s="31" t="s">
        <v>95</v>
      </c>
      <c r="C13" s="311">
        <f>'kiadások korm. funkciónként'!C15</f>
        <v>0</v>
      </c>
      <c r="D13" s="311">
        <f>'kiadások korm. funkciónként'!D15</f>
        <v>742000</v>
      </c>
      <c r="E13" s="311">
        <f>'kiadások korm. funkciónként'!E15+'kiadások korm. funkciónként'!F15+'kiadások korm. funkciónként'!G15</f>
        <v>0</v>
      </c>
      <c r="F13" s="312">
        <f t="shared" si="0"/>
        <v>742000</v>
      </c>
      <c r="G13" s="313">
        <f t="shared" si="1"/>
        <v>742000</v>
      </c>
    </row>
    <row r="14" spans="1:7" x14ac:dyDescent="0.3">
      <c r="A14" s="32" t="s">
        <v>96</v>
      </c>
      <c r="B14" s="31" t="s">
        <v>97</v>
      </c>
      <c r="C14" s="311">
        <f>'kiadások korm. funkciónként'!C16</f>
        <v>0</v>
      </c>
      <c r="D14" s="311">
        <f>'kiadások korm. funkciónként'!D16</f>
        <v>1829771</v>
      </c>
      <c r="E14" s="311">
        <f>'kiadások korm. funkciónként'!E16+'kiadások korm. funkciónként'!F16+'kiadások korm. funkciónként'!G16</f>
        <v>0</v>
      </c>
      <c r="F14" s="312">
        <f t="shared" si="0"/>
        <v>1829771</v>
      </c>
      <c r="G14" s="313">
        <f t="shared" si="1"/>
        <v>1829771</v>
      </c>
    </row>
    <row r="15" spans="1:7" x14ac:dyDescent="0.3">
      <c r="A15" s="32" t="s">
        <v>98</v>
      </c>
      <c r="B15" s="31" t="s">
        <v>99</v>
      </c>
      <c r="C15" s="311">
        <f>'kiadások korm. funkciónként'!C17</f>
        <v>0</v>
      </c>
      <c r="D15" s="311">
        <f>'kiadások korm. funkciónként'!D17</f>
        <v>0</v>
      </c>
      <c r="E15" s="311">
        <f>'kiadások korm. funkciónként'!E17+'kiadások korm. funkciónként'!F17+'kiadások korm. funkciónként'!G17</f>
        <v>0</v>
      </c>
      <c r="F15" s="312">
        <f t="shared" si="0"/>
        <v>0</v>
      </c>
      <c r="G15" s="313">
        <f t="shared" si="1"/>
        <v>0</v>
      </c>
    </row>
    <row r="16" spans="1:7" x14ac:dyDescent="0.3">
      <c r="A16" s="13" t="s">
        <v>100</v>
      </c>
      <c r="B16" s="181" t="s">
        <v>101</v>
      </c>
      <c r="C16" s="311">
        <f>'kiadások korm. funkciónként'!C18</f>
        <v>155000</v>
      </c>
      <c r="D16" s="311">
        <f>'kiadások korm. funkciónként'!D18</f>
        <v>502000</v>
      </c>
      <c r="E16" s="311">
        <f>'kiadások korm. funkciónként'!E18+'kiadások korm. funkciónként'!F18+'kiadások korm. funkciónként'!G18</f>
        <v>200000</v>
      </c>
      <c r="F16" s="312">
        <f t="shared" si="0"/>
        <v>857000</v>
      </c>
      <c r="G16" s="313">
        <f t="shared" si="1"/>
        <v>857000</v>
      </c>
    </row>
    <row r="17" spans="1:7" x14ac:dyDescent="0.3">
      <c r="A17" s="5" t="s">
        <v>102</v>
      </c>
      <c r="B17" s="31" t="s">
        <v>103</v>
      </c>
      <c r="C17" s="311">
        <f>'kiadások korm. funkciónként'!C19</f>
        <v>0</v>
      </c>
      <c r="D17" s="311">
        <f>'kiadások korm. funkciónként'!D19</f>
        <v>0</v>
      </c>
      <c r="E17" s="311">
        <f>'kiadások korm. funkciónként'!E19+'kiadások korm. funkciónként'!F19+'kiadások korm. funkciónként'!G19</f>
        <v>0</v>
      </c>
      <c r="F17" s="312">
        <f t="shared" si="0"/>
        <v>0</v>
      </c>
      <c r="G17" s="313">
        <f t="shared" si="1"/>
        <v>0</v>
      </c>
    </row>
    <row r="18" spans="1:7" x14ac:dyDescent="0.3">
      <c r="A18" s="5" t="s">
        <v>104</v>
      </c>
      <c r="B18" s="31" t="s">
        <v>105</v>
      </c>
      <c r="C18" s="311">
        <f>'kiadások korm. funkciónként'!C20</f>
        <v>0</v>
      </c>
      <c r="D18" s="311">
        <f>'kiadások korm. funkciónként'!D20</f>
        <v>0</v>
      </c>
      <c r="E18" s="311">
        <v>0</v>
      </c>
      <c r="F18" s="312">
        <f t="shared" si="0"/>
        <v>0</v>
      </c>
      <c r="G18" s="313">
        <f t="shared" si="1"/>
        <v>0</v>
      </c>
    </row>
    <row r="19" spans="1:7" x14ac:dyDescent="0.3">
      <c r="A19" s="5" t="s">
        <v>106</v>
      </c>
      <c r="B19" s="31" t="s">
        <v>107</v>
      </c>
      <c r="C19" s="311">
        <f>'kiadások korm. funkciónként'!C21</f>
        <v>0</v>
      </c>
      <c r="D19" s="311">
        <f>'kiadások korm. funkciónként'!D21</f>
        <v>200000</v>
      </c>
      <c r="E19" s="311">
        <f>'kiadások korm. funkciónként'!E21+'kiadások korm. funkciónként'!F21+'kiadások korm. funkciónként'!G21</f>
        <v>0</v>
      </c>
      <c r="F19" s="312">
        <f t="shared" si="0"/>
        <v>200000</v>
      </c>
      <c r="G19" s="313">
        <f t="shared" si="1"/>
        <v>200000</v>
      </c>
    </row>
    <row r="20" spans="1:7" x14ac:dyDescent="0.3">
      <c r="A20" s="5" t="s">
        <v>429</v>
      </c>
      <c r="B20" s="31" t="s">
        <v>108</v>
      </c>
      <c r="C20" s="311">
        <f>'kiadások korm. funkciónként'!C22</f>
        <v>0</v>
      </c>
      <c r="D20" s="311">
        <f>'kiadások korm. funkciónként'!D22</f>
        <v>0</v>
      </c>
      <c r="E20" s="311">
        <f>'kiadások korm. funkciónként'!E22+'kiadások korm. funkciónként'!F22+'kiadások korm. funkciónként'!G22</f>
        <v>0</v>
      </c>
      <c r="F20" s="312">
        <f t="shared" si="0"/>
        <v>0</v>
      </c>
      <c r="G20" s="313">
        <f t="shared" si="1"/>
        <v>0</v>
      </c>
    </row>
    <row r="21" spans="1:7" x14ac:dyDescent="0.3">
      <c r="A21" s="33" t="s">
        <v>385</v>
      </c>
      <c r="B21" s="34" t="s">
        <v>109</v>
      </c>
      <c r="C21" s="314">
        <f>SUM(C8:C20)</f>
        <v>18089334</v>
      </c>
      <c r="D21" s="314">
        <f>SUM(D8:D20)</f>
        <v>41790771</v>
      </c>
      <c r="E21" s="314">
        <f>SUM(E8:E20)</f>
        <v>21592400</v>
      </c>
      <c r="F21" s="315">
        <f t="shared" si="0"/>
        <v>81472505</v>
      </c>
      <c r="G21" s="316">
        <f>F21</f>
        <v>81472505</v>
      </c>
    </row>
    <row r="22" spans="1:7" x14ac:dyDescent="0.3">
      <c r="A22" s="5" t="s">
        <v>110</v>
      </c>
      <c r="B22" s="31" t="s">
        <v>111</v>
      </c>
      <c r="C22" s="317">
        <f>'kiadások korm. funkciónként'!C24</f>
        <v>6634200</v>
      </c>
      <c r="D22" s="317">
        <f>'kiadások korm. funkciónként'!D24</f>
        <v>0</v>
      </c>
      <c r="E22" s="317">
        <f>'kiadások korm. funkciónként'!E24</f>
        <v>0</v>
      </c>
      <c r="F22" s="312">
        <f t="shared" si="0"/>
        <v>6634200</v>
      </c>
      <c r="G22" s="313">
        <f>F22</f>
        <v>6634200</v>
      </c>
    </row>
    <row r="23" spans="1:7" x14ac:dyDescent="0.3">
      <c r="A23" s="5" t="s">
        <v>112</v>
      </c>
      <c r="B23" s="31" t="s">
        <v>113</v>
      </c>
      <c r="C23" s="317">
        <f>'kiadások korm. funkciónként'!C25</f>
        <v>0</v>
      </c>
      <c r="D23" s="317">
        <f>'kiadások korm. funkciónként'!D25</f>
        <v>0</v>
      </c>
      <c r="E23" s="317">
        <f>'kiadások korm. funkciónként'!E25</f>
        <v>0</v>
      </c>
      <c r="F23" s="312">
        <f t="shared" si="0"/>
        <v>0</v>
      </c>
      <c r="G23" s="313">
        <f t="shared" ref="G23:G24" si="2">F23</f>
        <v>0</v>
      </c>
    </row>
    <row r="24" spans="1:7" x14ac:dyDescent="0.3">
      <c r="A24" s="6" t="s">
        <v>114</v>
      </c>
      <c r="B24" s="31" t="s">
        <v>115</v>
      </c>
      <c r="C24" s="317">
        <f>'kiadások korm. funkciónként'!C26</f>
        <v>2421657</v>
      </c>
      <c r="D24" s="317">
        <f>'kiadások korm. funkciónként'!D26</f>
        <v>660000</v>
      </c>
      <c r="E24" s="317">
        <f>'kiadások korm. funkciónként'!E26</f>
        <v>0</v>
      </c>
      <c r="F24" s="312">
        <f t="shared" si="0"/>
        <v>3081657</v>
      </c>
      <c r="G24" s="313">
        <f t="shared" si="2"/>
        <v>3081657</v>
      </c>
    </row>
    <row r="25" spans="1:7" x14ac:dyDescent="0.3">
      <c r="A25" s="7" t="s">
        <v>386</v>
      </c>
      <c r="B25" s="34" t="s">
        <v>116</v>
      </c>
      <c r="C25" s="314">
        <f>SUM(C22:C24)</f>
        <v>9055857</v>
      </c>
      <c r="D25" s="314">
        <f>D23+D24</f>
        <v>660000</v>
      </c>
      <c r="E25" s="314">
        <f>SUM(E22:E24)</f>
        <v>0</v>
      </c>
      <c r="F25" s="315">
        <f t="shared" si="0"/>
        <v>9715857</v>
      </c>
      <c r="G25" s="316">
        <f>F25</f>
        <v>9715857</v>
      </c>
    </row>
    <row r="26" spans="1:7" x14ac:dyDescent="0.3">
      <c r="A26" s="54" t="s">
        <v>459</v>
      </c>
      <c r="B26" s="55" t="s">
        <v>117</v>
      </c>
      <c r="C26" s="318">
        <f>C21+C25</f>
        <v>27145191</v>
      </c>
      <c r="D26" s="319">
        <f>D21+D25</f>
        <v>42450771</v>
      </c>
      <c r="E26" s="318">
        <f>E21+E25</f>
        <v>21592400</v>
      </c>
      <c r="F26" s="315">
        <f t="shared" si="0"/>
        <v>91188362</v>
      </c>
      <c r="G26" s="316">
        <f>F26</f>
        <v>91188362</v>
      </c>
    </row>
    <row r="27" spans="1:7" x14ac:dyDescent="0.3">
      <c r="A27" s="40" t="s">
        <v>430</v>
      </c>
      <c r="B27" s="55" t="s">
        <v>118</v>
      </c>
      <c r="C27" s="318">
        <f>'kiadások korm. funkciónként'!C29</f>
        <v>5059495</v>
      </c>
      <c r="D27" s="318">
        <f>'kiadások korm. funkciónként'!D29</f>
        <v>11186992</v>
      </c>
      <c r="E27" s="318">
        <f>'kiadások korm. funkciónként'!E29+'kiadások korm. funkciónként'!F29+'kiadások korm. funkciónként'!G29</f>
        <v>5775948</v>
      </c>
      <c r="F27" s="315">
        <f t="shared" si="0"/>
        <v>22022435</v>
      </c>
      <c r="G27" s="316">
        <f>F27</f>
        <v>22022435</v>
      </c>
    </row>
    <row r="28" spans="1:7" x14ac:dyDescent="0.3">
      <c r="A28" s="5" t="s">
        <v>119</v>
      </c>
      <c r="B28" s="31" t="s">
        <v>120</v>
      </c>
      <c r="C28" s="311">
        <f>'kiadások korm. funkciónként'!C30</f>
        <v>160000</v>
      </c>
      <c r="D28" s="311">
        <f>'kiadások korm. funkciónként'!D30</f>
        <v>220000</v>
      </c>
      <c r="E28" s="311">
        <f>'kiadások korm. funkciónként'!F30+'kiadások korm. funkciónként'!G30</f>
        <v>185000</v>
      </c>
      <c r="F28" s="312">
        <f t="shared" si="0"/>
        <v>565000</v>
      </c>
      <c r="G28" s="313">
        <f>F28</f>
        <v>565000</v>
      </c>
    </row>
    <row r="29" spans="1:7" x14ac:dyDescent="0.3">
      <c r="A29" s="5" t="s">
        <v>121</v>
      </c>
      <c r="B29" s="31" t="s">
        <v>122</v>
      </c>
      <c r="C29" s="311">
        <f>'kiadások korm. funkciónként'!C31</f>
        <v>7152579</v>
      </c>
      <c r="D29" s="311">
        <f>'kiadások korm. funkciónként'!D31</f>
        <v>2370000</v>
      </c>
      <c r="E29" s="311">
        <f>'kiadások korm. funkciónként'!F31+'kiadások korm. funkciónként'!G31</f>
        <v>770000</v>
      </c>
      <c r="F29" s="312">
        <f t="shared" si="0"/>
        <v>10292579</v>
      </c>
      <c r="G29" s="313">
        <f t="shared" ref="G29:G30" si="3">F29</f>
        <v>10292579</v>
      </c>
    </row>
    <row r="30" spans="1:7" x14ac:dyDescent="0.3">
      <c r="A30" s="5" t="s">
        <v>123</v>
      </c>
      <c r="B30" s="31" t="s">
        <v>124</v>
      </c>
      <c r="C30" s="311">
        <f>'kiadások korm. funkciónként'!C32</f>
        <v>0</v>
      </c>
      <c r="D30" s="311">
        <f>'kiadások korm. funkciónként'!D32</f>
        <v>0</v>
      </c>
      <c r="E30" s="311">
        <f>'kiadások korm. funkciónként'!F32+'kiadások korm. funkciónként'!G32</f>
        <v>0</v>
      </c>
      <c r="F30" s="312">
        <f t="shared" si="0"/>
        <v>0</v>
      </c>
      <c r="G30" s="313">
        <f t="shared" si="3"/>
        <v>0</v>
      </c>
    </row>
    <row r="31" spans="1:7" x14ac:dyDescent="0.3">
      <c r="A31" s="7" t="s">
        <v>387</v>
      </c>
      <c r="B31" s="34" t="s">
        <v>125</v>
      </c>
      <c r="C31" s="314">
        <f>SUM(C28:C30)</f>
        <v>7312579</v>
      </c>
      <c r="D31" s="314">
        <f>SUM(D28:D30)</f>
        <v>2590000</v>
      </c>
      <c r="E31" s="314">
        <f>SUM(E28:E30)</f>
        <v>955000</v>
      </c>
      <c r="F31" s="315">
        <f t="shared" si="0"/>
        <v>10857579</v>
      </c>
      <c r="G31" s="316">
        <f>F31</f>
        <v>10857579</v>
      </c>
    </row>
    <row r="32" spans="1:7" x14ac:dyDescent="0.3">
      <c r="A32" s="5" t="s">
        <v>126</v>
      </c>
      <c r="B32" s="31" t="s">
        <v>127</v>
      </c>
      <c r="C32" s="317">
        <f>'kiadások korm. funkciónként'!C34</f>
        <v>387500</v>
      </c>
      <c r="D32" s="317">
        <f>'kiadások korm. funkciónként'!D34</f>
        <v>1475000</v>
      </c>
      <c r="E32" s="317">
        <f>'kiadások korm. funkciónként'!F34</f>
        <v>45000</v>
      </c>
      <c r="F32" s="312">
        <f t="shared" si="0"/>
        <v>1907500</v>
      </c>
      <c r="G32" s="313">
        <f>F32</f>
        <v>1907500</v>
      </c>
    </row>
    <row r="33" spans="1:7" x14ac:dyDescent="0.3">
      <c r="A33" s="5" t="s">
        <v>128</v>
      </c>
      <c r="B33" s="31" t="s">
        <v>129</v>
      </c>
      <c r="C33" s="317">
        <f>'kiadások korm. funkciónként'!C35</f>
        <v>305800</v>
      </c>
      <c r="D33" s="317">
        <f>'kiadások korm. funkciónként'!D35</f>
        <v>560000</v>
      </c>
      <c r="E33" s="317">
        <f>'kiadások korm. funkciónként'!F35</f>
        <v>30000</v>
      </c>
      <c r="F33" s="312">
        <f t="shared" si="0"/>
        <v>895800</v>
      </c>
      <c r="G33" s="313">
        <f>F33</f>
        <v>895800</v>
      </c>
    </row>
    <row r="34" spans="1:7" ht="15" customHeight="1" x14ac:dyDescent="0.3">
      <c r="A34" s="7" t="s">
        <v>460</v>
      </c>
      <c r="B34" s="34" t="s">
        <v>130</v>
      </c>
      <c r="C34" s="314">
        <f>SUM(C32:C33)</f>
        <v>693300</v>
      </c>
      <c r="D34" s="314">
        <f>SUM(D32:D33)</f>
        <v>2035000</v>
      </c>
      <c r="E34" s="314">
        <f>SUM(E32:E33)</f>
        <v>75000</v>
      </c>
      <c r="F34" s="315">
        <f t="shared" si="0"/>
        <v>2803300</v>
      </c>
      <c r="G34" s="316">
        <f>F34</f>
        <v>2803300</v>
      </c>
    </row>
    <row r="35" spans="1:7" x14ac:dyDescent="0.3">
      <c r="A35" s="5" t="s">
        <v>131</v>
      </c>
      <c r="B35" s="31" t="s">
        <v>132</v>
      </c>
      <c r="C35" s="311">
        <f>'kiadások korm. funkciónként'!C37</f>
        <v>5177000</v>
      </c>
      <c r="D35" s="311">
        <f>'kiadások korm. funkciónként'!D37</f>
        <v>1225000</v>
      </c>
      <c r="E35" s="311">
        <f>'kiadások korm. funkciónként'!E37+'kiadások korm. funkciónként'!F37+'kiadások korm. funkciónként'!G37</f>
        <v>965000</v>
      </c>
      <c r="F35" s="312">
        <f t="shared" si="0"/>
        <v>7367000</v>
      </c>
      <c r="G35" s="313">
        <f>F35</f>
        <v>7367000</v>
      </c>
    </row>
    <row r="36" spans="1:7" x14ac:dyDescent="0.3">
      <c r="A36" s="5" t="s">
        <v>133</v>
      </c>
      <c r="B36" s="31" t="s">
        <v>134</v>
      </c>
      <c r="C36" s="311">
        <f>'kiadások korm. funkciónként'!C38</f>
        <v>18017190</v>
      </c>
      <c r="D36" s="311">
        <f>'kiadások korm. funkciónként'!D38</f>
        <v>0</v>
      </c>
      <c r="E36" s="311">
        <f>'kiadások korm. funkciónként'!E38+'kiadások korm. funkciónként'!F38+'kiadások korm. funkciónként'!G38</f>
        <v>0</v>
      </c>
      <c r="F36" s="312">
        <f t="shared" si="0"/>
        <v>18017190</v>
      </c>
      <c r="G36" s="313">
        <f t="shared" ref="G36:G41" si="4">F36</f>
        <v>18017190</v>
      </c>
    </row>
    <row r="37" spans="1:7" x14ac:dyDescent="0.3">
      <c r="A37" s="5" t="s">
        <v>431</v>
      </c>
      <c r="B37" s="31" t="s">
        <v>135</v>
      </c>
      <c r="C37" s="311">
        <f>'kiadások korm. funkciónként'!C39</f>
        <v>30000</v>
      </c>
      <c r="D37" s="311">
        <f>'kiadások korm. funkciónként'!D39</f>
        <v>0</v>
      </c>
      <c r="E37" s="311">
        <f>'kiadások korm. funkciónként'!E39+'kiadások korm. funkciónként'!F39+'kiadások korm. funkciónként'!G39</f>
        <v>0</v>
      </c>
      <c r="F37" s="312">
        <f t="shared" si="0"/>
        <v>30000</v>
      </c>
      <c r="G37" s="313">
        <f t="shared" si="4"/>
        <v>30000</v>
      </c>
    </row>
    <row r="38" spans="1:7" x14ac:dyDescent="0.3">
      <c r="A38" s="5" t="s">
        <v>136</v>
      </c>
      <c r="B38" s="31" t="s">
        <v>137</v>
      </c>
      <c r="C38" s="311">
        <f>'kiadások korm. funkciónként'!C40</f>
        <v>2370000</v>
      </c>
      <c r="D38" s="311">
        <f>'kiadások korm. funkciónként'!D40</f>
        <v>200000</v>
      </c>
      <c r="E38" s="311">
        <f>'kiadások korm. funkciónként'!E40+'kiadások korm. funkciónként'!F40+'kiadások korm. funkciónként'!G40</f>
        <v>300000</v>
      </c>
      <c r="F38" s="312">
        <f t="shared" si="0"/>
        <v>2870000</v>
      </c>
      <c r="G38" s="313">
        <f t="shared" si="4"/>
        <v>2870000</v>
      </c>
    </row>
    <row r="39" spans="1:7" x14ac:dyDescent="0.3">
      <c r="A39" s="5" t="s">
        <v>432</v>
      </c>
      <c r="B39" s="31" t="s">
        <v>138</v>
      </c>
      <c r="C39" s="311">
        <f>'kiadások korm. funkciónként'!C41</f>
        <v>0</v>
      </c>
      <c r="D39" s="311">
        <f>'kiadások korm. funkciónként'!D41</f>
        <v>0</v>
      </c>
      <c r="E39" s="311">
        <f>'kiadások korm. funkciónként'!E41+'kiadások korm. funkciónként'!F41+'kiadások korm. funkciónként'!G41</f>
        <v>0</v>
      </c>
      <c r="F39" s="312">
        <f t="shared" si="0"/>
        <v>0</v>
      </c>
      <c r="G39" s="313">
        <f t="shared" si="4"/>
        <v>0</v>
      </c>
    </row>
    <row r="40" spans="1:7" x14ac:dyDescent="0.3">
      <c r="A40" s="6" t="s">
        <v>139</v>
      </c>
      <c r="B40" s="31" t="s">
        <v>140</v>
      </c>
      <c r="C40" s="311">
        <f>'kiadások korm. funkciónként'!C42</f>
        <v>2290844</v>
      </c>
      <c r="D40" s="311">
        <f>'kiadások korm. funkciónként'!D42</f>
        <v>906000</v>
      </c>
      <c r="E40" s="311">
        <f>'kiadások korm. funkciónként'!E42+'kiadások korm. funkciónként'!F42+'kiadások korm. funkciónként'!G42</f>
        <v>390000</v>
      </c>
      <c r="F40" s="312">
        <f t="shared" si="0"/>
        <v>3586844</v>
      </c>
      <c r="G40" s="313">
        <f t="shared" si="4"/>
        <v>3586844</v>
      </c>
    </row>
    <row r="41" spans="1:7" x14ac:dyDescent="0.3">
      <c r="A41" s="5" t="s">
        <v>433</v>
      </c>
      <c r="B41" s="31" t="s">
        <v>141</v>
      </c>
      <c r="C41" s="311">
        <f>'kiadások korm. funkciónként'!C43</f>
        <v>6800705</v>
      </c>
      <c r="D41" s="311">
        <f>'kiadások korm. funkciónként'!D43</f>
        <v>2380000</v>
      </c>
      <c r="E41" s="311">
        <f>'kiadások korm. funkciónként'!E43+'kiadások korm. funkciónként'!F43+'kiadások korm. funkciónként'!G43</f>
        <v>192000</v>
      </c>
      <c r="F41" s="312">
        <f t="shared" si="0"/>
        <v>9372705</v>
      </c>
      <c r="G41" s="313">
        <f t="shared" si="4"/>
        <v>9372705</v>
      </c>
    </row>
    <row r="42" spans="1:7" x14ac:dyDescent="0.3">
      <c r="A42" s="7" t="s">
        <v>388</v>
      </c>
      <c r="B42" s="34" t="s">
        <v>142</v>
      </c>
      <c r="C42" s="314">
        <f>SUM(C35:C41)</f>
        <v>34685739</v>
      </c>
      <c r="D42" s="314">
        <f>SUM(D35:D41)</f>
        <v>4711000</v>
      </c>
      <c r="E42" s="314">
        <f>SUM(E35:E41)</f>
        <v>1847000</v>
      </c>
      <c r="F42" s="315">
        <f t="shared" si="0"/>
        <v>41243739</v>
      </c>
      <c r="G42" s="316">
        <f>F42</f>
        <v>41243739</v>
      </c>
    </row>
    <row r="43" spans="1:7" x14ac:dyDescent="0.3">
      <c r="A43" s="5" t="s">
        <v>143</v>
      </c>
      <c r="B43" s="31" t="s">
        <v>144</v>
      </c>
      <c r="C43" s="317">
        <f>'kiadások korm. funkciónként'!C45</f>
        <v>1051622</v>
      </c>
      <c r="D43" s="317">
        <f>'kiadások korm. funkciónként'!D45</f>
        <v>220000</v>
      </c>
      <c r="E43" s="317">
        <f>'kiadások korm. funkciónként'!E45+'kiadások korm. funkciónként'!F45+'kiadások korm. funkciónként'!G45</f>
        <v>50000</v>
      </c>
      <c r="F43" s="312">
        <f t="shared" si="0"/>
        <v>1321622</v>
      </c>
      <c r="G43" s="313">
        <f>F43</f>
        <v>1321622</v>
      </c>
    </row>
    <row r="44" spans="1:7" x14ac:dyDescent="0.3">
      <c r="A44" s="5" t="s">
        <v>145</v>
      </c>
      <c r="B44" s="31" t="s">
        <v>146</v>
      </c>
      <c r="C44" s="317">
        <f>'kiadások korm. funkciónként'!C46</f>
        <v>50000</v>
      </c>
      <c r="D44" s="317">
        <f>'kiadások korm. funkciónként'!D46</f>
        <v>0</v>
      </c>
      <c r="E44" s="317">
        <f>'kiadások korm. funkciónként'!E46+'kiadások korm. funkciónként'!F46+'kiadások korm. funkciónként'!G46</f>
        <v>0</v>
      </c>
      <c r="F44" s="312">
        <f t="shared" si="0"/>
        <v>50000</v>
      </c>
      <c r="G44" s="313">
        <f>F44</f>
        <v>50000</v>
      </c>
    </row>
    <row r="45" spans="1:7" x14ac:dyDescent="0.3">
      <c r="A45" s="7" t="s">
        <v>389</v>
      </c>
      <c r="B45" s="34" t="s">
        <v>147</v>
      </c>
      <c r="C45" s="314">
        <f>SUM(C43:C44)</f>
        <v>1101622</v>
      </c>
      <c r="D45" s="314">
        <f>SUM(D43:D44)</f>
        <v>220000</v>
      </c>
      <c r="E45" s="314">
        <f>SUM(E43:E44)</f>
        <v>50000</v>
      </c>
      <c r="F45" s="315">
        <f t="shared" si="0"/>
        <v>1371622</v>
      </c>
      <c r="G45" s="316">
        <f>F45</f>
        <v>1371622</v>
      </c>
    </row>
    <row r="46" spans="1:7" x14ac:dyDescent="0.3">
      <c r="A46" s="5" t="s">
        <v>148</v>
      </c>
      <c r="B46" s="31" t="s">
        <v>149</v>
      </c>
      <c r="C46" s="311">
        <f>'kiadások korm. funkciónként'!C48</f>
        <v>10554743</v>
      </c>
      <c r="D46" s="311">
        <f>'kiadások korm. funkciónként'!D48</f>
        <v>2500000</v>
      </c>
      <c r="E46" s="311">
        <f>'kiadások korm. funkciónként'!E48+'kiadások korm. funkciónként'!F48+'kiadások korm. funkciónként'!G48</f>
        <v>827000</v>
      </c>
      <c r="F46" s="312">
        <f t="shared" si="0"/>
        <v>13881743</v>
      </c>
      <c r="G46" s="313">
        <f>F46</f>
        <v>13881743</v>
      </c>
    </row>
    <row r="47" spans="1:7" x14ac:dyDescent="0.3">
      <c r="A47" s="5" t="s">
        <v>150</v>
      </c>
      <c r="B47" s="31" t="s">
        <v>151</v>
      </c>
      <c r="C47" s="311">
        <f>'kiadások korm. funkciónként'!C49</f>
        <v>950000</v>
      </c>
      <c r="D47" s="311">
        <f>'kiadások korm. funkciónként'!D49</f>
        <v>0</v>
      </c>
      <c r="E47" s="311">
        <f>'kiadások korm. funkciónként'!E49+'kiadások korm. funkciónként'!F49+'kiadások korm. funkciónként'!G49</f>
        <v>0</v>
      </c>
      <c r="F47" s="312">
        <f t="shared" si="0"/>
        <v>950000</v>
      </c>
      <c r="G47" s="313">
        <f t="shared" ref="G47:G50" si="5">F47</f>
        <v>950000</v>
      </c>
    </row>
    <row r="48" spans="1:7" x14ac:dyDescent="0.3">
      <c r="A48" s="5" t="s">
        <v>434</v>
      </c>
      <c r="B48" s="31" t="s">
        <v>152</v>
      </c>
      <c r="C48" s="311">
        <f>'kiadások korm. funkciónként'!C50</f>
        <v>0</v>
      </c>
      <c r="D48" s="311">
        <f>'kiadások korm. funkciónként'!D50</f>
        <v>0</v>
      </c>
      <c r="E48" s="311">
        <f>'kiadások korm. funkciónként'!E50+'kiadások korm. funkciónként'!F50+'kiadások korm. funkciónként'!G50</f>
        <v>0</v>
      </c>
      <c r="F48" s="312">
        <f t="shared" si="0"/>
        <v>0</v>
      </c>
      <c r="G48" s="313">
        <f t="shared" si="5"/>
        <v>0</v>
      </c>
    </row>
    <row r="49" spans="1:7" x14ac:dyDescent="0.3">
      <c r="A49" s="5" t="s">
        <v>435</v>
      </c>
      <c r="B49" s="31" t="s">
        <v>153</v>
      </c>
      <c r="C49" s="311">
        <f>'kiadások korm. funkciónként'!C51</f>
        <v>0</v>
      </c>
      <c r="D49" s="311">
        <f>'kiadások korm. funkciónként'!D51</f>
        <v>0</v>
      </c>
      <c r="E49" s="311">
        <f>'kiadások korm. funkciónként'!E51+'kiadások korm. funkciónként'!F51+'kiadások korm. funkciónként'!G51</f>
        <v>0</v>
      </c>
      <c r="F49" s="312">
        <f t="shared" si="0"/>
        <v>0</v>
      </c>
      <c r="G49" s="313">
        <f t="shared" si="5"/>
        <v>0</v>
      </c>
    </row>
    <row r="50" spans="1:7" x14ac:dyDescent="0.3">
      <c r="A50" s="5" t="s">
        <v>154</v>
      </c>
      <c r="B50" s="31" t="s">
        <v>155</v>
      </c>
      <c r="C50" s="311">
        <f>'kiadások korm. funkciónként'!C52</f>
        <v>856080</v>
      </c>
      <c r="D50" s="311">
        <f>'kiadások korm. funkciónként'!D52</f>
        <v>0</v>
      </c>
      <c r="E50" s="311">
        <f>'kiadások korm. funkciónként'!E52+'kiadások korm. funkciónként'!F52+'kiadások korm. funkciónként'!G52</f>
        <v>20000</v>
      </c>
      <c r="F50" s="312">
        <f t="shared" si="0"/>
        <v>876080</v>
      </c>
      <c r="G50" s="313">
        <f t="shared" si="5"/>
        <v>876080</v>
      </c>
    </row>
    <row r="51" spans="1:7" x14ac:dyDescent="0.3">
      <c r="A51" s="7" t="s">
        <v>390</v>
      </c>
      <c r="B51" s="34" t="s">
        <v>156</v>
      </c>
      <c r="C51" s="314">
        <f>SUM(C46:C50)</f>
        <v>12360823</v>
      </c>
      <c r="D51" s="314">
        <f>SUM(D46:D50)</f>
        <v>2500000</v>
      </c>
      <c r="E51" s="314">
        <f>SUM(E46:E50)</f>
        <v>847000</v>
      </c>
      <c r="F51" s="315">
        <f t="shared" si="0"/>
        <v>15707823</v>
      </c>
      <c r="G51" s="316">
        <f>F51</f>
        <v>15707823</v>
      </c>
    </row>
    <row r="52" spans="1:7" x14ac:dyDescent="0.3">
      <c r="A52" s="40" t="s">
        <v>391</v>
      </c>
      <c r="B52" s="55" t="s">
        <v>157</v>
      </c>
      <c r="C52" s="318">
        <f>C31+C34+C45+C42+C51</f>
        <v>56154063</v>
      </c>
      <c r="D52" s="319">
        <f>D31+D34+D45+D42+D51</f>
        <v>12056000</v>
      </c>
      <c r="E52" s="318">
        <f>E31+E34+E45+E42+E51</f>
        <v>3774000</v>
      </c>
      <c r="F52" s="315">
        <f t="shared" si="0"/>
        <v>71984063</v>
      </c>
      <c r="G52" s="316">
        <f>F52</f>
        <v>71984063</v>
      </c>
    </row>
    <row r="53" spans="1:7" x14ac:dyDescent="0.3">
      <c r="A53" s="13" t="s">
        <v>158</v>
      </c>
      <c r="B53" s="31" t="s">
        <v>159</v>
      </c>
      <c r="C53" s="317">
        <f>'kiadások korm. funkciónként'!C55</f>
        <v>0</v>
      </c>
      <c r="D53" s="317">
        <f>'kiadások korm. funkciónként'!D55</f>
        <v>0</v>
      </c>
      <c r="E53" s="317">
        <f>'kiadások korm. funkciónként'!E55</f>
        <v>0</v>
      </c>
      <c r="F53" s="312">
        <f t="shared" si="0"/>
        <v>0</v>
      </c>
      <c r="G53" s="313">
        <f>F53</f>
        <v>0</v>
      </c>
    </row>
    <row r="54" spans="1:7" x14ac:dyDescent="0.3">
      <c r="A54" s="13" t="s">
        <v>392</v>
      </c>
      <c r="B54" s="31" t="s">
        <v>160</v>
      </c>
      <c r="C54" s="317">
        <f>'kiadások korm. funkciónként'!C56</f>
        <v>2000000</v>
      </c>
      <c r="D54" s="317">
        <f>'kiadások korm. funkciónként'!D56</f>
        <v>0</v>
      </c>
      <c r="E54" s="317">
        <f>'kiadások korm. funkciónként'!E56</f>
        <v>0</v>
      </c>
      <c r="F54" s="312">
        <f t="shared" si="0"/>
        <v>2000000</v>
      </c>
      <c r="G54" s="313">
        <f t="shared" ref="G54:G60" si="6">F54</f>
        <v>2000000</v>
      </c>
    </row>
    <row r="55" spans="1:7" x14ac:dyDescent="0.3">
      <c r="A55" s="13" t="s">
        <v>436</v>
      </c>
      <c r="B55" s="31" t="s">
        <v>161</v>
      </c>
      <c r="C55" s="317">
        <f>'kiadások korm. funkciónként'!C57</f>
        <v>0</v>
      </c>
      <c r="D55" s="317">
        <f>'kiadások korm. funkciónként'!D57</f>
        <v>0</v>
      </c>
      <c r="E55" s="317">
        <f>'kiadások korm. funkciónként'!E57</f>
        <v>0</v>
      </c>
      <c r="F55" s="312">
        <f t="shared" si="0"/>
        <v>0</v>
      </c>
      <c r="G55" s="313">
        <f t="shared" si="6"/>
        <v>0</v>
      </c>
    </row>
    <row r="56" spans="1:7" x14ac:dyDescent="0.3">
      <c r="A56" s="13" t="s">
        <v>437</v>
      </c>
      <c r="B56" s="31" t="s">
        <v>162</v>
      </c>
      <c r="C56" s="317">
        <f>'kiadások korm. funkciónként'!C58</f>
        <v>0</v>
      </c>
      <c r="D56" s="317">
        <f>'kiadások korm. funkciónként'!D58</f>
        <v>0</v>
      </c>
      <c r="E56" s="317">
        <f>'kiadások korm. funkciónként'!E58</f>
        <v>0</v>
      </c>
      <c r="F56" s="312">
        <f t="shared" si="0"/>
        <v>0</v>
      </c>
      <c r="G56" s="313">
        <f t="shared" si="6"/>
        <v>0</v>
      </c>
    </row>
    <row r="57" spans="1:7" x14ac:dyDescent="0.3">
      <c r="A57" s="13" t="s">
        <v>438</v>
      </c>
      <c r="B57" s="31" t="s">
        <v>163</v>
      </c>
      <c r="C57" s="317">
        <f>'kiadások korm. funkciónként'!C59</f>
        <v>0</v>
      </c>
      <c r="D57" s="317">
        <f>'kiadások korm. funkciónként'!D59</f>
        <v>0</v>
      </c>
      <c r="E57" s="317">
        <f>'kiadások korm. funkciónként'!E59</f>
        <v>0</v>
      </c>
      <c r="F57" s="312">
        <f t="shared" si="0"/>
        <v>0</v>
      </c>
      <c r="G57" s="313">
        <f t="shared" si="6"/>
        <v>0</v>
      </c>
    </row>
    <row r="58" spans="1:7" x14ac:dyDescent="0.3">
      <c r="A58" s="13" t="s">
        <v>439</v>
      </c>
      <c r="B58" s="31" t="s">
        <v>164</v>
      </c>
      <c r="C58" s="317">
        <f>'kiadások korm. funkciónként'!C60</f>
        <v>0</v>
      </c>
      <c r="D58" s="317">
        <f>'kiadások korm. funkciónként'!D60</f>
        <v>0</v>
      </c>
      <c r="E58" s="317">
        <f>'kiadások korm. funkciónként'!E60</f>
        <v>0</v>
      </c>
      <c r="F58" s="312">
        <f t="shared" si="0"/>
        <v>0</v>
      </c>
      <c r="G58" s="313">
        <f t="shared" si="6"/>
        <v>0</v>
      </c>
    </row>
    <row r="59" spans="1:7" x14ac:dyDescent="0.3">
      <c r="A59" s="13" t="s">
        <v>440</v>
      </c>
      <c r="B59" s="31" t="s">
        <v>165</v>
      </c>
      <c r="C59" s="317">
        <f>'kiadások korm. funkciónként'!C61</f>
        <v>0</v>
      </c>
      <c r="D59" s="317">
        <f>'kiadások korm. funkciónként'!D61</f>
        <v>0</v>
      </c>
      <c r="E59" s="317">
        <f>'kiadások korm. funkciónként'!E61</f>
        <v>0</v>
      </c>
      <c r="F59" s="312">
        <f t="shared" si="0"/>
        <v>0</v>
      </c>
      <c r="G59" s="313">
        <f t="shared" si="6"/>
        <v>0</v>
      </c>
    </row>
    <row r="60" spans="1:7" x14ac:dyDescent="0.3">
      <c r="A60" s="13" t="s">
        <v>441</v>
      </c>
      <c r="B60" s="31" t="s">
        <v>166</v>
      </c>
      <c r="C60" s="317">
        <f>'kiadások korm. funkciónként'!C62</f>
        <v>9163162</v>
      </c>
      <c r="D60" s="317">
        <f>'kiadások korm. funkciónként'!D62</f>
        <v>0</v>
      </c>
      <c r="E60" s="317">
        <f>'kiadások korm. funkciónként'!E62</f>
        <v>0</v>
      </c>
      <c r="F60" s="312">
        <f t="shared" si="0"/>
        <v>9163162</v>
      </c>
      <c r="G60" s="313">
        <f t="shared" si="6"/>
        <v>9163162</v>
      </c>
    </row>
    <row r="61" spans="1:7" x14ac:dyDescent="0.3">
      <c r="A61" s="52" t="s">
        <v>403</v>
      </c>
      <c r="B61" s="55" t="s">
        <v>167</v>
      </c>
      <c r="C61" s="319">
        <f>SUM(C53:C60)</f>
        <v>11163162</v>
      </c>
      <c r="D61" s="319">
        <f>SUM(D53:D60)</f>
        <v>0</v>
      </c>
      <c r="E61" s="319">
        <f>SUM(E53:E60)</f>
        <v>0</v>
      </c>
      <c r="F61" s="315">
        <f t="shared" si="0"/>
        <v>11163162</v>
      </c>
      <c r="G61" s="316">
        <f>F61</f>
        <v>11163162</v>
      </c>
    </row>
    <row r="62" spans="1:7" x14ac:dyDescent="0.3">
      <c r="A62" s="12" t="s">
        <v>442</v>
      </c>
      <c r="B62" s="31" t="s">
        <v>168</v>
      </c>
      <c r="C62" s="317">
        <f>'kiadások korm. funkciónként'!C64</f>
        <v>0</v>
      </c>
      <c r="D62" s="317">
        <f>'kiadások korm. funkciónként'!D64</f>
        <v>0</v>
      </c>
      <c r="E62" s="317">
        <f>'kiadások korm. funkciónként'!E64</f>
        <v>0</v>
      </c>
      <c r="F62" s="312">
        <f t="shared" si="0"/>
        <v>0</v>
      </c>
      <c r="G62" s="313">
        <f>F62</f>
        <v>0</v>
      </c>
    </row>
    <row r="63" spans="1:7" x14ac:dyDescent="0.3">
      <c r="A63" s="12" t="s">
        <v>169</v>
      </c>
      <c r="B63" s="31" t="s">
        <v>170</v>
      </c>
      <c r="C63" s="317">
        <f>'kiadások korm. funkciónként'!C65</f>
        <v>0</v>
      </c>
      <c r="D63" s="317">
        <f>'kiadások korm. funkciónként'!D65</f>
        <v>0</v>
      </c>
      <c r="E63" s="317">
        <f>'kiadások korm. funkciónként'!E65</f>
        <v>0</v>
      </c>
      <c r="F63" s="312">
        <f t="shared" si="0"/>
        <v>0</v>
      </c>
      <c r="G63" s="313">
        <f t="shared" ref="G63:G74" si="7">F63</f>
        <v>0</v>
      </c>
    </row>
    <row r="64" spans="1:7" x14ac:dyDescent="0.3">
      <c r="A64" s="12" t="s">
        <v>171</v>
      </c>
      <c r="B64" s="31" t="s">
        <v>172</v>
      </c>
      <c r="C64" s="317">
        <f>'kiadások korm. funkciónként'!C66</f>
        <v>0</v>
      </c>
      <c r="D64" s="317">
        <f>'kiadások korm. funkciónként'!D66</f>
        <v>0</v>
      </c>
      <c r="E64" s="317">
        <f>'kiadások korm. funkciónként'!E66</f>
        <v>0</v>
      </c>
      <c r="F64" s="312">
        <f t="shared" si="0"/>
        <v>0</v>
      </c>
      <c r="G64" s="313">
        <f t="shared" si="7"/>
        <v>0</v>
      </c>
    </row>
    <row r="65" spans="1:7" x14ac:dyDescent="0.3">
      <c r="A65" s="12" t="s">
        <v>404</v>
      </c>
      <c r="B65" s="31" t="s">
        <v>173</v>
      </c>
      <c r="C65" s="317">
        <f>'kiadások korm. funkciónként'!C67</f>
        <v>0</v>
      </c>
      <c r="D65" s="317">
        <f>'kiadások korm. funkciónként'!D67</f>
        <v>0</v>
      </c>
      <c r="E65" s="317">
        <f>'kiadások korm. funkciónként'!E67</f>
        <v>0</v>
      </c>
      <c r="F65" s="312">
        <f t="shared" si="0"/>
        <v>0</v>
      </c>
      <c r="G65" s="313">
        <f t="shared" si="7"/>
        <v>0</v>
      </c>
    </row>
    <row r="66" spans="1:7" x14ac:dyDescent="0.3">
      <c r="A66" s="12" t="s">
        <v>443</v>
      </c>
      <c r="B66" s="31" t="s">
        <v>174</v>
      </c>
      <c r="C66" s="317">
        <f>'kiadások korm. funkciónként'!C68</f>
        <v>0</v>
      </c>
      <c r="D66" s="317">
        <f>'kiadások korm. funkciónként'!D68</f>
        <v>0</v>
      </c>
      <c r="E66" s="317">
        <f>'kiadások korm. funkciónként'!E68</f>
        <v>0</v>
      </c>
      <c r="F66" s="312">
        <f t="shared" si="0"/>
        <v>0</v>
      </c>
      <c r="G66" s="313">
        <f t="shared" si="7"/>
        <v>0</v>
      </c>
    </row>
    <row r="67" spans="1:7" x14ac:dyDescent="0.3">
      <c r="A67" s="12" t="s">
        <v>406</v>
      </c>
      <c r="B67" s="31" t="s">
        <v>175</v>
      </c>
      <c r="C67" s="317">
        <f>'kiadások korm. funkciónként'!C69</f>
        <v>4797325</v>
      </c>
      <c r="D67" s="317">
        <f>'kiadások korm. funkciónként'!D69</f>
        <v>0</v>
      </c>
      <c r="E67" s="317">
        <f>'kiadások korm. funkciónként'!E69</f>
        <v>0</v>
      </c>
      <c r="F67" s="312">
        <f t="shared" si="0"/>
        <v>4797325</v>
      </c>
      <c r="G67" s="313">
        <f t="shared" si="7"/>
        <v>4797325</v>
      </c>
    </row>
    <row r="68" spans="1:7" x14ac:dyDescent="0.3">
      <c r="A68" s="12" t="s">
        <v>444</v>
      </c>
      <c r="B68" s="31" t="s">
        <v>176</v>
      </c>
      <c r="C68" s="317">
        <f>'kiadások korm. funkciónként'!C70</f>
        <v>0</v>
      </c>
      <c r="D68" s="317">
        <f>'kiadások korm. funkciónként'!D70</f>
        <v>0</v>
      </c>
      <c r="E68" s="317">
        <f>'kiadások korm. funkciónként'!E70</f>
        <v>0</v>
      </c>
      <c r="F68" s="312">
        <f t="shared" si="0"/>
        <v>0</v>
      </c>
      <c r="G68" s="313">
        <f t="shared" si="7"/>
        <v>0</v>
      </c>
    </row>
    <row r="69" spans="1:7" x14ac:dyDescent="0.3">
      <c r="A69" s="12" t="s">
        <v>445</v>
      </c>
      <c r="B69" s="31" t="s">
        <v>177</v>
      </c>
      <c r="C69" s="317">
        <f>'kiadások korm. funkciónként'!C71</f>
        <v>0</v>
      </c>
      <c r="D69" s="317">
        <f>'kiadások korm. funkciónként'!D71</f>
        <v>0</v>
      </c>
      <c r="E69" s="317">
        <f>'kiadások korm. funkciónként'!E71</f>
        <v>0</v>
      </c>
      <c r="F69" s="312">
        <f t="shared" si="0"/>
        <v>0</v>
      </c>
      <c r="G69" s="313">
        <f t="shared" si="7"/>
        <v>0</v>
      </c>
    </row>
    <row r="70" spans="1:7" x14ac:dyDescent="0.3">
      <c r="A70" s="12" t="s">
        <v>178</v>
      </c>
      <c r="B70" s="31" t="s">
        <v>179</v>
      </c>
      <c r="C70" s="317">
        <f>'kiadások korm. funkciónként'!C72</f>
        <v>0</v>
      </c>
      <c r="D70" s="317">
        <f>'kiadások korm. funkciónként'!D72</f>
        <v>0</v>
      </c>
      <c r="E70" s="317">
        <f>'kiadások korm. funkciónként'!E72</f>
        <v>0</v>
      </c>
      <c r="F70" s="312">
        <f t="shared" si="0"/>
        <v>0</v>
      </c>
      <c r="G70" s="313">
        <f t="shared" si="7"/>
        <v>0</v>
      </c>
    </row>
    <row r="71" spans="1:7" x14ac:dyDescent="0.3">
      <c r="A71" s="21" t="s">
        <v>180</v>
      </c>
      <c r="B71" s="31" t="s">
        <v>181</v>
      </c>
      <c r="C71" s="317">
        <f>'kiadások korm. funkciónként'!C73</f>
        <v>0</v>
      </c>
      <c r="D71" s="317">
        <f>'kiadások korm. funkciónként'!D73</f>
        <v>0</v>
      </c>
      <c r="E71" s="317">
        <f>'kiadások korm. funkciónként'!E73</f>
        <v>0</v>
      </c>
      <c r="F71" s="312">
        <f t="shared" si="0"/>
        <v>0</v>
      </c>
      <c r="G71" s="313">
        <f t="shared" si="7"/>
        <v>0</v>
      </c>
    </row>
    <row r="72" spans="1:7" x14ac:dyDescent="0.3">
      <c r="A72" s="12" t="s">
        <v>446</v>
      </c>
      <c r="B72" s="31" t="s">
        <v>182</v>
      </c>
      <c r="C72" s="317">
        <f>'kiadások korm. funkciónként'!C74</f>
        <v>1173817</v>
      </c>
      <c r="D72" s="317">
        <f>'kiadások korm. funkciónként'!D74</f>
        <v>0</v>
      </c>
      <c r="E72" s="317">
        <f>'kiadások korm. funkciónként'!E74</f>
        <v>0</v>
      </c>
      <c r="F72" s="312">
        <f t="shared" si="0"/>
        <v>1173817</v>
      </c>
      <c r="G72" s="313">
        <f t="shared" si="7"/>
        <v>1173817</v>
      </c>
    </row>
    <row r="73" spans="1:7" x14ac:dyDescent="0.3">
      <c r="A73" s="21" t="s">
        <v>628</v>
      </c>
      <c r="B73" s="31" t="s">
        <v>183</v>
      </c>
      <c r="C73" s="317">
        <f>'kiadások korm. funkciónként'!C75</f>
        <v>58106685</v>
      </c>
      <c r="D73" s="317">
        <f>'kiadások korm. funkciónként'!D75</f>
        <v>0</v>
      </c>
      <c r="E73" s="317">
        <f>'kiadások korm. funkciónként'!E75</f>
        <v>0</v>
      </c>
      <c r="F73" s="312">
        <f t="shared" ref="F73:G122" si="8">SUM(C73:E73)</f>
        <v>58106685</v>
      </c>
      <c r="G73" s="313">
        <f t="shared" si="7"/>
        <v>58106685</v>
      </c>
    </row>
    <row r="74" spans="1:7" x14ac:dyDescent="0.3">
      <c r="A74" s="21" t="s">
        <v>629</v>
      </c>
      <c r="B74" s="31" t="s">
        <v>183</v>
      </c>
      <c r="C74" s="317">
        <f>'kiadások korm. funkciónként'!C76</f>
        <v>0</v>
      </c>
      <c r="D74" s="317">
        <f>'kiadások korm. funkciónként'!D76</f>
        <v>0</v>
      </c>
      <c r="E74" s="317">
        <f>'kiadások korm. funkciónként'!E76</f>
        <v>0</v>
      </c>
      <c r="F74" s="312">
        <f t="shared" si="8"/>
        <v>0</v>
      </c>
      <c r="G74" s="313">
        <f t="shared" si="7"/>
        <v>0</v>
      </c>
    </row>
    <row r="75" spans="1:7" x14ac:dyDescent="0.3">
      <c r="A75" s="52" t="s">
        <v>409</v>
      </c>
      <c r="B75" s="55" t="s">
        <v>184</v>
      </c>
      <c r="C75" s="319">
        <f>SUM(C62:C74)</f>
        <v>64077827</v>
      </c>
      <c r="D75" s="319">
        <f>SUM(D62:D74)</f>
        <v>0</v>
      </c>
      <c r="E75" s="319">
        <f>SUM(E62:E74)</f>
        <v>0</v>
      </c>
      <c r="F75" s="315">
        <f t="shared" si="8"/>
        <v>64077827</v>
      </c>
      <c r="G75" s="316">
        <f>F75</f>
        <v>64077827</v>
      </c>
    </row>
    <row r="76" spans="1:7" ht="15.6" x14ac:dyDescent="0.3">
      <c r="A76" s="320" t="s">
        <v>577</v>
      </c>
      <c r="B76" s="55"/>
      <c r="C76" s="314">
        <f>C26+C27+C52+C61+C75</f>
        <v>163599738</v>
      </c>
      <c r="D76" s="314">
        <f t="shared" ref="D76:G76" si="9">D26+D27+D52+D61+D75</f>
        <v>65693763</v>
      </c>
      <c r="E76" s="314">
        <f t="shared" si="9"/>
        <v>31142348</v>
      </c>
      <c r="F76" s="321">
        <f t="shared" si="9"/>
        <v>260435849</v>
      </c>
      <c r="G76" s="322">
        <f t="shared" si="9"/>
        <v>260435849</v>
      </c>
    </row>
    <row r="77" spans="1:7" x14ac:dyDescent="0.3">
      <c r="A77" s="35" t="s">
        <v>185</v>
      </c>
      <c r="B77" s="31" t="s">
        <v>186</v>
      </c>
      <c r="C77" s="317">
        <f>'kiadások korm. funkciónként'!C79</f>
        <v>0</v>
      </c>
      <c r="D77" s="317">
        <f>'kiadások korm. funkciónként'!D79</f>
        <v>0</v>
      </c>
      <c r="E77" s="317">
        <f>'kiadások korm. funkciónként'!E79+'kiadások korm. funkciónként'!F79+'kiadások korm. funkciónként'!G79</f>
        <v>0</v>
      </c>
      <c r="F77" s="312">
        <f t="shared" si="8"/>
        <v>0</v>
      </c>
      <c r="G77" s="313">
        <f>F77</f>
        <v>0</v>
      </c>
    </row>
    <row r="78" spans="1:7" x14ac:dyDescent="0.3">
      <c r="A78" s="35" t="s">
        <v>447</v>
      </c>
      <c r="B78" s="31" t="s">
        <v>187</v>
      </c>
      <c r="C78" s="317">
        <f>'kiadások korm. funkciónként'!C80</f>
        <v>0</v>
      </c>
      <c r="D78" s="317">
        <f>'kiadások korm. funkciónként'!D80</f>
        <v>0</v>
      </c>
      <c r="E78" s="317">
        <f>'kiadások korm. funkciónként'!E80+'kiadások korm. funkciónként'!F80+'kiadások korm. funkciónként'!G80</f>
        <v>0</v>
      </c>
      <c r="F78" s="312">
        <f t="shared" si="8"/>
        <v>0</v>
      </c>
      <c r="G78" s="313">
        <f t="shared" ref="G78:G83" si="10">F78</f>
        <v>0</v>
      </c>
    </row>
    <row r="79" spans="1:7" x14ac:dyDescent="0.3">
      <c r="A79" s="35" t="s">
        <v>188</v>
      </c>
      <c r="B79" s="31" t="s">
        <v>189</v>
      </c>
      <c r="C79" s="317">
        <f>'kiadások korm. funkciónként'!C81</f>
        <v>0</v>
      </c>
      <c r="D79" s="317">
        <f>'kiadások korm. funkciónként'!D81</f>
        <v>200000</v>
      </c>
      <c r="E79" s="317">
        <f>'kiadások korm. funkciónként'!E81+'kiadások korm. funkciónként'!F81+'kiadások korm. funkciónként'!G81</f>
        <v>0</v>
      </c>
      <c r="F79" s="312">
        <f t="shared" si="8"/>
        <v>200000</v>
      </c>
      <c r="G79" s="313">
        <f t="shared" si="10"/>
        <v>200000</v>
      </c>
    </row>
    <row r="80" spans="1:7" x14ac:dyDescent="0.3">
      <c r="A80" s="35" t="s">
        <v>190</v>
      </c>
      <c r="B80" s="31" t="s">
        <v>191</v>
      </c>
      <c r="C80" s="317">
        <f>'kiadások korm. funkciónként'!C82</f>
        <v>2865172</v>
      </c>
      <c r="D80" s="317">
        <f>'kiadások korm. funkciónként'!D82</f>
        <v>200000</v>
      </c>
      <c r="E80" s="317">
        <f>'kiadások korm. funkciónként'!E82+'kiadások korm. funkciónként'!F82+'kiadások korm. funkciónként'!G82</f>
        <v>0</v>
      </c>
      <c r="F80" s="312">
        <f t="shared" si="8"/>
        <v>3065172</v>
      </c>
      <c r="G80" s="313">
        <f t="shared" si="10"/>
        <v>3065172</v>
      </c>
    </row>
    <row r="81" spans="1:7" x14ac:dyDescent="0.3">
      <c r="A81" s="6" t="s">
        <v>192</v>
      </c>
      <c r="B81" s="31" t="s">
        <v>193</v>
      </c>
      <c r="C81" s="317">
        <f>'kiadások korm. funkciónként'!C83</f>
        <v>0</v>
      </c>
      <c r="D81" s="317">
        <f>'kiadások korm. funkciónként'!D83</f>
        <v>0</v>
      </c>
      <c r="E81" s="317">
        <f>'kiadások korm. funkciónként'!E83+'kiadások korm. funkciónként'!F83+'kiadások korm. funkciónként'!G83</f>
        <v>0</v>
      </c>
      <c r="F81" s="312">
        <f t="shared" si="8"/>
        <v>0</v>
      </c>
      <c r="G81" s="313">
        <f t="shared" si="10"/>
        <v>0</v>
      </c>
    </row>
    <row r="82" spans="1:7" x14ac:dyDescent="0.3">
      <c r="A82" s="6" t="s">
        <v>194</v>
      </c>
      <c r="B82" s="31" t="s">
        <v>195</v>
      </c>
      <c r="C82" s="317">
        <f>'kiadások korm. funkciónként'!C84</f>
        <v>0</v>
      </c>
      <c r="D82" s="317">
        <f>'kiadások korm. funkciónként'!D84</f>
        <v>0</v>
      </c>
      <c r="E82" s="317">
        <f>'kiadások korm. funkciónként'!E84+'kiadások korm. funkciónként'!F84+'kiadások korm. funkciónként'!G84</f>
        <v>0</v>
      </c>
      <c r="F82" s="312">
        <f t="shared" si="8"/>
        <v>0</v>
      </c>
      <c r="G82" s="313">
        <f t="shared" si="10"/>
        <v>0</v>
      </c>
    </row>
    <row r="83" spans="1:7" x14ac:dyDescent="0.3">
      <c r="A83" s="6" t="s">
        <v>196</v>
      </c>
      <c r="B83" s="31" t="s">
        <v>197</v>
      </c>
      <c r="C83" s="317">
        <f>'kiadások korm. funkciónként'!C85</f>
        <v>495078</v>
      </c>
      <c r="D83" s="317">
        <f>'kiadások korm. funkciónként'!D85</f>
        <v>108000</v>
      </c>
      <c r="E83" s="317">
        <f>'kiadások korm. funkciónként'!E85+'kiadások korm. funkciónként'!F85+'kiadások korm. funkciónként'!G85</f>
        <v>0</v>
      </c>
      <c r="F83" s="312">
        <f t="shared" si="8"/>
        <v>603078</v>
      </c>
      <c r="G83" s="313">
        <f t="shared" si="10"/>
        <v>603078</v>
      </c>
    </row>
    <row r="84" spans="1:7" x14ac:dyDescent="0.3">
      <c r="A84" s="53" t="s">
        <v>411</v>
      </c>
      <c r="B84" s="55" t="s">
        <v>198</v>
      </c>
      <c r="C84" s="319">
        <f>SUM(C77:C83)</f>
        <v>3360250</v>
      </c>
      <c r="D84" s="319">
        <f>SUM(D77:D83)</f>
        <v>508000</v>
      </c>
      <c r="E84" s="319">
        <f>SUM(E77:E83)</f>
        <v>0</v>
      </c>
      <c r="F84" s="315">
        <f t="shared" si="8"/>
        <v>3868250</v>
      </c>
      <c r="G84" s="316">
        <f>F84</f>
        <v>3868250</v>
      </c>
    </row>
    <row r="85" spans="1:7" x14ac:dyDescent="0.3">
      <c r="A85" s="13" t="s">
        <v>199</v>
      </c>
      <c r="B85" s="31" t="s">
        <v>200</v>
      </c>
      <c r="C85" s="317">
        <f>'kiadások korm. funkciónként'!C87</f>
        <v>26328221</v>
      </c>
      <c r="D85" s="317">
        <f>'kiadások korm. funkciónként'!D87</f>
        <v>0</v>
      </c>
      <c r="E85" s="317">
        <f>'kiadások korm. funkciónként'!E87</f>
        <v>0</v>
      </c>
      <c r="F85" s="312">
        <f t="shared" si="8"/>
        <v>26328221</v>
      </c>
      <c r="G85" s="313">
        <f>F85</f>
        <v>26328221</v>
      </c>
    </row>
    <row r="86" spans="1:7" x14ac:dyDescent="0.3">
      <c r="A86" s="13" t="s">
        <v>201</v>
      </c>
      <c r="B86" s="31" t="s">
        <v>202</v>
      </c>
      <c r="C86" s="317">
        <f>'kiadások korm. funkciónként'!C88</f>
        <v>0</v>
      </c>
      <c r="D86" s="317">
        <f>'kiadások korm. funkciónként'!D88</f>
        <v>0</v>
      </c>
      <c r="E86" s="317">
        <f>'kiadások korm. funkciónként'!E88</f>
        <v>0</v>
      </c>
      <c r="F86" s="312">
        <f t="shared" si="8"/>
        <v>0</v>
      </c>
      <c r="G86" s="313">
        <f t="shared" ref="G86:G88" si="11">F86</f>
        <v>0</v>
      </c>
    </row>
    <row r="87" spans="1:7" x14ac:dyDescent="0.3">
      <c r="A87" s="13" t="s">
        <v>203</v>
      </c>
      <c r="B87" s="31" t="s">
        <v>204</v>
      </c>
      <c r="C87" s="317">
        <f>'kiadások korm. funkciónként'!C89</f>
        <v>0</v>
      </c>
      <c r="D87" s="317">
        <f>'kiadások korm. funkciónként'!D89</f>
        <v>0</v>
      </c>
      <c r="E87" s="317">
        <f>'kiadások korm. funkciónként'!E89</f>
        <v>0</v>
      </c>
      <c r="F87" s="312">
        <f t="shared" si="8"/>
        <v>0</v>
      </c>
      <c r="G87" s="313">
        <f t="shared" si="11"/>
        <v>0</v>
      </c>
    </row>
    <row r="88" spans="1:7" x14ac:dyDescent="0.3">
      <c r="A88" s="13" t="s">
        <v>205</v>
      </c>
      <c r="B88" s="31" t="s">
        <v>206</v>
      </c>
      <c r="C88" s="317">
        <f>'kiadások korm. funkciónként'!C90</f>
        <v>6839010</v>
      </c>
      <c r="D88" s="317">
        <f>'kiadások korm. funkciónként'!D90</f>
        <v>0</v>
      </c>
      <c r="E88" s="317">
        <f>'kiadások korm. funkciónként'!E90</f>
        <v>0</v>
      </c>
      <c r="F88" s="312">
        <f t="shared" si="8"/>
        <v>6839010</v>
      </c>
      <c r="G88" s="313">
        <f t="shared" si="11"/>
        <v>6839010</v>
      </c>
    </row>
    <row r="89" spans="1:7" x14ac:dyDescent="0.3">
      <c r="A89" s="52" t="s">
        <v>412</v>
      </c>
      <c r="B89" s="55" t="s">
        <v>207</v>
      </c>
      <c r="C89" s="319">
        <f>SUM(C85:C88)</f>
        <v>33167231</v>
      </c>
      <c r="D89" s="319">
        <f>SUM(D85:D88)</f>
        <v>0</v>
      </c>
      <c r="E89" s="319">
        <f>SUM(E85:E88)</f>
        <v>0</v>
      </c>
      <c r="F89" s="315">
        <f t="shared" si="8"/>
        <v>33167231</v>
      </c>
      <c r="G89" s="316">
        <f>F89</f>
        <v>33167231</v>
      </c>
    </row>
    <row r="90" spans="1:7" x14ac:dyDescent="0.3">
      <c r="A90" s="13" t="s">
        <v>208</v>
      </c>
      <c r="B90" s="31" t="s">
        <v>209</v>
      </c>
      <c r="C90" s="317">
        <f>'kiadások korm. funkciónként'!C92</f>
        <v>0</v>
      </c>
      <c r="D90" s="317">
        <f>'kiadások korm. funkciónként'!D92</f>
        <v>0</v>
      </c>
      <c r="E90" s="317">
        <f>'kiadások korm. funkciónként'!E92</f>
        <v>0</v>
      </c>
      <c r="F90" s="312">
        <f t="shared" si="8"/>
        <v>0</v>
      </c>
      <c r="G90" s="313">
        <f>F90</f>
        <v>0</v>
      </c>
    </row>
    <row r="91" spans="1:7" x14ac:dyDescent="0.3">
      <c r="A91" s="13" t="s">
        <v>448</v>
      </c>
      <c r="B91" s="31" t="s">
        <v>210</v>
      </c>
      <c r="C91" s="317">
        <f>'kiadások korm. funkciónként'!C93</f>
        <v>0</v>
      </c>
      <c r="D91" s="317">
        <f>'kiadások korm. funkciónként'!D93</f>
        <v>0</v>
      </c>
      <c r="E91" s="317">
        <f>'kiadások korm. funkciónként'!E93</f>
        <v>0</v>
      </c>
      <c r="F91" s="312">
        <f t="shared" si="8"/>
        <v>0</v>
      </c>
      <c r="G91" s="313">
        <f t="shared" ref="G91:G97" si="12">F91</f>
        <v>0</v>
      </c>
    </row>
    <row r="92" spans="1:7" x14ac:dyDescent="0.3">
      <c r="A92" s="13" t="s">
        <v>449</v>
      </c>
      <c r="B92" s="31" t="s">
        <v>211</v>
      </c>
      <c r="C92" s="317">
        <f>'kiadások korm. funkciónként'!C94</f>
        <v>0</v>
      </c>
      <c r="D92" s="317">
        <f>'kiadások korm. funkciónként'!D94</f>
        <v>0</v>
      </c>
      <c r="E92" s="317">
        <f>'kiadások korm. funkciónként'!E94</f>
        <v>0</v>
      </c>
      <c r="F92" s="312">
        <f t="shared" si="8"/>
        <v>0</v>
      </c>
      <c r="G92" s="313">
        <f t="shared" si="12"/>
        <v>0</v>
      </c>
    </row>
    <row r="93" spans="1:7" x14ac:dyDescent="0.3">
      <c r="A93" s="13" t="s">
        <v>450</v>
      </c>
      <c r="B93" s="31" t="s">
        <v>212</v>
      </c>
      <c r="C93" s="317">
        <f>'kiadások korm. funkciónként'!C95</f>
        <v>0</v>
      </c>
      <c r="D93" s="317">
        <f>'kiadások korm. funkciónként'!D95</f>
        <v>0</v>
      </c>
      <c r="E93" s="317">
        <f>'kiadások korm. funkciónként'!E95</f>
        <v>0</v>
      </c>
      <c r="F93" s="312">
        <f t="shared" si="8"/>
        <v>0</v>
      </c>
      <c r="G93" s="313">
        <f t="shared" si="12"/>
        <v>0</v>
      </c>
    </row>
    <row r="94" spans="1:7" x14ac:dyDescent="0.3">
      <c r="A94" s="13" t="s">
        <v>451</v>
      </c>
      <c r="B94" s="31" t="s">
        <v>213</v>
      </c>
      <c r="C94" s="317">
        <f>'kiadások korm. funkciónként'!C96</f>
        <v>0</v>
      </c>
      <c r="D94" s="317">
        <f>'kiadások korm. funkciónként'!D96</f>
        <v>0</v>
      </c>
      <c r="E94" s="317">
        <f>'kiadások korm. funkciónként'!E96</f>
        <v>0</v>
      </c>
      <c r="F94" s="312">
        <f t="shared" si="8"/>
        <v>0</v>
      </c>
      <c r="G94" s="313">
        <f t="shared" si="12"/>
        <v>0</v>
      </c>
    </row>
    <row r="95" spans="1:7" x14ac:dyDescent="0.3">
      <c r="A95" s="13" t="s">
        <v>452</v>
      </c>
      <c r="B95" s="31" t="s">
        <v>214</v>
      </c>
      <c r="C95" s="317">
        <f>'kiadások korm. funkciónként'!C97</f>
        <v>0</v>
      </c>
      <c r="D95" s="317">
        <f>'kiadások korm. funkciónként'!D97</f>
        <v>0</v>
      </c>
      <c r="E95" s="317">
        <f>'kiadások korm. funkciónként'!E97</f>
        <v>0</v>
      </c>
      <c r="F95" s="312">
        <f t="shared" si="8"/>
        <v>0</v>
      </c>
      <c r="G95" s="313">
        <f t="shared" si="12"/>
        <v>0</v>
      </c>
    </row>
    <row r="96" spans="1:7" x14ac:dyDescent="0.3">
      <c r="A96" s="13" t="s">
        <v>215</v>
      </c>
      <c r="B96" s="31" t="s">
        <v>216</v>
      </c>
      <c r="C96" s="317">
        <f>'kiadások korm. funkciónként'!C98</f>
        <v>0</v>
      </c>
      <c r="D96" s="317">
        <f>'kiadások korm. funkciónként'!D98</f>
        <v>0</v>
      </c>
      <c r="E96" s="317">
        <f>'kiadások korm. funkciónként'!E98</f>
        <v>0</v>
      </c>
      <c r="F96" s="312">
        <f t="shared" si="8"/>
        <v>0</v>
      </c>
      <c r="G96" s="313">
        <f t="shared" si="12"/>
        <v>0</v>
      </c>
    </row>
    <row r="97" spans="1:24" x14ac:dyDescent="0.3">
      <c r="A97" s="13" t="s">
        <v>453</v>
      </c>
      <c r="B97" s="31" t="s">
        <v>217</v>
      </c>
      <c r="C97" s="317">
        <f>'kiadások korm. funkciónként'!C99</f>
        <v>0</v>
      </c>
      <c r="D97" s="317">
        <f>'kiadások korm. funkciónként'!D99</f>
        <v>0</v>
      </c>
      <c r="E97" s="317">
        <f>'kiadások korm. funkciónként'!E99</f>
        <v>0</v>
      </c>
      <c r="F97" s="312">
        <f t="shared" si="8"/>
        <v>0</v>
      </c>
      <c r="G97" s="313">
        <f t="shared" si="12"/>
        <v>0</v>
      </c>
    </row>
    <row r="98" spans="1:24" x14ac:dyDescent="0.3">
      <c r="A98" s="52" t="s">
        <v>413</v>
      </c>
      <c r="B98" s="55" t="s">
        <v>218</v>
      </c>
      <c r="C98" s="319">
        <f>SUM(C90:C97)</f>
        <v>0</v>
      </c>
      <c r="D98" s="319">
        <f>SUM(D90:D97)</f>
        <v>0</v>
      </c>
      <c r="E98" s="319">
        <f>SUM(E90:E97)</f>
        <v>0</v>
      </c>
      <c r="F98" s="315">
        <f t="shared" si="8"/>
        <v>0</v>
      </c>
      <c r="G98" s="316">
        <f>F98</f>
        <v>0</v>
      </c>
    </row>
    <row r="99" spans="1:24" ht="15.6" x14ac:dyDescent="0.3">
      <c r="A99" s="320" t="s">
        <v>576</v>
      </c>
      <c r="B99" s="55"/>
      <c r="C99" s="314">
        <f>C84+C89+C98</f>
        <v>36527481</v>
      </c>
      <c r="D99" s="314">
        <f t="shared" ref="D99:F99" si="13">D84+D89+D98</f>
        <v>508000</v>
      </c>
      <c r="E99" s="314">
        <f t="shared" si="13"/>
        <v>0</v>
      </c>
      <c r="F99" s="321">
        <f t="shared" si="13"/>
        <v>37035481</v>
      </c>
      <c r="G99" s="322">
        <f>F99</f>
        <v>37035481</v>
      </c>
    </row>
    <row r="100" spans="1:24" ht="15.6" x14ac:dyDescent="0.3">
      <c r="A100" s="323" t="s">
        <v>461</v>
      </c>
      <c r="B100" s="324" t="s">
        <v>219</v>
      </c>
      <c r="C100" s="319">
        <f>C26+C27+C52+C61+C75+C84+C89+C98</f>
        <v>200127219</v>
      </c>
      <c r="D100" s="319">
        <f>D26+D27+D52+D61+D75+D84+D89+D98</f>
        <v>66201763</v>
      </c>
      <c r="E100" s="319">
        <f>E26+E27+E52+E61+E75+E84+E89+E98</f>
        <v>31142348</v>
      </c>
      <c r="F100" s="315">
        <f t="shared" si="8"/>
        <v>297471330</v>
      </c>
      <c r="G100" s="316">
        <f>F100</f>
        <v>297471330</v>
      </c>
    </row>
    <row r="101" spans="1:24" x14ac:dyDescent="0.3">
      <c r="A101" s="13" t="s">
        <v>454</v>
      </c>
      <c r="B101" s="5" t="s">
        <v>220</v>
      </c>
      <c r="C101" s="121">
        <f>'kiadások korm. funkciónként'!C103</f>
        <v>0</v>
      </c>
      <c r="D101" s="121">
        <f>'kiadások korm. funkciónként'!D103</f>
        <v>0</v>
      </c>
      <c r="E101" s="121">
        <f>'kiadások korm. funkciónként'!E103</f>
        <v>0</v>
      </c>
      <c r="F101" s="312">
        <f t="shared" si="8"/>
        <v>0</v>
      </c>
      <c r="G101" s="313">
        <f t="shared" si="8"/>
        <v>0</v>
      </c>
      <c r="H101" s="404"/>
      <c r="I101" s="404"/>
      <c r="J101" s="404"/>
      <c r="K101" s="404"/>
      <c r="L101" s="404"/>
      <c r="M101" s="404"/>
      <c r="N101" s="404"/>
      <c r="O101" s="404"/>
      <c r="P101" s="404"/>
      <c r="Q101" s="404"/>
      <c r="R101" s="404"/>
      <c r="S101" s="404"/>
      <c r="T101" s="404"/>
      <c r="U101" s="404"/>
      <c r="V101" s="404"/>
      <c r="W101" s="325"/>
      <c r="X101" s="325"/>
    </row>
    <row r="102" spans="1:24" x14ac:dyDescent="0.3">
      <c r="A102" s="13" t="s">
        <v>223</v>
      </c>
      <c r="B102" s="5" t="s">
        <v>224</v>
      </c>
      <c r="C102" s="121">
        <f>'kiadások korm. funkciónként'!C104</f>
        <v>0</v>
      </c>
      <c r="D102" s="121">
        <f>'kiadások korm. funkciónként'!D104</f>
        <v>0</v>
      </c>
      <c r="E102" s="121">
        <f>'kiadások korm. funkciónként'!E104</f>
        <v>0</v>
      </c>
      <c r="F102" s="312">
        <f t="shared" si="8"/>
        <v>0</v>
      </c>
      <c r="G102" s="313">
        <f t="shared" si="8"/>
        <v>0</v>
      </c>
      <c r="H102" s="404"/>
      <c r="I102" s="404"/>
      <c r="J102" s="404"/>
      <c r="K102" s="404"/>
      <c r="L102" s="404"/>
      <c r="M102" s="404"/>
      <c r="N102" s="404"/>
      <c r="O102" s="404"/>
      <c r="P102" s="404"/>
      <c r="Q102" s="404"/>
      <c r="R102" s="404"/>
      <c r="S102" s="404"/>
      <c r="T102" s="404"/>
      <c r="U102" s="404"/>
      <c r="V102" s="404"/>
      <c r="W102" s="325"/>
      <c r="X102" s="325"/>
    </row>
    <row r="103" spans="1:24" x14ac:dyDescent="0.3">
      <c r="A103" s="13" t="s">
        <v>455</v>
      </c>
      <c r="B103" s="5" t="s">
        <v>225</v>
      </c>
      <c r="C103" s="121">
        <f>'kiadások korm. funkciónként'!C105</f>
        <v>0</v>
      </c>
      <c r="D103" s="121">
        <f>'kiadások korm. funkciónként'!D105</f>
        <v>0</v>
      </c>
      <c r="E103" s="121">
        <f>'kiadások korm. funkciónként'!E105</f>
        <v>0</v>
      </c>
      <c r="F103" s="312">
        <f t="shared" si="8"/>
        <v>0</v>
      </c>
      <c r="G103" s="313">
        <f t="shared" si="8"/>
        <v>0</v>
      </c>
      <c r="H103" s="404"/>
      <c r="I103" s="404"/>
      <c r="J103" s="404"/>
      <c r="K103" s="404"/>
      <c r="L103" s="404"/>
      <c r="M103" s="404"/>
      <c r="N103" s="404"/>
      <c r="O103" s="404"/>
      <c r="P103" s="404"/>
      <c r="Q103" s="404"/>
      <c r="R103" s="404"/>
      <c r="S103" s="404"/>
      <c r="T103" s="404"/>
      <c r="U103" s="404"/>
      <c r="V103" s="404"/>
      <c r="W103" s="325"/>
      <c r="X103" s="325"/>
    </row>
    <row r="104" spans="1:24" x14ac:dyDescent="0.3">
      <c r="A104" s="15" t="s">
        <v>418</v>
      </c>
      <c r="B104" s="7" t="s">
        <v>227</v>
      </c>
      <c r="C104" s="122">
        <f>SUM(C101:C103)</f>
        <v>0</v>
      </c>
      <c r="D104" s="122">
        <f>SUM(D101:D103)</f>
        <v>0</v>
      </c>
      <c r="E104" s="122">
        <f>SUM(E101:E103)</f>
        <v>0</v>
      </c>
      <c r="F104" s="315">
        <f t="shared" si="8"/>
        <v>0</v>
      </c>
      <c r="G104" s="316">
        <f t="shared" si="8"/>
        <v>0</v>
      </c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325"/>
      <c r="X104" s="325"/>
    </row>
    <row r="105" spans="1:24" x14ac:dyDescent="0.3">
      <c r="A105" s="38" t="s">
        <v>456</v>
      </c>
      <c r="B105" s="5" t="s">
        <v>228</v>
      </c>
      <c r="C105" s="123">
        <f>'kiadások korm. funkciónként'!C107</f>
        <v>0</v>
      </c>
      <c r="D105" s="123">
        <f>'kiadások korm. funkciónként'!D107</f>
        <v>0</v>
      </c>
      <c r="E105" s="123">
        <f>'kiadások korm. funkciónként'!E107</f>
        <v>0</v>
      </c>
      <c r="F105" s="312">
        <f t="shared" si="8"/>
        <v>0</v>
      </c>
      <c r="G105" s="313">
        <f t="shared" si="8"/>
        <v>0</v>
      </c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325"/>
      <c r="X105" s="325"/>
    </row>
    <row r="106" spans="1:24" x14ac:dyDescent="0.3">
      <c r="A106" s="38" t="s">
        <v>424</v>
      </c>
      <c r="B106" s="5" t="s">
        <v>231</v>
      </c>
      <c r="C106" s="123">
        <f>'kiadások korm. funkciónként'!C108</f>
        <v>0</v>
      </c>
      <c r="D106" s="123">
        <f>'kiadások korm. funkciónként'!D108</f>
        <v>0</v>
      </c>
      <c r="E106" s="123">
        <f>'kiadások korm. funkciónként'!E108</f>
        <v>0</v>
      </c>
      <c r="F106" s="312">
        <f t="shared" si="8"/>
        <v>0</v>
      </c>
      <c r="G106" s="313">
        <f t="shared" si="8"/>
        <v>0</v>
      </c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325"/>
      <c r="X106" s="325"/>
    </row>
    <row r="107" spans="1:24" x14ac:dyDescent="0.3">
      <c r="A107" s="13" t="s">
        <v>232</v>
      </c>
      <c r="B107" s="5" t="s">
        <v>233</v>
      </c>
      <c r="C107" s="123">
        <f>'kiadások korm. funkciónként'!C109</f>
        <v>0</v>
      </c>
      <c r="D107" s="123">
        <f>'kiadások korm. funkciónként'!D109</f>
        <v>0</v>
      </c>
      <c r="E107" s="123">
        <f>'kiadások korm. funkciónként'!E109</f>
        <v>0</v>
      </c>
      <c r="F107" s="312">
        <f t="shared" si="8"/>
        <v>0</v>
      </c>
      <c r="G107" s="313">
        <f t="shared" si="8"/>
        <v>0</v>
      </c>
      <c r="H107" s="404"/>
      <c r="I107" s="404"/>
      <c r="J107" s="404"/>
      <c r="K107" s="404"/>
      <c r="L107" s="404"/>
      <c r="M107" s="404"/>
      <c r="N107" s="404"/>
      <c r="O107" s="404"/>
      <c r="P107" s="404"/>
      <c r="Q107" s="404"/>
      <c r="R107" s="404"/>
      <c r="S107" s="404"/>
      <c r="T107" s="404"/>
      <c r="U107" s="404"/>
      <c r="V107" s="404"/>
      <c r="W107" s="325"/>
      <c r="X107" s="325"/>
    </row>
    <row r="108" spans="1:24" x14ac:dyDescent="0.3">
      <c r="A108" s="13" t="s">
        <v>457</v>
      </c>
      <c r="B108" s="5" t="s">
        <v>234</v>
      </c>
      <c r="C108" s="123">
        <f>'kiadások korm. funkciónként'!C110</f>
        <v>0</v>
      </c>
      <c r="D108" s="123">
        <f>'kiadások korm. funkciónként'!D110</f>
        <v>0</v>
      </c>
      <c r="E108" s="123">
        <f>'kiadások korm. funkciónként'!E110</f>
        <v>0</v>
      </c>
      <c r="F108" s="312">
        <f t="shared" si="8"/>
        <v>0</v>
      </c>
      <c r="G108" s="313">
        <f t="shared" si="8"/>
        <v>0</v>
      </c>
      <c r="H108" s="404"/>
      <c r="I108" s="404"/>
      <c r="J108" s="404"/>
      <c r="K108" s="404"/>
      <c r="L108" s="404"/>
      <c r="M108" s="404"/>
      <c r="N108" s="404"/>
      <c r="O108" s="404"/>
      <c r="P108" s="404"/>
      <c r="Q108" s="404"/>
      <c r="R108" s="404"/>
      <c r="S108" s="404"/>
      <c r="T108" s="404"/>
      <c r="U108" s="404"/>
      <c r="V108" s="404"/>
      <c r="W108" s="325"/>
      <c r="X108" s="325"/>
    </row>
    <row r="109" spans="1:24" x14ac:dyDescent="0.3">
      <c r="A109" s="14" t="s">
        <v>421</v>
      </c>
      <c r="B109" s="7" t="s">
        <v>235</v>
      </c>
      <c r="C109" s="124">
        <f>SUM(C105:C108)</f>
        <v>0</v>
      </c>
      <c r="D109" s="124">
        <f>SUM(D105:D108)</f>
        <v>0</v>
      </c>
      <c r="E109" s="124">
        <f>SUM(E105:E108)</f>
        <v>0</v>
      </c>
      <c r="F109" s="315">
        <f t="shared" si="8"/>
        <v>0</v>
      </c>
      <c r="G109" s="316">
        <f t="shared" si="8"/>
        <v>0</v>
      </c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325"/>
      <c r="X109" s="325"/>
    </row>
    <row r="110" spans="1:24" x14ac:dyDescent="0.3">
      <c r="A110" s="38" t="s">
        <v>236</v>
      </c>
      <c r="B110" s="5" t="s">
        <v>237</v>
      </c>
      <c r="C110" s="123">
        <f>'kiadások korm. funkciónként'!C112</f>
        <v>0</v>
      </c>
      <c r="D110" s="123">
        <f>'kiadások korm. funkciónként'!D112</f>
        <v>0</v>
      </c>
      <c r="E110" s="123">
        <f>'kiadások korm. funkciónként'!E112</f>
        <v>0</v>
      </c>
      <c r="F110" s="312">
        <f t="shared" si="8"/>
        <v>0</v>
      </c>
      <c r="G110" s="313">
        <f t="shared" si="8"/>
        <v>0</v>
      </c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325"/>
      <c r="X110" s="325"/>
    </row>
    <row r="111" spans="1:24" x14ac:dyDescent="0.3">
      <c r="A111" s="38" t="s">
        <v>238</v>
      </c>
      <c r="B111" s="5" t="s">
        <v>239</v>
      </c>
      <c r="C111" s="123">
        <f>'kiadások korm. funkciónként'!C113</f>
        <v>5178890</v>
      </c>
      <c r="D111" s="123">
        <f>'kiadások korm. funkciónként'!D113</f>
        <v>0</v>
      </c>
      <c r="E111" s="123">
        <f>'kiadások korm. funkciónként'!E113</f>
        <v>0</v>
      </c>
      <c r="F111" s="312">
        <f t="shared" si="8"/>
        <v>5178890</v>
      </c>
      <c r="G111" s="313">
        <f t="shared" si="8"/>
        <v>5178890</v>
      </c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325"/>
      <c r="X111" s="325"/>
    </row>
    <row r="112" spans="1:24" x14ac:dyDescent="0.3">
      <c r="A112" s="14" t="s">
        <v>240</v>
      </c>
      <c r="B112" s="7" t="s">
        <v>241</v>
      </c>
      <c r="C112" s="124">
        <f>'kiadások korm. funkciónként'!C114</f>
        <v>97726926</v>
      </c>
      <c r="D112" s="124">
        <f>SUM(D110:D111)</f>
        <v>0</v>
      </c>
      <c r="E112" s="124">
        <f>SUM(E110:E111)</f>
        <v>0</v>
      </c>
      <c r="F112" s="315">
        <f>C112+D112+E112</f>
        <v>97726926</v>
      </c>
      <c r="G112" s="31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325"/>
      <c r="X112" s="325"/>
    </row>
    <row r="113" spans="1:24" x14ac:dyDescent="0.3">
      <c r="A113" s="38" t="s">
        <v>242</v>
      </c>
      <c r="B113" s="5" t="s">
        <v>243</v>
      </c>
      <c r="C113" s="123">
        <f>'kiadások korm. funkciónként'!C115</f>
        <v>0</v>
      </c>
      <c r="D113" s="123">
        <f>'kiadások korm. funkciónként'!D115</f>
        <v>0</v>
      </c>
      <c r="E113" s="123">
        <f>'kiadások korm. funkciónként'!E115</f>
        <v>0</v>
      </c>
      <c r="F113" s="312">
        <f t="shared" si="8"/>
        <v>0</v>
      </c>
      <c r="G113" s="313">
        <f t="shared" si="8"/>
        <v>0</v>
      </c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325"/>
      <c r="X113" s="325"/>
    </row>
    <row r="114" spans="1:24" x14ac:dyDescent="0.3">
      <c r="A114" s="38" t="s">
        <v>244</v>
      </c>
      <c r="B114" s="5" t="s">
        <v>245</v>
      </c>
      <c r="C114" s="123">
        <f>'kiadások korm. funkciónként'!C116</f>
        <v>0</v>
      </c>
      <c r="D114" s="123">
        <f>'kiadások korm. funkciónként'!D116</f>
        <v>0</v>
      </c>
      <c r="E114" s="123">
        <f>'kiadások korm. funkciónként'!E116</f>
        <v>0</v>
      </c>
      <c r="F114" s="312">
        <f t="shared" si="8"/>
        <v>0</v>
      </c>
      <c r="G114" s="313">
        <f t="shared" si="8"/>
        <v>0</v>
      </c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325"/>
      <c r="X114" s="325"/>
    </row>
    <row r="115" spans="1:24" x14ac:dyDescent="0.3">
      <c r="A115" s="38" t="s">
        <v>246</v>
      </c>
      <c r="B115" s="5" t="s">
        <v>247</v>
      </c>
      <c r="C115" s="123">
        <f>'kiadások korm. funkciónként'!C117</f>
        <v>0</v>
      </c>
      <c r="D115" s="123">
        <f>'kiadások korm. funkciónként'!D117</f>
        <v>0</v>
      </c>
      <c r="E115" s="123">
        <f>'kiadások korm. funkciónként'!E117</f>
        <v>0</v>
      </c>
      <c r="F115" s="312">
        <f t="shared" si="8"/>
        <v>0</v>
      </c>
      <c r="G115" s="313">
        <f t="shared" si="8"/>
        <v>0</v>
      </c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325"/>
      <c r="X115" s="325"/>
    </row>
    <row r="116" spans="1:24" x14ac:dyDescent="0.3">
      <c r="A116" s="39" t="s">
        <v>422</v>
      </c>
      <c r="B116" s="40" t="s">
        <v>248</v>
      </c>
      <c r="C116" s="124">
        <f>C104+C109+C112+C113+C114+C115</f>
        <v>97726926</v>
      </c>
      <c r="D116" s="124">
        <f>D104+D109+D112+D113+D114+D115</f>
        <v>0</v>
      </c>
      <c r="E116" s="124">
        <f>E104+E109+E112+E113+E114+E115</f>
        <v>0</v>
      </c>
      <c r="F116" s="298">
        <f>F104+F109+F112+F113+F114+F115</f>
        <v>97726926</v>
      </c>
      <c r="G116" s="304">
        <f>G104+G109+G112+G113+G114+G115</f>
        <v>0</v>
      </c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325"/>
      <c r="X116" s="325"/>
    </row>
    <row r="117" spans="1:24" x14ac:dyDescent="0.3">
      <c r="A117" s="38" t="s">
        <v>249</v>
      </c>
      <c r="B117" s="5" t="s">
        <v>250</v>
      </c>
      <c r="C117" s="123">
        <f>'kiadások korm. funkciónként'!C119</f>
        <v>0</v>
      </c>
      <c r="D117" s="123">
        <f>'kiadások korm. funkciónként'!D119</f>
        <v>0</v>
      </c>
      <c r="E117" s="123">
        <f>'kiadások korm. funkciónként'!E119</f>
        <v>0</v>
      </c>
      <c r="F117" s="312">
        <f t="shared" si="8"/>
        <v>0</v>
      </c>
      <c r="G117" s="313">
        <f t="shared" si="8"/>
        <v>0</v>
      </c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325"/>
      <c r="X117" s="325"/>
    </row>
    <row r="118" spans="1:24" x14ac:dyDescent="0.3">
      <c r="A118" s="13" t="s">
        <v>251</v>
      </c>
      <c r="B118" s="5" t="s">
        <v>252</v>
      </c>
      <c r="C118" s="123">
        <f>'kiadások korm. funkciónként'!C120</f>
        <v>0</v>
      </c>
      <c r="D118" s="123">
        <f>'kiadások korm. funkciónként'!D120</f>
        <v>0</v>
      </c>
      <c r="E118" s="123">
        <f>'kiadások korm. funkciónként'!E120</f>
        <v>0</v>
      </c>
      <c r="F118" s="312">
        <f t="shared" si="8"/>
        <v>0</v>
      </c>
      <c r="G118" s="313">
        <f t="shared" si="8"/>
        <v>0</v>
      </c>
      <c r="H118" s="404"/>
      <c r="I118" s="404"/>
      <c r="J118" s="404"/>
      <c r="K118" s="404"/>
      <c r="L118" s="404"/>
      <c r="M118" s="404"/>
      <c r="N118" s="404"/>
      <c r="O118" s="404"/>
      <c r="P118" s="404"/>
      <c r="Q118" s="404"/>
      <c r="R118" s="404"/>
      <c r="S118" s="404"/>
      <c r="T118" s="404"/>
      <c r="U118" s="404"/>
      <c r="V118" s="404"/>
      <c r="W118" s="325"/>
      <c r="X118" s="325"/>
    </row>
    <row r="119" spans="1:24" x14ac:dyDescent="0.3">
      <c r="A119" s="38" t="s">
        <v>458</v>
      </c>
      <c r="B119" s="5" t="s">
        <v>253</v>
      </c>
      <c r="C119" s="123">
        <f>'kiadások korm. funkciónként'!C121</f>
        <v>0</v>
      </c>
      <c r="D119" s="123">
        <f>'kiadások korm. funkciónként'!D121</f>
        <v>0</v>
      </c>
      <c r="E119" s="123">
        <f>'kiadások korm. funkciónként'!E121</f>
        <v>0</v>
      </c>
      <c r="F119" s="312">
        <f t="shared" si="8"/>
        <v>0</v>
      </c>
      <c r="G119" s="313">
        <f t="shared" si="8"/>
        <v>0</v>
      </c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325"/>
      <c r="X119" s="325"/>
    </row>
    <row r="120" spans="1:24" x14ac:dyDescent="0.3">
      <c r="A120" s="38" t="s">
        <v>427</v>
      </c>
      <c r="B120" s="5" t="s">
        <v>254</v>
      </c>
      <c r="C120" s="123">
        <f>'kiadások korm. funkciónként'!C122</f>
        <v>0</v>
      </c>
      <c r="D120" s="123">
        <f>'kiadások korm. funkciónként'!D122</f>
        <v>0</v>
      </c>
      <c r="E120" s="123">
        <f>'kiadások korm. funkciónként'!E122</f>
        <v>0</v>
      </c>
      <c r="F120" s="312">
        <f t="shared" si="8"/>
        <v>0</v>
      </c>
      <c r="G120" s="313">
        <f t="shared" si="8"/>
        <v>0</v>
      </c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325"/>
      <c r="X120" s="325"/>
    </row>
    <row r="121" spans="1:24" x14ac:dyDescent="0.3">
      <c r="A121" s="39" t="s">
        <v>428</v>
      </c>
      <c r="B121" s="40" t="s">
        <v>258</v>
      </c>
      <c r="C121" s="124">
        <f>SUM(C117:C120)</f>
        <v>0</v>
      </c>
      <c r="D121" s="124">
        <f>SUM(D117:D120)</f>
        <v>0</v>
      </c>
      <c r="E121" s="124">
        <f>SUM(E117:E120)</f>
        <v>0</v>
      </c>
      <c r="F121" s="315">
        <f t="shared" si="8"/>
        <v>0</v>
      </c>
      <c r="G121" s="316">
        <f t="shared" si="8"/>
        <v>0</v>
      </c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325"/>
      <c r="X121" s="325"/>
    </row>
    <row r="122" spans="1:24" x14ac:dyDescent="0.3">
      <c r="A122" s="13" t="s">
        <v>259</v>
      </c>
      <c r="B122" s="5" t="s">
        <v>260</v>
      </c>
      <c r="C122" s="121">
        <f>'kiadások korm. funkciónként'!C124</f>
        <v>0</v>
      </c>
      <c r="D122" s="121">
        <f>'kiadások korm. funkciónként'!D124</f>
        <v>0</v>
      </c>
      <c r="E122" s="121">
        <f>'kiadások korm. funkciónként'!E124</f>
        <v>0</v>
      </c>
      <c r="F122" s="312">
        <f t="shared" si="8"/>
        <v>0</v>
      </c>
      <c r="G122" s="313">
        <f t="shared" si="8"/>
        <v>0</v>
      </c>
      <c r="H122" s="404"/>
      <c r="I122" s="404"/>
      <c r="J122" s="404"/>
      <c r="K122" s="404"/>
      <c r="L122" s="404"/>
      <c r="M122" s="404"/>
      <c r="N122" s="404"/>
      <c r="O122" s="404"/>
      <c r="P122" s="404"/>
      <c r="Q122" s="404"/>
      <c r="R122" s="404"/>
      <c r="S122" s="404"/>
      <c r="T122" s="404"/>
      <c r="U122" s="404"/>
      <c r="V122" s="404"/>
      <c r="W122" s="325"/>
      <c r="X122" s="325"/>
    </row>
    <row r="123" spans="1:24" ht="16.2" thickBot="1" x14ac:dyDescent="0.35">
      <c r="A123" s="329" t="s">
        <v>462</v>
      </c>
      <c r="B123" s="330" t="s">
        <v>261</v>
      </c>
      <c r="C123" s="331">
        <f>C116+C121+C122</f>
        <v>97726926</v>
      </c>
      <c r="D123" s="331">
        <f>D116+D121+D122</f>
        <v>0</v>
      </c>
      <c r="E123" s="331">
        <f>E116+E121+E122</f>
        <v>0</v>
      </c>
      <c r="F123" s="332">
        <f>F116+F121+F122</f>
        <v>97726926</v>
      </c>
      <c r="G123" s="333">
        <f>G116+G121+G122</f>
        <v>0</v>
      </c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325"/>
      <c r="X123" s="325"/>
    </row>
    <row r="124" spans="1:24" ht="16.2" thickBot="1" x14ac:dyDescent="0.35">
      <c r="A124" s="334" t="s">
        <v>499</v>
      </c>
      <c r="B124" s="335"/>
      <c r="C124" s="336">
        <f>C26+C27+C52+C61+C75+C84+C89+C98+C123</f>
        <v>297854145</v>
      </c>
      <c r="D124" s="336">
        <f>D26+D27+D52+D61+D75+D84+D89+D98+D123</f>
        <v>66201763</v>
      </c>
      <c r="E124" s="336">
        <f>E26+E27+E52+E61+E75+E84+E89+E98+E123</f>
        <v>31142348</v>
      </c>
      <c r="F124" s="337">
        <f>F26+F27+F52+F61+F75+F84+F89+F98+F123</f>
        <v>395198256</v>
      </c>
      <c r="G124" s="338">
        <f>G26+G27+G52+G61+G75+G84+G89+G98+G123</f>
        <v>297471330</v>
      </c>
      <c r="H124" s="325"/>
      <c r="I124" s="325"/>
      <c r="J124" s="325"/>
      <c r="K124" s="325"/>
      <c r="L124" s="325"/>
      <c r="M124" s="325"/>
      <c r="N124" s="325"/>
      <c r="O124" s="325"/>
      <c r="P124" s="325"/>
      <c r="Q124" s="325"/>
      <c r="R124" s="325"/>
      <c r="S124" s="325"/>
      <c r="T124" s="325"/>
      <c r="U124" s="325"/>
      <c r="V124" s="325"/>
      <c r="W124" s="325"/>
      <c r="X124" s="325"/>
    </row>
    <row r="125" spans="1:24" x14ac:dyDescent="0.3">
      <c r="B125" s="325"/>
      <c r="C125" s="326"/>
      <c r="D125" s="326"/>
      <c r="E125" s="325"/>
      <c r="F125" s="327"/>
      <c r="G125" s="327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5"/>
      <c r="S125" s="325"/>
      <c r="T125" s="325"/>
      <c r="U125" s="325"/>
      <c r="V125" s="325"/>
      <c r="W125" s="325"/>
      <c r="X125" s="325"/>
    </row>
    <row r="126" spans="1:24" x14ac:dyDescent="0.3">
      <c r="B126" s="325"/>
      <c r="C126" s="326"/>
      <c r="D126" s="326"/>
      <c r="E126" s="325"/>
      <c r="F126" s="327"/>
      <c r="G126" s="327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  <c r="U126" s="325"/>
      <c r="V126" s="325"/>
      <c r="W126" s="325"/>
      <c r="X126" s="325"/>
    </row>
    <row r="127" spans="1:24" x14ac:dyDescent="0.3">
      <c r="B127" s="325"/>
      <c r="C127" s="326"/>
      <c r="D127" s="326"/>
      <c r="E127" s="325"/>
      <c r="F127" s="327"/>
      <c r="G127" s="327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  <c r="X127" s="325"/>
    </row>
    <row r="128" spans="1:24" x14ac:dyDescent="0.3">
      <c r="B128" s="325"/>
      <c r="C128" s="326"/>
      <c r="D128" s="326"/>
      <c r="E128" s="325"/>
      <c r="F128" s="327"/>
      <c r="G128" s="327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  <c r="U128" s="325"/>
      <c r="V128" s="325"/>
      <c r="W128" s="325"/>
      <c r="X128" s="325"/>
    </row>
    <row r="129" spans="2:24" x14ac:dyDescent="0.3">
      <c r="B129" s="325"/>
      <c r="C129" s="326"/>
      <c r="D129" s="326"/>
      <c r="E129" s="325"/>
      <c r="F129" s="327"/>
      <c r="G129" s="327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  <c r="U129" s="325"/>
      <c r="V129" s="325"/>
      <c r="W129" s="325"/>
      <c r="X129" s="325"/>
    </row>
    <row r="130" spans="2:24" x14ac:dyDescent="0.3">
      <c r="B130" s="325"/>
      <c r="C130" s="326"/>
      <c r="D130" s="326"/>
      <c r="E130" s="325"/>
      <c r="F130" s="327"/>
      <c r="G130" s="327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  <c r="U130" s="325"/>
      <c r="V130" s="325"/>
      <c r="W130" s="325"/>
      <c r="X130" s="325"/>
    </row>
    <row r="131" spans="2:24" x14ac:dyDescent="0.3">
      <c r="B131" s="325"/>
      <c r="C131" s="326"/>
      <c r="D131" s="326"/>
      <c r="E131" s="325"/>
      <c r="F131" s="327"/>
      <c r="G131" s="327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  <c r="U131" s="325"/>
      <c r="V131" s="325"/>
      <c r="W131" s="325"/>
      <c r="X131" s="325"/>
    </row>
    <row r="132" spans="2:24" x14ac:dyDescent="0.3">
      <c r="B132" s="325"/>
      <c r="C132" s="326"/>
      <c r="D132" s="326"/>
      <c r="E132" s="325"/>
      <c r="F132" s="327"/>
      <c r="G132" s="327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  <c r="U132" s="325"/>
      <c r="V132" s="325"/>
      <c r="W132" s="325"/>
      <c r="X132" s="325"/>
    </row>
    <row r="133" spans="2:24" x14ac:dyDescent="0.3">
      <c r="B133" s="325"/>
      <c r="C133" s="326"/>
      <c r="D133" s="326"/>
      <c r="E133" s="325"/>
      <c r="F133" s="327"/>
      <c r="G133" s="327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  <c r="U133" s="325"/>
      <c r="V133" s="325"/>
      <c r="W133" s="325"/>
      <c r="X133" s="325"/>
    </row>
    <row r="134" spans="2:24" x14ac:dyDescent="0.3">
      <c r="B134" s="325"/>
      <c r="C134" s="326"/>
      <c r="D134" s="326"/>
      <c r="E134" s="325"/>
      <c r="F134" s="327"/>
      <c r="G134" s="327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  <c r="U134" s="325"/>
      <c r="V134" s="325"/>
      <c r="W134" s="325"/>
      <c r="X134" s="325"/>
    </row>
    <row r="135" spans="2:24" x14ac:dyDescent="0.3">
      <c r="B135" s="325"/>
      <c r="C135" s="326"/>
      <c r="D135" s="326"/>
      <c r="E135" s="325"/>
      <c r="F135" s="327"/>
      <c r="G135" s="327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  <c r="U135" s="325"/>
      <c r="V135" s="325"/>
      <c r="W135" s="325"/>
      <c r="X135" s="325"/>
    </row>
    <row r="136" spans="2:24" x14ac:dyDescent="0.3">
      <c r="B136" s="325"/>
      <c r="C136" s="326"/>
      <c r="D136" s="326"/>
      <c r="E136" s="325"/>
      <c r="F136" s="327"/>
      <c r="G136" s="327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  <c r="X136" s="325"/>
    </row>
    <row r="137" spans="2:24" x14ac:dyDescent="0.3">
      <c r="B137" s="325"/>
      <c r="C137" s="326"/>
      <c r="D137" s="326"/>
      <c r="E137" s="325"/>
      <c r="F137" s="327"/>
      <c r="G137" s="327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  <c r="U137" s="325"/>
      <c r="V137" s="325"/>
      <c r="W137" s="325"/>
      <c r="X137" s="325"/>
    </row>
    <row r="138" spans="2:24" x14ac:dyDescent="0.3">
      <c r="B138" s="325"/>
      <c r="C138" s="326"/>
      <c r="D138" s="326"/>
      <c r="E138" s="325"/>
      <c r="F138" s="327"/>
      <c r="G138" s="327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  <c r="X138" s="325"/>
    </row>
    <row r="139" spans="2:24" x14ac:dyDescent="0.3">
      <c r="B139" s="325"/>
      <c r="C139" s="326"/>
      <c r="D139" s="326"/>
      <c r="E139" s="325"/>
      <c r="F139" s="327"/>
      <c r="G139" s="327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  <c r="U139" s="325"/>
      <c r="V139" s="325"/>
      <c r="W139" s="325"/>
      <c r="X139" s="325"/>
    </row>
    <row r="140" spans="2:24" x14ac:dyDescent="0.3">
      <c r="B140" s="325"/>
      <c r="C140" s="326"/>
      <c r="D140" s="326"/>
      <c r="E140" s="325"/>
      <c r="F140" s="327"/>
      <c r="G140" s="327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  <c r="U140" s="325"/>
      <c r="V140" s="325"/>
      <c r="W140" s="325"/>
      <c r="X140" s="325"/>
    </row>
    <row r="141" spans="2:24" x14ac:dyDescent="0.3">
      <c r="B141" s="325"/>
      <c r="C141" s="326"/>
      <c r="D141" s="326"/>
      <c r="E141" s="325"/>
      <c r="F141" s="327"/>
      <c r="G141" s="327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5"/>
      <c r="W141" s="325"/>
      <c r="X141" s="325"/>
    </row>
    <row r="142" spans="2:24" x14ac:dyDescent="0.3">
      <c r="B142" s="325"/>
      <c r="C142" s="326"/>
      <c r="D142" s="326"/>
      <c r="E142" s="325"/>
      <c r="F142" s="327"/>
      <c r="G142" s="327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  <c r="U142" s="325"/>
      <c r="V142" s="325"/>
      <c r="W142" s="325"/>
      <c r="X142" s="325"/>
    </row>
    <row r="143" spans="2:24" x14ac:dyDescent="0.3">
      <c r="B143" s="325"/>
      <c r="C143" s="326"/>
      <c r="D143" s="326"/>
      <c r="E143" s="325"/>
      <c r="F143" s="327"/>
      <c r="G143" s="327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  <c r="X143" s="325"/>
    </row>
    <row r="144" spans="2:24" x14ac:dyDescent="0.3">
      <c r="B144" s="325"/>
      <c r="C144" s="326"/>
      <c r="D144" s="326"/>
      <c r="E144" s="325"/>
      <c r="F144" s="327"/>
      <c r="G144" s="327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  <c r="X144" s="325"/>
    </row>
    <row r="145" spans="2:24" x14ac:dyDescent="0.3">
      <c r="B145" s="325"/>
      <c r="C145" s="326"/>
      <c r="D145" s="326"/>
      <c r="E145" s="325"/>
      <c r="F145" s="327"/>
      <c r="G145" s="327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  <c r="X145" s="325"/>
    </row>
    <row r="146" spans="2:24" x14ac:dyDescent="0.3">
      <c r="B146" s="325"/>
      <c r="C146" s="326"/>
      <c r="D146" s="326"/>
      <c r="E146" s="325"/>
      <c r="F146" s="327"/>
      <c r="G146" s="327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  <c r="X146" s="325"/>
    </row>
    <row r="147" spans="2:24" x14ac:dyDescent="0.3">
      <c r="B147" s="325"/>
      <c r="C147" s="326"/>
      <c r="D147" s="326"/>
      <c r="E147" s="325"/>
      <c r="F147" s="327"/>
      <c r="G147" s="327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  <c r="X147" s="325"/>
    </row>
    <row r="148" spans="2:24" x14ac:dyDescent="0.3">
      <c r="B148" s="325"/>
      <c r="C148" s="326"/>
      <c r="D148" s="326"/>
      <c r="E148" s="325"/>
      <c r="F148" s="327"/>
      <c r="G148" s="327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  <c r="X148" s="325"/>
    </row>
    <row r="149" spans="2:24" x14ac:dyDescent="0.3">
      <c r="B149" s="325"/>
      <c r="C149" s="326"/>
      <c r="D149" s="326"/>
      <c r="E149" s="325"/>
      <c r="F149" s="327"/>
      <c r="G149" s="327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  <c r="X149" s="325"/>
    </row>
    <row r="150" spans="2:24" x14ac:dyDescent="0.3">
      <c r="B150" s="325"/>
      <c r="C150" s="326"/>
      <c r="D150" s="326"/>
      <c r="E150" s="325"/>
      <c r="F150" s="327"/>
      <c r="G150" s="327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  <c r="X150" s="325"/>
    </row>
    <row r="151" spans="2:24" x14ac:dyDescent="0.3">
      <c r="B151" s="325"/>
      <c r="C151" s="326"/>
      <c r="D151" s="326"/>
      <c r="E151" s="325"/>
      <c r="F151" s="327"/>
      <c r="G151" s="327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  <c r="X151" s="325"/>
    </row>
    <row r="152" spans="2:24" x14ac:dyDescent="0.3">
      <c r="B152" s="325"/>
      <c r="C152" s="326"/>
      <c r="D152" s="326"/>
      <c r="E152" s="325"/>
      <c r="F152" s="327"/>
      <c r="G152" s="327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  <c r="X152" s="325"/>
    </row>
    <row r="153" spans="2:24" x14ac:dyDescent="0.3">
      <c r="B153" s="325"/>
      <c r="C153" s="326"/>
      <c r="D153" s="326"/>
      <c r="E153" s="325"/>
      <c r="F153" s="327"/>
      <c r="G153" s="327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  <c r="X153" s="325"/>
    </row>
    <row r="154" spans="2:24" x14ac:dyDescent="0.3">
      <c r="B154" s="325"/>
      <c r="C154" s="326"/>
      <c r="D154" s="326"/>
      <c r="E154" s="325"/>
      <c r="F154" s="327"/>
      <c r="G154" s="327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  <c r="X154" s="325"/>
    </row>
    <row r="155" spans="2:24" x14ac:dyDescent="0.3">
      <c r="B155" s="325"/>
      <c r="C155" s="326"/>
      <c r="D155" s="326"/>
      <c r="E155" s="325"/>
      <c r="F155" s="327"/>
      <c r="G155" s="327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  <c r="X155" s="325"/>
    </row>
    <row r="156" spans="2:24" x14ac:dyDescent="0.3">
      <c r="B156" s="325"/>
      <c r="C156" s="326"/>
      <c r="D156" s="326"/>
      <c r="E156" s="325"/>
      <c r="F156" s="327"/>
      <c r="G156" s="327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  <c r="X156" s="325"/>
    </row>
    <row r="157" spans="2:24" x14ac:dyDescent="0.3">
      <c r="B157" s="325"/>
      <c r="C157" s="326"/>
      <c r="D157" s="326"/>
      <c r="E157" s="325"/>
      <c r="F157" s="327"/>
      <c r="G157" s="327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  <c r="X157" s="325"/>
    </row>
    <row r="158" spans="2:24" x14ac:dyDescent="0.3">
      <c r="B158" s="325"/>
      <c r="C158" s="326"/>
      <c r="D158" s="326"/>
      <c r="E158" s="325"/>
      <c r="F158" s="327"/>
      <c r="G158" s="327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5"/>
      <c r="W158" s="325"/>
      <c r="X158" s="325"/>
    </row>
    <row r="159" spans="2:24" x14ac:dyDescent="0.3">
      <c r="B159" s="325"/>
      <c r="C159" s="326"/>
      <c r="D159" s="326"/>
      <c r="E159" s="325"/>
      <c r="F159" s="327"/>
      <c r="G159" s="327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  <c r="U159" s="325"/>
      <c r="V159" s="325"/>
      <c r="W159" s="325"/>
      <c r="X159" s="325"/>
    </row>
    <row r="160" spans="2:24" x14ac:dyDescent="0.3">
      <c r="B160" s="325"/>
      <c r="C160" s="326"/>
      <c r="D160" s="326"/>
      <c r="E160" s="325"/>
      <c r="F160" s="327"/>
      <c r="G160" s="327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  <c r="X160" s="325"/>
    </row>
    <row r="161" spans="2:24" x14ac:dyDescent="0.3">
      <c r="B161" s="325"/>
      <c r="C161" s="326"/>
      <c r="D161" s="326"/>
      <c r="E161" s="325"/>
      <c r="F161" s="327"/>
      <c r="G161" s="327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  <c r="U161" s="325"/>
      <c r="V161" s="325"/>
      <c r="W161" s="325"/>
      <c r="X161" s="325"/>
    </row>
    <row r="162" spans="2:24" x14ac:dyDescent="0.3">
      <c r="B162" s="325"/>
      <c r="C162" s="326"/>
      <c r="D162" s="326"/>
      <c r="E162" s="325"/>
      <c r="F162" s="327"/>
      <c r="G162" s="327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5"/>
      <c r="W162" s="325"/>
      <c r="X162" s="325"/>
    </row>
    <row r="163" spans="2:24" x14ac:dyDescent="0.3">
      <c r="B163" s="325"/>
      <c r="C163" s="326"/>
      <c r="D163" s="326"/>
      <c r="E163" s="325"/>
      <c r="F163" s="327"/>
      <c r="G163" s="327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  <c r="U163" s="325"/>
      <c r="V163" s="325"/>
      <c r="W163" s="325"/>
      <c r="X163" s="325"/>
    </row>
    <row r="164" spans="2:24" x14ac:dyDescent="0.3">
      <c r="B164" s="325"/>
      <c r="C164" s="326"/>
      <c r="D164" s="326"/>
      <c r="E164" s="325"/>
      <c r="F164" s="327"/>
      <c r="G164" s="327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  <c r="U164" s="325"/>
      <c r="V164" s="325"/>
      <c r="W164" s="325"/>
      <c r="X164" s="325"/>
    </row>
    <row r="165" spans="2:24" x14ac:dyDescent="0.3">
      <c r="B165" s="325"/>
      <c r="C165" s="326"/>
      <c r="D165" s="326"/>
      <c r="E165" s="325"/>
      <c r="F165" s="327"/>
      <c r="G165" s="327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  <c r="U165" s="325"/>
      <c r="V165" s="325"/>
      <c r="W165" s="325"/>
      <c r="X165" s="325"/>
    </row>
    <row r="166" spans="2:24" x14ac:dyDescent="0.3">
      <c r="B166" s="325"/>
      <c r="C166" s="326"/>
      <c r="D166" s="326"/>
      <c r="E166" s="325"/>
      <c r="F166" s="327"/>
      <c r="G166" s="327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  <c r="U166" s="325"/>
      <c r="V166" s="325"/>
      <c r="W166" s="325"/>
      <c r="X166" s="325"/>
    </row>
    <row r="167" spans="2:24" x14ac:dyDescent="0.3">
      <c r="B167" s="325"/>
      <c r="C167" s="326"/>
      <c r="D167" s="326"/>
      <c r="E167" s="325"/>
      <c r="F167" s="327"/>
      <c r="G167" s="327"/>
      <c r="H167" s="325"/>
      <c r="I167" s="325"/>
      <c r="J167" s="325"/>
      <c r="K167" s="325"/>
      <c r="L167" s="325"/>
      <c r="M167" s="325"/>
      <c r="N167" s="325"/>
      <c r="O167" s="325"/>
      <c r="P167" s="325"/>
      <c r="Q167" s="325"/>
      <c r="R167" s="325"/>
      <c r="S167" s="325"/>
      <c r="T167" s="325"/>
      <c r="U167" s="325"/>
      <c r="V167" s="325"/>
      <c r="W167" s="325"/>
      <c r="X167" s="325"/>
    </row>
    <row r="168" spans="2:24" x14ac:dyDescent="0.3">
      <c r="B168" s="325"/>
      <c r="C168" s="326"/>
      <c r="D168" s="326"/>
      <c r="E168" s="325"/>
      <c r="F168" s="327"/>
      <c r="G168" s="327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  <c r="X168" s="325"/>
    </row>
    <row r="169" spans="2:24" x14ac:dyDescent="0.3">
      <c r="B169" s="325"/>
      <c r="C169" s="326"/>
      <c r="D169" s="326"/>
      <c r="E169" s="325"/>
      <c r="F169" s="327"/>
      <c r="G169" s="327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  <c r="X169" s="325"/>
    </row>
    <row r="170" spans="2:24" x14ac:dyDescent="0.3">
      <c r="B170" s="325"/>
      <c r="C170" s="326"/>
      <c r="D170" s="326"/>
      <c r="E170" s="325"/>
      <c r="F170" s="327"/>
      <c r="G170" s="327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  <c r="X170" s="325"/>
    </row>
    <row r="171" spans="2:24" x14ac:dyDescent="0.3">
      <c r="B171" s="325"/>
      <c r="C171" s="326"/>
      <c r="D171" s="326"/>
      <c r="E171" s="325"/>
      <c r="F171" s="327"/>
      <c r="G171" s="327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  <c r="X171" s="325"/>
    </row>
    <row r="172" spans="2:24" x14ac:dyDescent="0.3">
      <c r="B172" s="325"/>
      <c r="C172" s="326"/>
      <c r="D172" s="326"/>
      <c r="E172" s="325"/>
      <c r="F172" s="327"/>
      <c r="G172" s="327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  <c r="X172" s="325"/>
    </row>
    <row r="173" spans="2:24" x14ac:dyDescent="0.3">
      <c r="B173" s="325"/>
      <c r="C173" s="326"/>
      <c r="D173" s="326"/>
      <c r="E173" s="325"/>
      <c r="F173" s="327"/>
      <c r="G173" s="327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  <c r="X173" s="325"/>
    </row>
  </sheetData>
  <mergeCells count="5">
    <mergeCell ref="A1:G1"/>
    <mergeCell ref="A2:G2"/>
    <mergeCell ref="A3:G3"/>
    <mergeCell ref="A4:G4"/>
    <mergeCell ref="C6:F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9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</sheetPr>
  <dimension ref="A1:C38"/>
  <sheetViews>
    <sheetView view="pageBreakPreview" zoomScale="90" zoomScaleNormal="100" zoomScaleSheetLayoutView="90" workbookViewId="0">
      <selection activeCell="A3" sqref="A3:C3"/>
    </sheetView>
  </sheetViews>
  <sheetFormatPr defaultColWidth="9.109375" defaultRowHeight="13.8" x14ac:dyDescent="0.25"/>
  <cols>
    <col min="1" max="1" width="22.6640625" style="130" customWidth="1"/>
    <col min="2" max="2" width="73.5546875" style="130" customWidth="1"/>
    <col min="3" max="16384" width="9.109375" style="130"/>
  </cols>
  <sheetData>
    <row r="1" spans="1:3" ht="15.6" x14ac:dyDescent="0.25">
      <c r="A1" s="998" t="s">
        <v>1103</v>
      </c>
      <c r="B1" s="998"/>
      <c r="C1" s="525"/>
    </row>
    <row r="2" spans="1:3" ht="15.6" x14ac:dyDescent="0.25">
      <c r="A2" s="999" t="s">
        <v>1121</v>
      </c>
      <c r="B2" s="999"/>
      <c r="C2" s="525"/>
    </row>
    <row r="3" spans="1:3" ht="15.6" x14ac:dyDescent="0.25">
      <c r="A3" s="1000"/>
      <c r="B3" s="1000"/>
      <c r="C3" s="1000"/>
    </row>
    <row r="4" spans="1:3" ht="15.6" x14ac:dyDescent="0.25">
      <c r="A4" s="700"/>
      <c r="B4" s="700"/>
      <c r="C4" s="525"/>
    </row>
    <row r="5" spans="1:3" ht="15.6" x14ac:dyDescent="0.25">
      <c r="A5" s="999" t="s">
        <v>742</v>
      </c>
      <c r="B5" s="999"/>
      <c r="C5" s="525"/>
    </row>
    <row r="6" spans="1:3" ht="15.6" x14ac:dyDescent="0.25">
      <c r="A6" s="515"/>
      <c r="B6" s="515"/>
      <c r="C6" s="525"/>
    </row>
    <row r="7" spans="1:3" ht="16.2" x14ac:dyDescent="0.25">
      <c r="A7" s="570" t="s">
        <v>743</v>
      </c>
      <c r="B7" s="525"/>
      <c r="C7" s="525"/>
    </row>
    <row r="8" spans="1:3" ht="16.2" x14ac:dyDescent="0.25">
      <c r="A8" s="570"/>
      <c r="B8" s="525"/>
      <c r="C8" s="525"/>
    </row>
    <row r="9" spans="1:3" ht="15.6" x14ac:dyDescent="0.25">
      <c r="A9" s="701" t="s">
        <v>1039</v>
      </c>
      <c r="B9" s="525" t="s">
        <v>1140</v>
      </c>
      <c r="C9" s="525"/>
    </row>
    <row r="10" spans="1:3" ht="15.6" x14ac:dyDescent="0.25">
      <c r="A10" s="701" t="s">
        <v>1040</v>
      </c>
      <c r="B10" s="525" t="s">
        <v>1142</v>
      </c>
      <c r="C10" s="702"/>
    </row>
    <row r="11" spans="1:3" ht="15.6" x14ac:dyDescent="0.25">
      <c r="A11" s="701" t="s">
        <v>1041</v>
      </c>
      <c r="B11" s="525" t="s">
        <v>713</v>
      </c>
      <c r="C11" s="525"/>
    </row>
    <row r="12" spans="1:3" ht="15.6" x14ac:dyDescent="0.25">
      <c r="A12" s="701" t="s">
        <v>1042</v>
      </c>
      <c r="B12" s="525" t="s">
        <v>1012</v>
      </c>
      <c r="C12" s="525"/>
    </row>
    <row r="13" spans="1:3" ht="15.6" x14ac:dyDescent="0.25">
      <c r="A13" s="525" t="s">
        <v>1043</v>
      </c>
      <c r="B13" s="525" t="s">
        <v>705</v>
      </c>
      <c r="C13" s="525"/>
    </row>
    <row r="14" spans="1:3" ht="15.6" x14ac:dyDescent="0.25">
      <c r="A14" s="701"/>
      <c r="B14" s="525"/>
      <c r="C14" s="525"/>
    </row>
    <row r="15" spans="1:3" ht="15.6" x14ac:dyDescent="0.25">
      <c r="A15" s="525"/>
      <c r="B15" s="525"/>
      <c r="C15" s="525"/>
    </row>
    <row r="16" spans="1:3" ht="16.2" x14ac:dyDescent="0.25">
      <c r="A16" s="570" t="s">
        <v>704</v>
      </c>
      <c r="B16" s="525"/>
      <c r="C16" s="525"/>
    </row>
    <row r="17" spans="1:3" ht="16.2" x14ac:dyDescent="0.25">
      <c r="A17" s="570"/>
      <c r="B17" s="525"/>
      <c r="C17" s="525"/>
    </row>
    <row r="18" spans="1:3" ht="15.6" x14ac:dyDescent="0.25">
      <c r="A18" s="525" t="s">
        <v>1044</v>
      </c>
      <c r="B18" s="525" t="s">
        <v>725</v>
      </c>
      <c r="C18" s="525"/>
    </row>
    <row r="19" spans="1:3" ht="15.6" x14ac:dyDescent="0.25">
      <c r="A19" s="525" t="s">
        <v>1045</v>
      </c>
      <c r="B19" s="525" t="s">
        <v>727</v>
      </c>
      <c r="C19" s="525"/>
    </row>
    <row r="20" spans="1:3" ht="15.6" x14ac:dyDescent="0.25">
      <c r="A20" s="525" t="s">
        <v>1046</v>
      </c>
      <c r="B20" s="525" t="s">
        <v>729</v>
      </c>
      <c r="C20" s="525"/>
    </row>
    <row r="21" spans="1:3" ht="15.6" x14ac:dyDescent="0.25">
      <c r="A21" s="525" t="s">
        <v>1047</v>
      </c>
      <c r="B21" s="525" t="s">
        <v>731</v>
      </c>
      <c r="C21" s="525"/>
    </row>
    <row r="22" spans="1:3" ht="15.6" x14ac:dyDescent="0.25">
      <c r="A22" s="525" t="s">
        <v>1062</v>
      </c>
      <c r="B22" s="525" t="s">
        <v>706</v>
      </c>
      <c r="C22" s="525"/>
    </row>
    <row r="23" spans="1:3" ht="15.6" x14ac:dyDescent="0.25">
      <c r="A23" s="525" t="s">
        <v>1061</v>
      </c>
      <c r="B23" s="525" t="s">
        <v>707</v>
      </c>
      <c r="C23" s="525"/>
    </row>
    <row r="24" spans="1:3" ht="15.6" x14ac:dyDescent="0.25">
      <c r="A24" s="525" t="s">
        <v>1060</v>
      </c>
      <c r="B24" s="525" t="s">
        <v>708</v>
      </c>
      <c r="C24" s="525"/>
    </row>
    <row r="25" spans="1:3" ht="15.6" x14ac:dyDescent="0.25">
      <c r="A25" s="525" t="s">
        <v>1059</v>
      </c>
      <c r="B25" s="525" t="s">
        <v>709</v>
      </c>
      <c r="C25" s="525"/>
    </row>
    <row r="26" spans="1:3" ht="15.6" x14ac:dyDescent="0.25">
      <c r="A26" s="525" t="s">
        <v>1058</v>
      </c>
      <c r="B26" s="525" t="s">
        <v>710</v>
      </c>
      <c r="C26" s="525"/>
    </row>
    <row r="27" spans="1:3" ht="15.6" x14ac:dyDescent="0.25">
      <c r="A27" s="525" t="s">
        <v>1057</v>
      </c>
      <c r="B27" s="525" t="s">
        <v>721</v>
      </c>
      <c r="C27" s="525"/>
    </row>
    <row r="28" spans="1:3" ht="15.6" x14ac:dyDescent="0.25">
      <c r="A28" s="525" t="s">
        <v>1056</v>
      </c>
      <c r="B28" s="525" t="s">
        <v>723</v>
      </c>
      <c r="C28" s="525"/>
    </row>
    <row r="29" spans="1:3" ht="15.6" x14ac:dyDescent="0.25">
      <c r="A29" s="525" t="s">
        <v>1055</v>
      </c>
      <c r="B29" s="525" t="s">
        <v>733</v>
      </c>
      <c r="C29" s="525"/>
    </row>
    <row r="30" spans="1:3" ht="15.6" x14ac:dyDescent="0.25">
      <c r="A30" s="525" t="s">
        <v>1054</v>
      </c>
      <c r="B30" s="525" t="s">
        <v>735</v>
      </c>
      <c r="C30" s="525"/>
    </row>
    <row r="31" spans="1:3" ht="15.6" x14ac:dyDescent="0.25">
      <c r="A31" s="525" t="s">
        <v>1053</v>
      </c>
      <c r="B31" s="525" t="s">
        <v>737</v>
      </c>
      <c r="C31" s="525"/>
    </row>
    <row r="32" spans="1:3" ht="15.6" x14ac:dyDescent="0.25">
      <c r="A32" s="525" t="s">
        <v>1052</v>
      </c>
      <c r="B32" s="525" t="s">
        <v>739</v>
      </c>
      <c r="C32" s="525"/>
    </row>
    <row r="33" spans="1:3" ht="15.6" x14ac:dyDescent="0.25">
      <c r="A33" s="525" t="s">
        <v>1051</v>
      </c>
      <c r="B33" s="698" t="s">
        <v>3</v>
      </c>
      <c r="C33" s="699"/>
    </row>
    <row r="34" spans="1:3" ht="15.6" x14ac:dyDescent="0.25">
      <c r="A34" s="525" t="s">
        <v>1050</v>
      </c>
      <c r="B34" s="525" t="s">
        <v>807</v>
      </c>
      <c r="C34" s="525"/>
    </row>
    <row r="35" spans="1:3" ht="15.6" x14ac:dyDescent="0.25">
      <c r="A35" s="525" t="s">
        <v>1049</v>
      </c>
      <c r="B35" s="525" t="s">
        <v>808</v>
      </c>
      <c r="C35" s="525"/>
    </row>
    <row r="36" spans="1:3" ht="15.6" x14ac:dyDescent="0.25">
      <c r="A36" s="525" t="s">
        <v>1048</v>
      </c>
      <c r="B36" s="525" t="s">
        <v>887</v>
      </c>
      <c r="C36" s="525"/>
    </row>
    <row r="37" spans="1:3" ht="15.6" x14ac:dyDescent="0.25">
      <c r="A37" s="525" t="s">
        <v>1141</v>
      </c>
      <c r="B37" s="525" t="s">
        <v>1001</v>
      </c>
      <c r="C37" s="525"/>
    </row>
    <row r="38" spans="1:3" ht="15.6" x14ac:dyDescent="0.25">
      <c r="B38" s="525"/>
      <c r="C38" s="525"/>
    </row>
  </sheetData>
  <mergeCells count="4">
    <mergeCell ref="A1:B1"/>
    <mergeCell ref="A2:B2"/>
    <mergeCell ref="A3:C3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C6"/>
  <sheetViews>
    <sheetView showGridLines="0" view="pageBreakPreview" zoomScale="60" zoomScaleNormal="100" workbookViewId="0">
      <selection activeCell="C1" sqref="C1"/>
    </sheetView>
  </sheetViews>
  <sheetFormatPr defaultColWidth="9.109375" defaultRowHeight="13.8" x14ac:dyDescent="0.25"/>
  <cols>
    <col min="1" max="2" width="9.88671875" style="697" customWidth="1"/>
    <col min="3" max="3" width="49.109375" style="696" customWidth="1"/>
    <col min="4" max="16384" width="9.109375" style="696"/>
  </cols>
  <sheetData>
    <row r="1" spans="1:3" s="695" customFormat="1" ht="27" customHeight="1" x14ac:dyDescent="0.25">
      <c r="A1" s="704" t="s">
        <v>1136</v>
      </c>
      <c r="B1" s="704" t="s">
        <v>1137</v>
      </c>
      <c r="C1" s="705"/>
    </row>
    <row r="2" spans="1:3" s="695" customFormat="1" ht="22.5" customHeight="1" x14ac:dyDescent="0.25">
      <c r="A2" s="704" t="s">
        <v>1138</v>
      </c>
      <c r="B2" s="704"/>
      <c r="C2" s="706" t="s">
        <v>1139</v>
      </c>
    </row>
    <row r="3" spans="1:3" s="695" customFormat="1" ht="22.5" customHeight="1" x14ac:dyDescent="0.25">
      <c r="A3" s="704"/>
      <c r="B3" s="704" t="s">
        <v>1138</v>
      </c>
      <c r="C3" s="706" t="s">
        <v>856</v>
      </c>
    </row>
    <row r="4" spans="1:3" s="695" customFormat="1" ht="22.5" customHeight="1" x14ac:dyDescent="0.25">
      <c r="A4" s="704"/>
      <c r="B4" s="704"/>
      <c r="C4" s="706"/>
    </row>
    <row r="5" spans="1:3" ht="21.75" customHeight="1" x14ac:dyDescent="0.25">
      <c r="A5" s="1001"/>
      <c r="B5" s="1001"/>
      <c r="C5" s="1001"/>
    </row>
    <row r="6" spans="1:3" ht="21.75" customHeight="1" x14ac:dyDescent="0.3">
      <c r="A6" s="707"/>
      <c r="B6" s="707"/>
      <c r="C6" s="708"/>
    </row>
  </sheetData>
  <mergeCells count="1">
    <mergeCell ref="A5:C5"/>
  </mergeCells>
  <printOptions gridLinesSet="0"/>
  <pageMargins left="0.70866141732283472" right="0.70866141732283472" top="2.7952755905511815" bottom="0.78740157480314965" header="1.0629921259842521" footer="0.51181102362204722"/>
  <pageSetup paperSize="9" orientation="portrait" horizontalDpi="300" verticalDpi="300" r:id="rId1"/>
  <headerFooter alignWithMargins="0">
    <oddHeader xml:space="preserve">&amp;C&amp;"Times New Roman,Félkövér"&amp;12Szőc község Önkormányzatának címrendje&amp;R&amp;"Times New Roman,Félkövér" &amp;10 1. melléklet az ../2020.(II..)
 önkormányzati rendelethez 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55"/>
  <sheetViews>
    <sheetView view="pageBreakPreview" topLeftCell="A13" zoomScaleNormal="100" zoomScaleSheetLayoutView="100" workbookViewId="0">
      <selection activeCell="D27" sqref="D27"/>
    </sheetView>
  </sheetViews>
  <sheetFormatPr defaultRowHeight="14.4" x14ac:dyDescent="0.3"/>
  <cols>
    <col min="1" max="1" width="70.88671875" customWidth="1"/>
    <col min="2" max="2" width="16.109375" style="117" customWidth="1"/>
    <col min="3" max="3" width="16.109375" style="117" hidden="1" customWidth="1"/>
    <col min="4" max="4" width="13.88671875" bestFit="1" customWidth="1"/>
    <col min="5" max="5" width="16.109375" style="117" customWidth="1"/>
    <col min="6" max="6" width="13.88671875" bestFit="1" customWidth="1"/>
  </cols>
  <sheetData>
    <row r="1" spans="1:9" ht="15.6" x14ac:dyDescent="0.3">
      <c r="A1" s="1002" t="s">
        <v>1145</v>
      </c>
      <c r="B1" s="1003"/>
      <c r="C1" s="893"/>
      <c r="D1" s="894"/>
      <c r="E1" s="925"/>
      <c r="F1" s="894"/>
    </row>
    <row r="2" spans="1:9" ht="15.6" x14ac:dyDescent="0.3">
      <c r="A2" s="1004" t="s">
        <v>1103</v>
      </c>
      <c r="B2" s="1005"/>
      <c r="C2" s="895"/>
      <c r="D2" s="896"/>
      <c r="E2" s="926"/>
      <c r="F2" s="896"/>
    </row>
    <row r="3" spans="1:9" ht="15.6" x14ac:dyDescent="0.3">
      <c r="A3" s="897"/>
      <c r="B3" s="895"/>
      <c r="C3" s="895"/>
      <c r="D3" s="896"/>
      <c r="E3" s="926"/>
      <c r="F3" s="896"/>
    </row>
    <row r="4" spans="1:9" ht="20.25" customHeight="1" x14ac:dyDescent="0.3">
      <c r="A4" s="1006" t="s">
        <v>1144</v>
      </c>
      <c r="B4" s="1007"/>
      <c r="C4" s="898"/>
      <c r="D4" s="896"/>
      <c r="E4" s="927"/>
      <c r="F4" s="896"/>
    </row>
    <row r="5" spans="1:9" ht="37.5" customHeight="1" x14ac:dyDescent="0.3">
      <c r="A5" s="1008" t="s">
        <v>884</v>
      </c>
      <c r="B5" s="1009"/>
      <c r="C5" s="899"/>
      <c r="D5" s="896"/>
      <c r="E5" s="928"/>
      <c r="F5" s="896"/>
    </row>
    <row r="6" spans="1:9" ht="15.6" x14ac:dyDescent="0.3">
      <c r="A6" s="901"/>
      <c r="B6" s="900"/>
      <c r="C6" s="900"/>
      <c r="D6" s="896"/>
      <c r="E6" s="900"/>
      <c r="F6" s="896"/>
    </row>
    <row r="7" spans="1:9" ht="20.100000000000001" customHeight="1" x14ac:dyDescent="0.3">
      <c r="A7" s="902"/>
      <c r="B7" s="903"/>
      <c r="C7" s="903"/>
      <c r="D7" s="904"/>
      <c r="E7" s="903"/>
      <c r="F7" s="904"/>
      <c r="G7" s="130"/>
      <c r="H7" s="130"/>
      <c r="I7" s="130"/>
    </row>
    <row r="8" spans="1:9" ht="31.2" x14ac:dyDescent="0.3">
      <c r="A8" s="755" t="s">
        <v>632</v>
      </c>
      <c r="B8" s="891" t="s">
        <v>1196</v>
      </c>
      <c r="C8" s="754" t="s">
        <v>1193</v>
      </c>
      <c r="D8" s="909" t="s">
        <v>1213</v>
      </c>
      <c r="E8" s="754" t="s">
        <v>1193</v>
      </c>
      <c r="F8" s="909" t="s">
        <v>1214</v>
      </c>
      <c r="G8" s="130"/>
      <c r="H8" s="130"/>
      <c r="I8" s="130"/>
    </row>
    <row r="9" spans="1:9" ht="30" customHeight="1" x14ac:dyDescent="0.3">
      <c r="A9" s="580" t="s">
        <v>64</v>
      </c>
      <c r="B9" s="638">
        <f>'3.sz.m.kiadások M-F'!C26</f>
        <v>12877000</v>
      </c>
      <c r="C9" s="638">
        <v>0</v>
      </c>
      <c r="D9" s="598">
        <f t="shared" ref="D9:D16" si="0">SUM(B9:C9)</f>
        <v>12877000</v>
      </c>
      <c r="E9" s="638">
        <v>0</v>
      </c>
      <c r="F9" s="598">
        <f t="shared" ref="F9:F16" si="1">SUM(D9:E9)</f>
        <v>12877000</v>
      </c>
      <c r="G9" s="130"/>
      <c r="H9" s="130"/>
      <c r="I9" s="130"/>
    </row>
    <row r="10" spans="1:9" ht="30" customHeight="1" x14ac:dyDescent="0.3">
      <c r="A10" s="580" t="s">
        <v>65</v>
      </c>
      <c r="B10" s="638">
        <f>'3.sz.m.kiadások M-F'!C27</f>
        <v>2249000</v>
      </c>
      <c r="C10" s="638">
        <v>0</v>
      </c>
      <c r="D10" s="598">
        <f t="shared" si="0"/>
        <v>2249000</v>
      </c>
      <c r="E10" s="638">
        <v>0</v>
      </c>
      <c r="F10" s="598">
        <f t="shared" si="1"/>
        <v>2249000</v>
      </c>
      <c r="G10" s="130"/>
      <c r="H10" s="130"/>
      <c r="I10" s="130"/>
    </row>
    <row r="11" spans="1:9" ht="30" customHeight="1" x14ac:dyDescent="0.3">
      <c r="A11" s="580" t="s">
        <v>66</v>
      </c>
      <c r="B11" s="638">
        <f>'3.sz.m.kiadások M-F'!C52</f>
        <v>11493000</v>
      </c>
      <c r="C11" s="638">
        <v>1321052</v>
      </c>
      <c r="D11" s="598">
        <f t="shared" si="0"/>
        <v>12814052</v>
      </c>
      <c r="E11" s="638">
        <v>213050</v>
      </c>
      <c r="F11" s="598">
        <f t="shared" si="1"/>
        <v>13027102</v>
      </c>
      <c r="G11" s="130"/>
      <c r="H11" s="130"/>
      <c r="I11" s="130"/>
    </row>
    <row r="12" spans="1:9" ht="30" customHeight="1" x14ac:dyDescent="0.3">
      <c r="A12" s="580" t="s">
        <v>67</v>
      </c>
      <c r="B12" s="638">
        <f>'3.sz.m.kiadások M-F'!C61</f>
        <v>6712468</v>
      </c>
      <c r="C12" s="638">
        <v>0</v>
      </c>
      <c r="D12" s="598">
        <f t="shared" si="0"/>
        <v>6712468</v>
      </c>
      <c r="E12" s="638">
        <v>0</v>
      </c>
      <c r="F12" s="598">
        <f t="shared" si="1"/>
        <v>6712468</v>
      </c>
      <c r="G12" s="130"/>
      <c r="H12" s="130"/>
      <c r="I12" s="130"/>
    </row>
    <row r="13" spans="1:9" ht="30" customHeight="1" x14ac:dyDescent="0.3">
      <c r="A13" s="580" t="s">
        <v>68</v>
      </c>
      <c r="B13" s="638">
        <f>'3.sz.m.kiadások M-F'!C75</f>
        <v>10613251</v>
      </c>
      <c r="C13" s="638">
        <v>-686952</v>
      </c>
      <c r="D13" s="598">
        <f t="shared" si="0"/>
        <v>9926299</v>
      </c>
      <c r="E13" s="638">
        <v>369843</v>
      </c>
      <c r="F13" s="598">
        <f t="shared" si="1"/>
        <v>10296142</v>
      </c>
      <c r="G13" s="130"/>
      <c r="H13" s="130"/>
      <c r="I13" s="130"/>
    </row>
    <row r="14" spans="1:9" ht="30" customHeight="1" x14ac:dyDescent="0.3">
      <c r="A14" s="580" t="s">
        <v>69</v>
      </c>
      <c r="B14" s="638">
        <f>'3.sz.m.kiadások M-F'!C84</f>
        <v>2645500</v>
      </c>
      <c r="C14" s="638">
        <v>265900</v>
      </c>
      <c r="D14" s="598">
        <f t="shared" si="0"/>
        <v>2911400</v>
      </c>
      <c r="E14" s="638">
        <v>1888115</v>
      </c>
      <c r="F14" s="598">
        <f t="shared" si="1"/>
        <v>4799515</v>
      </c>
      <c r="G14" s="130"/>
      <c r="H14" s="130"/>
      <c r="I14" s="130"/>
    </row>
    <row r="15" spans="1:9" ht="30" customHeight="1" x14ac:dyDescent="0.3">
      <c r="A15" s="580" t="s">
        <v>70</v>
      </c>
      <c r="B15" s="638">
        <f>'3.sz.m.kiadások M-F'!C89</f>
        <v>8651000</v>
      </c>
      <c r="C15" s="638">
        <v>-1270000</v>
      </c>
      <c r="D15" s="598">
        <f t="shared" si="0"/>
        <v>7381000</v>
      </c>
      <c r="E15" s="638">
        <v>6997181</v>
      </c>
      <c r="F15" s="598">
        <f t="shared" si="1"/>
        <v>14378181</v>
      </c>
      <c r="G15" s="130"/>
      <c r="H15" s="130"/>
      <c r="I15" s="130"/>
    </row>
    <row r="16" spans="1:9" ht="30" customHeight="1" thickBot="1" x14ac:dyDescent="0.35">
      <c r="A16" s="756" t="s">
        <v>71</v>
      </c>
      <c r="B16" s="762">
        <f>'3.sz.m.kiadások M-F'!C98</f>
        <v>0</v>
      </c>
      <c r="C16" s="892">
        <v>0</v>
      </c>
      <c r="D16" s="598">
        <f t="shared" si="0"/>
        <v>0</v>
      </c>
      <c r="E16" s="892">
        <v>0</v>
      </c>
      <c r="F16" s="598">
        <f t="shared" si="1"/>
        <v>0</v>
      </c>
      <c r="G16" s="130"/>
      <c r="H16" s="130"/>
      <c r="I16" s="130"/>
    </row>
    <row r="17" spans="1:9" ht="30" customHeight="1" thickBot="1" x14ac:dyDescent="0.35">
      <c r="A17" s="757" t="s">
        <v>63</v>
      </c>
      <c r="B17" s="763">
        <f>SUM(B9:B16)</f>
        <v>55241219</v>
      </c>
      <c r="C17" s="763">
        <f t="shared" ref="C17:D17" si="2">SUM(C9:C16)</f>
        <v>-370000</v>
      </c>
      <c r="D17" s="763">
        <f t="shared" si="2"/>
        <v>54871219</v>
      </c>
      <c r="E17" s="763">
        <f t="shared" ref="E17:F17" si="3">SUM(E9:E16)</f>
        <v>9468189</v>
      </c>
      <c r="F17" s="763">
        <f t="shared" si="3"/>
        <v>64339408</v>
      </c>
      <c r="G17" s="130"/>
      <c r="H17" s="130"/>
      <c r="I17" s="130"/>
    </row>
    <row r="18" spans="1:9" ht="30" customHeight="1" thickBot="1" x14ac:dyDescent="0.35">
      <c r="A18" s="757" t="s">
        <v>72</v>
      </c>
      <c r="B18" s="765">
        <f>'3.sz.m.kiadások M-F'!C123</f>
        <v>1135000</v>
      </c>
      <c r="C18" s="765">
        <v>500000</v>
      </c>
      <c r="D18" s="913">
        <f>SUM(B18:C18)</f>
        <v>1635000</v>
      </c>
      <c r="E18" s="765">
        <v>0</v>
      </c>
      <c r="F18" s="913">
        <f>SUM(D18:E18)</f>
        <v>1635000</v>
      </c>
      <c r="G18" s="130"/>
      <c r="H18" s="130"/>
      <c r="I18" s="130"/>
    </row>
    <row r="19" spans="1:9" ht="30" customHeight="1" thickBot="1" x14ac:dyDescent="0.35">
      <c r="A19" s="757" t="s">
        <v>499</v>
      </c>
      <c r="B19" s="763">
        <f>B17+B18</f>
        <v>56376219</v>
      </c>
      <c r="C19" s="763">
        <f>SUM(C17:C18)</f>
        <v>130000</v>
      </c>
      <c r="D19" s="915">
        <f>SUM(B19:C19)</f>
        <v>56506219</v>
      </c>
      <c r="E19" s="763">
        <f>SUM(E17:E18)</f>
        <v>9468189</v>
      </c>
      <c r="F19" s="915">
        <f>SUM(D19:E19)</f>
        <v>65974408</v>
      </c>
      <c r="G19" s="130"/>
      <c r="H19" s="130"/>
      <c r="I19" s="130"/>
    </row>
    <row r="20" spans="1:9" ht="30" customHeight="1" x14ac:dyDescent="0.3">
      <c r="A20" s="758" t="s">
        <v>74</v>
      </c>
      <c r="B20" s="761">
        <v>36628759</v>
      </c>
      <c r="C20" s="761">
        <v>0</v>
      </c>
      <c r="D20" s="914">
        <f>SUM(B20:C20)</f>
        <v>36628759</v>
      </c>
      <c r="E20" s="761">
        <v>433000</v>
      </c>
      <c r="F20" s="914">
        <f>SUM(D20:E20)</f>
        <v>37061759</v>
      </c>
      <c r="G20" s="130"/>
      <c r="H20" s="130"/>
      <c r="I20" s="130"/>
    </row>
    <row r="21" spans="1:9" ht="30" customHeight="1" x14ac:dyDescent="0.3">
      <c r="A21" s="580" t="s">
        <v>75</v>
      </c>
      <c r="B21" s="638">
        <f>'4.sz.m.bevételek M-F'!C57</f>
        <v>1000000</v>
      </c>
      <c r="C21" s="638">
        <v>0</v>
      </c>
      <c r="D21" s="914">
        <f t="shared" ref="D21:D27" si="4">SUM(B21:C21)</f>
        <v>1000000</v>
      </c>
      <c r="E21" s="638">
        <v>7996296</v>
      </c>
      <c r="F21" s="914">
        <f t="shared" ref="F21:F27" si="5">SUM(D21:E21)</f>
        <v>8996296</v>
      </c>
      <c r="G21" s="130"/>
      <c r="H21" s="130"/>
      <c r="I21" s="130"/>
    </row>
    <row r="22" spans="1:9" ht="30" customHeight="1" x14ac:dyDescent="0.3">
      <c r="A22" s="580" t="s">
        <v>76</v>
      </c>
      <c r="B22" s="638">
        <f>'4.sz.m.bevételek M-F'!C34</f>
        <v>2300000</v>
      </c>
      <c r="C22" s="638">
        <v>-370000</v>
      </c>
      <c r="D22" s="914">
        <f t="shared" si="4"/>
        <v>1930000</v>
      </c>
      <c r="E22" s="638">
        <v>0</v>
      </c>
      <c r="F22" s="914">
        <f t="shared" si="5"/>
        <v>1930000</v>
      </c>
      <c r="G22" s="130"/>
      <c r="H22" s="130"/>
      <c r="I22" s="130"/>
    </row>
    <row r="23" spans="1:9" ht="30" customHeight="1" x14ac:dyDescent="0.3">
      <c r="A23" s="580" t="s">
        <v>77</v>
      </c>
      <c r="B23" s="638">
        <v>832000</v>
      </c>
      <c r="C23" s="638">
        <v>0</v>
      </c>
      <c r="D23" s="914">
        <f t="shared" si="4"/>
        <v>832000</v>
      </c>
      <c r="E23" s="638">
        <v>1038893</v>
      </c>
      <c r="F23" s="914">
        <f t="shared" si="5"/>
        <v>1870893</v>
      </c>
      <c r="G23" s="130"/>
      <c r="H23" s="130"/>
      <c r="I23" s="130"/>
    </row>
    <row r="24" spans="1:9" ht="30" customHeight="1" x14ac:dyDescent="0.3">
      <c r="A24" s="580" t="s">
        <v>78</v>
      </c>
      <c r="B24" s="638">
        <f>'4.sz.m.bevételek M-F'!C63</f>
        <v>0</v>
      </c>
      <c r="C24" s="638">
        <v>0</v>
      </c>
      <c r="D24" s="914">
        <f t="shared" si="4"/>
        <v>0</v>
      </c>
      <c r="E24" s="638">
        <v>0</v>
      </c>
      <c r="F24" s="914">
        <f t="shared" si="5"/>
        <v>0</v>
      </c>
      <c r="G24" s="130"/>
      <c r="H24" s="130"/>
      <c r="I24" s="130"/>
    </row>
    <row r="25" spans="1:9" ht="30" customHeight="1" x14ac:dyDescent="0.3">
      <c r="A25" s="580" t="s">
        <v>79</v>
      </c>
      <c r="B25" s="638">
        <f>'4.sz.m.bevételek M-F'!C50</f>
        <v>300000</v>
      </c>
      <c r="C25" s="638">
        <v>0</v>
      </c>
      <c r="D25" s="914">
        <f t="shared" si="4"/>
        <v>300000</v>
      </c>
      <c r="E25" s="638">
        <v>0</v>
      </c>
      <c r="F25" s="914">
        <f t="shared" si="5"/>
        <v>300000</v>
      </c>
      <c r="G25" s="130"/>
      <c r="H25" s="130"/>
      <c r="I25" s="130"/>
    </row>
    <row r="26" spans="1:9" ht="30" customHeight="1" thickBot="1" x14ac:dyDescent="0.35">
      <c r="A26" s="756" t="s">
        <v>80</v>
      </c>
      <c r="B26" s="762">
        <f>'4.sz.m.bevételek M-F'!C67</f>
        <v>0</v>
      </c>
      <c r="C26" s="892">
        <v>0</v>
      </c>
      <c r="D26" s="914">
        <f t="shared" si="4"/>
        <v>0</v>
      </c>
      <c r="E26" s="892">
        <v>0</v>
      </c>
      <c r="F26" s="914">
        <f t="shared" si="5"/>
        <v>0</v>
      </c>
      <c r="G26" s="130"/>
      <c r="H26" s="130"/>
      <c r="I26" s="130"/>
    </row>
    <row r="27" spans="1:9" ht="30" customHeight="1" thickBot="1" x14ac:dyDescent="0.35">
      <c r="A27" s="757" t="s">
        <v>73</v>
      </c>
      <c r="B27" s="763">
        <f>SUM(B20:B26)</f>
        <v>41060759</v>
      </c>
      <c r="C27" s="763">
        <f>SUM(C20:C26)</f>
        <v>-370000</v>
      </c>
      <c r="D27" s="916">
        <f t="shared" si="4"/>
        <v>40690759</v>
      </c>
      <c r="E27" s="763">
        <f>SUM(E20:E26)</f>
        <v>9468189</v>
      </c>
      <c r="F27" s="916">
        <f t="shared" si="5"/>
        <v>50158948</v>
      </c>
      <c r="G27" s="130"/>
      <c r="H27" s="130"/>
      <c r="I27" s="130"/>
    </row>
    <row r="28" spans="1:9" ht="30" customHeight="1" thickBot="1" x14ac:dyDescent="0.35">
      <c r="A28" s="759" t="s">
        <v>81</v>
      </c>
      <c r="B28" s="764">
        <f>'4.sz.m.bevételek M-F'!C96</f>
        <v>15315460</v>
      </c>
      <c r="C28" s="765">
        <v>500000</v>
      </c>
      <c r="D28" s="913">
        <f>SUM(B28:C28)</f>
        <v>15815460</v>
      </c>
      <c r="E28" s="765">
        <v>0</v>
      </c>
      <c r="F28" s="913">
        <f>SUM(D28:E28)</f>
        <v>15815460</v>
      </c>
      <c r="G28" s="130"/>
      <c r="H28" s="130"/>
      <c r="I28" s="130"/>
    </row>
    <row r="29" spans="1:9" ht="30" customHeight="1" thickBot="1" x14ac:dyDescent="0.35">
      <c r="A29" s="757" t="s">
        <v>500</v>
      </c>
      <c r="B29" s="763">
        <f>B27+B28</f>
        <v>56376219</v>
      </c>
      <c r="C29" s="763">
        <f>SUM(C27:C28)</f>
        <v>130000</v>
      </c>
      <c r="D29" s="915">
        <f>SUM(D27:D28)</f>
        <v>56506219</v>
      </c>
      <c r="E29" s="763">
        <f>SUM(E27:E28)</f>
        <v>9468189</v>
      </c>
      <c r="F29" s="915">
        <f>SUM(F27:F28)</f>
        <v>65974408</v>
      </c>
      <c r="G29" s="130"/>
      <c r="H29" s="130"/>
      <c r="I29" s="130"/>
    </row>
    <row r="30" spans="1:9" ht="15.6" x14ac:dyDescent="0.3">
      <c r="A30" s="703"/>
      <c r="B30" s="760"/>
      <c r="C30" s="760"/>
      <c r="D30" s="525"/>
      <c r="E30" s="760"/>
      <c r="F30" s="525"/>
      <c r="G30" s="130"/>
      <c r="H30" s="130"/>
      <c r="I30" s="130"/>
    </row>
    <row r="31" spans="1:9" ht="15.6" x14ac:dyDescent="0.3">
      <c r="A31" s="130"/>
      <c r="B31" s="136"/>
      <c r="C31" s="136"/>
      <c r="D31" s="525"/>
      <c r="E31" s="136"/>
      <c r="F31" s="525"/>
      <c r="G31" s="130"/>
      <c r="H31" s="130"/>
      <c r="I31" s="130"/>
    </row>
    <row r="32" spans="1:9" ht="15.6" x14ac:dyDescent="0.3">
      <c r="A32" s="130"/>
      <c r="B32" s="136"/>
      <c r="C32" s="136"/>
      <c r="D32" s="525"/>
      <c r="E32" s="136"/>
      <c r="F32" s="525"/>
      <c r="G32" s="130"/>
      <c r="H32" s="130"/>
      <c r="I32" s="130"/>
    </row>
    <row r="33" spans="1:9" ht="15.6" x14ac:dyDescent="0.3">
      <c r="A33" s="130"/>
      <c r="B33" s="136"/>
      <c r="C33" s="136"/>
      <c r="D33" s="525"/>
      <c r="E33" s="136"/>
      <c r="F33" s="525"/>
      <c r="G33" s="130"/>
      <c r="H33" s="130"/>
      <c r="I33" s="130"/>
    </row>
    <row r="34" spans="1:9" ht="15.6" x14ac:dyDescent="0.3">
      <c r="A34" s="130"/>
      <c r="B34" s="136"/>
      <c r="C34" s="136"/>
      <c r="D34" s="525"/>
      <c r="E34" s="136"/>
      <c r="F34" s="525"/>
      <c r="G34" s="130"/>
      <c r="H34" s="130"/>
      <c r="I34" s="130"/>
    </row>
    <row r="35" spans="1:9" ht="15.6" x14ac:dyDescent="0.3">
      <c r="A35" s="130"/>
      <c r="B35" s="136"/>
      <c r="C35" s="136"/>
      <c r="D35" s="525"/>
      <c r="E35" s="136"/>
      <c r="F35" s="525"/>
      <c r="G35" s="130"/>
      <c r="H35" s="130"/>
      <c r="I35" s="130"/>
    </row>
    <row r="36" spans="1:9" ht="15.6" x14ac:dyDescent="0.3">
      <c r="A36" s="130"/>
      <c r="B36" s="136"/>
      <c r="C36" s="136"/>
      <c r="D36" s="525"/>
      <c r="E36" s="136"/>
      <c r="F36" s="525"/>
      <c r="G36" s="130"/>
      <c r="H36" s="130"/>
      <c r="I36" s="130"/>
    </row>
    <row r="37" spans="1:9" ht="15.6" x14ac:dyDescent="0.3">
      <c r="D37" s="466"/>
      <c r="F37" s="466"/>
    </row>
    <row r="38" spans="1:9" ht="15.6" x14ac:dyDescent="0.3">
      <c r="D38" s="466"/>
      <c r="F38" s="466"/>
    </row>
    <row r="39" spans="1:9" ht="15.6" x14ac:dyDescent="0.3">
      <c r="D39" s="466"/>
      <c r="F39" s="466"/>
    </row>
    <row r="40" spans="1:9" ht="15.6" x14ac:dyDescent="0.3">
      <c r="D40" s="466"/>
      <c r="F40" s="466"/>
    </row>
    <row r="41" spans="1:9" ht="15.6" x14ac:dyDescent="0.3">
      <c r="D41" s="466"/>
      <c r="F41" s="466"/>
    </row>
    <row r="42" spans="1:9" ht="15.6" x14ac:dyDescent="0.3">
      <c r="D42" s="466"/>
      <c r="F42" s="466"/>
    </row>
    <row r="43" spans="1:9" ht="15.6" x14ac:dyDescent="0.3">
      <c r="D43" s="466"/>
      <c r="F43" s="466"/>
    </row>
    <row r="44" spans="1:9" ht="15.6" x14ac:dyDescent="0.3">
      <c r="D44" s="466"/>
      <c r="F44" s="466"/>
    </row>
    <row r="45" spans="1:9" ht="15.6" x14ac:dyDescent="0.3">
      <c r="D45" s="466"/>
      <c r="F45" s="466"/>
    </row>
    <row r="46" spans="1:9" ht="15.6" x14ac:dyDescent="0.3">
      <c r="D46" s="466"/>
      <c r="F46" s="466"/>
    </row>
    <row r="47" spans="1:9" ht="15.6" x14ac:dyDescent="0.3">
      <c r="D47" s="466"/>
      <c r="F47" s="466"/>
    </row>
    <row r="48" spans="1:9" ht="15.6" x14ac:dyDescent="0.3">
      <c r="D48" s="466"/>
      <c r="F48" s="466"/>
    </row>
    <row r="49" spans="4:6" ht="15.6" x14ac:dyDescent="0.3">
      <c r="D49" s="466"/>
      <c r="F49" s="466"/>
    </row>
    <row r="50" spans="4:6" ht="15.6" x14ac:dyDescent="0.3">
      <c r="D50" s="466"/>
      <c r="F50" s="466"/>
    </row>
    <row r="51" spans="4:6" ht="15.6" x14ac:dyDescent="0.3">
      <c r="D51" s="466"/>
      <c r="F51" s="466"/>
    </row>
    <row r="52" spans="4:6" ht="15.6" x14ac:dyDescent="0.3">
      <c r="D52" s="466"/>
      <c r="F52" s="466"/>
    </row>
    <row r="53" spans="4:6" ht="15.6" x14ac:dyDescent="0.3">
      <c r="D53" s="466"/>
      <c r="F53" s="466"/>
    </row>
    <row r="54" spans="4:6" ht="15.6" x14ac:dyDescent="0.3">
      <c r="D54" s="466"/>
      <c r="F54" s="466"/>
    </row>
    <row r="55" spans="4:6" ht="15.6" x14ac:dyDescent="0.3">
      <c r="D55" s="466"/>
      <c r="F55" s="466"/>
    </row>
  </sheetData>
  <mergeCells count="4">
    <mergeCell ref="A1:B1"/>
    <mergeCell ref="A2:B2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58" fitToWidth="0" fitToHeight="0" orientation="portrait" horizontalDpi="300" verticalDpi="300" r:id="rId1"/>
  <headerFooter>
    <oddHeader xml:space="preserve">&amp;L&amp;"Times New Roman,Normál"&amp;12Címszám: 1.&amp;"-,Normál"&amp;11
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W173"/>
  <sheetViews>
    <sheetView view="pageBreakPreview" topLeftCell="B85" zoomScaleNormal="100" zoomScaleSheetLayoutView="100" zoomScalePageLayoutView="78" workbookViewId="0">
      <selection activeCell="G100" sqref="G100"/>
    </sheetView>
  </sheetViews>
  <sheetFormatPr defaultColWidth="9.109375" defaultRowHeight="14.4" x14ac:dyDescent="0.3"/>
  <cols>
    <col min="1" max="1" width="105.109375" style="154" customWidth="1"/>
    <col min="2" max="2" width="9.109375" style="154"/>
    <col min="3" max="3" width="17.109375" style="328" customWidth="1"/>
    <col min="4" max="4" width="12.44140625" style="154" hidden="1" customWidth="1"/>
    <col min="5" max="5" width="14.44140625" style="154" customWidth="1"/>
    <col min="6" max="6" width="12.44140625" style="154" customWidth="1"/>
    <col min="7" max="8" width="14.44140625" style="154" customWidth="1"/>
    <col min="9" max="16384" width="9.109375" style="154"/>
  </cols>
  <sheetData>
    <row r="1" spans="1:8" ht="15.6" x14ac:dyDescent="0.3">
      <c r="A1" s="1010" t="s">
        <v>1146</v>
      </c>
      <c r="B1" s="1010"/>
      <c r="C1" s="1010"/>
    </row>
    <row r="2" spans="1:8" ht="15.6" x14ac:dyDescent="0.3">
      <c r="A2" s="1011" t="s">
        <v>1103</v>
      </c>
      <c r="B2" s="1011"/>
      <c r="C2" s="1011"/>
    </row>
    <row r="3" spans="1:8" ht="24.75" customHeight="1" x14ac:dyDescent="0.3">
      <c r="A3" s="1012" t="s">
        <v>1121</v>
      </c>
      <c r="B3" s="1012"/>
      <c r="C3" s="1012"/>
    </row>
    <row r="4" spans="1:8" ht="18.75" customHeight="1" x14ac:dyDescent="0.3">
      <c r="A4" s="1013" t="s">
        <v>883</v>
      </c>
      <c r="B4" s="1013"/>
      <c r="C4" s="1013"/>
    </row>
    <row r="5" spans="1:8" ht="16.2" x14ac:dyDescent="0.35">
      <c r="A5" s="575"/>
      <c r="B5" s="576"/>
      <c r="C5" s="577"/>
    </row>
    <row r="6" spans="1:8" ht="15.6" x14ac:dyDescent="0.3">
      <c r="A6" s="576" t="s">
        <v>849</v>
      </c>
      <c r="B6" s="576"/>
      <c r="C6" s="578"/>
    </row>
    <row r="7" spans="1:8" ht="31.2" x14ac:dyDescent="0.3">
      <c r="A7" s="571" t="s">
        <v>82</v>
      </c>
      <c r="B7" s="528" t="s">
        <v>83</v>
      </c>
      <c r="C7" s="579" t="s">
        <v>1195</v>
      </c>
      <c r="D7" s="906" t="s">
        <v>1193</v>
      </c>
      <c r="E7" s="938" t="s">
        <v>1215</v>
      </c>
      <c r="F7" s="906" t="s">
        <v>1193</v>
      </c>
      <c r="G7" s="938" t="s">
        <v>1214</v>
      </c>
      <c r="H7" s="929"/>
    </row>
    <row r="8" spans="1:8" ht="15.6" x14ac:dyDescent="0.3">
      <c r="A8" s="580" t="s">
        <v>84</v>
      </c>
      <c r="B8" s="581" t="s">
        <v>85</v>
      </c>
      <c r="C8" s="753">
        <v>9555000</v>
      </c>
      <c r="D8" s="416">
        <f>-3938000-10000-117000</f>
        <v>-4065000</v>
      </c>
      <c r="E8" s="221">
        <f>SUM(C8:D8)</f>
        <v>5490000</v>
      </c>
      <c r="F8" s="416">
        <v>0</v>
      </c>
      <c r="G8" s="221">
        <f>SUM(E8:F8)</f>
        <v>5490000</v>
      </c>
      <c r="H8" s="326"/>
    </row>
    <row r="9" spans="1:8" ht="15.6" x14ac:dyDescent="0.3">
      <c r="A9" s="580" t="s">
        <v>86</v>
      </c>
      <c r="B9" s="582" t="s">
        <v>87</v>
      </c>
      <c r="C9" s="753">
        <v>657000</v>
      </c>
      <c r="D9" s="416">
        <v>0</v>
      </c>
      <c r="E9" s="221">
        <f t="shared" ref="E9:E20" si="0">SUM(C9:D9)</f>
        <v>657000</v>
      </c>
      <c r="F9" s="416">
        <v>0</v>
      </c>
      <c r="G9" s="221">
        <f t="shared" ref="G9:G20" si="1">SUM(E9:F9)</f>
        <v>657000</v>
      </c>
      <c r="H9" s="326"/>
    </row>
    <row r="10" spans="1:8" ht="15.6" x14ac:dyDescent="0.3">
      <c r="A10" s="580" t="s">
        <v>88</v>
      </c>
      <c r="B10" s="582" t="s">
        <v>89</v>
      </c>
      <c r="C10" s="753">
        <v>0</v>
      </c>
      <c r="D10" s="416">
        <v>0</v>
      </c>
      <c r="E10" s="221">
        <f t="shared" si="0"/>
        <v>0</v>
      </c>
      <c r="F10" s="416">
        <v>0</v>
      </c>
      <c r="G10" s="221">
        <f t="shared" si="1"/>
        <v>0</v>
      </c>
      <c r="H10" s="326"/>
    </row>
    <row r="11" spans="1:8" ht="15.6" x14ac:dyDescent="0.3">
      <c r="A11" s="583" t="s">
        <v>90</v>
      </c>
      <c r="B11" s="582" t="s">
        <v>91</v>
      </c>
      <c r="C11" s="753">
        <f>'22.sz.kiadások korm. funk.'!C13</f>
        <v>0</v>
      </c>
      <c r="D11" s="416">
        <v>0</v>
      </c>
      <c r="E11" s="221">
        <f t="shared" si="0"/>
        <v>0</v>
      </c>
      <c r="F11" s="416">
        <v>0</v>
      </c>
      <c r="G11" s="221">
        <f t="shared" si="1"/>
        <v>0</v>
      </c>
      <c r="H11" s="326"/>
    </row>
    <row r="12" spans="1:8" ht="15.6" x14ac:dyDescent="0.3">
      <c r="A12" s="583" t="s">
        <v>92</v>
      </c>
      <c r="B12" s="582" t="s">
        <v>93</v>
      </c>
      <c r="C12" s="753">
        <f>'22.sz.kiadások korm. funk.'!C14</f>
        <v>0</v>
      </c>
      <c r="D12" s="416">
        <v>0</v>
      </c>
      <c r="E12" s="221">
        <f t="shared" si="0"/>
        <v>0</v>
      </c>
      <c r="F12" s="416">
        <v>0</v>
      </c>
      <c r="G12" s="221">
        <f t="shared" si="1"/>
        <v>0</v>
      </c>
      <c r="H12" s="326"/>
    </row>
    <row r="13" spans="1:8" ht="15.6" x14ac:dyDescent="0.3">
      <c r="A13" s="583" t="s">
        <v>94</v>
      </c>
      <c r="B13" s="582" t="s">
        <v>95</v>
      </c>
      <c r="C13" s="753">
        <f>'22.sz.kiadások korm. funk.'!C15</f>
        <v>0</v>
      </c>
      <c r="D13" s="416">
        <v>0</v>
      </c>
      <c r="E13" s="221">
        <f t="shared" si="0"/>
        <v>0</v>
      </c>
      <c r="F13" s="416">
        <v>0</v>
      </c>
      <c r="G13" s="221">
        <f t="shared" si="1"/>
        <v>0</v>
      </c>
      <c r="H13" s="326"/>
    </row>
    <row r="14" spans="1:8" ht="15.6" x14ac:dyDescent="0.3">
      <c r="A14" s="583" t="s">
        <v>96</v>
      </c>
      <c r="B14" s="582" t="s">
        <v>97</v>
      </c>
      <c r="C14" s="753">
        <v>200000</v>
      </c>
      <c r="D14" s="416">
        <v>0</v>
      </c>
      <c r="E14" s="221">
        <f t="shared" si="0"/>
        <v>200000</v>
      </c>
      <c r="F14" s="416">
        <v>0</v>
      </c>
      <c r="G14" s="221">
        <f t="shared" si="1"/>
        <v>200000</v>
      </c>
      <c r="H14" s="326"/>
    </row>
    <row r="15" spans="1:8" ht="15.6" x14ac:dyDescent="0.3">
      <c r="A15" s="583" t="s">
        <v>98</v>
      </c>
      <c r="B15" s="582" t="s">
        <v>99</v>
      </c>
      <c r="C15" s="753">
        <f>'22.sz.kiadások korm. funk.'!C17</f>
        <v>0</v>
      </c>
      <c r="D15" s="416">
        <v>0</v>
      </c>
      <c r="E15" s="221">
        <f t="shared" si="0"/>
        <v>0</v>
      </c>
      <c r="F15" s="416">
        <v>0</v>
      </c>
      <c r="G15" s="221">
        <f t="shared" si="1"/>
        <v>0</v>
      </c>
      <c r="H15" s="326"/>
    </row>
    <row r="16" spans="1:8" ht="15.6" x14ac:dyDescent="0.3">
      <c r="A16" s="530" t="s">
        <v>100</v>
      </c>
      <c r="B16" s="584" t="s">
        <v>101</v>
      </c>
      <c r="C16" s="753">
        <f>'22.sz.kiadások korm. funk.'!C18</f>
        <v>0</v>
      </c>
      <c r="D16" s="416">
        <v>0</v>
      </c>
      <c r="E16" s="221">
        <f t="shared" si="0"/>
        <v>0</v>
      </c>
      <c r="F16" s="416">
        <v>0</v>
      </c>
      <c r="G16" s="221">
        <f t="shared" si="1"/>
        <v>0</v>
      </c>
      <c r="H16" s="326"/>
    </row>
    <row r="17" spans="1:8" ht="15.6" x14ac:dyDescent="0.3">
      <c r="A17" s="536" t="s">
        <v>102</v>
      </c>
      <c r="B17" s="582" t="s">
        <v>103</v>
      </c>
      <c r="C17" s="753">
        <f>'22.sz.kiadások korm. funk.'!C19</f>
        <v>0</v>
      </c>
      <c r="D17" s="416">
        <v>0</v>
      </c>
      <c r="E17" s="221">
        <f t="shared" si="0"/>
        <v>0</v>
      </c>
      <c r="F17" s="416">
        <v>0</v>
      </c>
      <c r="G17" s="221">
        <f t="shared" si="1"/>
        <v>0</v>
      </c>
      <c r="H17" s="326"/>
    </row>
    <row r="18" spans="1:8" ht="15.6" x14ac:dyDescent="0.3">
      <c r="A18" s="536" t="s">
        <v>104</v>
      </c>
      <c r="B18" s="582" t="s">
        <v>105</v>
      </c>
      <c r="C18" s="753">
        <f>'22.sz.kiadások korm. funk.'!C20</f>
        <v>0</v>
      </c>
      <c r="D18" s="416">
        <v>0</v>
      </c>
      <c r="E18" s="221">
        <f t="shared" si="0"/>
        <v>0</v>
      </c>
      <c r="F18" s="416">
        <v>0</v>
      </c>
      <c r="G18" s="221">
        <f t="shared" si="1"/>
        <v>0</v>
      </c>
      <c r="H18" s="326"/>
    </row>
    <row r="19" spans="1:8" ht="15.6" x14ac:dyDescent="0.3">
      <c r="A19" s="536" t="s">
        <v>106</v>
      </c>
      <c r="B19" s="582" t="s">
        <v>107</v>
      </c>
      <c r="C19" s="753">
        <f>'22.sz.kiadások korm. funk.'!C21</f>
        <v>0</v>
      </c>
      <c r="D19" s="416">
        <v>0</v>
      </c>
      <c r="E19" s="221">
        <f t="shared" si="0"/>
        <v>0</v>
      </c>
      <c r="F19" s="416">
        <v>0</v>
      </c>
      <c r="G19" s="221">
        <f t="shared" si="1"/>
        <v>0</v>
      </c>
      <c r="H19" s="326"/>
    </row>
    <row r="20" spans="1:8" ht="15.6" x14ac:dyDescent="0.3">
      <c r="A20" s="536" t="s">
        <v>429</v>
      </c>
      <c r="B20" s="582" t="s">
        <v>108</v>
      </c>
      <c r="C20" s="753">
        <v>0</v>
      </c>
      <c r="D20" s="416">
        <f>10000+117000</f>
        <v>127000</v>
      </c>
      <c r="E20" s="221">
        <f t="shared" si="0"/>
        <v>127000</v>
      </c>
      <c r="F20" s="416">
        <v>0</v>
      </c>
      <c r="G20" s="221">
        <f t="shared" si="1"/>
        <v>127000</v>
      </c>
      <c r="H20" s="326"/>
    </row>
    <row r="21" spans="1:8" ht="16.2" x14ac:dyDescent="0.35">
      <c r="A21" s="585" t="s">
        <v>385</v>
      </c>
      <c r="B21" s="472" t="s">
        <v>109</v>
      </c>
      <c r="C21" s="766">
        <f>SUM(C8:C20)</f>
        <v>10412000</v>
      </c>
      <c r="D21" s="766">
        <f t="shared" ref="D21:E21" si="2">SUM(D8:D20)</f>
        <v>-3938000</v>
      </c>
      <c r="E21" s="766">
        <f t="shared" si="2"/>
        <v>6474000</v>
      </c>
      <c r="F21" s="766">
        <f t="shared" ref="F21:G21" si="3">SUM(F8:F20)</f>
        <v>0</v>
      </c>
      <c r="G21" s="766">
        <f t="shared" si="3"/>
        <v>6474000</v>
      </c>
      <c r="H21" s="930"/>
    </row>
    <row r="22" spans="1:8" ht="15.6" x14ac:dyDescent="0.3">
      <c r="A22" s="536" t="s">
        <v>110</v>
      </c>
      <c r="B22" s="582" t="s">
        <v>111</v>
      </c>
      <c r="C22" s="753">
        <v>2162000</v>
      </c>
      <c r="D22" s="416">
        <v>3938000</v>
      </c>
      <c r="E22" s="221">
        <f>SUM(C22:D22)</f>
        <v>6100000</v>
      </c>
      <c r="F22" s="416">
        <v>0</v>
      </c>
      <c r="G22" s="221">
        <f>SUM(E22:F22)</f>
        <v>6100000</v>
      </c>
      <c r="H22" s="326"/>
    </row>
    <row r="23" spans="1:8" ht="15.6" x14ac:dyDescent="0.3">
      <c r="A23" s="536" t="s">
        <v>112</v>
      </c>
      <c r="B23" s="582" t="s">
        <v>113</v>
      </c>
      <c r="C23" s="753">
        <f>'22.sz.kiadások korm. funk.'!C25</f>
        <v>0</v>
      </c>
      <c r="D23" s="416">
        <v>0</v>
      </c>
      <c r="E23" s="221">
        <f t="shared" ref="E23:E24" si="4">SUM(C23:D23)</f>
        <v>0</v>
      </c>
      <c r="F23" s="416">
        <v>0</v>
      </c>
      <c r="G23" s="221">
        <f t="shared" ref="G23:G24" si="5">SUM(E23:F23)</f>
        <v>0</v>
      </c>
      <c r="H23" s="326"/>
    </row>
    <row r="24" spans="1:8" ht="15.6" x14ac:dyDescent="0.3">
      <c r="A24" s="531" t="s">
        <v>114</v>
      </c>
      <c r="B24" s="582" t="s">
        <v>115</v>
      </c>
      <c r="C24" s="753">
        <v>303000</v>
      </c>
      <c r="D24" s="416">
        <v>0</v>
      </c>
      <c r="E24" s="221">
        <f t="shared" si="4"/>
        <v>303000</v>
      </c>
      <c r="F24" s="416">
        <v>0</v>
      </c>
      <c r="G24" s="221">
        <f t="shared" si="5"/>
        <v>303000</v>
      </c>
      <c r="H24" s="326"/>
    </row>
    <row r="25" spans="1:8" ht="16.2" x14ac:dyDescent="0.35">
      <c r="A25" s="538" t="s">
        <v>386</v>
      </c>
      <c r="B25" s="472" t="s">
        <v>116</v>
      </c>
      <c r="C25" s="766">
        <f>SUM(C22:C24)</f>
        <v>2465000</v>
      </c>
      <c r="D25" s="766">
        <f t="shared" ref="D25:E25" si="6">SUM(D22:D24)</f>
        <v>3938000</v>
      </c>
      <c r="E25" s="766">
        <f t="shared" si="6"/>
        <v>6403000</v>
      </c>
      <c r="F25" s="766">
        <f t="shared" ref="F25:G25" si="7">SUM(F22:F24)</f>
        <v>0</v>
      </c>
      <c r="G25" s="766">
        <f t="shared" si="7"/>
        <v>6403000</v>
      </c>
      <c r="H25" s="930"/>
    </row>
    <row r="26" spans="1:8" ht="15.6" x14ac:dyDescent="0.3">
      <c r="A26" s="585" t="s">
        <v>459</v>
      </c>
      <c r="B26" s="472" t="s">
        <v>117</v>
      </c>
      <c r="C26" s="767">
        <f>C21+C25</f>
        <v>12877000</v>
      </c>
      <c r="D26" s="767">
        <f t="shared" ref="D26:E26" si="8">D21+D25</f>
        <v>0</v>
      </c>
      <c r="E26" s="767">
        <f t="shared" si="8"/>
        <v>12877000</v>
      </c>
      <c r="F26" s="767">
        <f t="shared" ref="F26:G26" si="9">F21+F25</f>
        <v>0</v>
      </c>
      <c r="G26" s="767">
        <f t="shared" si="9"/>
        <v>12877000</v>
      </c>
      <c r="H26" s="931"/>
    </row>
    <row r="27" spans="1:8" ht="15.6" x14ac:dyDescent="0.3">
      <c r="A27" s="538" t="s">
        <v>430</v>
      </c>
      <c r="B27" s="472" t="s">
        <v>118</v>
      </c>
      <c r="C27" s="767">
        <v>2249000</v>
      </c>
      <c r="D27" s="767">
        <v>0</v>
      </c>
      <c r="E27" s="767">
        <v>2249000</v>
      </c>
      <c r="F27" s="767">
        <v>0</v>
      </c>
      <c r="G27" s="767">
        <v>2249000</v>
      </c>
      <c r="H27" s="931"/>
    </row>
    <row r="28" spans="1:8" ht="15.6" x14ac:dyDescent="0.3">
      <c r="A28" s="536" t="s">
        <v>119</v>
      </c>
      <c r="B28" s="582" t="s">
        <v>120</v>
      </c>
      <c r="C28" s="753">
        <v>43000</v>
      </c>
      <c r="D28" s="416">
        <v>0</v>
      </c>
      <c r="E28" s="221">
        <f>SUM(C28:D28)</f>
        <v>43000</v>
      </c>
      <c r="F28" s="416">
        <v>0</v>
      </c>
      <c r="G28" s="221">
        <f>SUM(E28:F28)</f>
        <v>43000</v>
      </c>
      <c r="H28" s="326"/>
    </row>
    <row r="29" spans="1:8" ht="15.6" x14ac:dyDescent="0.3">
      <c r="A29" s="536" t="s">
        <v>121</v>
      </c>
      <c r="B29" s="582" t="s">
        <v>122</v>
      </c>
      <c r="C29" s="753">
        <v>2410000</v>
      </c>
      <c r="D29" s="416">
        <v>-50000</v>
      </c>
      <c r="E29" s="221">
        <f t="shared" ref="E29:E30" si="10">SUM(C29:D29)</f>
        <v>2360000</v>
      </c>
      <c r="F29" s="416">
        <v>0</v>
      </c>
      <c r="G29" s="221">
        <f t="shared" ref="G29:G30" si="11">SUM(E29:F29)</f>
        <v>2360000</v>
      </c>
      <c r="H29" s="326"/>
    </row>
    <row r="30" spans="1:8" ht="15.6" x14ac:dyDescent="0.3">
      <c r="A30" s="536" t="s">
        <v>123</v>
      </c>
      <c r="B30" s="582" t="s">
        <v>124</v>
      </c>
      <c r="C30" s="753">
        <f>'22.sz.kiadások korm. funk.'!C32</f>
        <v>0</v>
      </c>
      <c r="D30" s="416">
        <v>0</v>
      </c>
      <c r="E30" s="221">
        <f t="shared" si="10"/>
        <v>0</v>
      </c>
      <c r="F30" s="416">
        <v>0</v>
      </c>
      <c r="G30" s="221">
        <f t="shared" si="11"/>
        <v>0</v>
      </c>
      <c r="H30" s="326"/>
    </row>
    <row r="31" spans="1:8" ht="16.2" x14ac:dyDescent="0.35">
      <c r="A31" s="538" t="s">
        <v>387</v>
      </c>
      <c r="B31" s="472" t="s">
        <v>125</v>
      </c>
      <c r="C31" s="766">
        <f>SUM(C28:C30)</f>
        <v>2453000</v>
      </c>
      <c r="D31" s="766">
        <f t="shared" ref="D31:E31" si="12">SUM(D28:D30)</f>
        <v>-50000</v>
      </c>
      <c r="E31" s="766">
        <f t="shared" si="12"/>
        <v>2403000</v>
      </c>
      <c r="F31" s="766">
        <f t="shared" ref="F31:G31" si="13">SUM(F28:F30)</f>
        <v>0</v>
      </c>
      <c r="G31" s="766">
        <f t="shared" si="13"/>
        <v>2403000</v>
      </c>
      <c r="H31" s="930"/>
    </row>
    <row r="32" spans="1:8" ht="15.6" x14ac:dyDescent="0.3">
      <c r="A32" s="536" t="s">
        <v>126</v>
      </c>
      <c r="B32" s="582" t="s">
        <v>127</v>
      </c>
      <c r="C32" s="753">
        <v>94000</v>
      </c>
      <c r="D32" s="416">
        <f>16000+2440+13800+50000</f>
        <v>82240</v>
      </c>
      <c r="E32" s="221">
        <f>SUM(C32:D32)</f>
        <v>176240</v>
      </c>
      <c r="F32" s="416">
        <v>110000</v>
      </c>
      <c r="G32" s="221">
        <f>SUM(E32:F32)</f>
        <v>286240</v>
      </c>
      <c r="H32" s="326"/>
    </row>
    <row r="33" spans="1:8" ht="15.6" x14ac:dyDescent="0.3">
      <c r="A33" s="536" t="s">
        <v>128</v>
      </c>
      <c r="B33" s="582" t="s">
        <v>129</v>
      </c>
      <c r="C33" s="753">
        <v>34000</v>
      </c>
      <c r="D33" s="416">
        <f>2772+13800</f>
        <v>16572</v>
      </c>
      <c r="E33" s="221">
        <f>SUM(C33:D33)</f>
        <v>50572</v>
      </c>
      <c r="F33" s="416">
        <v>55000</v>
      </c>
      <c r="G33" s="221">
        <f>SUM(E33:F33)</f>
        <v>105572</v>
      </c>
      <c r="H33" s="326"/>
    </row>
    <row r="34" spans="1:8" ht="15" customHeight="1" x14ac:dyDescent="0.35">
      <c r="A34" s="538" t="s">
        <v>460</v>
      </c>
      <c r="B34" s="472" t="s">
        <v>130</v>
      </c>
      <c r="C34" s="766">
        <f>SUM(C32:C33)</f>
        <v>128000</v>
      </c>
      <c r="D34" s="766">
        <f t="shared" ref="D34:E34" si="14">SUM(D32:D33)</f>
        <v>98812</v>
      </c>
      <c r="E34" s="766">
        <f t="shared" si="14"/>
        <v>226812</v>
      </c>
      <c r="F34" s="766">
        <f t="shared" ref="F34:G34" si="15">SUM(F32:F33)</f>
        <v>165000</v>
      </c>
      <c r="G34" s="766">
        <f t="shared" si="15"/>
        <v>391812</v>
      </c>
      <c r="H34" s="930"/>
    </row>
    <row r="35" spans="1:8" ht="15.6" x14ac:dyDescent="0.3">
      <c r="A35" s="536" t="s">
        <v>131</v>
      </c>
      <c r="B35" s="582" t="s">
        <v>132</v>
      </c>
      <c r="C35" s="753">
        <v>2215000</v>
      </c>
      <c r="D35" s="416">
        <v>0</v>
      </c>
      <c r="E35" s="221">
        <f>SUM(C35:D35)</f>
        <v>2215000</v>
      </c>
      <c r="F35" s="416">
        <v>258898</v>
      </c>
      <c r="G35" s="221">
        <f>SUM(E35:F35)</f>
        <v>2473898</v>
      </c>
      <c r="H35" s="326"/>
    </row>
    <row r="36" spans="1:8" ht="15.6" x14ac:dyDescent="0.3">
      <c r="A36" s="536" t="s">
        <v>133</v>
      </c>
      <c r="B36" s="582" t="s">
        <v>134</v>
      </c>
      <c r="C36" s="753">
        <v>850000</v>
      </c>
      <c r="D36" s="416">
        <v>0</v>
      </c>
      <c r="E36" s="221">
        <f t="shared" ref="E36:E41" si="16">SUM(C36:D36)</f>
        <v>850000</v>
      </c>
      <c r="F36" s="416">
        <v>0</v>
      </c>
      <c r="G36" s="221">
        <f t="shared" ref="G36:G41" si="17">SUM(E36:F36)</f>
        <v>850000</v>
      </c>
      <c r="H36" s="326"/>
    </row>
    <row r="37" spans="1:8" ht="15.6" x14ac:dyDescent="0.3">
      <c r="A37" s="536" t="s">
        <v>431</v>
      </c>
      <c r="B37" s="582" t="s">
        <v>135</v>
      </c>
      <c r="C37" s="753">
        <v>5000</v>
      </c>
      <c r="D37" s="416">
        <v>0</v>
      </c>
      <c r="E37" s="221">
        <f t="shared" si="16"/>
        <v>5000</v>
      </c>
      <c r="F37" s="416">
        <v>2000</v>
      </c>
      <c r="G37" s="221">
        <f t="shared" si="17"/>
        <v>7000</v>
      </c>
      <c r="H37" s="326"/>
    </row>
    <row r="38" spans="1:8" ht="15.6" x14ac:dyDescent="0.3">
      <c r="A38" s="536" t="s">
        <v>136</v>
      </c>
      <c r="B38" s="582" t="s">
        <v>137</v>
      </c>
      <c r="C38" s="753">
        <v>574000</v>
      </c>
      <c r="D38" s="416">
        <v>1000000</v>
      </c>
      <c r="E38" s="221">
        <f t="shared" si="16"/>
        <v>1574000</v>
      </c>
      <c r="F38" s="416">
        <v>0</v>
      </c>
      <c r="G38" s="221">
        <f t="shared" si="17"/>
        <v>1574000</v>
      </c>
      <c r="H38" s="326"/>
    </row>
    <row r="39" spans="1:8" ht="15.6" x14ac:dyDescent="0.3">
      <c r="A39" s="536" t="s">
        <v>432</v>
      </c>
      <c r="B39" s="582" t="s">
        <v>138</v>
      </c>
      <c r="C39" s="753">
        <f>'22.sz.kiadások korm. funk.'!C41</f>
        <v>0</v>
      </c>
      <c r="D39" s="416">
        <v>0</v>
      </c>
      <c r="E39" s="221">
        <f t="shared" si="16"/>
        <v>0</v>
      </c>
      <c r="F39" s="416">
        <v>0</v>
      </c>
      <c r="G39" s="221">
        <f t="shared" si="17"/>
        <v>0</v>
      </c>
      <c r="H39" s="326"/>
    </row>
    <row r="40" spans="1:8" ht="15.6" x14ac:dyDescent="0.3">
      <c r="A40" s="531" t="s">
        <v>139</v>
      </c>
      <c r="B40" s="582" t="s">
        <v>140</v>
      </c>
      <c r="C40" s="753">
        <v>15000</v>
      </c>
      <c r="D40" s="416">
        <v>0</v>
      </c>
      <c r="E40" s="221">
        <f t="shared" si="16"/>
        <v>15000</v>
      </c>
      <c r="F40" s="416">
        <v>110000</v>
      </c>
      <c r="G40" s="221">
        <f t="shared" si="17"/>
        <v>125000</v>
      </c>
      <c r="H40" s="326"/>
    </row>
    <row r="41" spans="1:8" ht="15.6" x14ac:dyDescent="0.3">
      <c r="A41" s="536" t="s">
        <v>433</v>
      </c>
      <c r="B41" s="582" t="s">
        <v>141</v>
      </c>
      <c r="C41" s="753">
        <v>2400000</v>
      </c>
      <c r="D41" s="416">
        <v>-5212</v>
      </c>
      <c r="E41" s="221">
        <f t="shared" si="16"/>
        <v>2394788</v>
      </c>
      <c r="F41" s="416">
        <v>0</v>
      </c>
      <c r="G41" s="221">
        <f t="shared" si="17"/>
        <v>2394788</v>
      </c>
      <c r="H41" s="326"/>
    </row>
    <row r="42" spans="1:8" ht="16.2" x14ac:dyDescent="0.35">
      <c r="A42" s="538" t="s">
        <v>388</v>
      </c>
      <c r="B42" s="472" t="s">
        <v>142</v>
      </c>
      <c r="C42" s="766">
        <f>SUM(C35:C41)</f>
        <v>6059000</v>
      </c>
      <c r="D42" s="766">
        <f t="shared" ref="D42:E42" si="18">SUM(D35:D41)</f>
        <v>994788</v>
      </c>
      <c r="E42" s="766">
        <f t="shared" si="18"/>
        <v>7053788</v>
      </c>
      <c r="F42" s="766">
        <f t="shared" ref="F42:G42" si="19">SUM(F35:F41)</f>
        <v>370898</v>
      </c>
      <c r="G42" s="766">
        <f t="shared" si="19"/>
        <v>7424686</v>
      </c>
      <c r="H42" s="930"/>
    </row>
    <row r="43" spans="1:8" ht="15.6" x14ac:dyDescent="0.3">
      <c r="A43" s="536" t="s">
        <v>143</v>
      </c>
      <c r="B43" s="582" t="s">
        <v>144</v>
      </c>
      <c r="C43" s="753">
        <f>'22.sz.kiadások korm. funk.'!C45</f>
        <v>0</v>
      </c>
      <c r="D43" s="416">
        <v>0</v>
      </c>
      <c r="E43" s="221">
        <f>SUM(C43:D43)</f>
        <v>0</v>
      </c>
      <c r="F43" s="416">
        <v>0</v>
      </c>
      <c r="G43" s="221">
        <f>SUM(E43:F43)</f>
        <v>0</v>
      </c>
      <c r="H43" s="326"/>
    </row>
    <row r="44" spans="1:8" ht="15.6" x14ac:dyDescent="0.3">
      <c r="A44" s="536" t="s">
        <v>145</v>
      </c>
      <c r="B44" s="582" t="s">
        <v>146</v>
      </c>
      <c r="C44" s="753">
        <f>'22.sz.kiadások korm. funk.'!C46</f>
        <v>0</v>
      </c>
      <c r="D44" s="416">
        <v>0</v>
      </c>
      <c r="E44" s="221">
        <f>SUM(C44:D44)</f>
        <v>0</v>
      </c>
      <c r="F44" s="416">
        <v>0</v>
      </c>
      <c r="G44" s="221">
        <f>SUM(E44:F44)</f>
        <v>0</v>
      </c>
      <c r="H44" s="326"/>
    </row>
    <row r="45" spans="1:8" ht="16.2" x14ac:dyDescent="0.35">
      <c r="A45" s="538" t="s">
        <v>389</v>
      </c>
      <c r="B45" s="472" t="s">
        <v>147</v>
      </c>
      <c r="C45" s="766">
        <f>SUM(C43:C44)</f>
        <v>0</v>
      </c>
      <c r="D45" s="766">
        <f t="shared" ref="D45" si="20">SUM(D43:D44)</f>
        <v>0</v>
      </c>
      <c r="E45" s="766">
        <f>SUM(E43:E44)</f>
        <v>0</v>
      </c>
      <c r="F45" s="766">
        <f t="shared" ref="F45" si="21">SUM(F43:F44)</f>
        <v>0</v>
      </c>
      <c r="G45" s="766">
        <f>SUM(G43:G44)</f>
        <v>0</v>
      </c>
      <c r="H45" s="930"/>
    </row>
    <row r="46" spans="1:8" ht="15.6" x14ac:dyDescent="0.3">
      <c r="A46" s="536" t="s">
        <v>148</v>
      </c>
      <c r="B46" s="582" t="s">
        <v>149</v>
      </c>
      <c r="C46" s="753">
        <v>2153000</v>
      </c>
      <c r="D46" s="416">
        <f>3726+3726+270000</f>
        <v>277452</v>
      </c>
      <c r="E46" s="221">
        <f>SUM(C46:D46)</f>
        <v>2430452</v>
      </c>
      <c r="F46" s="416">
        <v>74152</v>
      </c>
      <c r="G46" s="221">
        <f>SUM(E46:F46)</f>
        <v>2504604</v>
      </c>
      <c r="H46" s="326"/>
    </row>
    <row r="47" spans="1:8" ht="15.6" x14ac:dyDescent="0.3">
      <c r="A47" s="536" t="s">
        <v>150</v>
      </c>
      <c r="B47" s="582" t="s">
        <v>151</v>
      </c>
      <c r="C47" s="753">
        <f>'22.sz.kiadások korm. funk.'!C49</f>
        <v>0</v>
      </c>
      <c r="D47" s="416">
        <v>0</v>
      </c>
      <c r="E47" s="221">
        <f t="shared" ref="E47:E50" si="22">SUM(C47:D47)</f>
        <v>0</v>
      </c>
      <c r="F47" s="416">
        <v>0</v>
      </c>
      <c r="G47" s="221">
        <f t="shared" ref="G47:G50" si="23">SUM(E47:F47)</f>
        <v>0</v>
      </c>
      <c r="H47" s="326"/>
    </row>
    <row r="48" spans="1:8" ht="15.6" x14ac:dyDescent="0.3">
      <c r="A48" s="536" t="s">
        <v>434</v>
      </c>
      <c r="B48" s="582" t="s">
        <v>152</v>
      </c>
      <c r="C48" s="753">
        <f>'22.sz.kiadások korm. funk.'!C50</f>
        <v>0</v>
      </c>
      <c r="D48" s="416">
        <v>0</v>
      </c>
      <c r="E48" s="221">
        <f t="shared" si="22"/>
        <v>0</v>
      </c>
      <c r="F48" s="416">
        <v>0</v>
      </c>
      <c r="G48" s="221">
        <f t="shared" si="23"/>
        <v>0</v>
      </c>
      <c r="H48" s="326"/>
    </row>
    <row r="49" spans="1:8" ht="15.6" x14ac:dyDescent="0.3">
      <c r="A49" s="536" t="s">
        <v>435</v>
      </c>
      <c r="B49" s="582" t="s">
        <v>153</v>
      </c>
      <c r="C49" s="753">
        <f>'22.sz.kiadások korm. funk.'!C51</f>
        <v>0</v>
      </c>
      <c r="D49" s="416">
        <v>0</v>
      </c>
      <c r="E49" s="221">
        <f t="shared" si="22"/>
        <v>0</v>
      </c>
      <c r="F49" s="416">
        <v>0</v>
      </c>
      <c r="G49" s="221">
        <f t="shared" si="23"/>
        <v>0</v>
      </c>
      <c r="H49" s="326"/>
    </row>
    <row r="50" spans="1:8" ht="15.6" x14ac:dyDescent="0.3">
      <c r="A50" s="536" t="s">
        <v>154</v>
      </c>
      <c r="B50" s="582" t="s">
        <v>155</v>
      </c>
      <c r="C50" s="753">
        <v>700000</v>
      </c>
      <c r="D50" s="416">
        <v>0</v>
      </c>
      <c r="E50" s="221">
        <f t="shared" si="22"/>
        <v>700000</v>
      </c>
      <c r="F50" s="416">
        <v>-397000</v>
      </c>
      <c r="G50" s="221">
        <f t="shared" si="23"/>
        <v>303000</v>
      </c>
      <c r="H50" s="326"/>
    </row>
    <row r="51" spans="1:8" ht="16.2" x14ac:dyDescent="0.35">
      <c r="A51" s="538" t="s">
        <v>390</v>
      </c>
      <c r="B51" s="472" t="s">
        <v>156</v>
      </c>
      <c r="C51" s="766">
        <f>SUM(C46:C50)</f>
        <v>2853000</v>
      </c>
      <c r="D51" s="766">
        <f t="shared" ref="D51:E51" si="24">SUM(D46:D50)</f>
        <v>277452</v>
      </c>
      <c r="E51" s="766">
        <f t="shared" si="24"/>
        <v>3130452</v>
      </c>
      <c r="F51" s="766">
        <f t="shared" ref="F51:G51" si="25">SUM(F46:F50)</f>
        <v>-322848</v>
      </c>
      <c r="G51" s="766">
        <f t="shared" si="25"/>
        <v>2807604</v>
      </c>
      <c r="H51" s="930"/>
    </row>
    <row r="52" spans="1:8" ht="15.6" x14ac:dyDescent="0.3">
      <c r="A52" s="538" t="s">
        <v>391</v>
      </c>
      <c r="B52" s="472" t="s">
        <v>157</v>
      </c>
      <c r="C52" s="767">
        <f>C31+C34+C45+C42+C51</f>
        <v>11493000</v>
      </c>
      <c r="D52" s="767">
        <f t="shared" ref="D52:E52" si="26">D31+D34+D45+D42+D51</f>
        <v>1321052</v>
      </c>
      <c r="E52" s="767">
        <f t="shared" si="26"/>
        <v>12814052</v>
      </c>
      <c r="F52" s="767">
        <f t="shared" ref="F52:G52" si="27">F31+F34+F45+F42+F51</f>
        <v>213050</v>
      </c>
      <c r="G52" s="767">
        <f t="shared" si="27"/>
        <v>13027102</v>
      </c>
      <c r="H52" s="931"/>
    </row>
    <row r="53" spans="1:8" ht="15.6" x14ac:dyDescent="0.3">
      <c r="A53" s="530" t="s">
        <v>158</v>
      </c>
      <c r="B53" s="582" t="s">
        <v>159</v>
      </c>
      <c r="C53" s="753">
        <f>'22.sz.kiadások korm. funk.'!C55</f>
        <v>0</v>
      </c>
      <c r="D53" s="416">
        <v>0</v>
      </c>
      <c r="E53" s="221">
        <f>SUM(C53:D53)</f>
        <v>0</v>
      </c>
      <c r="F53" s="416">
        <v>0</v>
      </c>
      <c r="G53" s="221">
        <f>SUM(E53:F53)</f>
        <v>0</v>
      </c>
      <c r="H53" s="326"/>
    </row>
    <row r="54" spans="1:8" ht="15.6" x14ac:dyDescent="0.3">
      <c r="A54" s="530" t="s">
        <v>392</v>
      </c>
      <c r="B54" s="582" t="s">
        <v>160</v>
      </c>
      <c r="C54" s="753">
        <f>'22.sz.kiadások korm. funk.'!C56</f>
        <v>0</v>
      </c>
      <c r="D54" s="416">
        <v>0</v>
      </c>
      <c r="E54" s="221">
        <f t="shared" ref="E54:E60" si="28">SUM(C54:D54)</f>
        <v>0</v>
      </c>
      <c r="F54" s="416">
        <v>0</v>
      </c>
      <c r="G54" s="221">
        <f t="shared" ref="G54:G60" si="29">SUM(E54:F54)</f>
        <v>0</v>
      </c>
      <c r="H54" s="326"/>
    </row>
    <row r="55" spans="1:8" ht="15.6" x14ac:dyDescent="0.3">
      <c r="A55" s="530" t="s">
        <v>436</v>
      </c>
      <c r="B55" s="582" t="s">
        <v>161</v>
      </c>
      <c r="C55" s="753">
        <f>'22.sz.kiadások korm. funk.'!C57</f>
        <v>0</v>
      </c>
      <c r="D55" s="416">
        <v>0</v>
      </c>
      <c r="E55" s="221">
        <f t="shared" si="28"/>
        <v>0</v>
      </c>
      <c r="F55" s="416">
        <v>0</v>
      </c>
      <c r="G55" s="221">
        <f t="shared" si="29"/>
        <v>0</v>
      </c>
      <c r="H55" s="326"/>
    </row>
    <row r="56" spans="1:8" ht="15.6" x14ac:dyDescent="0.3">
      <c r="A56" s="530" t="s">
        <v>437</v>
      </c>
      <c r="B56" s="582" t="s">
        <v>162</v>
      </c>
      <c r="C56" s="753">
        <f>'22.sz.kiadások korm. funk.'!C58</f>
        <v>0</v>
      </c>
      <c r="D56" s="416">
        <v>0</v>
      </c>
      <c r="E56" s="221">
        <f t="shared" si="28"/>
        <v>0</v>
      </c>
      <c r="F56" s="416">
        <v>0</v>
      </c>
      <c r="G56" s="221">
        <f t="shared" si="29"/>
        <v>0</v>
      </c>
      <c r="H56" s="326"/>
    </row>
    <row r="57" spans="1:8" ht="15.6" x14ac:dyDescent="0.3">
      <c r="A57" s="530" t="s">
        <v>438</v>
      </c>
      <c r="B57" s="582" t="s">
        <v>163</v>
      </c>
      <c r="C57" s="753">
        <f>'22.sz.kiadások korm. funk.'!C59</f>
        <v>0</v>
      </c>
      <c r="D57" s="416">
        <v>0</v>
      </c>
      <c r="E57" s="221">
        <f t="shared" si="28"/>
        <v>0</v>
      </c>
      <c r="F57" s="416">
        <v>0</v>
      </c>
      <c r="G57" s="221">
        <f t="shared" si="29"/>
        <v>0</v>
      </c>
      <c r="H57" s="326"/>
    </row>
    <row r="58" spans="1:8" ht="15.6" x14ac:dyDescent="0.3">
      <c r="A58" s="530" t="s">
        <v>439</v>
      </c>
      <c r="B58" s="582" t="s">
        <v>164</v>
      </c>
      <c r="C58" s="753">
        <f>'22.sz.kiadások korm. funk.'!C60</f>
        <v>0</v>
      </c>
      <c r="D58" s="416">
        <v>0</v>
      </c>
      <c r="E58" s="221">
        <f t="shared" si="28"/>
        <v>0</v>
      </c>
      <c r="F58" s="416">
        <v>0</v>
      </c>
      <c r="G58" s="221">
        <f t="shared" si="29"/>
        <v>0</v>
      </c>
      <c r="H58" s="326"/>
    </row>
    <row r="59" spans="1:8" ht="15.6" x14ac:dyDescent="0.3">
      <c r="A59" s="530" t="s">
        <v>440</v>
      </c>
      <c r="B59" s="582" t="s">
        <v>165</v>
      </c>
      <c r="C59" s="753">
        <f>'22.sz.kiadások korm. funk.'!C61</f>
        <v>0</v>
      </c>
      <c r="D59" s="416">
        <v>0</v>
      </c>
      <c r="E59" s="221">
        <f t="shared" si="28"/>
        <v>0</v>
      </c>
      <c r="F59" s="416">
        <v>0</v>
      </c>
      <c r="G59" s="221">
        <f t="shared" si="29"/>
        <v>0</v>
      </c>
      <c r="H59" s="326"/>
    </row>
    <row r="60" spans="1:8" ht="15.6" x14ac:dyDescent="0.3">
      <c r="A60" s="530" t="s">
        <v>441</v>
      </c>
      <c r="B60" s="582" t="s">
        <v>166</v>
      </c>
      <c r="C60" s="753">
        <v>6712468</v>
      </c>
      <c r="D60" s="416">
        <v>0</v>
      </c>
      <c r="E60" s="221">
        <f t="shared" si="28"/>
        <v>6712468</v>
      </c>
      <c r="F60" s="416">
        <v>0</v>
      </c>
      <c r="G60" s="221">
        <f t="shared" si="29"/>
        <v>6712468</v>
      </c>
      <c r="H60" s="326"/>
    </row>
    <row r="61" spans="1:8" ht="15.6" x14ac:dyDescent="0.3">
      <c r="A61" s="537" t="s">
        <v>403</v>
      </c>
      <c r="B61" s="472" t="s">
        <v>167</v>
      </c>
      <c r="C61" s="767">
        <f>SUM(C53:C60)</f>
        <v>6712468</v>
      </c>
      <c r="D61" s="767">
        <f t="shared" ref="D61:E61" si="30">SUM(D53:D60)</f>
        <v>0</v>
      </c>
      <c r="E61" s="767">
        <f t="shared" si="30"/>
        <v>6712468</v>
      </c>
      <c r="F61" s="767">
        <f t="shared" ref="F61:G61" si="31">SUM(F53:F60)</f>
        <v>0</v>
      </c>
      <c r="G61" s="767">
        <f t="shared" si="31"/>
        <v>6712468</v>
      </c>
      <c r="H61" s="931"/>
    </row>
    <row r="62" spans="1:8" ht="15.6" x14ac:dyDescent="0.3">
      <c r="A62" s="586" t="s">
        <v>442</v>
      </c>
      <c r="B62" s="582" t="s">
        <v>168</v>
      </c>
      <c r="C62" s="753">
        <f>'22.sz.kiadások korm. funk.'!C64</f>
        <v>0</v>
      </c>
      <c r="D62" s="416">
        <v>0</v>
      </c>
      <c r="E62" s="221">
        <f>SUM(C62:D62)</f>
        <v>0</v>
      </c>
      <c r="F62" s="416">
        <v>0</v>
      </c>
      <c r="G62" s="221">
        <f>SUM(E62:F62)</f>
        <v>0</v>
      </c>
      <c r="H62" s="326"/>
    </row>
    <row r="63" spans="1:8" ht="15.6" x14ac:dyDescent="0.3">
      <c r="A63" s="586" t="s">
        <v>169</v>
      </c>
      <c r="B63" s="582" t="s">
        <v>170</v>
      </c>
      <c r="C63" s="753">
        <v>0</v>
      </c>
      <c r="D63" s="416">
        <f>4000+68022</f>
        <v>72022</v>
      </c>
      <c r="E63" s="221">
        <f t="shared" ref="E63:E74" si="32">SUM(C63:D63)</f>
        <v>72022</v>
      </c>
      <c r="F63" s="416">
        <v>0</v>
      </c>
      <c r="G63" s="221">
        <f t="shared" ref="G63:G74" si="33">SUM(E63:F63)</f>
        <v>72022</v>
      </c>
      <c r="H63" s="326"/>
    </row>
    <row r="64" spans="1:8" ht="15.6" x14ac:dyDescent="0.3">
      <c r="A64" s="586" t="s">
        <v>171</v>
      </c>
      <c r="B64" s="582" t="s">
        <v>172</v>
      </c>
      <c r="C64" s="753">
        <f>'22.sz.kiadások korm. funk.'!C66</f>
        <v>0</v>
      </c>
      <c r="D64" s="416">
        <v>0</v>
      </c>
      <c r="E64" s="221">
        <f t="shared" si="32"/>
        <v>0</v>
      </c>
      <c r="F64" s="416">
        <v>0</v>
      </c>
      <c r="G64" s="221">
        <f t="shared" si="33"/>
        <v>0</v>
      </c>
      <c r="H64" s="326"/>
    </row>
    <row r="65" spans="1:8" ht="15.6" x14ac:dyDescent="0.3">
      <c r="A65" s="586" t="s">
        <v>404</v>
      </c>
      <c r="B65" s="582" t="s">
        <v>173</v>
      </c>
      <c r="C65" s="753">
        <f>'22.sz.kiadások korm. funk.'!C67</f>
        <v>0</v>
      </c>
      <c r="D65" s="416">
        <v>0</v>
      </c>
      <c r="E65" s="221">
        <f t="shared" si="32"/>
        <v>0</v>
      </c>
      <c r="F65" s="416">
        <v>0</v>
      </c>
      <c r="G65" s="221">
        <f t="shared" si="33"/>
        <v>0</v>
      </c>
      <c r="H65" s="326"/>
    </row>
    <row r="66" spans="1:8" ht="15.6" x14ac:dyDescent="0.3">
      <c r="A66" s="586" t="s">
        <v>443</v>
      </c>
      <c r="B66" s="582" t="s">
        <v>174</v>
      </c>
      <c r="C66" s="753">
        <f>'22.sz.kiadások korm. funk.'!C68</f>
        <v>0</v>
      </c>
      <c r="D66" s="416">
        <v>0</v>
      </c>
      <c r="E66" s="221">
        <f t="shared" si="32"/>
        <v>0</v>
      </c>
      <c r="F66" s="416">
        <v>0</v>
      </c>
      <c r="G66" s="221">
        <f t="shared" si="33"/>
        <v>0</v>
      </c>
      <c r="H66" s="326"/>
    </row>
    <row r="67" spans="1:8" ht="15.6" x14ac:dyDescent="0.3">
      <c r="A67" s="586" t="s">
        <v>406</v>
      </c>
      <c r="B67" s="582" t="s">
        <v>175</v>
      </c>
      <c r="C67" s="753">
        <v>1060000</v>
      </c>
      <c r="D67" s="416">
        <v>0</v>
      </c>
      <c r="E67" s="221">
        <f t="shared" si="32"/>
        <v>1060000</v>
      </c>
      <c r="F67" s="416">
        <v>0</v>
      </c>
      <c r="G67" s="221">
        <f t="shared" si="33"/>
        <v>1060000</v>
      </c>
      <c r="H67" s="326"/>
    </row>
    <row r="68" spans="1:8" ht="15.6" x14ac:dyDescent="0.3">
      <c r="A68" s="586" t="s">
        <v>444</v>
      </c>
      <c r="B68" s="582" t="s">
        <v>176</v>
      </c>
      <c r="C68" s="753">
        <f>'22.sz.kiadások korm. funk.'!C70</f>
        <v>0</v>
      </c>
      <c r="D68" s="416">
        <v>0</v>
      </c>
      <c r="E68" s="221">
        <f t="shared" si="32"/>
        <v>0</v>
      </c>
      <c r="F68" s="416">
        <v>0</v>
      </c>
      <c r="G68" s="221">
        <f t="shared" si="33"/>
        <v>0</v>
      </c>
      <c r="H68" s="326"/>
    </row>
    <row r="69" spans="1:8" ht="15.6" x14ac:dyDescent="0.3">
      <c r="A69" s="586" t="s">
        <v>445</v>
      </c>
      <c r="B69" s="582" t="s">
        <v>177</v>
      </c>
      <c r="C69" s="753">
        <v>300000</v>
      </c>
      <c r="D69" s="416">
        <v>0</v>
      </c>
      <c r="E69" s="221">
        <f t="shared" si="32"/>
        <v>300000</v>
      </c>
      <c r="F69" s="416">
        <v>0</v>
      </c>
      <c r="G69" s="221">
        <f t="shared" si="33"/>
        <v>300000</v>
      </c>
      <c r="H69" s="326"/>
    </row>
    <row r="70" spans="1:8" ht="15.6" x14ac:dyDescent="0.3">
      <c r="A70" s="586" t="s">
        <v>178</v>
      </c>
      <c r="B70" s="582" t="s">
        <v>179</v>
      </c>
      <c r="C70" s="753">
        <f>'22.sz.kiadások korm. funk.'!C72</f>
        <v>0</v>
      </c>
      <c r="D70" s="416">
        <v>0</v>
      </c>
      <c r="E70" s="221">
        <f t="shared" si="32"/>
        <v>0</v>
      </c>
      <c r="F70" s="416">
        <v>0</v>
      </c>
      <c r="G70" s="221">
        <f t="shared" si="33"/>
        <v>0</v>
      </c>
      <c r="H70" s="326"/>
    </row>
    <row r="71" spans="1:8" ht="15.6" x14ac:dyDescent="0.3">
      <c r="A71" s="587" t="s">
        <v>180</v>
      </c>
      <c r="B71" s="582" t="s">
        <v>181</v>
      </c>
      <c r="C71" s="753">
        <f>'22.sz.kiadások korm. funk.'!C73</f>
        <v>0</v>
      </c>
      <c r="D71" s="416">
        <v>0</v>
      </c>
      <c r="E71" s="221">
        <f t="shared" si="32"/>
        <v>0</v>
      </c>
      <c r="F71" s="416">
        <v>0</v>
      </c>
      <c r="G71" s="221">
        <f t="shared" si="33"/>
        <v>0</v>
      </c>
      <c r="H71" s="326"/>
    </row>
    <row r="72" spans="1:8" ht="15.6" x14ac:dyDescent="0.3">
      <c r="A72" s="586" t="s">
        <v>446</v>
      </c>
      <c r="B72" s="582" t="s">
        <v>183</v>
      </c>
      <c r="C72" s="753">
        <v>342000</v>
      </c>
      <c r="D72" s="416">
        <v>0</v>
      </c>
      <c r="E72" s="221">
        <f t="shared" si="32"/>
        <v>342000</v>
      </c>
      <c r="F72" s="416">
        <v>0</v>
      </c>
      <c r="G72" s="221">
        <f t="shared" si="33"/>
        <v>342000</v>
      </c>
      <c r="H72" s="326"/>
    </row>
    <row r="73" spans="1:8" s="828" customFormat="1" ht="15.6" x14ac:dyDescent="0.3">
      <c r="A73" s="587" t="s">
        <v>628</v>
      </c>
      <c r="B73" s="584" t="s">
        <v>844</v>
      </c>
      <c r="C73" s="753">
        <v>6822644</v>
      </c>
      <c r="D73" s="905">
        <f>-16000-17526-17526-4000-175900-68022-90000-370000</f>
        <v>-758974</v>
      </c>
      <c r="E73" s="221">
        <f t="shared" si="32"/>
        <v>6063670</v>
      </c>
      <c r="F73" s="905">
        <v>369843</v>
      </c>
      <c r="G73" s="221">
        <f t="shared" si="33"/>
        <v>6433513</v>
      </c>
      <c r="H73" s="326"/>
    </row>
    <row r="74" spans="1:8" ht="15.6" x14ac:dyDescent="0.3">
      <c r="A74" s="587" t="s">
        <v>629</v>
      </c>
      <c r="B74" s="582" t="s">
        <v>844</v>
      </c>
      <c r="C74" s="753">
        <v>2088607</v>
      </c>
      <c r="D74" s="416">
        <v>0</v>
      </c>
      <c r="E74" s="221">
        <f t="shared" si="32"/>
        <v>2088607</v>
      </c>
      <c r="F74" s="416">
        <v>0</v>
      </c>
      <c r="G74" s="221">
        <f t="shared" si="33"/>
        <v>2088607</v>
      </c>
      <c r="H74" s="326"/>
    </row>
    <row r="75" spans="1:8" ht="15.6" x14ac:dyDescent="0.3">
      <c r="A75" s="537" t="s">
        <v>409</v>
      </c>
      <c r="B75" s="472" t="s">
        <v>184</v>
      </c>
      <c r="C75" s="767">
        <f>SUM(C62:C74)</f>
        <v>10613251</v>
      </c>
      <c r="D75" s="767">
        <f t="shared" ref="D75:E75" si="34">SUM(D62:D74)</f>
        <v>-686952</v>
      </c>
      <c r="E75" s="767">
        <f t="shared" si="34"/>
        <v>9926299</v>
      </c>
      <c r="F75" s="767">
        <f t="shared" ref="F75:G75" si="35">SUM(F62:F74)</f>
        <v>369843</v>
      </c>
      <c r="G75" s="767">
        <f t="shared" si="35"/>
        <v>10296142</v>
      </c>
      <c r="H75" s="931"/>
    </row>
    <row r="76" spans="1:8" ht="16.2" x14ac:dyDescent="0.35">
      <c r="A76" s="470" t="s">
        <v>577</v>
      </c>
      <c r="B76" s="472"/>
      <c r="C76" s="766">
        <f>C26+C27+C52+C61+C75</f>
        <v>43944719</v>
      </c>
      <c r="D76" s="766">
        <f t="shared" ref="D76:E76" si="36">D26+D27+D52+D61+D75</f>
        <v>634100</v>
      </c>
      <c r="E76" s="766">
        <f t="shared" si="36"/>
        <v>44578819</v>
      </c>
      <c r="F76" s="766">
        <f t="shared" ref="F76:G76" si="37">F26+F27+F52+F61+F75</f>
        <v>582893</v>
      </c>
      <c r="G76" s="766">
        <f t="shared" si="37"/>
        <v>45161712</v>
      </c>
      <c r="H76" s="930"/>
    </row>
    <row r="77" spans="1:8" ht="15.6" x14ac:dyDescent="0.3">
      <c r="A77" s="588" t="s">
        <v>185</v>
      </c>
      <c r="B77" s="582" t="s">
        <v>186</v>
      </c>
      <c r="C77" s="753">
        <v>0</v>
      </c>
      <c r="D77" s="416">
        <v>70000</v>
      </c>
      <c r="E77" s="221">
        <f>SUM(C77:D77)</f>
        <v>70000</v>
      </c>
      <c r="F77" s="416">
        <v>0</v>
      </c>
      <c r="G77" s="221">
        <f>SUM(E77:F77)</f>
        <v>70000</v>
      </c>
      <c r="H77" s="326"/>
    </row>
    <row r="78" spans="1:8" ht="15.6" x14ac:dyDescent="0.3">
      <c r="A78" s="588" t="s">
        <v>447</v>
      </c>
      <c r="B78" s="582" t="s">
        <v>187</v>
      </c>
      <c r="C78" s="753">
        <v>1000000</v>
      </c>
      <c r="D78" s="416">
        <v>0</v>
      </c>
      <c r="E78" s="221">
        <f t="shared" ref="E78:E83" si="38">SUM(C78:D78)</f>
        <v>1000000</v>
      </c>
      <c r="F78" s="416">
        <v>0</v>
      </c>
      <c r="G78" s="221">
        <f t="shared" ref="G78:G83" si="39">SUM(E78:F78)</f>
        <v>1000000</v>
      </c>
      <c r="H78" s="326"/>
    </row>
    <row r="79" spans="1:8" ht="15.6" x14ac:dyDescent="0.3">
      <c r="A79" s="588" t="s">
        <v>188</v>
      </c>
      <c r="B79" s="582" t="s">
        <v>189</v>
      </c>
      <c r="C79" s="753"/>
      <c r="D79" s="416">
        <v>138500</v>
      </c>
      <c r="E79" s="221">
        <f t="shared" si="38"/>
        <v>138500</v>
      </c>
      <c r="F79" s="416">
        <v>0</v>
      </c>
      <c r="G79" s="221">
        <f t="shared" si="39"/>
        <v>138500</v>
      </c>
      <c r="H79" s="326"/>
    </row>
    <row r="80" spans="1:8" ht="15.6" x14ac:dyDescent="0.3">
      <c r="A80" s="588" t="s">
        <v>190</v>
      </c>
      <c r="B80" s="582" t="s">
        <v>191</v>
      </c>
      <c r="C80" s="753">
        <v>1083071</v>
      </c>
      <c r="D80" s="416">
        <v>0</v>
      </c>
      <c r="E80" s="221">
        <f t="shared" si="38"/>
        <v>1083071</v>
      </c>
      <c r="F80" s="416">
        <v>1486705</v>
      </c>
      <c r="G80" s="221">
        <f t="shared" si="39"/>
        <v>2569776</v>
      </c>
      <c r="H80" s="326"/>
    </row>
    <row r="81" spans="1:8" ht="15.6" x14ac:dyDescent="0.3">
      <c r="A81" s="531" t="s">
        <v>192</v>
      </c>
      <c r="B81" s="582" t="s">
        <v>193</v>
      </c>
      <c r="C81" s="753">
        <f>'22.sz.kiadások korm. funk.'!C83</f>
        <v>0</v>
      </c>
      <c r="D81" s="416">
        <v>0</v>
      </c>
      <c r="E81" s="221">
        <f t="shared" si="38"/>
        <v>0</v>
      </c>
      <c r="F81" s="416">
        <v>0</v>
      </c>
      <c r="G81" s="221">
        <f t="shared" si="39"/>
        <v>0</v>
      </c>
      <c r="H81" s="326"/>
    </row>
    <row r="82" spans="1:8" ht="15.6" x14ac:dyDescent="0.3">
      <c r="A82" s="531" t="s">
        <v>194</v>
      </c>
      <c r="B82" s="582" t="s">
        <v>195</v>
      </c>
      <c r="C82" s="753">
        <f>'22.sz.kiadások korm. funk.'!C84</f>
        <v>0</v>
      </c>
      <c r="D82" s="416">
        <v>0</v>
      </c>
      <c r="E82" s="221">
        <f t="shared" si="38"/>
        <v>0</v>
      </c>
      <c r="F82" s="416">
        <v>0</v>
      </c>
      <c r="G82" s="221">
        <f t="shared" si="39"/>
        <v>0</v>
      </c>
      <c r="H82" s="326"/>
    </row>
    <row r="83" spans="1:8" ht="15.6" x14ac:dyDescent="0.3">
      <c r="A83" s="531" t="s">
        <v>196</v>
      </c>
      <c r="B83" s="582" t="s">
        <v>197</v>
      </c>
      <c r="C83" s="753">
        <v>562429</v>
      </c>
      <c r="D83" s="416">
        <f>37400+20000</f>
        <v>57400</v>
      </c>
      <c r="E83" s="221">
        <f t="shared" si="38"/>
        <v>619829</v>
      </c>
      <c r="F83" s="416">
        <v>401409</v>
      </c>
      <c r="G83" s="221">
        <f t="shared" si="39"/>
        <v>1021238</v>
      </c>
      <c r="H83" s="326"/>
    </row>
    <row r="84" spans="1:8" ht="15.6" x14ac:dyDescent="0.3">
      <c r="A84" s="471" t="s">
        <v>411</v>
      </c>
      <c r="B84" s="472" t="s">
        <v>198</v>
      </c>
      <c r="C84" s="767">
        <f>SUM(C77:C83)</f>
        <v>2645500</v>
      </c>
      <c r="D84" s="767">
        <f t="shared" ref="D84:E84" si="40">SUM(D77:D83)</f>
        <v>265900</v>
      </c>
      <c r="E84" s="767">
        <f t="shared" si="40"/>
        <v>2911400</v>
      </c>
      <c r="F84" s="767">
        <f t="shared" ref="F84:G84" si="41">SUM(F77:F83)</f>
        <v>1888114</v>
      </c>
      <c r="G84" s="767">
        <f t="shared" si="41"/>
        <v>4799514</v>
      </c>
      <c r="H84" s="931"/>
    </row>
    <row r="85" spans="1:8" ht="15.6" x14ac:dyDescent="0.3">
      <c r="A85" s="530" t="s">
        <v>199</v>
      </c>
      <c r="B85" s="582" t="s">
        <v>200</v>
      </c>
      <c r="C85" s="753">
        <v>6811811</v>
      </c>
      <c r="D85" s="416">
        <v>-1000000</v>
      </c>
      <c r="E85" s="221">
        <f>SUM(C85:D85)</f>
        <v>5811811</v>
      </c>
      <c r="F85" s="416">
        <v>5509592</v>
      </c>
      <c r="G85" s="221">
        <f>SUM(E85:F85)</f>
        <v>11321403</v>
      </c>
      <c r="H85" s="326"/>
    </row>
    <row r="86" spans="1:8" ht="15.6" x14ac:dyDescent="0.3">
      <c r="A86" s="530" t="s">
        <v>201</v>
      </c>
      <c r="B86" s="582" t="s">
        <v>202</v>
      </c>
      <c r="C86" s="753">
        <f>'22.sz.kiadások korm. funk.'!C88</f>
        <v>0</v>
      </c>
      <c r="D86" s="416">
        <v>0</v>
      </c>
      <c r="E86" s="221">
        <f t="shared" ref="E86:E88" si="42">SUM(C86:D86)</f>
        <v>0</v>
      </c>
      <c r="F86" s="416">
        <v>0</v>
      </c>
      <c r="G86" s="221">
        <f t="shared" ref="G86:G88" si="43">SUM(E86:F86)</f>
        <v>0</v>
      </c>
      <c r="H86" s="326"/>
    </row>
    <row r="87" spans="1:8" ht="15.6" x14ac:dyDescent="0.3">
      <c r="A87" s="530" t="s">
        <v>203</v>
      </c>
      <c r="B87" s="582" t="s">
        <v>204</v>
      </c>
      <c r="C87" s="753">
        <f>'22.sz.kiadások korm. funk.'!C89</f>
        <v>0</v>
      </c>
      <c r="D87" s="416">
        <v>0</v>
      </c>
      <c r="E87" s="221">
        <f t="shared" si="42"/>
        <v>0</v>
      </c>
      <c r="F87" s="416">
        <v>0</v>
      </c>
      <c r="G87" s="221">
        <f t="shared" si="43"/>
        <v>0</v>
      </c>
      <c r="H87" s="326"/>
    </row>
    <row r="88" spans="1:8" ht="15.6" x14ac:dyDescent="0.3">
      <c r="A88" s="530" t="s">
        <v>205</v>
      </c>
      <c r="B88" s="582" t="s">
        <v>206</v>
      </c>
      <c r="C88" s="753">
        <v>1839189</v>
      </c>
      <c r="D88" s="416">
        <v>-270000</v>
      </c>
      <c r="E88" s="221">
        <f t="shared" si="42"/>
        <v>1569189</v>
      </c>
      <c r="F88" s="416">
        <v>1487590</v>
      </c>
      <c r="G88" s="221">
        <f t="shared" si="43"/>
        <v>3056779</v>
      </c>
      <c r="H88" s="326"/>
    </row>
    <row r="89" spans="1:8" ht="15.6" x14ac:dyDescent="0.3">
      <c r="A89" s="537" t="s">
        <v>412</v>
      </c>
      <c r="B89" s="472" t="s">
        <v>207</v>
      </c>
      <c r="C89" s="767">
        <f>SUM(C85:C88)</f>
        <v>8651000</v>
      </c>
      <c r="D89" s="767">
        <f t="shared" ref="D89:E89" si="44">SUM(D85:D88)</f>
        <v>-1270000</v>
      </c>
      <c r="E89" s="767">
        <f t="shared" si="44"/>
        <v>7381000</v>
      </c>
      <c r="F89" s="767">
        <f t="shared" ref="F89:G89" si="45">SUM(F85:F88)</f>
        <v>6997182</v>
      </c>
      <c r="G89" s="767">
        <f t="shared" si="45"/>
        <v>14378182</v>
      </c>
      <c r="H89" s="931"/>
    </row>
    <row r="90" spans="1:8" ht="15.6" x14ac:dyDescent="0.3">
      <c r="A90" s="530" t="s">
        <v>208</v>
      </c>
      <c r="B90" s="582" t="s">
        <v>209</v>
      </c>
      <c r="C90" s="753">
        <f>'22.sz.kiadások korm. funk.'!C92</f>
        <v>0</v>
      </c>
      <c r="D90" s="416">
        <v>0</v>
      </c>
      <c r="E90" s="221">
        <f>SUM(C90:D90)</f>
        <v>0</v>
      </c>
      <c r="F90" s="416">
        <v>0</v>
      </c>
      <c r="G90" s="221">
        <f>SUM(E90:F90)</f>
        <v>0</v>
      </c>
      <c r="H90" s="326"/>
    </row>
    <row r="91" spans="1:8" ht="15.6" x14ac:dyDescent="0.3">
      <c r="A91" s="530" t="s">
        <v>448</v>
      </c>
      <c r="B91" s="582" t="s">
        <v>210</v>
      </c>
      <c r="C91" s="753">
        <f>'22.sz.kiadások korm. funk.'!C93</f>
        <v>0</v>
      </c>
      <c r="D91" s="416">
        <v>0</v>
      </c>
      <c r="E91" s="221">
        <f t="shared" ref="E91:E97" si="46">SUM(C91:D91)</f>
        <v>0</v>
      </c>
      <c r="F91" s="416">
        <v>0</v>
      </c>
      <c r="G91" s="221">
        <f t="shared" ref="G91:G97" si="47">SUM(E91:F91)</f>
        <v>0</v>
      </c>
      <c r="H91" s="326"/>
    </row>
    <row r="92" spans="1:8" ht="15.6" x14ac:dyDescent="0.3">
      <c r="A92" s="530" t="s">
        <v>449</v>
      </c>
      <c r="B92" s="582" t="s">
        <v>211</v>
      </c>
      <c r="C92" s="753">
        <f>'22.sz.kiadások korm. funk.'!C94</f>
        <v>0</v>
      </c>
      <c r="D92" s="416">
        <v>0</v>
      </c>
      <c r="E92" s="221">
        <f t="shared" si="46"/>
        <v>0</v>
      </c>
      <c r="F92" s="416">
        <v>0</v>
      </c>
      <c r="G92" s="221">
        <f t="shared" si="47"/>
        <v>0</v>
      </c>
      <c r="H92" s="326"/>
    </row>
    <row r="93" spans="1:8" ht="15.6" x14ac:dyDescent="0.3">
      <c r="A93" s="530" t="s">
        <v>450</v>
      </c>
      <c r="B93" s="582" t="s">
        <v>212</v>
      </c>
      <c r="C93" s="753">
        <f>'22.sz.kiadások korm. funk.'!C95</f>
        <v>0</v>
      </c>
      <c r="D93" s="416">
        <v>0</v>
      </c>
      <c r="E93" s="221">
        <f t="shared" si="46"/>
        <v>0</v>
      </c>
      <c r="F93" s="416">
        <v>0</v>
      </c>
      <c r="G93" s="221">
        <f t="shared" si="47"/>
        <v>0</v>
      </c>
      <c r="H93" s="326"/>
    </row>
    <row r="94" spans="1:8" ht="15.6" x14ac:dyDescent="0.3">
      <c r="A94" s="530" t="s">
        <v>451</v>
      </c>
      <c r="B94" s="582" t="s">
        <v>213</v>
      </c>
      <c r="C94" s="753">
        <f>'22.sz.kiadások korm. funk.'!C96</f>
        <v>0</v>
      </c>
      <c r="D94" s="416">
        <v>0</v>
      </c>
      <c r="E94" s="221">
        <f t="shared" si="46"/>
        <v>0</v>
      </c>
      <c r="F94" s="416">
        <v>0</v>
      </c>
      <c r="G94" s="221">
        <f t="shared" si="47"/>
        <v>0</v>
      </c>
      <c r="H94" s="326"/>
    </row>
    <row r="95" spans="1:8" ht="15.6" x14ac:dyDescent="0.3">
      <c r="A95" s="530" t="s">
        <v>452</v>
      </c>
      <c r="B95" s="582" t="s">
        <v>214</v>
      </c>
      <c r="C95" s="753">
        <f>'22.sz.kiadások korm. funk.'!C97</f>
        <v>0</v>
      </c>
      <c r="D95" s="416">
        <v>0</v>
      </c>
      <c r="E95" s="221">
        <f t="shared" si="46"/>
        <v>0</v>
      </c>
      <c r="F95" s="416">
        <v>0</v>
      </c>
      <c r="G95" s="221">
        <f t="shared" si="47"/>
        <v>0</v>
      </c>
      <c r="H95" s="326"/>
    </row>
    <row r="96" spans="1:8" ht="15.6" x14ac:dyDescent="0.3">
      <c r="A96" s="530" t="s">
        <v>215</v>
      </c>
      <c r="B96" s="582" t="s">
        <v>216</v>
      </c>
      <c r="C96" s="753">
        <f>'22.sz.kiadások korm. funk.'!C98</f>
        <v>0</v>
      </c>
      <c r="D96" s="416">
        <v>0</v>
      </c>
      <c r="E96" s="221">
        <f t="shared" si="46"/>
        <v>0</v>
      </c>
      <c r="F96" s="416">
        <v>0</v>
      </c>
      <c r="G96" s="221">
        <f t="shared" si="47"/>
        <v>0</v>
      </c>
      <c r="H96" s="326"/>
    </row>
    <row r="97" spans="1:23" ht="15.6" x14ac:dyDescent="0.3">
      <c r="A97" s="530" t="s">
        <v>453</v>
      </c>
      <c r="B97" s="582" t="s">
        <v>217</v>
      </c>
      <c r="C97" s="753">
        <f>'22.sz.kiadások korm. funk.'!C99</f>
        <v>0</v>
      </c>
      <c r="D97" s="416">
        <v>0</v>
      </c>
      <c r="E97" s="221">
        <f t="shared" si="46"/>
        <v>0</v>
      </c>
      <c r="F97" s="416">
        <v>0</v>
      </c>
      <c r="G97" s="221">
        <f t="shared" si="47"/>
        <v>0</v>
      </c>
      <c r="H97" s="326"/>
    </row>
    <row r="98" spans="1:23" ht="15.6" x14ac:dyDescent="0.3">
      <c r="A98" s="537" t="s">
        <v>413</v>
      </c>
      <c r="B98" s="472" t="s">
        <v>218</v>
      </c>
      <c r="C98" s="767">
        <f>SUM(C90:C97)</f>
        <v>0</v>
      </c>
      <c r="D98" s="767">
        <f t="shared" ref="D98:E98" si="48">SUM(D90:D97)</f>
        <v>0</v>
      </c>
      <c r="E98" s="767">
        <f t="shared" si="48"/>
        <v>0</v>
      </c>
      <c r="F98" s="767">
        <f t="shared" ref="F98:G98" si="49">SUM(F90:F97)</f>
        <v>0</v>
      </c>
      <c r="G98" s="767">
        <f t="shared" si="49"/>
        <v>0</v>
      </c>
      <c r="H98" s="931"/>
    </row>
    <row r="99" spans="1:23" ht="16.2" x14ac:dyDescent="0.35">
      <c r="A99" s="470" t="s">
        <v>576</v>
      </c>
      <c r="B99" s="472"/>
      <c r="C99" s="766">
        <f>C84+C89+C98</f>
        <v>11296500</v>
      </c>
      <c r="D99" s="766">
        <f t="shared" ref="D99:E99" si="50">D84+D89+D98</f>
        <v>-1004100</v>
      </c>
      <c r="E99" s="766">
        <f t="shared" si="50"/>
        <v>10292400</v>
      </c>
      <c r="F99" s="766">
        <f t="shared" ref="F99:G99" si="51">F84+F89+F98</f>
        <v>8885296</v>
      </c>
      <c r="G99" s="766">
        <f t="shared" si="51"/>
        <v>19177696</v>
      </c>
      <c r="H99" s="930"/>
    </row>
    <row r="100" spans="1:23" ht="15.6" x14ac:dyDescent="0.3">
      <c r="A100" s="471" t="s">
        <v>461</v>
      </c>
      <c r="B100" s="472" t="s">
        <v>219</v>
      </c>
      <c r="C100" s="767">
        <f>C26+C27+C52+C61+C75+C84+C89+C98</f>
        <v>55241219</v>
      </c>
      <c r="D100" s="767">
        <f t="shared" ref="D100:E100" si="52">D26+D27+D52+D61+D75+D84+D89+D98</f>
        <v>-370000</v>
      </c>
      <c r="E100" s="767">
        <f t="shared" si="52"/>
        <v>54871219</v>
      </c>
      <c r="F100" s="767">
        <f t="shared" ref="F100:G100" si="53">F26+F27+F52+F61+F75+F84+F89+F98</f>
        <v>9468189</v>
      </c>
      <c r="G100" s="767">
        <f t="shared" si="53"/>
        <v>64339408</v>
      </c>
      <c r="H100" s="931"/>
    </row>
    <row r="101" spans="1:23" ht="15.6" x14ac:dyDescent="0.3">
      <c r="A101" s="530" t="s">
        <v>454</v>
      </c>
      <c r="B101" s="536" t="s">
        <v>220</v>
      </c>
      <c r="C101" s="776">
        <f>'22.sz.kiadások korm. funk.'!C103</f>
        <v>0</v>
      </c>
      <c r="D101" s="920">
        <v>0</v>
      </c>
      <c r="E101" s="917">
        <f>SUM(C101:D101)</f>
        <v>0</v>
      </c>
      <c r="F101" s="920">
        <v>0</v>
      </c>
      <c r="G101" s="917">
        <f>SUM(E101:F101)</f>
        <v>0</v>
      </c>
      <c r="H101" s="932"/>
      <c r="I101" s="404"/>
      <c r="J101" s="404"/>
      <c r="K101" s="404"/>
      <c r="L101" s="404"/>
      <c r="M101" s="404"/>
      <c r="N101" s="404"/>
      <c r="O101" s="404"/>
      <c r="P101" s="404"/>
      <c r="Q101" s="404"/>
      <c r="R101" s="404"/>
      <c r="S101" s="404"/>
      <c r="T101" s="404"/>
      <c r="U101" s="404"/>
      <c r="V101" s="325"/>
      <c r="W101" s="325"/>
    </row>
    <row r="102" spans="1:23" ht="15.6" x14ac:dyDescent="0.3">
      <c r="A102" s="530" t="s">
        <v>223</v>
      </c>
      <c r="B102" s="536" t="s">
        <v>224</v>
      </c>
      <c r="C102" s="776">
        <f>'22.sz.kiadások korm. funk.'!C104</f>
        <v>0</v>
      </c>
      <c r="D102" s="920">
        <v>0</v>
      </c>
      <c r="E102" s="917">
        <f t="shared" ref="E102:E103" si="54">SUM(C102:D102)</f>
        <v>0</v>
      </c>
      <c r="F102" s="920">
        <v>0</v>
      </c>
      <c r="G102" s="917">
        <f t="shared" ref="G102:G103" si="55">SUM(E102:F102)</f>
        <v>0</v>
      </c>
      <c r="H102" s="932"/>
      <c r="I102" s="404"/>
      <c r="J102" s="404"/>
      <c r="K102" s="404"/>
      <c r="L102" s="404"/>
      <c r="M102" s="404"/>
      <c r="N102" s="404"/>
      <c r="O102" s="404"/>
      <c r="P102" s="404"/>
      <c r="Q102" s="404"/>
      <c r="R102" s="404"/>
      <c r="S102" s="404"/>
      <c r="T102" s="404"/>
      <c r="U102" s="404"/>
      <c r="V102" s="325"/>
      <c r="W102" s="325"/>
    </row>
    <row r="103" spans="1:23" ht="15.6" x14ac:dyDescent="0.3">
      <c r="A103" s="530" t="s">
        <v>455</v>
      </c>
      <c r="B103" s="536" t="s">
        <v>225</v>
      </c>
      <c r="C103" s="776">
        <f>'22.sz.kiadások korm. funk.'!C105</f>
        <v>0</v>
      </c>
      <c r="D103" s="920">
        <v>0</v>
      </c>
      <c r="E103" s="917">
        <f t="shared" si="54"/>
        <v>0</v>
      </c>
      <c r="F103" s="920">
        <v>0</v>
      </c>
      <c r="G103" s="917">
        <f t="shared" si="55"/>
        <v>0</v>
      </c>
      <c r="H103" s="932"/>
      <c r="I103" s="404"/>
      <c r="J103" s="404"/>
      <c r="K103" s="404"/>
      <c r="L103" s="404"/>
      <c r="M103" s="404"/>
      <c r="N103" s="404"/>
      <c r="O103" s="404"/>
      <c r="P103" s="404"/>
      <c r="Q103" s="404"/>
      <c r="R103" s="404"/>
      <c r="S103" s="404"/>
      <c r="T103" s="404"/>
      <c r="U103" s="404"/>
      <c r="V103" s="325"/>
      <c r="W103" s="325"/>
    </row>
    <row r="104" spans="1:23" ht="15.6" x14ac:dyDescent="0.3">
      <c r="A104" s="537" t="s">
        <v>418</v>
      </c>
      <c r="B104" s="538" t="s">
        <v>227</v>
      </c>
      <c r="C104" s="777">
        <f>SUM(C101:C103)</f>
        <v>0</v>
      </c>
      <c r="D104" s="777">
        <f t="shared" ref="D104:E104" si="56">SUM(D101:D103)</f>
        <v>0</v>
      </c>
      <c r="E104" s="777">
        <f t="shared" si="56"/>
        <v>0</v>
      </c>
      <c r="F104" s="777">
        <f t="shared" ref="F104:G104" si="57">SUM(F101:F103)</f>
        <v>0</v>
      </c>
      <c r="G104" s="777">
        <f t="shared" si="57"/>
        <v>0</v>
      </c>
      <c r="H104" s="933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325"/>
      <c r="W104" s="325"/>
    </row>
    <row r="105" spans="1:23" ht="15.6" x14ac:dyDescent="0.3">
      <c r="A105" s="543" t="s">
        <v>456</v>
      </c>
      <c r="B105" s="536" t="s">
        <v>228</v>
      </c>
      <c r="C105" s="775">
        <f>'22.sz.kiadások korm. funk.'!C107</f>
        <v>0</v>
      </c>
      <c r="D105" s="919">
        <v>0</v>
      </c>
      <c r="E105" s="918">
        <f>SUM(C105:D105)</f>
        <v>0</v>
      </c>
      <c r="F105" s="919">
        <v>0</v>
      </c>
      <c r="G105" s="918">
        <f>SUM(E105:F105)</f>
        <v>0</v>
      </c>
      <c r="H105" s="934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325"/>
      <c r="W105" s="325"/>
    </row>
    <row r="106" spans="1:23" ht="15.6" x14ac:dyDescent="0.3">
      <c r="A106" s="543" t="s">
        <v>424</v>
      </c>
      <c r="B106" s="536" t="s">
        <v>231</v>
      </c>
      <c r="C106" s="775">
        <f>'22.sz.kiadások korm. funk.'!C108</f>
        <v>0</v>
      </c>
      <c r="D106" s="919">
        <v>0</v>
      </c>
      <c r="E106" s="918">
        <f t="shared" ref="E106:E108" si="58">SUM(C106:D106)</f>
        <v>0</v>
      </c>
      <c r="F106" s="919">
        <v>0</v>
      </c>
      <c r="G106" s="918">
        <f t="shared" ref="G106:G108" si="59">SUM(E106:F106)</f>
        <v>0</v>
      </c>
      <c r="H106" s="934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325"/>
      <c r="W106" s="325"/>
    </row>
    <row r="107" spans="1:23" ht="15.6" x14ac:dyDescent="0.3">
      <c r="A107" s="530" t="s">
        <v>232</v>
      </c>
      <c r="B107" s="536" t="s">
        <v>233</v>
      </c>
      <c r="C107" s="775">
        <f>'22.sz.kiadások korm. funk.'!C109</f>
        <v>0</v>
      </c>
      <c r="D107" s="920">
        <v>0</v>
      </c>
      <c r="E107" s="918">
        <f t="shared" si="58"/>
        <v>0</v>
      </c>
      <c r="F107" s="920">
        <v>0</v>
      </c>
      <c r="G107" s="918">
        <f t="shared" si="59"/>
        <v>0</v>
      </c>
      <c r="H107" s="934"/>
      <c r="I107" s="404"/>
      <c r="J107" s="404"/>
      <c r="K107" s="404"/>
      <c r="L107" s="404"/>
      <c r="M107" s="404"/>
      <c r="N107" s="404"/>
      <c r="O107" s="404"/>
      <c r="P107" s="404"/>
      <c r="Q107" s="404"/>
      <c r="R107" s="404"/>
      <c r="S107" s="404"/>
      <c r="T107" s="404"/>
      <c r="U107" s="404"/>
      <c r="V107" s="325"/>
      <c r="W107" s="325"/>
    </row>
    <row r="108" spans="1:23" ht="15.6" x14ac:dyDescent="0.3">
      <c r="A108" s="530" t="s">
        <v>457</v>
      </c>
      <c r="B108" s="536" t="s">
        <v>234</v>
      </c>
      <c r="C108" s="775">
        <f>'22.sz.kiadások korm. funk.'!C110</f>
        <v>0</v>
      </c>
      <c r="D108" s="920">
        <v>0</v>
      </c>
      <c r="E108" s="918">
        <f t="shared" si="58"/>
        <v>0</v>
      </c>
      <c r="F108" s="920">
        <v>0</v>
      </c>
      <c r="G108" s="918">
        <f t="shared" si="59"/>
        <v>0</v>
      </c>
      <c r="H108" s="934"/>
      <c r="I108" s="404"/>
      <c r="J108" s="404"/>
      <c r="K108" s="404"/>
      <c r="L108" s="404"/>
      <c r="M108" s="404"/>
      <c r="N108" s="404"/>
      <c r="O108" s="404"/>
      <c r="P108" s="404"/>
      <c r="Q108" s="404"/>
      <c r="R108" s="404"/>
      <c r="S108" s="404"/>
      <c r="T108" s="404"/>
      <c r="U108" s="404"/>
      <c r="V108" s="325"/>
      <c r="W108" s="325"/>
    </row>
    <row r="109" spans="1:23" ht="15.6" x14ac:dyDescent="0.3">
      <c r="A109" s="589" t="s">
        <v>421</v>
      </c>
      <c r="B109" s="538" t="s">
        <v>235</v>
      </c>
      <c r="C109" s="774">
        <f>SUM(C105:C108)</f>
        <v>0</v>
      </c>
      <c r="D109" s="774">
        <f t="shared" ref="D109:E109" si="60">SUM(D105:D108)</f>
        <v>0</v>
      </c>
      <c r="E109" s="774">
        <f t="shared" si="60"/>
        <v>0</v>
      </c>
      <c r="F109" s="774">
        <f t="shared" ref="F109:G109" si="61">SUM(F105:F108)</f>
        <v>0</v>
      </c>
      <c r="G109" s="774">
        <f t="shared" si="61"/>
        <v>0</v>
      </c>
      <c r="H109" s="935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325"/>
      <c r="W109" s="325"/>
    </row>
    <row r="110" spans="1:23" ht="15.6" x14ac:dyDescent="0.3">
      <c r="A110" s="543" t="s">
        <v>236</v>
      </c>
      <c r="B110" s="536" t="s">
        <v>237</v>
      </c>
      <c r="C110" s="775">
        <f>'22.sz.kiadások korm. funk.'!C112</f>
        <v>0</v>
      </c>
      <c r="D110" s="919">
        <v>0</v>
      </c>
      <c r="E110" s="918">
        <f>SUM(C110:D110)</f>
        <v>0</v>
      </c>
      <c r="F110" s="919">
        <v>0</v>
      </c>
      <c r="G110" s="918">
        <f>SUM(E110:F110)</f>
        <v>0</v>
      </c>
      <c r="H110" s="934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325"/>
      <c r="W110" s="325"/>
    </row>
    <row r="111" spans="1:23" ht="15.6" x14ac:dyDescent="0.3">
      <c r="A111" s="543" t="s">
        <v>238</v>
      </c>
      <c r="B111" s="536" t="s">
        <v>239</v>
      </c>
      <c r="C111" s="775">
        <v>1135000</v>
      </c>
      <c r="D111" s="919">
        <v>500000</v>
      </c>
      <c r="E111" s="918">
        <v>1635000</v>
      </c>
      <c r="F111" s="919">
        <v>0</v>
      </c>
      <c r="G111" s="918">
        <v>1635000</v>
      </c>
      <c r="H111" s="934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325"/>
      <c r="W111" s="325"/>
    </row>
    <row r="112" spans="1:23" ht="15.6" x14ac:dyDescent="0.3">
      <c r="A112" s="589" t="s">
        <v>240</v>
      </c>
      <c r="B112" s="538" t="s">
        <v>241</v>
      </c>
      <c r="C112" s="774">
        <f>'22.sz.kiadások korm. funk.'!C114</f>
        <v>0</v>
      </c>
      <c r="D112" s="919">
        <v>0</v>
      </c>
      <c r="E112" s="919">
        <v>0</v>
      </c>
      <c r="F112" s="919">
        <v>0</v>
      </c>
      <c r="G112" s="919">
        <v>0</v>
      </c>
      <c r="H112" s="93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325"/>
      <c r="W112" s="325"/>
    </row>
    <row r="113" spans="1:23" ht="15.6" x14ac:dyDescent="0.3">
      <c r="A113" s="543" t="s">
        <v>242</v>
      </c>
      <c r="B113" s="536" t="s">
        <v>243</v>
      </c>
      <c r="C113" s="775">
        <f>'22.sz.kiadások korm. funk.'!C115</f>
        <v>0</v>
      </c>
      <c r="D113" s="919">
        <v>0</v>
      </c>
      <c r="E113" s="918">
        <f>SUM(C113:D113)</f>
        <v>0</v>
      </c>
      <c r="F113" s="919">
        <v>0</v>
      </c>
      <c r="G113" s="918">
        <f>SUM(E113:F113)</f>
        <v>0</v>
      </c>
      <c r="H113" s="934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325"/>
      <c r="W113" s="325"/>
    </row>
    <row r="114" spans="1:23" ht="15.6" x14ac:dyDescent="0.3">
      <c r="A114" s="543" t="s">
        <v>244</v>
      </c>
      <c r="B114" s="536" t="s">
        <v>245</v>
      </c>
      <c r="C114" s="775">
        <f>'22.sz.kiadások korm. funk.'!C116</f>
        <v>0</v>
      </c>
      <c r="D114" s="919">
        <v>0</v>
      </c>
      <c r="E114" s="918">
        <f t="shared" ref="E114:E115" si="62">SUM(C114:D114)</f>
        <v>0</v>
      </c>
      <c r="F114" s="919">
        <v>0</v>
      </c>
      <c r="G114" s="918">
        <f t="shared" ref="G114:G115" si="63">SUM(E114:F114)</f>
        <v>0</v>
      </c>
      <c r="H114" s="934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325"/>
      <c r="W114" s="325"/>
    </row>
    <row r="115" spans="1:23" ht="15.6" x14ac:dyDescent="0.3">
      <c r="A115" s="543" t="s">
        <v>246</v>
      </c>
      <c r="B115" s="536" t="s">
        <v>247</v>
      </c>
      <c r="C115" s="775">
        <f>'22.sz.kiadások korm. funk.'!C117</f>
        <v>0</v>
      </c>
      <c r="D115" s="919">
        <v>0</v>
      </c>
      <c r="E115" s="918">
        <f t="shared" si="62"/>
        <v>0</v>
      </c>
      <c r="F115" s="919">
        <v>0</v>
      </c>
      <c r="G115" s="918">
        <f t="shared" si="63"/>
        <v>0</v>
      </c>
      <c r="H115" s="934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325"/>
      <c r="W115" s="325"/>
    </row>
    <row r="116" spans="1:23" ht="15.6" x14ac:dyDescent="0.3">
      <c r="A116" s="589" t="s">
        <v>422</v>
      </c>
      <c r="B116" s="538" t="s">
        <v>248</v>
      </c>
      <c r="C116" s="774">
        <f>C104+C109+C112+C113+C114+C115+C111</f>
        <v>1135000</v>
      </c>
      <c r="D116" s="774">
        <f t="shared" ref="D116:E116" si="64">D104+D109+D112+D113+D114+D115+D111</f>
        <v>500000</v>
      </c>
      <c r="E116" s="774">
        <f t="shared" si="64"/>
        <v>1635000</v>
      </c>
      <c r="F116" s="774">
        <f t="shared" ref="F116:G116" si="65">F104+F109+F112+F113+F114+F115+F111</f>
        <v>0</v>
      </c>
      <c r="G116" s="774">
        <f t="shared" si="65"/>
        <v>1635000</v>
      </c>
      <c r="H116" s="935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325"/>
      <c r="W116" s="325"/>
    </row>
    <row r="117" spans="1:23" ht="15.6" x14ac:dyDescent="0.3">
      <c r="A117" s="543" t="s">
        <v>249</v>
      </c>
      <c r="B117" s="536" t="s">
        <v>250</v>
      </c>
      <c r="C117" s="775">
        <f>'22.sz.kiadások korm. funk.'!C119</f>
        <v>0</v>
      </c>
      <c r="D117" s="775">
        <f>'22.sz.kiadások korm. funk.'!D119</f>
        <v>0</v>
      </c>
      <c r="E117" s="775">
        <f>'22.sz.kiadások korm. funk.'!E119</f>
        <v>0</v>
      </c>
      <c r="F117" s="775">
        <f>'22.sz.kiadások korm. funk.'!F119</f>
        <v>0</v>
      </c>
      <c r="G117" s="775">
        <f>'22.sz.kiadások korm. funk.'!G119</f>
        <v>0</v>
      </c>
      <c r="H117" s="937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325"/>
      <c r="W117" s="325"/>
    </row>
    <row r="118" spans="1:23" ht="15.6" x14ac:dyDescent="0.3">
      <c r="A118" s="530" t="s">
        <v>251</v>
      </c>
      <c r="B118" s="536" t="s">
        <v>252</v>
      </c>
      <c r="C118" s="775">
        <f>'22.sz.kiadások korm. funk.'!C120</f>
        <v>0</v>
      </c>
      <c r="D118" s="920">
        <v>0</v>
      </c>
      <c r="E118" s="775">
        <f>'22.sz.kiadások korm. funk.'!E120</f>
        <v>0</v>
      </c>
      <c r="F118" s="920">
        <v>0</v>
      </c>
      <c r="G118" s="775">
        <f>'22.sz.kiadások korm. funk.'!G120</f>
        <v>0</v>
      </c>
      <c r="H118" s="937"/>
      <c r="I118" s="404"/>
      <c r="J118" s="404"/>
      <c r="K118" s="404"/>
      <c r="L118" s="404"/>
      <c r="M118" s="404"/>
      <c r="N118" s="404"/>
      <c r="O118" s="404"/>
      <c r="P118" s="404"/>
      <c r="Q118" s="404"/>
      <c r="R118" s="404"/>
      <c r="S118" s="404"/>
      <c r="T118" s="404"/>
      <c r="U118" s="404"/>
      <c r="V118" s="325"/>
      <c r="W118" s="325"/>
    </row>
    <row r="119" spans="1:23" ht="15.6" x14ac:dyDescent="0.3">
      <c r="A119" s="543" t="s">
        <v>458</v>
      </c>
      <c r="B119" s="536" t="s">
        <v>253</v>
      </c>
      <c r="C119" s="775">
        <f>'22.sz.kiadások korm. funk.'!C121</f>
        <v>0</v>
      </c>
      <c r="D119" s="919">
        <v>0</v>
      </c>
      <c r="E119" s="775">
        <f>'22.sz.kiadások korm. funk.'!E121</f>
        <v>0</v>
      </c>
      <c r="F119" s="919">
        <v>0</v>
      </c>
      <c r="G119" s="775">
        <f>'22.sz.kiadások korm. funk.'!G121</f>
        <v>0</v>
      </c>
      <c r="H119" s="937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325"/>
      <c r="W119" s="325"/>
    </row>
    <row r="120" spans="1:23" ht="15.6" x14ac:dyDescent="0.3">
      <c r="A120" s="543" t="s">
        <v>427</v>
      </c>
      <c r="B120" s="536" t="s">
        <v>254</v>
      </c>
      <c r="C120" s="775">
        <f>'22.sz.kiadások korm. funk.'!C122</f>
        <v>0</v>
      </c>
      <c r="D120" s="919">
        <v>0</v>
      </c>
      <c r="E120" s="775">
        <f>'22.sz.kiadások korm. funk.'!E122</f>
        <v>0</v>
      </c>
      <c r="F120" s="919">
        <v>0</v>
      </c>
      <c r="G120" s="775">
        <f>'22.sz.kiadások korm. funk.'!G122</f>
        <v>0</v>
      </c>
      <c r="H120" s="937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325"/>
      <c r="W120" s="325"/>
    </row>
    <row r="121" spans="1:23" ht="15.6" x14ac:dyDescent="0.3">
      <c r="A121" s="589" t="s">
        <v>428</v>
      </c>
      <c r="B121" s="538" t="s">
        <v>258</v>
      </c>
      <c r="C121" s="774">
        <f>SUM(C117:C120)</f>
        <v>0</v>
      </c>
      <c r="D121" s="774">
        <f t="shared" ref="D121:E121" si="66">SUM(D117:D120)</f>
        <v>0</v>
      </c>
      <c r="E121" s="774">
        <f t="shared" si="66"/>
        <v>0</v>
      </c>
      <c r="F121" s="774">
        <f t="shared" ref="F121:G121" si="67">SUM(F117:F120)</f>
        <v>0</v>
      </c>
      <c r="G121" s="774">
        <f t="shared" si="67"/>
        <v>0</v>
      </c>
      <c r="H121" s="935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325"/>
      <c r="W121" s="325"/>
    </row>
    <row r="122" spans="1:23" ht="15.6" x14ac:dyDescent="0.3">
      <c r="A122" s="530" t="s">
        <v>259</v>
      </c>
      <c r="B122" s="536" t="s">
        <v>260</v>
      </c>
      <c r="C122" s="776">
        <f>'22.sz.kiadások korm. funk.'!C124</f>
        <v>0</v>
      </c>
      <c r="D122" s="920">
        <v>0</v>
      </c>
      <c r="E122" s="917">
        <f>SUM(C122:D122)</f>
        <v>0</v>
      </c>
      <c r="F122" s="920">
        <v>0</v>
      </c>
      <c r="G122" s="917">
        <f>SUM(E122:F122)</f>
        <v>0</v>
      </c>
      <c r="H122" s="932"/>
      <c r="I122" s="404"/>
      <c r="J122" s="404"/>
      <c r="K122" s="404"/>
      <c r="L122" s="404"/>
      <c r="M122" s="404"/>
      <c r="N122" s="404"/>
      <c r="O122" s="404"/>
      <c r="P122" s="404"/>
      <c r="Q122" s="404"/>
      <c r="R122" s="404"/>
      <c r="S122" s="404"/>
      <c r="T122" s="404"/>
      <c r="U122" s="404"/>
      <c r="V122" s="325"/>
      <c r="W122" s="325"/>
    </row>
    <row r="123" spans="1:23" ht="16.2" thickBot="1" x14ac:dyDescent="0.35">
      <c r="A123" s="473" t="s">
        <v>462</v>
      </c>
      <c r="B123" s="474" t="s">
        <v>261</v>
      </c>
      <c r="C123" s="778">
        <f>C116+C121+C122</f>
        <v>1135000</v>
      </c>
      <c r="D123" s="778">
        <f t="shared" ref="D123:E123" si="68">D116+D121+D122</f>
        <v>500000</v>
      </c>
      <c r="E123" s="778">
        <f t="shared" si="68"/>
        <v>1635000</v>
      </c>
      <c r="F123" s="778">
        <f t="shared" ref="F123:G123" si="69">F116+F121+F122</f>
        <v>0</v>
      </c>
      <c r="G123" s="778">
        <f t="shared" si="69"/>
        <v>1635000</v>
      </c>
      <c r="H123" s="935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325"/>
      <c r="W123" s="325"/>
    </row>
    <row r="124" spans="1:23" ht="16.2" thickBot="1" x14ac:dyDescent="0.35">
      <c r="A124" s="469" t="s">
        <v>499</v>
      </c>
      <c r="B124" s="475"/>
      <c r="C124" s="808">
        <f>C26+C27+C52+C61+C75+C84+C89+C98+C123</f>
        <v>56376219</v>
      </c>
      <c r="D124" s="808">
        <f t="shared" ref="D124:E124" si="70">D26+D27+D52+D61+D75+D84+D89+D98+D123</f>
        <v>130000</v>
      </c>
      <c r="E124" s="808">
        <f t="shared" si="70"/>
        <v>56506219</v>
      </c>
      <c r="F124" s="808">
        <f t="shared" ref="F124:G124" si="71">F26+F27+F52+F61+F75+F84+F89+F98+F123</f>
        <v>9468189</v>
      </c>
      <c r="G124" s="808">
        <f t="shared" si="71"/>
        <v>65974408</v>
      </c>
      <c r="H124" s="931"/>
      <c r="I124" s="325"/>
      <c r="J124" s="325"/>
      <c r="K124" s="325"/>
      <c r="L124" s="325"/>
      <c r="M124" s="325"/>
      <c r="N124" s="325"/>
      <c r="O124" s="325"/>
      <c r="P124" s="325"/>
      <c r="Q124" s="325"/>
      <c r="R124" s="325"/>
      <c r="S124" s="325"/>
      <c r="T124" s="325"/>
      <c r="U124" s="325"/>
      <c r="V124" s="325"/>
      <c r="W124" s="325"/>
    </row>
    <row r="125" spans="1:23" x14ac:dyDescent="0.3">
      <c r="B125" s="325"/>
      <c r="C125" s="326"/>
      <c r="D125" s="325"/>
      <c r="E125" s="325"/>
      <c r="F125" s="325"/>
      <c r="G125" s="325"/>
      <c r="H125" s="325"/>
      <c r="I125" s="325"/>
      <c r="J125" s="325"/>
      <c r="K125" s="325"/>
      <c r="L125" s="325"/>
      <c r="M125" s="325"/>
      <c r="N125" s="325"/>
      <c r="O125" s="325"/>
      <c r="P125" s="325"/>
      <c r="Q125" s="325"/>
      <c r="R125" s="325"/>
      <c r="S125" s="325"/>
      <c r="T125" s="325"/>
      <c r="U125" s="325"/>
      <c r="V125" s="325"/>
      <c r="W125" s="325"/>
    </row>
    <row r="126" spans="1:23" x14ac:dyDescent="0.3">
      <c r="B126" s="325"/>
      <c r="C126" s="326"/>
      <c r="D126" s="325"/>
      <c r="E126" s="325"/>
      <c r="F126" s="325"/>
      <c r="G126" s="325"/>
      <c r="H126" s="325"/>
      <c r="I126" s="325"/>
      <c r="J126" s="325"/>
      <c r="K126" s="325"/>
      <c r="L126" s="325"/>
      <c r="M126" s="325"/>
      <c r="N126" s="325"/>
      <c r="O126" s="325"/>
      <c r="P126" s="325"/>
      <c r="Q126" s="325"/>
      <c r="R126" s="325"/>
      <c r="S126" s="325"/>
      <c r="T126" s="325"/>
      <c r="U126" s="325"/>
      <c r="V126" s="325"/>
      <c r="W126" s="325"/>
    </row>
    <row r="127" spans="1:23" x14ac:dyDescent="0.3">
      <c r="B127" s="325"/>
      <c r="C127" s="326"/>
      <c r="D127" s="325"/>
      <c r="E127" s="325"/>
      <c r="F127" s="325"/>
      <c r="G127" s="325"/>
      <c r="H127" s="325"/>
      <c r="I127" s="325"/>
      <c r="J127" s="325"/>
      <c r="K127" s="325"/>
      <c r="L127" s="325"/>
      <c r="M127" s="325"/>
      <c r="N127" s="325"/>
      <c r="O127" s="325"/>
      <c r="P127" s="325"/>
      <c r="Q127" s="325"/>
      <c r="R127" s="325"/>
      <c r="S127" s="325"/>
      <c r="T127" s="325"/>
      <c r="U127" s="325"/>
      <c r="V127" s="325"/>
      <c r="W127" s="325"/>
    </row>
    <row r="128" spans="1:23" x14ac:dyDescent="0.3">
      <c r="B128" s="325"/>
      <c r="C128" s="326"/>
      <c r="D128" s="325"/>
      <c r="E128" s="325"/>
      <c r="F128" s="325"/>
      <c r="G128" s="325"/>
      <c r="H128" s="325"/>
      <c r="I128" s="325"/>
      <c r="J128" s="325"/>
      <c r="K128" s="325"/>
      <c r="L128" s="325"/>
      <c r="M128" s="325"/>
      <c r="N128" s="325"/>
      <c r="O128" s="325"/>
      <c r="P128" s="325"/>
      <c r="Q128" s="325"/>
      <c r="R128" s="325"/>
      <c r="S128" s="325"/>
      <c r="T128" s="325"/>
      <c r="U128" s="325"/>
      <c r="V128" s="325"/>
      <c r="W128" s="325"/>
    </row>
    <row r="129" spans="2:23" x14ac:dyDescent="0.3">
      <c r="B129" s="325"/>
      <c r="C129" s="326"/>
      <c r="D129" s="325"/>
      <c r="E129" s="325"/>
      <c r="F129" s="325"/>
      <c r="G129" s="325"/>
      <c r="H129" s="325"/>
      <c r="I129" s="325"/>
      <c r="J129" s="325"/>
      <c r="K129" s="325"/>
      <c r="L129" s="325"/>
      <c r="M129" s="325"/>
      <c r="N129" s="325"/>
      <c r="O129" s="325"/>
      <c r="P129" s="325"/>
      <c r="Q129" s="325"/>
      <c r="R129" s="325"/>
      <c r="S129" s="325"/>
      <c r="T129" s="325"/>
      <c r="U129" s="325"/>
      <c r="V129" s="325"/>
      <c r="W129" s="325"/>
    </row>
    <row r="130" spans="2:23" x14ac:dyDescent="0.3">
      <c r="B130" s="325"/>
      <c r="C130" s="326"/>
      <c r="D130" s="325"/>
      <c r="E130" s="325"/>
      <c r="F130" s="325"/>
      <c r="G130" s="325"/>
      <c r="H130" s="325"/>
      <c r="I130" s="325"/>
      <c r="J130" s="325"/>
      <c r="K130" s="325"/>
      <c r="L130" s="325"/>
      <c r="M130" s="325"/>
      <c r="N130" s="325"/>
      <c r="O130" s="325"/>
      <c r="P130" s="325"/>
      <c r="Q130" s="325"/>
      <c r="R130" s="325"/>
      <c r="S130" s="325"/>
      <c r="T130" s="325"/>
      <c r="U130" s="325"/>
      <c r="V130" s="325"/>
      <c r="W130" s="325"/>
    </row>
    <row r="131" spans="2:23" x14ac:dyDescent="0.3">
      <c r="B131" s="325"/>
      <c r="C131" s="326"/>
      <c r="D131" s="325"/>
      <c r="E131" s="325"/>
      <c r="F131" s="325"/>
      <c r="G131" s="325"/>
      <c r="H131" s="325"/>
      <c r="I131" s="325"/>
      <c r="J131" s="325"/>
      <c r="K131" s="325"/>
      <c r="L131" s="325"/>
      <c r="M131" s="325"/>
      <c r="N131" s="325"/>
      <c r="O131" s="325"/>
      <c r="P131" s="325"/>
      <c r="Q131" s="325"/>
      <c r="R131" s="325"/>
      <c r="S131" s="325"/>
      <c r="T131" s="325"/>
      <c r="U131" s="325"/>
      <c r="V131" s="325"/>
      <c r="W131" s="325"/>
    </row>
    <row r="132" spans="2:23" x14ac:dyDescent="0.3">
      <c r="B132" s="325"/>
      <c r="C132" s="326"/>
      <c r="D132" s="325"/>
      <c r="E132" s="325"/>
      <c r="F132" s="325"/>
      <c r="G132" s="325"/>
      <c r="H132" s="325"/>
      <c r="I132" s="325"/>
      <c r="J132" s="325"/>
      <c r="K132" s="325"/>
      <c r="L132" s="325"/>
      <c r="M132" s="325"/>
      <c r="N132" s="325"/>
      <c r="O132" s="325"/>
      <c r="P132" s="325"/>
      <c r="Q132" s="325"/>
      <c r="R132" s="325"/>
      <c r="S132" s="325"/>
      <c r="T132" s="325"/>
      <c r="U132" s="325"/>
      <c r="V132" s="325"/>
      <c r="W132" s="325"/>
    </row>
    <row r="133" spans="2:23" x14ac:dyDescent="0.3">
      <c r="B133" s="325"/>
      <c r="C133" s="326"/>
      <c r="D133" s="325"/>
      <c r="E133" s="325"/>
      <c r="F133" s="325"/>
      <c r="G133" s="325"/>
      <c r="H133" s="325"/>
      <c r="I133" s="325"/>
      <c r="J133" s="325"/>
      <c r="K133" s="325"/>
      <c r="L133" s="325"/>
      <c r="M133" s="325"/>
      <c r="N133" s="325"/>
      <c r="O133" s="325"/>
      <c r="P133" s="325"/>
      <c r="Q133" s="325"/>
      <c r="R133" s="325"/>
      <c r="S133" s="325"/>
      <c r="T133" s="325"/>
      <c r="U133" s="325"/>
      <c r="V133" s="325"/>
      <c r="W133" s="325"/>
    </row>
    <row r="134" spans="2:23" x14ac:dyDescent="0.3">
      <c r="B134" s="325"/>
      <c r="C134" s="326"/>
      <c r="D134" s="325"/>
      <c r="E134" s="325"/>
      <c r="F134" s="325"/>
      <c r="G134" s="325"/>
      <c r="H134" s="325"/>
      <c r="I134" s="325"/>
      <c r="J134" s="325"/>
      <c r="K134" s="325"/>
      <c r="L134" s="325"/>
      <c r="M134" s="325"/>
      <c r="N134" s="325"/>
      <c r="O134" s="325"/>
      <c r="P134" s="325"/>
      <c r="Q134" s="325"/>
      <c r="R134" s="325"/>
      <c r="S134" s="325"/>
      <c r="T134" s="325"/>
      <c r="U134" s="325"/>
      <c r="V134" s="325"/>
      <c r="W134" s="325"/>
    </row>
    <row r="135" spans="2:23" x14ac:dyDescent="0.3">
      <c r="B135" s="325"/>
      <c r="C135" s="326"/>
      <c r="D135" s="325"/>
      <c r="E135" s="325"/>
      <c r="F135" s="325"/>
      <c r="G135" s="325"/>
      <c r="H135" s="325"/>
      <c r="I135" s="325"/>
      <c r="J135" s="325"/>
      <c r="K135" s="325"/>
      <c r="L135" s="325"/>
      <c r="M135" s="325"/>
      <c r="N135" s="325"/>
      <c r="O135" s="325"/>
      <c r="P135" s="325"/>
      <c r="Q135" s="325"/>
      <c r="R135" s="325"/>
      <c r="S135" s="325"/>
      <c r="T135" s="325"/>
      <c r="U135" s="325"/>
      <c r="V135" s="325"/>
      <c r="W135" s="325"/>
    </row>
    <row r="136" spans="2:23" x14ac:dyDescent="0.3">
      <c r="B136" s="325"/>
      <c r="C136" s="326"/>
      <c r="D136" s="325"/>
      <c r="E136" s="325"/>
      <c r="F136" s="325"/>
      <c r="G136" s="325"/>
      <c r="H136" s="325"/>
      <c r="I136" s="325"/>
      <c r="J136" s="325"/>
      <c r="K136" s="325"/>
      <c r="L136" s="325"/>
      <c r="M136" s="325"/>
      <c r="N136" s="325"/>
      <c r="O136" s="325"/>
      <c r="P136" s="325"/>
      <c r="Q136" s="325"/>
      <c r="R136" s="325"/>
      <c r="S136" s="325"/>
      <c r="T136" s="325"/>
      <c r="U136" s="325"/>
      <c r="V136" s="325"/>
      <c r="W136" s="325"/>
    </row>
    <row r="137" spans="2:23" x14ac:dyDescent="0.3">
      <c r="B137" s="325"/>
      <c r="C137" s="326"/>
      <c r="D137" s="325"/>
      <c r="E137" s="325"/>
      <c r="F137" s="325"/>
      <c r="G137" s="325"/>
      <c r="H137" s="325"/>
      <c r="I137" s="325"/>
      <c r="J137" s="325"/>
      <c r="K137" s="325"/>
      <c r="L137" s="325"/>
      <c r="M137" s="325"/>
      <c r="N137" s="325"/>
      <c r="O137" s="325"/>
      <c r="P137" s="325"/>
      <c r="Q137" s="325"/>
      <c r="R137" s="325"/>
      <c r="S137" s="325"/>
      <c r="T137" s="325"/>
      <c r="U137" s="325"/>
      <c r="V137" s="325"/>
      <c r="W137" s="325"/>
    </row>
    <row r="138" spans="2:23" x14ac:dyDescent="0.3">
      <c r="B138" s="325"/>
      <c r="C138" s="326"/>
      <c r="D138" s="325"/>
      <c r="E138" s="325"/>
      <c r="F138" s="325"/>
      <c r="G138" s="325"/>
      <c r="H138" s="325"/>
      <c r="I138" s="325"/>
      <c r="J138" s="325"/>
      <c r="K138" s="325"/>
      <c r="L138" s="325"/>
      <c r="M138" s="325"/>
      <c r="N138" s="325"/>
      <c r="O138" s="325"/>
      <c r="P138" s="325"/>
      <c r="Q138" s="325"/>
      <c r="R138" s="325"/>
      <c r="S138" s="325"/>
      <c r="T138" s="325"/>
      <c r="U138" s="325"/>
      <c r="V138" s="325"/>
      <c r="W138" s="325"/>
    </row>
    <row r="139" spans="2:23" x14ac:dyDescent="0.3">
      <c r="B139" s="325"/>
      <c r="C139" s="326"/>
      <c r="D139" s="325"/>
      <c r="E139" s="325"/>
      <c r="F139" s="325"/>
      <c r="G139" s="325"/>
      <c r="H139" s="325"/>
      <c r="I139" s="325"/>
      <c r="J139" s="325"/>
      <c r="K139" s="325"/>
      <c r="L139" s="325"/>
      <c r="M139" s="325"/>
      <c r="N139" s="325"/>
      <c r="O139" s="325"/>
      <c r="P139" s="325"/>
      <c r="Q139" s="325"/>
      <c r="R139" s="325"/>
      <c r="S139" s="325"/>
      <c r="T139" s="325"/>
      <c r="U139" s="325"/>
      <c r="V139" s="325"/>
      <c r="W139" s="325"/>
    </row>
    <row r="140" spans="2:23" x14ac:dyDescent="0.3">
      <c r="B140" s="325"/>
      <c r="C140" s="326"/>
      <c r="D140" s="325"/>
      <c r="E140" s="325"/>
      <c r="F140" s="325"/>
      <c r="G140" s="325"/>
      <c r="H140" s="325"/>
      <c r="I140" s="325"/>
      <c r="J140" s="325"/>
      <c r="K140" s="325"/>
      <c r="L140" s="325"/>
      <c r="M140" s="325"/>
      <c r="N140" s="325"/>
      <c r="O140" s="325"/>
      <c r="P140" s="325"/>
      <c r="Q140" s="325"/>
      <c r="R140" s="325"/>
      <c r="S140" s="325"/>
      <c r="T140" s="325"/>
      <c r="U140" s="325"/>
      <c r="V140" s="325"/>
      <c r="W140" s="325"/>
    </row>
    <row r="141" spans="2:23" x14ac:dyDescent="0.3">
      <c r="B141" s="325"/>
      <c r="C141" s="326"/>
      <c r="D141" s="325"/>
      <c r="E141" s="325"/>
      <c r="F141" s="325"/>
      <c r="G141" s="325"/>
      <c r="H141" s="325"/>
      <c r="I141" s="325"/>
      <c r="J141" s="325"/>
      <c r="K141" s="325"/>
      <c r="L141" s="325"/>
      <c r="M141" s="325"/>
      <c r="N141" s="325"/>
      <c r="O141" s="325"/>
      <c r="P141" s="325"/>
      <c r="Q141" s="325"/>
      <c r="R141" s="325"/>
      <c r="S141" s="325"/>
      <c r="T141" s="325"/>
      <c r="U141" s="325"/>
      <c r="V141" s="325"/>
      <c r="W141" s="325"/>
    </row>
    <row r="142" spans="2:23" x14ac:dyDescent="0.3">
      <c r="B142" s="325"/>
      <c r="C142" s="326"/>
      <c r="D142" s="325"/>
      <c r="E142" s="325"/>
      <c r="F142" s="325"/>
      <c r="G142" s="325"/>
      <c r="H142" s="325"/>
      <c r="I142" s="325"/>
      <c r="J142" s="325"/>
      <c r="K142" s="325"/>
      <c r="L142" s="325"/>
      <c r="M142" s="325"/>
      <c r="N142" s="325"/>
      <c r="O142" s="325"/>
      <c r="P142" s="325"/>
      <c r="Q142" s="325"/>
      <c r="R142" s="325"/>
      <c r="S142" s="325"/>
      <c r="T142" s="325"/>
      <c r="U142" s="325"/>
      <c r="V142" s="325"/>
      <c r="W142" s="325"/>
    </row>
    <row r="143" spans="2:23" x14ac:dyDescent="0.3">
      <c r="B143" s="325"/>
      <c r="C143" s="326"/>
      <c r="D143" s="325"/>
      <c r="E143" s="325"/>
      <c r="F143" s="325"/>
      <c r="G143" s="325"/>
      <c r="H143" s="325"/>
      <c r="I143" s="325"/>
      <c r="J143" s="325"/>
      <c r="K143" s="325"/>
      <c r="L143" s="325"/>
      <c r="M143" s="325"/>
      <c r="N143" s="325"/>
      <c r="O143" s="325"/>
      <c r="P143" s="325"/>
      <c r="Q143" s="325"/>
      <c r="R143" s="325"/>
      <c r="S143" s="325"/>
      <c r="T143" s="325"/>
      <c r="U143" s="325"/>
      <c r="V143" s="325"/>
      <c r="W143" s="325"/>
    </row>
    <row r="144" spans="2:23" x14ac:dyDescent="0.3">
      <c r="B144" s="325"/>
      <c r="C144" s="326"/>
      <c r="D144" s="325"/>
      <c r="E144" s="325"/>
      <c r="F144" s="325"/>
      <c r="G144" s="325"/>
      <c r="H144" s="325"/>
      <c r="I144" s="325"/>
      <c r="J144" s="325"/>
      <c r="K144" s="325"/>
      <c r="L144" s="325"/>
      <c r="M144" s="325"/>
      <c r="N144" s="325"/>
      <c r="O144" s="325"/>
      <c r="P144" s="325"/>
      <c r="Q144" s="325"/>
      <c r="R144" s="325"/>
      <c r="S144" s="325"/>
      <c r="T144" s="325"/>
      <c r="U144" s="325"/>
      <c r="V144" s="325"/>
      <c r="W144" s="325"/>
    </row>
    <row r="145" spans="2:23" x14ac:dyDescent="0.3">
      <c r="B145" s="325"/>
      <c r="C145" s="326"/>
      <c r="D145" s="325"/>
      <c r="E145" s="325"/>
      <c r="F145" s="325"/>
      <c r="G145" s="325"/>
      <c r="H145" s="325"/>
      <c r="I145" s="325"/>
      <c r="J145" s="325"/>
      <c r="K145" s="325"/>
      <c r="L145" s="325"/>
      <c r="M145" s="325"/>
      <c r="N145" s="325"/>
      <c r="O145" s="325"/>
      <c r="P145" s="325"/>
      <c r="Q145" s="325"/>
      <c r="R145" s="325"/>
      <c r="S145" s="325"/>
      <c r="T145" s="325"/>
      <c r="U145" s="325"/>
      <c r="V145" s="325"/>
      <c r="W145" s="325"/>
    </row>
    <row r="146" spans="2:23" x14ac:dyDescent="0.3">
      <c r="B146" s="325"/>
      <c r="C146" s="326"/>
      <c r="D146" s="325"/>
      <c r="E146" s="325"/>
      <c r="F146" s="325"/>
      <c r="G146" s="325"/>
      <c r="H146" s="325"/>
      <c r="I146" s="325"/>
      <c r="J146" s="325"/>
      <c r="K146" s="325"/>
      <c r="L146" s="325"/>
      <c r="M146" s="325"/>
      <c r="N146" s="325"/>
      <c r="O146" s="325"/>
      <c r="P146" s="325"/>
      <c r="Q146" s="325"/>
      <c r="R146" s="325"/>
      <c r="S146" s="325"/>
      <c r="T146" s="325"/>
      <c r="U146" s="325"/>
      <c r="V146" s="325"/>
      <c r="W146" s="325"/>
    </row>
    <row r="147" spans="2:23" x14ac:dyDescent="0.3">
      <c r="B147" s="325"/>
      <c r="C147" s="326"/>
      <c r="D147" s="325"/>
      <c r="E147" s="325"/>
      <c r="F147" s="325"/>
      <c r="G147" s="325"/>
      <c r="H147" s="325"/>
      <c r="I147" s="325"/>
      <c r="J147" s="325"/>
      <c r="K147" s="325"/>
      <c r="L147" s="325"/>
      <c r="M147" s="325"/>
      <c r="N147" s="325"/>
      <c r="O147" s="325"/>
      <c r="P147" s="325"/>
      <c r="Q147" s="325"/>
      <c r="R147" s="325"/>
      <c r="S147" s="325"/>
      <c r="T147" s="325"/>
      <c r="U147" s="325"/>
      <c r="V147" s="325"/>
      <c r="W147" s="325"/>
    </row>
    <row r="148" spans="2:23" x14ac:dyDescent="0.3">
      <c r="B148" s="325"/>
      <c r="C148" s="326"/>
      <c r="D148" s="325"/>
      <c r="E148" s="325"/>
      <c r="F148" s="325"/>
      <c r="G148" s="325"/>
      <c r="H148" s="325"/>
      <c r="I148" s="325"/>
      <c r="J148" s="325"/>
      <c r="K148" s="325"/>
      <c r="L148" s="325"/>
      <c r="M148" s="325"/>
      <c r="N148" s="325"/>
      <c r="O148" s="325"/>
      <c r="P148" s="325"/>
      <c r="Q148" s="325"/>
      <c r="R148" s="325"/>
      <c r="S148" s="325"/>
      <c r="T148" s="325"/>
      <c r="U148" s="325"/>
      <c r="V148" s="325"/>
      <c r="W148" s="325"/>
    </row>
    <row r="149" spans="2:23" x14ac:dyDescent="0.3">
      <c r="B149" s="325"/>
      <c r="C149" s="326"/>
      <c r="D149" s="325"/>
      <c r="E149" s="325"/>
      <c r="F149" s="325"/>
      <c r="G149" s="325"/>
      <c r="H149" s="325"/>
      <c r="I149" s="325"/>
      <c r="J149" s="325"/>
      <c r="K149" s="325"/>
      <c r="L149" s="325"/>
      <c r="M149" s="325"/>
      <c r="N149" s="325"/>
      <c r="O149" s="325"/>
      <c r="P149" s="325"/>
      <c r="Q149" s="325"/>
      <c r="R149" s="325"/>
      <c r="S149" s="325"/>
      <c r="T149" s="325"/>
      <c r="U149" s="325"/>
      <c r="V149" s="325"/>
      <c r="W149" s="325"/>
    </row>
    <row r="150" spans="2:23" x14ac:dyDescent="0.3">
      <c r="B150" s="325"/>
      <c r="C150" s="326"/>
      <c r="D150" s="325"/>
      <c r="E150" s="325"/>
      <c r="F150" s="325"/>
      <c r="G150" s="325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</row>
    <row r="151" spans="2:23" x14ac:dyDescent="0.3">
      <c r="B151" s="325"/>
      <c r="C151" s="326"/>
      <c r="D151" s="325"/>
      <c r="E151" s="325"/>
      <c r="F151" s="325"/>
      <c r="G151" s="325"/>
      <c r="H151" s="325"/>
      <c r="I151" s="325"/>
      <c r="J151" s="325"/>
      <c r="K151" s="325"/>
      <c r="L151" s="325"/>
      <c r="M151" s="325"/>
      <c r="N151" s="325"/>
      <c r="O151" s="325"/>
      <c r="P151" s="325"/>
      <c r="Q151" s="325"/>
      <c r="R151" s="325"/>
      <c r="S151" s="325"/>
      <c r="T151" s="325"/>
      <c r="U151" s="325"/>
      <c r="V151" s="325"/>
      <c r="W151" s="325"/>
    </row>
    <row r="152" spans="2:23" x14ac:dyDescent="0.3">
      <c r="B152" s="325"/>
      <c r="C152" s="326"/>
      <c r="D152" s="325"/>
      <c r="E152" s="325"/>
      <c r="F152" s="325"/>
      <c r="G152" s="325"/>
      <c r="H152" s="325"/>
      <c r="I152" s="325"/>
      <c r="J152" s="325"/>
      <c r="K152" s="325"/>
      <c r="L152" s="325"/>
      <c r="M152" s="325"/>
      <c r="N152" s="325"/>
      <c r="O152" s="325"/>
      <c r="P152" s="325"/>
      <c r="Q152" s="325"/>
      <c r="R152" s="325"/>
      <c r="S152" s="325"/>
      <c r="T152" s="325"/>
      <c r="U152" s="325"/>
      <c r="V152" s="325"/>
      <c r="W152" s="325"/>
    </row>
    <row r="153" spans="2:23" x14ac:dyDescent="0.3">
      <c r="B153" s="325"/>
      <c r="C153" s="326"/>
      <c r="D153" s="325"/>
      <c r="E153" s="325"/>
      <c r="F153" s="325"/>
      <c r="G153" s="325"/>
      <c r="H153" s="325"/>
      <c r="I153" s="325"/>
      <c r="J153" s="325"/>
      <c r="K153" s="325"/>
      <c r="L153" s="325"/>
      <c r="M153" s="325"/>
      <c r="N153" s="325"/>
      <c r="O153" s="325"/>
      <c r="P153" s="325"/>
      <c r="Q153" s="325"/>
      <c r="R153" s="325"/>
      <c r="S153" s="325"/>
      <c r="T153" s="325"/>
      <c r="U153" s="325"/>
      <c r="V153" s="325"/>
      <c r="W153" s="325"/>
    </row>
    <row r="154" spans="2:23" x14ac:dyDescent="0.3">
      <c r="B154" s="325"/>
      <c r="C154" s="326"/>
      <c r="D154" s="325"/>
      <c r="E154" s="325"/>
      <c r="F154" s="325"/>
      <c r="G154" s="325"/>
      <c r="H154" s="325"/>
      <c r="I154" s="325"/>
      <c r="J154" s="325"/>
      <c r="K154" s="325"/>
      <c r="L154" s="325"/>
      <c r="M154" s="325"/>
      <c r="N154" s="325"/>
      <c r="O154" s="325"/>
      <c r="P154" s="325"/>
      <c r="Q154" s="325"/>
      <c r="R154" s="325"/>
      <c r="S154" s="325"/>
      <c r="T154" s="325"/>
      <c r="U154" s="325"/>
      <c r="V154" s="325"/>
      <c r="W154" s="325"/>
    </row>
    <row r="155" spans="2:23" x14ac:dyDescent="0.3">
      <c r="B155" s="325"/>
      <c r="C155" s="326"/>
      <c r="D155" s="325"/>
      <c r="E155" s="325"/>
      <c r="F155" s="325"/>
      <c r="G155" s="325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</row>
    <row r="156" spans="2:23" x14ac:dyDescent="0.3">
      <c r="B156" s="325"/>
      <c r="C156" s="326"/>
      <c r="D156" s="325"/>
      <c r="E156" s="325"/>
      <c r="F156" s="325"/>
      <c r="G156" s="325"/>
      <c r="H156" s="325"/>
      <c r="I156" s="325"/>
      <c r="J156" s="325"/>
      <c r="K156" s="325"/>
      <c r="L156" s="325"/>
      <c r="M156" s="325"/>
      <c r="N156" s="325"/>
      <c r="O156" s="325"/>
      <c r="P156" s="325"/>
      <c r="Q156" s="325"/>
      <c r="R156" s="325"/>
      <c r="S156" s="325"/>
      <c r="T156" s="325"/>
      <c r="U156" s="325"/>
      <c r="V156" s="325"/>
      <c r="W156" s="325"/>
    </row>
    <row r="157" spans="2:23" x14ac:dyDescent="0.3">
      <c r="B157" s="325"/>
      <c r="C157" s="326"/>
      <c r="D157" s="325"/>
      <c r="E157" s="325"/>
      <c r="F157" s="325"/>
      <c r="G157" s="325"/>
      <c r="H157" s="325"/>
      <c r="I157" s="325"/>
      <c r="J157" s="325"/>
      <c r="K157" s="325"/>
      <c r="L157" s="325"/>
      <c r="M157" s="325"/>
      <c r="N157" s="325"/>
      <c r="O157" s="325"/>
      <c r="P157" s="325"/>
      <c r="Q157" s="325"/>
      <c r="R157" s="325"/>
      <c r="S157" s="325"/>
      <c r="T157" s="325"/>
      <c r="U157" s="325"/>
      <c r="V157" s="325"/>
      <c r="W157" s="325"/>
    </row>
    <row r="158" spans="2:23" x14ac:dyDescent="0.3">
      <c r="B158" s="325"/>
      <c r="C158" s="326"/>
      <c r="D158" s="325"/>
      <c r="E158" s="325"/>
      <c r="F158" s="325"/>
      <c r="G158" s="325"/>
      <c r="H158" s="325"/>
      <c r="I158" s="325"/>
      <c r="J158" s="325"/>
      <c r="K158" s="325"/>
      <c r="L158" s="325"/>
      <c r="M158" s="325"/>
      <c r="N158" s="325"/>
      <c r="O158" s="325"/>
      <c r="P158" s="325"/>
      <c r="Q158" s="325"/>
      <c r="R158" s="325"/>
      <c r="S158" s="325"/>
      <c r="T158" s="325"/>
      <c r="U158" s="325"/>
      <c r="V158" s="325"/>
      <c r="W158" s="325"/>
    </row>
    <row r="159" spans="2:23" x14ac:dyDescent="0.3">
      <c r="B159" s="325"/>
      <c r="C159" s="326"/>
      <c r="D159" s="325"/>
      <c r="E159" s="325"/>
      <c r="F159" s="325"/>
      <c r="G159" s="325"/>
      <c r="H159" s="325"/>
      <c r="I159" s="325"/>
      <c r="J159" s="325"/>
      <c r="K159" s="325"/>
      <c r="L159" s="325"/>
      <c r="M159" s="325"/>
      <c r="N159" s="325"/>
      <c r="O159" s="325"/>
      <c r="P159" s="325"/>
      <c r="Q159" s="325"/>
      <c r="R159" s="325"/>
      <c r="S159" s="325"/>
      <c r="T159" s="325"/>
      <c r="U159" s="325"/>
      <c r="V159" s="325"/>
      <c r="W159" s="325"/>
    </row>
    <row r="160" spans="2:23" x14ac:dyDescent="0.3">
      <c r="B160" s="325"/>
      <c r="C160" s="326"/>
      <c r="D160" s="325"/>
      <c r="E160" s="325"/>
      <c r="F160" s="325"/>
      <c r="G160" s="325"/>
      <c r="H160" s="325"/>
      <c r="I160" s="325"/>
      <c r="J160" s="325"/>
      <c r="K160" s="325"/>
      <c r="L160" s="325"/>
      <c r="M160" s="325"/>
      <c r="N160" s="325"/>
      <c r="O160" s="325"/>
      <c r="P160" s="325"/>
      <c r="Q160" s="325"/>
      <c r="R160" s="325"/>
      <c r="S160" s="325"/>
      <c r="T160" s="325"/>
      <c r="U160" s="325"/>
      <c r="V160" s="325"/>
      <c r="W160" s="325"/>
    </row>
    <row r="161" spans="2:23" x14ac:dyDescent="0.3">
      <c r="B161" s="325"/>
      <c r="C161" s="326"/>
      <c r="D161" s="325"/>
      <c r="E161" s="325"/>
      <c r="F161" s="325"/>
      <c r="G161" s="325"/>
      <c r="H161" s="325"/>
      <c r="I161" s="325"/>
      <c r="J161" s="325"/>
      <c r="K161" s="325"/>
      <c r="L161" s="325"/>
      <c r="M161" s="325"/>
      <c r="N161" s="325"/>
      <c r="O161" s="325"/>
      <c r="P161" s="325"/>
      <c r="Q161" s="325"/>
      <c r="R161" s="325"/>
      <c r="S161" s="325"/>
      <c r="T161" s="325"/>
      <c r="U161" s="325"/>
      <c r="V161" s="325"/>
      <c r="W161" s="325"/>
    </row>
    <row r="162" spans="2:23" x14ac:dyDescent="0.3">
      <c r="B162" s="325"/>
      <c r="C162" s="326"/>
      <c r="D162" s="325"/>
      <c r="E162" s="325"/>
      <c r="F162" s="325"/>
      <c r="G162" s="325"/>
      <c r="H162" s="325"/>
      <c r="I162" s="325"/>
      <c r="J162" s="325"/>
      <c r="K162" s="325"/>
      <c r="L162" s="325"/>
      <c r="M162" s="325"/>
      <c r="N162" s="325"/>
      <c r="O162" s="325"/>
      <c r="P162" s="325"/>
      <c r="Q162" s="325"/>
      <c r="R162" s="325"/>
      <c r="S162" s="325"/>
      <c r="T162" s="325"/>
      <c r="U162" s="325"/>
      <c r="V162" s="325"/>
      <c r="W162" s="325"/>
    </row>
    <row r="163" spans="2:23" x14ac:dyDescent="0.3">
      <c r="B163" s="325"/>
      <c r="C163" s="326"/>
      <c r="D163" s="325"/>
      <c r="E163" s="325"/>
      <c r="F163" s="325"/>
      <c r="G163" s="325"/>
      <c r="H163" s="325"/>
      <c r="I163" s="325"/>
      <c r="J163" s="325"/>
      <c r="K163" s="325"/>
      <c r="L163" s="325"/>
      <c r="M163" s="325"/>
      <c r="N163" s="325"/>
      <c r="O163" s="325"/>
      <c r="P163" s="325"/>
      <c r="Q163" s="325"/>
      <c r="R163" s="325"/>
      <c r="S163" s="325"/>
      <c r="T163" s="325"/>
      <c r="U163" s="325"/>
      <c r="V163" s="325"/>
      <c r="W163" s="325"/>
    </row>
    <row r="164" spans="2:23" x14ac:dyDescent="0.3">
      <c r="B164" s="325"/>
      <c r="C164" s="326"/>
      <c r="D164" s="325"/>
      <c r="E164" s="325"/>
      <c r="F164" s="325"/>
      <c r="G164" s="325"/>
      <c r="H164" s="325"/>
      <c r="I164" s="325"/>
      <c r="J164" s="325"/>
      <c r="K164" s="325"/>
      <c r="L164" s="325"/>
      <c r="M164" s="325"/>
      <c r="N164" s="325"/>
      <c r="O164" s="325"/>
      <c r="P164" s="325"/>
      <c r="Q164" s="325"/>
      <c r="R164" s="325"/>
      <c r="S164" s="325"/>
      <c r="T164" s="325"/>
      <c r="U164" s="325"/>
      <c r="V164" s="325"/>
      <c r="W164" s="325"/>
    </row>
    <row r="165" spans="2:23" x14ac:dyDescent="0.3">
      <c r="B165" s="325"/>
      <c r="C165" s="326"/>
      <c r="D165" s="325"/>
      <c r="E165" s="325"/>
      <c r="F165" s="325"/>
      <c r="G165" s="325"/>
      <c r="H165" s="325"/>
      <c r="I165" s="325"/>
      <c r="J165" s="325"/>
      <c r="K165" s="325"/>
      <c r="L165" s="325"/>
      <c r="M165" s="325"/>
      <c r="N165" s="325"/>
      <c r="O165" s="325"/>
      <c r="P165" s="325"/>
      <c r="Q165" s="325"/>
      <c r="R165" s="325"/>
      <c r="S165" s="325"/>
      <c r="T165" s="325"/>
      <c r="U165" s="325"/>
      <c r="V165" s="325"/>
      <c r="W165" s="325"/>
    </row>
    <row r="166" spans="2:23" x14ac:dyDescent="0.3">
      <c r="B166" s="325"/>
      <c r="C166" s="326"/>
      <c r="D166" s="325"/>
      <c r="E166" s="325"/>
      <c r="F166" s="325"/>
      <c r="G166" s="325"/>
      <c r="H166" s="325"/>
      <c r="I166" s="325"/>
      <c r="J166" s="325"/>
      <c r="K166" s="325"/>
      <c r="L166" s="325"/>
      <c r="M166" s="325"/>
      <c r="N166" s="325"/>
      <c r="O166" s="325"/>
      <c r="P166" s="325"/>
      <c r="Q166" s="325"/>
      <c r="R166" s="325"/>
      <c r="S166" s="325"/>
      <c r="T166" s="325"/>
      <c r="U166" s="325"/>
      <c r="V166" s="325"/>
      <c r="W166" s="325"/>
    </row>
    <row r="167" spans="2:23" x14ac:dyDescent="0.3">
      <c r="B167" s="325"/>
      <c r="C167" s="326"/>
      <c r="D167" s="325"/>
      <c r="E167" s="325"/>
      <c r="F167" s="325"/>
      <c r="G167" s="325"/>
      <c r="H167" s="325"/>
      <c r="I167" s="325"/>
      <c r="J167" s="325"/>
      <c r="K167" s="325"/>
      <c r="L167" s="325"/>
      <c r="M167" s="325"/>
      <c r="N167" s="325"/>
      <c r="O167" s="325"/>
      <c r="P167" s="325"/>
      <c r="Q167" s="325"/>
      <c r="R167" s="325"/>
      <c r="S167" s="325"/>
      <c r="T167" s="325"/>
      <c r="U167" s="325"/>
      <c r="V167" s="325"/>
      <c r="W167" s="325"/>
    </row>
    <row r="168" spans="2:23" x14ac:dyDescent="0.3">
      <c r="B168" s="325"/>
      <c r="C168" s="326"/>
      <c r="D168" s="325"/>
      <c r="E168" s="325"/>
      <c r="F168" s="325"/>
      <c r="G168" s="325"/>
      <c r="H168" s="325"/>
      <c r="I168" s="325"/>
      <c r="J168" s="325"/>
      <c r="K168" s="325"/>
      <c r="L168" s="325"/>
      <c r="M168" s="325"/>
      <c r="N168" s="325"/>
      <c r="O168" s="325"/>
      <c r="P168" s="325"/>
      <c r="Q168" s="325"/>
      <c r="R168" s="325"/>
      <c r="S168" s="325"/>
      <c r="T168" s="325"/>
      <c r="U168" s="325"/>
      <c r="V168" s="325"/>
      <c r="W168" s="325"/>
    </row>
    <row r="169" spans="2:23" x14ac:dyDescent="0.3">
      <c r="B169" s="325"/>
      <c r="C169" s="326"/>
      <c r="D169" s="325"/>
      <c r="E169" s="325"/>
      <c r="F169" s="325"/>
      <c r="G169" s="325"/>
      <c r="H169" s="325"/>
      <c r="I169" s="325"/>
      <c r="J169" s="325"/>
      <c r="K169" s="325"/>
      <c r="L169" s="325"/>
      <c r="M169" s="325"/>
      <c r="N169" s="325"/>
      <c r="O169" s="325"/>
      <c r="P169" s="325"/>
      <c r="Q169" s="325"/>
      <c r="R169" s="325"/>
      <c r="S169" s="325"/>
      <c r="T169" s="325"/>
      <c r="U169" s="325"/>
      <c r="V169" s="325"/>
      <c r="W169" s="325"/>
    </row>
    <row r="170" spans="2:23" x14ac:dyDescent="0.3">
      <c r="B170" s="325"/>
      <c r="C170" s="326"/>
      <c r="D170" s="325"/>
      <c r="E170" s="325"/>
      <c r="F170" s="325"/>
      <c r="G170" s="325"/>
      <c r="H170" s="325"/>
      <c r="I170" s="325"/>
      <c r="J170" s="325"/>
      <c r="K170" s="325"/>
      <c r="L170" s="325"/>
      <c r="M170" s="325"/>
      <c r="N170" s="325"/>
      <c r="O170" s="325"/>
      <c r="P170" s="325"/>
      <c r="Q170" s="325"/>
      <c r="R170" s="325"/>
      <c r="S170" s="325"/>
      <c r="T170" s="325"/>
      <c r="U170" s="325"/>
      <c r="V170" s="325"/>
      <c r="W170" s="325"/>
    </row>
    <row r="171" spans="2:23" x14ac:dyDescent="0.3">
      <c r="B171" s="325"/>
      <c r="C171" s="326"/>
      <c r="D171" s="325"/>
      <c r="E171" s="325"/>
      <c r="F171" s="325"/>
      <c r="G171" s="325"/>
      <c r="H171" s="325"/>
      <c r="I171" s="325"/>
      <c r="J171" s="325"/>
      <c r="K171" s="325"/>
      <c r="L171" s="325"/>
      <c r="M171" s="325"/>
      <c r="N171" s="325"/>
      <c r="O171" s="325"/>
      <c r="P171" s="325"/>
      <c r="Q171" s="325"/>
      <c r="R171" s="325"/>
      <c r="S171" s="325"/>
      <c r="T171" s="325"/>
      <c r="U171" s="325"/>
      <c r="V171" s="325"/>
      <c r="W171" s="325"/>
    </row>
    <row r="172" spans="2:23" x14ac:dyDescent="0.3">
      <c r="B172" s="325"/>
      <c r="C172" s="326"/>
      <c r="D172" s="325"/>
      <c r="E172" s="325"/>
      <c r="F172" s="325"/>
      <c r="G172" s="325"/>
      <c r="H172" s="325"/>
      <c r="I172" s="325"/>
      <c r="J172" s="325"/>
      <c r="K172" s="325"/>
      <c r="L172" s="325"/>
      <c r="M172" s="325"/>
      <c r="N172" s="325"/>
      <c r="O172" s="325"/>
      <c r="P172" s="325"/>
      <c r="Q172" s="325"/>
      <c r="R172" s="325"/>
      <c r="S172" s="325"/>
      <c r="T172" s="325"/>
      <c r="U172" s="325"/>
      <c r="V172" s="325"/>
      <c r="W172" s="325"/>
    </row>
    <row r="173" spans="2:23" x14ac:dyDescent="0.3">
      <c r="B173" s="325"/>
      <c r="C173" s="326"/>
      <c r="D173" s="325"/>
      <c r="E173" s="325"/>
      <c r="F173" s="325"/>
      <c r="G173" s="325"/>
      <c r="H173" s="325"/>
      <c r="I173" s="325"/>
      <c r="J173" s="325"/>
      <c r="K173" s="325"/>
      <c r="L173" s="325"/>
      <c r="M173" s="325"/>
      <c r="N173" s="325"/>
      <c r="O173" s="325"/>
      <c r="P173" s="325"/>
      <c r="Q173" s="325"/>
      <c r="R173" s="325"/>
      <c r="S173" s="325"/>
      <c r="T173" s="325"/>
      <c r="U173" s="325"/>
      <c r="V173" s="325"/>
      <c r="W173" s="325"/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4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K144"/>
  <sheetViews>
    <sheetView view="pageBreakPreview" topLeftCell="A73" zoomScale="78" zoomScaleNormal="100" zoomScaleSheetLayoutView="78" zoomScalePageLayoutView="77" workbookViewId="0">
      <selection activeCell="G45" sqref="G45"/>
    </sheetView>
  </sheetViews>
  <sheetFormatPr defaultColWidth="9.109375" defaultRowHeight="14.4" x14ac:dyDescent="0.3"/>
  <cols>
    <col min="1" max="1" width="92.5546875" style="430" customWidth="1"/>
    <col min="2" max="2" width="9.109375" style="430"/>
    <col min="3" max="3" width="17.44140625" style="437" bestFit="1" customWidth="1"/>
    <col min="4" max="4" width="11.6640625" style="430" hidden="1" customWidth="1"/>
    <col min="5" max="5" width="13.109375" style="430" customWidth="1"/>
    <col min="6" max="6" width="11.6640625" style="430" customWidth="1"/>
    <col min="7" max="7" width="13.109375" style="430" customWidth="1"/>
    <col min="8" max="11" width="10.88671875" style="430" bestFit="1" customWidth="1"/>
    <col min="12" max="16384" width="9.109375" style="430"/>
  </cols>
  <sheetData>
    <row r="1" spans="1:7" ht="15.6" x14ac:dyDescent="0.3">
      <c r="A1" s="1014" t="s">
        <v>1147</v>
      </c>
      <c r="B1" s="1014"/>
      <c r="C1" s="1014"/>
    </row>
    <row r="2" spans="1:7" ht="15.6" x14ac:dyDescent="0.3">
      <c r="A2" s="1015" t="str">
        <f>' Melléklet 2020'!A1:B1</f>
        <v>Szőc Község Önkormányzata</v>
      </c>
      <c r="B2" s="1015"/>
      <c r="C2" s="1015"/>
    </row>
    <row r="3" spans="1:7" ht="24" customHeight="1" x14ac:dyDescent="0.3">
      <c r="A3" s="1016" t="s">
        <v>1121</v>
      </c>
      <c r="B3" s="1016"/>
      <c r="C3" s="1016"/>
    </row>
    <row r="4" spans="1:7" ht="24" customHeight="1" x14ac:dyDescent="0.3">
      <c r="A4" s="1017" t="s">
        <v>1013</v>
      </c>
      <c r="B4" s="1017"/>
      <c r="C4" s="1017"/>
      <c r="D4" s="436"/>
      <c r="F4" s="436"/>
    </row>
    <row r="5" spans="1:7" ht="16.2" x14ac:dyDescent="0.35">
      <c r="A5" s="482"/>
      <c r="B5" s="483"/>
      <c r="C5" s="484"/>
    </row>
    <row r="6" spans="1:7" ht="15.6" x14ac:dyDescent="0.3">
      <c r="A6" s="485" t="s">
        <v>664</v>
      </c>
      <c r="B6" s="483"/>
      <c r="C6" s="486"/>
      <c r="D6" s="439"/>
      <c r="F6" s="439"/>
    </row>
    <row r="7" spans="1:7" ht="31.2" x14ac:dyDescent="0.3">
      <c r="A7" s="487" t="s">
        <v>82</v>
      </c>
      <c r="B7" s="488" t="s">
        <v>36</v>
      </c>
      <c r="C7" s="489" t="s">
        <v>1196</v>
      </c>
      <c r="D7" s="489" t="s">
        <v>1193</v>
      </c>
      <c r="E7" s="489" t="s">
        <v>1215</v>
      </c>
      <c r="F7" s="489" t="s">
        <v>1193</v>
      </c>
      <c r="G7" s="489" t="s">
        <v>1214</v>
      </c>
    </row>
    <row r="8" spans="1:7" ht="15" customHeight="1" x14ac:dyDescent="0.3">
      <c r="A8" s="490" t="s">
        <v>262</v>
      </c>
      <c r="B8" s="491" t="s">
        <v>263</v>
      </c>
      <c r="C8" s="492">
        <v>15285891</v>
      </c>
      <c r="D8" s="492">
        <v>0</v>
      </c>
      <c r="E8" s="492">
        <f>SUM(C8:D8)</f>
        <v>15285891</v>
      </c>
      <c r="F8" s="492">
        <v>0</v>
      </c>
      <c r="G8" s="492">
        <f>SUM(E8:F8)</f>
        <v>15285891</v>
      </c>
    </row>
    <row r="9" spans="1:7" ht="15" customHeight="1" x14ac:dyDescent="0.3">
      <c r="A9" s="493" t="s">
        <v>264</v>
      </c>
      <c r="B9" s="491" t="s">
        <v>265</v>
      </c>
      <c r="C9" s="492">
        <f>'23.sz.bev. korm. funk.'!C10</f>
        <v>0</v>
      </c>
      <c r="D9" s="492">
        <v>0</v>
      </c>
      <c r="E9" s="492">
        <f t="shared" ref="E9:E13" si="0">SUM(C9:D9)</f>
        <v>0</v>
      </c>
      <c r="F9" s="492">
        <v>0</v>
      </c>
      <c r="G9" s="492">
        <f t="shared" ref="G9:G13" si="1">SUM(E9:F9)</f>
        <v>0</v>
      </c>
    </row>
    <row r="10" spans="1:7" ht="15" customHeight="1" x14ac:dyDescent="0.3">
      <c r="A10" s="493" t="s">
        <v>266</v>
      </c>
      <c r="B10" s="491" t="s">
        <v>267</v>
      </c>
      <c r="C10" s="492">
        <v>11296868</v>
      </c>
      <c r="D10" s="492">
        <v>0</v>
      </c>
      <c r="E10" s="492">
        <f t="shared" si="0"/>
        <v>11296868</v>
      </c>
      <c r="F10" s="492">
        <v>233000</v>
      </c>
      <c r="G10" s="492">
        <f t="shared" si="1"/>
        <v>11529868</v>
      </c>
    </row>
    <row r="11" spans="1:7" ht="15" customHeight="1" x14ac:dyDescent="0.3">
      <c r="A11" s="493" t="s">
        <v>268</v>
      </c>
      <c r="B11" s="491" t="s">
        <v>269</v>
      </c>
      <c r="C11" s="492">
        <v>1800000</v>
      </c>
      <c r="D11" s="492">
        <v>0</v>
      </c>
      <c r="E11" s="492">
        <f t="shared" si="0"/>
        <v>1800000</v>
      </c>
      <c r="F11" s="492">
        <v>200000</v>
      </c>
      <c r="G11" s="492">
        <f t="shared" si="1"/>
        <v>2000000</v>
      </c>
    </row>
    <row r="12" spans="1:7" ht="15" customHeight="1" x14ac:dyDescent="0.3">
      <c r="A12" s="493" t="s">
        <v>270</v>
      </c>
      <c r="B12" s="491" t="s">
        <v>271</v>
      </c>
      <c r="C12" s="492">
        <f>'23.sz.bev. korm. funk.'!C13</f>
        <v>0</v>
      </c>
      <c r="D12" s="492">
        <v>0</v>
      </c>
      <c r="E12" s="492">
        <f t="shared" si="0"/>
        <v>0</v>
      </c>
      <c r="F12" s="492">
        <v>0</v>
      </c>
      <c r="G12" s="492">
        <f t="shared" si="1"/>
        <v>0</v>
      </c>
    </row>
    <row r="13" spans="1:7" ht="15" customHeight="1" x14ac:dyDescent="0.3">
      <c r="A13" s="493" t="s">
        <v>272</v>
      </c>
      <c r="B13" s="491" t="s">
        <v>273</v>
      </c>
      <c r="C13" s="492">
        <f>'23.sz.bev. korm. funk.'!C14</f>
        <v>0</v>
      </c>
      <c r="D13" s="492">
        <v>0</v>
      </c>
      <c r="E13" s="492">
        <f t="shared" si="0"/>
        <v>0</v>
      </c>
      <c r="F13" s="492">
        <v>0</v>
      </c>
      <c r="G13" s="492">
        <f t="shared" si="1"/>
        <v>0</v>
      </c>
    </row>
    <row r="14" spans="1:7" ht="15" customHeight="1" x14ac:dyDescent="0.35">
      <c r="A14" s="494" t="s">
        <v>502</v>
      </c>
      <c r="B14" s="495" t="s">
        <v>274</v>
      </c>
      <c r="C14" s="504">
        <f>SUM(C8:C13)</f>
        <v>28382759</v>
      </c>
      <c r="D14" s="504">
        <f t="shared" ref="D14:E14" si="2">SUM(D8:D13)</f>
        <v>0</v>
      </c>
      <c r="E14" s="504">
        <f t="shared" si="2"/>
        <v>28382759</v>
      </c>
      <c r="F14" s="504">
        <f t="shared" ref="F14:G14" si="3">SUM(F8:F13)</f>
        <v>433000</v>
      </c>
      <c r="G14" s="504">
        <f t="shared" si="3"/>
        <v>28815759</v>
      </c>
    </row>
    <row r="15" spans="1:7" ht="15" customHeight="1" x14ac:dyDescent="0.3">
      <c r="A15" s="493" t="s">
        <v>275</v>
      </c>
      <c r="B15" s="491" t="s">
        <v>276</v>
      </c>
      <c r="C15" s="492">
        <f>'23.sz.bev. korm. funk.'!C16</f>
        <v>0</v>
      </c>
      <c r="D15" s="492">
        <v>0</v>
      </c>
      <c r="E15" s="492">
        <f>SUM(C15:D15)</f>
        <v>0</v>
      </c>
      <c r="F15" s="492">
        <v>0</v>
      </c>
      <c r="G15" s="492">
        <f>SUM(E15:F15)</f>
        <v>0</v>
      </c>
    </row>
    <row r="16" spans="1:7" ht="15" customHeight="1" x14ac:dyDescent="0.3">
      <c r="A16" s="493" t="s">
        <v>277</v>
      </c>
      <c r="B16" s="491" t="s">
        <v>278</v>
      </c>
      <c r="C16" s="492">
        <f>'23.sz.bev. korm. funk.'!C17</f>
        <v>0</v>
      </c>
      <c r="D16" s="492">
        <v>0</v>
      </c>
      <c r="E16" s="492">
        <f t="shared" ref="E16:E19" si="4">SUM(C16:D16)</f>
        <v>0</v>
      </c>
      <c r="F16" s="492">
        <v>0</v>
      </c>
      <c r="G16" s="492">
        <f t="shared" ref="G16:G19" si="5">SUM(E16:F16)</f>
        <v>0</v>
      </c>
    </row>
    <row r="17" spans="1:7" ht="15" customHeight="1" x14ac:dyDescent="0.3">
      <c r="A17" s="493" t="s">
        <v>463</v>
      </c>
      <c r="B17" s="491" t="s">
        <v>279</v>
      </c>
      <c r="C17" s="492">
        <f>'23.sz.bev. korm. funk.'!C18</f>
        <v>0</v>
      </c>
      <c r="D17" s="492">
        <v>0</v>
      </c>
      <c r="E17" s="492">
        <f t="shared" si="4"/>
        <v>0</v>
      </c>
      <c r="F17" s="492">
        <v>0</v>
      </c>
      <c r="G17" s="492">
        <f t="shared" si="5"/>
        <v>0</v>
      </c>
    </row>
    <row r="18" spans="1:7" ht="15" customHeight="1" x14ac:dyDescent="0.3">
      <c r="A18" s="493" t="s">
        <v>464</v>
      </c>
      <c r="B18" s="491" t="s">
        <v>280</v>
      </c>
      <c r="C18" s="492">
        <f>'23.sz.bev. korm. funk.'!C19</f>
        <v>0</v>
      </c>
      <c r="D18" s="492">
        <v>0</v>
      </c>
      <c r="E18" s="492">
        <f t="shared" si="4"/>
        <v>0</v>
      </c>
      <c r="F18" s="492">
        <v>0</v>
      </c>
      <c r="G18" s="492">
        <f t="shared" si="5"/>
        <v>0</v>
      </c>
    </row>
    <row r="19" spans="1:7" ht="15" customHeight="1" x14ac:dyDescent="0.3">
      <c r="A19" s="493" t="s">
        <v>465</v>
      </c>
      <c r="B19" s="491" t="s">
        <v>281</v>
      </c>
      <c r="C19" s="492">
        <v>8246000</v>
      </c>
      <c r="D19" s="492">
        <v>0</v>
      </c>
      <c r="E19" s="492">
        <f t="shared" si="4"/>
        <v>8246000</v>
      </c>
      <c r="F19" s="492">
        <v>0</v>
      </c>
      <c r="G19" s="492">
        <f t="shared" si="5"/>
        <v>8246000</v>
      </c>
    </row>
    <row r="20" spans="1:7" ht="15" customHeight="1" x14ac:dyDescent="0.35">
      <c r="A20" s="494" t="s">
        <v>503</v>
      </c>
      <c r="B20" s="495" t="s">
        <v>282</v>
      </c>
      <c r="C20" s="504">
        <f>C14+SUM(C15:C19)</f>
        <v>36628759</v>
      </c>
      <c r="D20" s="504">
        <f t="shared" ref="D20:E20" si="6">D14+SUM(D15:D19)</f>
        <v>0</v>
      </c>
      <c r="E20" s="504">
        <f t="shared" si="6"/>
        <v>36628759</v>
      </c>
      <c r="F20" s="504">
        <f t="shared" ref="F20:G20" si="7">F14+SUM(F15:F19)</f>
        <v>433000</v>
      </c>
      <c r="G20" s="504">
        <f t="shared" si="7"/>
        <v>37061759</v>
      </c>
    </row>
    <row r="21" spans="1:7" ht="15" customHeight="1" x14ac:dyDescent="0.3">
      <c r="A21" s="493" t="s">
        <v>469</v>
      </c>
      <c r="B21" s="491" t="s">
        <v>291</v>
      </c>
      <c r="C21" s="492">
        <f>'23.sz.bev. korm. funk.'!C22</f>
        <v>0</v>
      </c>
      <c r="D21" s="492">
        <f>'23.sz.bev. korm. funk.'!D22</f>
        <v>0</v>
      </c>
      <c r="E21" s="492">
        <f>SUM(C21:D21)</f>
        <v>0</v>
      </c>
      <c r="F21" s="492">
        <f>'23.sz.bev. korm. funk.'!F22</f>
        <v>0</v>
      </c>
      <c r="G21" s="492">
        <f>SUM(E21:F21)</f>
        <v>0</v>
      </c>
    </row>
    <row r="22" spans="1:7" ht="15" customHeight="1" x14ac:dyDescent="0.3">
      <c r="A22" s="493" t="s">
        <v>470</v>
      </c>
      <c r="B22" s="491" t="s">
        <v>292</v>
      </c>
      <c r="C22" s="492">
        <f>'23.sz.bev. korm. funk.'!C23</f>
        <v>0</v>
      </c>
      <c r="D22" s="492">
        <v>0</v>
      </c>
      <c r="E22" s="492">
        <f>SUM(C22:D22)</f>
        <v>0</v>
      </c>
      <c r="F22" s="492">
        <v>0</v>
      </c>
      <c r="G22" s="492">
        <f>SUM(E22:F22)</f>
        <v>0</v>
      </c>
    </row>
    <row r="23" spans="1:7" ht="15" customHeight="1" x14ac:dyDescent="0.35">
      <c r="A23" s="494" t="s">
        <v>505</v>
      </c>
      <c r="B23" s="495" t="s">
        <v>293</v>
      </c>
      <c r="C23" s="504">
        <f>SUM(C21:C22)</f>
        <v>0</v>
      </c>
      <c r="D23" s="504">
        <f t="shared" ref="D23:E23" si="8">SUM(D21:D22)</f>
        <v>0</v>
      </c>
      <c r="E23" s="504">
        <f t="shared" si="8"/>
        <v>0</v>
      </c>
      <c r="F23" s="504">
        <f t="shared" ref="F23:G23" si="9">SUM(F21:F22)</f>
        <v>0</v>
      </c>
      <c r="G23" s="504">
        <f t="shared" si="9"/>
        <v>0</v>
      </c>
    </row>
    <row r="24" spans="1:7" ht="15" customHeight="1" x14ac:dyDescent="0.3">
      <c r="A24" s="493" t="s">
        <v>471</v>
      </c>
      <c r="B24" s="491" t="s">
        <v>294</v>
      </c>
      <c r="C24" s="492">
        <f>'23.sz.bev. korm. funk.'!C25</f>
        <v>0</v>
      </c>
      <c r="D24" s="492">
        <f>'23.sz.bev. korm. funk.'!D25</f>
        <v>0</v>
      </c>
      <c r="E24" s="492">
        <f>SUM(C24:D24)</f>
        <v>0</v>
      </c>
      <c r="F24" s="492">
        <f>'23.sz.bev. korm. funk.'!F25</f>
        <v>0</v>
      </c>
      <c r="G24" s="492">
        <f>SUM(E24:F24)</f>
        <v>0</v>
      </c>
    </row>
    <row r="25" spans="1:7" ht="15" customHeight="1" x14ac:dyDescent="0.3">
      <c r="A25" s="493" t="s">
        <v>472</v>
      </c>
      <c r="B25" s="491" t="s">
        <v>295</v>
      </c>
      <c r="C25" s="492">
        <f>'23.sz.bev. korm. funk.'!C26</f>
        <v>0</v>
      </c>
      <c r="D25" s="492">
        <v>0</v>
      </c>
      <c r="E25" s="492">
        <f t="shared" ref="E25:E31" si="10">SUM(C25:D25)</f>
        <v>0</v>
      </c>
      <c r="F25" s="492">
        <v>0</v>
      </c>
      <c r="G25" s="492">
        <f t="shared" ref="G25:G31" si="11">SUM(E25:F25)</f>
        <v>0</v>
      </c>
    </row>
    <row r="26" spans="1:7" ht="15" customHeight="1" x14ac:dyDescent="0.3">
      <c r="A26" s="493" t="s">
        <v>473</v>
      </c>
      <c r="B26" s="491" t="s">
        <v>296</v>
      </c>
      <c r="C26" s="492">
        <f>'23.sz.bev. korm. funk.'!C27</f>
        <v>880000</v>
      </c>
      <c r="D26" s="492">
        <v>0</v>
      </c>
      <c r="E26" s="492">
        <f t="shared" si="10"/>
        <v>880000</v>
      </c>
      <c r="F26" s="492">
        <v>0</v>
      </c>
      <c r="G26" s="492">
        <f t="shared" si="11"/>
        <v>880000</v>
      </c>
    </row>
    <row r="27" spans="1:7" ht="15" customHeight="1" x14ac:dyDescent="0.3">
      <c r="A27" s="493" t="s">
        <v>474</v>
      </c>
      <c r="B27" s="491" t="s">
        <v>297</v>
      </c>
      <c r="C27" s="492">
        <v>1000000</v>
      </c>
      <c r="D27" s="492">
        <v>0</v>
      </c>
      <c r="E27" s="492">
        <f t="shared" si="10"/>
        <v>1000000</v>
      </c>
      <c r="F27" s="492">
        <v>0</v>
      </c>
      <c r="G27" s="492">
        <f t="shared" si="11"/>
        <v>1000000</v>
      </c>
    </row>
    <row r="28" spans="1:7" ht="15" customHeight="1" x14ac:dyDescent="0.3">
      <c r="A28" s="493" t="s">
        <v>475</v>
      </c>
      <c r="B28" s="491" t="s">
        <v>300</v>
      </c>
      <c r="C28" s="492">
        <f>'23.sz.bev. korm. funk.'!C29</f>
        <v>0</v>
      </c>
      <c r="D28" s="492">
        <v>0</v>
      </c>
      <c r="E28" s="492">
        <f t="shared" si="10"/>
        <v>0</v>
      </c>
      <c r="F28" s="492">
        <v>0</v>
      </c>
      <c r="G28" s="492">
        <f t="shared" si="11"/>
        <v>0</v>
      </c>
    </row>
    <row r="29" spans="1:7" ht="15" customHeight="1" x14ac:dyDescent="0.3">
      <c r="A29" s="493" t="s">
        <v>301</v>
      </c>
      <c r="B29" s="491" t="s">
        <v>302</v>
      </c>
      <c r="C29" s="492">
        <f>'23.sz.bev. korm. funk.'!C30</f>
        <v>0</v>
      </c>
      <c r="D29" s="492">
        <v>0</v>
      </c>
      <c r="E29" s="492">
        <f t="shared" si="10"/>
        <v>0</v>
      </c>
      <c r="F29" s="492">
        <v>0</v>
      </c>
      <c r="G29" s="492">
        <f t="shared" si="11"/>
        <v>0</v>
      </c>
    </row>
    <row r="30" spans="1:7" ht="15" customHeight="1" x14ac:dyDescent="0.3">
      <c r="A30" s="493" t="s">
        <v>476</v>
      </c>
      <c r="B30" s="491" t="s">
        <v>303</v>
      </c>
      <c r="C30" s="492">
        <v>370000</v>
      </c>
      <c r="D30" s="492">
        <v>-370000</v>
      </c>
      <c r="E30" s="492">
        <f t="shared" si="10"/>
        <v>0</v>
      </c>
      <c r="F30" s="492">
        <v>0</v>
      </c>
      <c r="G30" s="492">
        <f t="shared" si="11"/>
        <v>0</v>
      </c>
    </row>
    <row r="31" spans="1:7" ht="15" customHeight="1" x14ac:dyDescent="0.3">
      <c r="A31" s="493" t="s">
        <v>477</v>
      </c>
      <c r="B31" s="491" t="s">
        <v>308</v>
      </c>
      <c r="C31" s="492">
        <f>'23.sz.bev. korm. funk.'!C32</f>
        <v>0</v>
      </c>
      <c r="D31" s="492">
        <v>0</v>
      </c>
      <c r="E31" s="492">
        <f t="shared" si="10"/>
        <v>0</v>
      </c>
      <c r="F31" s="492">
        <v>0</v>
      </c>
      <c r="G31" s="492">
        <f t="shared" si="11"/>
        <v>0</v>
      </c>
    </row>
    <row r="32" spans="1:7" ht="15" customHeight="1" x14ac:dyDescent="0.35">
      <c r="A32" s="494" t="s">
        <v>506</v>
      </c>
      <c r="B32" s="495" t="s">
        <v>311</v>
      </c>
      <c r="C32" s="504">
        <f>SUM(C27:C31)</f>
        <v>1370000</v>
      </c>
      <c r="D32" s="504">
        <f t="shared" ref="D32:E32" si="12">SUM(D27:D31)</f>
        <v>-370000</v>
      </c>
      <c r="E32" s="504">
        <f t="shared" si="12"/>
        <v>1000000</v>
      </c>
      <c r="F32" s="504">
        <f t="shared" ref="F32:G32" si="13">SUM(F27:F31)</f>
        <v>0</v>
      </c>
      <c r="G32" s="504">
        <f t="shared" si="13"/>
        <v>1000000</v>
      </c>
    </row>
    <row r="33" spans="1:7" ht="15" customHeight="1" x14ac:dyDescent="0.3">
      <c r="A33" s="493" t="s">
        <v>478</v>
      </c>
      <c r="B33" s="491" t="s">
        <v>312</v>
      </c>
      <c r="C33" s="492">
        <f>'23.sz.bev. korm. funk.'!C34</f>
        <v>50000</v>
      </c>
      <c r="D33" s="492">
        <v>0</v>
      </c>
      <c r="E33" s="492">
        <f>SUM(C33:D33)</f>
        <v>50000</v>
      </c>
      <c r="F33" s="492">
        <v>0</v>
      </c>
      <c r="G33" s="492">
        <f>SUM(E33:F33)</f>
        <v>50000</v>
      </c>
    </row>
    <row r="34" spans="1:7" ht="15" customHeight="1" x14ac:dyDescent="0.35">
      <c r="A34" s="494" t="s">
        <v>507</v>
      </c>
      <c r="B34" s="495" t="s">
        <v>313</v>
      </c>
      <c r="C34" s="504">
        <f>C23+C24+C25+C26+C32+C33</f>
        <v>2300000</v>
      </c>
      <c r="D34" s="504">
        <f t="shared" ref="D34:E34" si="14">D23+D24+D25+D26+D32+D33</f>
        <v>-370000</v>
      </c>
      <c r="E34" s="504">
        <f t="shared" si="14"/>
        <v>1930000</v>
      </c>
      <c r="F34" s="504">
        <f t="shared" ref="F34:G34" si="15">F23+F24+F25+F26+F32+F33</f>
        <v>0</v>
      </c>
      <c r="G34" s="504">
        <f t="shared" si="15"/>
        <v>1930000</v>
      </c>
    </row>
    <row r="35" spans="1:7" ht="15" customHeight="1" x14ac:dyDescent="0.3">
      <c r="A35" s="496" t="s">
        <v>314</v>
      </c>
      <c r="B35" s="491" t="s">
        <v>315</v>
      </c>
      <c r="C35" s="492">
        <f>'23.sz.bev. korm. funk.'!C36</f>
        <v>0</v>
      </c>
      <c r="D35" s="492">
        <f>'23.sz.bev. korm. funk.'!D36</f>
        <v>0</v>
      </c>
      <c r="E35" s="492">
        <f>'23.sz.bev. korm. funk.'!E36</f>
        <v>0</v>
      </c>
      <c r="F35" s="492">
        <f>'23.sz.bev. korm. funk.'!F36</f>
        <v>0</v>
      </c>
      <c r="G35" s="492">
        <f>'23.sz.bev. korm. funk.'!G36</f>
        <v>0</v>
      </c>
    </row>
    <row r="36" spans="1:7" ht="15" customHeight="1" x14ac:dyDescent="0.3">
      <c r="A36" s="496" t="s">
        <v>479</v>
      </c>
      <c r="B36" s="491" t="s">
        <v>316</v>
      </c>
      <c r="C36" s="492">
        <v>300000</v>
      </c>
      <c r="D36" s="492">
        <v>0</v>
      </c>
      <c r="E36" s="492">
        <v>300000</v>
      </c>
      <c r="F36" s="492">
        <v>0</v>
      </c>
      <c r="G36" s="492">
        <v>300000</v>
      </c>
    </row>
    <row r="37" spans="1:7" ht="15" customHeight="1" x14ac:dyDescent="0.3">
      <c r="A37" s="496" t="s">
        <v>480</v>
      </c>
      <c r="B37" s="491" t="s">
        <v>317</v>
      </c>
      <c r="C37" s="492">
        <v>0</v>
      </c>
      <c r="D37" s="492">
        <v>0</v>
      </c>
      <c r="E37" s="492">
        <f>'23.sz.bev. korm. funk.'!E38</f>
        <v>0</v>
      </c>
      <c r="F37" s="492">
        <v>0</v>
      </c>
      <c r="G37" s="492">
        <f>'23.sz.bev. korm. funk.'!G38</f>
        <v>0</v>
      </c>
    </row>
    <row r="38" spans="1:7" ht="15" customHeight="1" x14ac:dyDescent="0.3">
      <c r="A38" s="496" t="s">
        <v>481</v>
      </c>
      <c r="B38" s="491" t="s">
        <v>318</v>
      </c>
      <c r="C38" s="492">
        <v>132000</v>
      </c>
      <c r="D38" s="492">
        <v>0</v>
      </c>
      <c r="E38" s="492">
        <v>132000</v>
      </c>
      <c r="F38" s="492">
        <v>0</v>
      </c>
      <c r="G38" s="492">
        <v>132000</v>
      </c>
    </row>
    <row r="39" spans="1:7" ht="15" customHeight="1" x14ac:dyDescent="0.3">
      <c r="A39" s="496" t="s">
        <v>319</v>
      </c>
      <c r="B39" s="491" t="s">
        <v>320</v>
      </c>
      <c r="C39" s="492">
        <v>400000</v>
      </c>
      <c r="D39" s="492">
        <v>0</v>
      </c>
      <c r="E39" s="492">
        <v>400000</v>
      </c>
      <c r="F39" s="492">
        <v>0</v>
      </c>
      <c r="G39" s="492">
        <v>400000</v>
      </c>
    </row>
    <row r="40" spans="1:7" ht="15" customHeight="1" x14ac:dyDescent="0.3">
      <c r="A40" s="496" t="s">
        <v>321</v>
      </c>
      <c r="B40" s="491" t="s">
        <v>322</v>
      </c>
      <c r="C40" s="492">
        <f>'23.sz.bev. korm. funk.'!C41</f>
        <v>0</v>
      </c>
      <c r="D40" s="492">
        <v>0</v>
      </c>
      <c r="E40" s="492">
        <f>'23.sz.bev. korm. funk.'!E41</f>
        <v>0</v>
      </c>
      <c r="F40" s="492">
        <v>0</v>
      </c>
      <c r="G40" s="492">
        <f>'23.sz.bev. korm. funk.'!G41</f>
        <v>0</v>
      </c>
    </row>
    <row r="41" spans="1:7" ht="15" customHeight="1" x14ac:dyDescent="0.3">
      <c r="A41" s="496" t="s">
        <v>323</v>
      </c>
      <c r="B41" s="491" t="s">
        <v>324</v>
      </c>
      <c r="C41" s="492">
        <f>'23.sz.bev. korm. funk.'!C42</f>
        <v>0</v>
      </c>
      <c r="D41" s="492">
        <v>0</v>
      </c>
      <c r="E41" s="492">
        <f>'23.sz.bev. korm. funk.'!E42</f>
        <v>0</v>
      </c>
      <c r="F41" s="492">
        <v>0</v>
      </c>
      <c r="G41" s="492">
        <f>'23.sz.bev. korm. funk.'!G42</f>
        <v>0</v>
      </c>
    </row>
    <row r="42" spans="1:7" ht="15" customHeight="1" x14ac:dyDescent="0.3">
      <c r="A42" s="496" t="s">
        <v>482</v>
      </c>
      <c r="B42" s="491" t="s">
        <v>325</v>
      </c>
      <c r="C42" s="492">
        <f>'23.sz.bev. korm. funk.'!C43</f>
        <v>0</v>
      </c>
      <c r="D42" s="492">
        <v>0</v>
      </c>
      <c r="E42" s="492">
        <f>'23.sz.bev. korm. funk.'!E43</f>
        <v>0</v>
      </c>
      <c r="F42" s="492">
        <v>0</v>
      </c>
      <c r="G42" s="492">
        <f>'23.sz.bev. korm. funk.'!G43</f>
        <v>0</v>
      </c>
    </row>
    <row r="43" spans="1:7" ht="15" customHeight="1" x14ac:dyDescent="0.3">
      <c r="A43" s="496" t="s">
        <v>483</v>
      </c>
      <c r="B43" s="491" t="s">
        <v>326</v>
      </c>
      <c r="C43" s="492">
        <f>'23.sz.bev. korm. funk.'!C44</f>
        <v>0</v>
      </c>
      <c r="D43" s="492">
        <v>0</v>
      </c>
      <c r="E43" s="492">
        <f>'23.sz.bev. korm. funk.'!E44</f>
        <v>0</v>
      </c>
      <c r="F43" s="492">
        <v>0</v>
      </c>
      <c r="G43" s="492">
        <f>'23.sz.bev. korm. funk.'!G44</f>
        <v>0</v>
      </c>
    </row>
    <row r="44" spans="1:7" ht="15" customHeight="1" x14ac:dyDescent="0.3">
      <c r="A44" s="496" t="s">
        <v>484</v>
      </c>
      <c r="B44" s="491" t="s">
        <v>327</v>
      </c>
      <c r="C44" s="492"/>
      <c r="D44" s="492">
        <v>0</v>
      </c>
      <c r="E44" s="492">
        <f>'23.sz.bev. korm. funk.'!E45</f>
        <v>0</v>
      </c>
      <c r="F44" s="492">
        <v>0</v>
      </c>
      <c r="G44" s="492">
        <f>'23.sz.bev. korm. funk.'!G45</f>
        <v>0</v>
      </c>
    </row>
    <row r="45" spans="1:7" ht="15" customHeight="1" x14ac:dyDescent="0.3">
      <c r="A45" s="496" t="s">
        <v>484</v>
      </c>
      <c r="B45" s="491" t="s">
        <v>872</v>
      </c>
      <c r="C45" s="492">
        <v>0</v>
      </c>
      <c r="D45" s="492">
        <v>0</v>
      </c>
      <c r="E45" s="492">
        <f>'23.sz.bev. korm. funk.'!E46</f>
        <v>0</v>
      </c>
      <c r="F45" s="492">
        <v>1038893</v>
      </c>
      <c r="G45" s="492">
        <v>1038893</v>
      </c>
    </row>
    <row r="46" spans="1:7" ht="15" customHeight="1" x14ac:dyDescent="0.35">
      <c r="A46" s="497" t="s">
        <v>508</v>
      </c>
      <c r="B46" s="495" t="s">
        <v>328</v>
      </c>
      <c r="C46" s="504">
        <f>SUM(C35:C45)</f>
        <v>832000</v>
      </c>
      <c r="D46" s="504">
        <f t="shared" ref="D46:E46" si="16">SUM(D35:D45)</f>
        <v>0</v>
      </c>
      <c r="E46" s="504">
        <f t="shared" si="16"/>
        <v>832000</v>
      </c>
      <c r="F46" s="504">
        <f t="shared" ref="F46:G46" si="17">SUM(F35:F45)</f>
        <v>1038893</v>
      </c>
      <c r="G46" s="504">
        <f t="shared" si="17"/>
        <v>1870893</v>
      </c>
    </row>
    <row r="47" spans="1:7" ht="15" customHeight="1" x14ac:dyDescent="0.3">
      <c r="A47" s="496" t="s">
        <v>337</v>
      </c>
      <c r="B47" s="491" t="s">
        <v>338</v>
      </c>
      <c r="C47" s="492">
        <f>'23.sz.bev. korm. funk.'!C48</f>
        <v>0</v>
      </c>
      <c r="D47" s="492">
        <f>'23.sz.bev. korm. funk.'!D48</f>
        <v>0</v>
      </c>
      <c r="E47" s="492">
        <f>'23.sz.bev. korm. funk.'!E48</f>
        <v>0</v>
      </c>
      <c r="F47" s="492">
        <f>'23.sz.bev. korm. funk.'!F48</f>
        <v>0</v>
      </c>
      <c r="G47" s="492">
        <f>'23.sz.bev. korm. funk.'!G48</f>
        <v>0</v>
      </c>
    </row>
    <row r="48" spans="1:7" ht="15" customHeight="1" x14ac:dyDescent="0.3">
      <c r="A48" s="493" t="s">
        <v>1074</v>
      </c>
      <c r="B48" s="491" t="s">
        <v>1071</v>
      </c>
      <c r="C48" s="492">
        <v>300000</v>
      </c>
      <c r="D48" s="492">
        <v>0</v>
      </c>
      <c r="E48" s="492">
        <v>300000</v>
      </c>
      <c r="F48" s="492">
        <v>0</v>
      </c>
      <c r="G48" s="492">
        <v>300000</v>
      </c>
    </row>
    <row r="49" spans="1:7" ht="15" customHeight="1" x14ac:dyDescent="0.3">
      <c r="A49" s="496" t="s">
        <v>489</v>
      </c>
      <c r="B49" s="491" t="s">
        <v>340</v>
      </c>
      <c r="C49" s="492">
        <v>0</v>
      </c>
      <c r="D49" s="492">
        <v>0</v>
      </c>
      <c r="E49" s="492">
        <f>'23.sz.bev. korm. funk.'!E50</f>
        <v>0</v>
      </c>
      <c r="F49" s="492">
        <v>0</v>
      </c>
      <c r="G49" s="492">
        <f>'23.sz.bev. korm. funk.'!G50</f>
        <v>0</v>
      </c>
    </row>
    <row r="50" spans="1:7" ht="15" customHeight="1" x14ac:dyDescent="0.35">
      <c r="A50" s="494" t="s">
        <v>510</v>
      </c>
      <c r="B50" s="495" t="s">
        <v>341</v>
      </c>
      <c r="C50" s="504">
        <f>SUM(C47:C49)</f>
        <v>300000</v>
      </c>
      <c r="D50" s="504">
        <f t="shared" ref="D50:E50" si="18">SUM(D47:D49)</f>
        <v>0</v>
      </c>
      <c r="E50" s="504">
        <f t="shared" si="18"/>
        <v>300000</v>
      </c>
      <c r="F50" s="504">
        <f t="shared" ref="F50:G50" si="19">SUM(F47:F49)</f>
        <v>0</v>
      </c>
      <c r="G50" s="504">
        <f t="shared" si="19"/>
        <v>300000</v>
      </c>
    </row>
    <row r="51" spans="1:7" ht="15" customHeight="1" x14ac:dyDescent="0.35">
      <c r="A51" s="476" t="s">
        <v>577</v>
      </c>
      <c r="B51" s="495"/>
      <c r="C51" s="504">
        <f>C20+C34+C46+C50</f>
        <v>40060759</v>
      </c>
      <c r="D51" s="504">
        <f t="shared" ref="D51:E51" si="20">D20+D34+D46+D50</f>
        <v>-370000</v>
      </c>
      <c r="E51" s="504">
        <f t="shared" si="20"/>
        <v>39690759</v>
      </c>
      <c r="F51" s="504">
        <f t="shared" ref="F51:G51" si="21">F20+F34+F46+F50</f>
        <v>1471893</v>
      </c>
      <c r="G51" s="504">
        <f t="shared" si="21"/>
        <v>41162652</v>
      </c>
    </row>
    <row r="52" spans="1:7" ht="15" customHeight="1" x14ac:dyDescent="0.3">
      <c r="A52" s="493" t="s">
        <v>283</v>
      </c>
      <c r="B52" s="491" t="s">
        <v>284</v>
      </c>
      <c r="C52" s="492">
        <v>1000000</v>
      </c>
      <c r="D52" s="492">
        <v>0</v>
      </c>
      <c r="E52" s="492">
        <f>SUM(C52:D52)</f>
        <v>1000000</v>
      </c>
      <c r="F52" s="492">
        <v>0</v>
      </c>
      <c r="G52" s="492">
        <f>SUM(E52:F52)</f>
        <v>1000000</v>
      </c>
    </row>
    <row r="53" spans="1:7" ht="15" customHeight="1" x14ac:dyDescent="0.3">
      <c r="A53" s="493" t="s">
        <v>285</v>
      </c>
      <c r="B53" s="491" t="s">
        <v>286</v>
      </c>
      <c r="C53" s="492">
        <f>'23.sz.bev. korm. funk.'!C56</f>
        <v>0</v>
      </c>
      <c r="D53" s="492">
        <v>0</v>
      </c>
      <c r="E53" s="492">
        <f t="shared" ref="E53:E56" si="22">SUM(C53:D53)</f>
        <v>0</v>
      </c>
      <c r="F53" s="492">
        <v>0</v>
      </c>
      <c r="G53" s="492">
        <f t="shared" ref="G53:G56" si="23">SUM(E53:F53)</f>
        <v>0</v>
      </c>
    </row>
    <row r="54" spans="1:7" ht="15" customHeight="1" x14ac:dyDescent="0.3">
      <c r="A54" s="493" t="s">
        <v>466</v>
      </c>
      <c r="B54" s="491" t="s">
        <v>287</v>
      </c>
      <c r="C54" s="492">
        <f>'23.sz.bev. korm. funk.'!C57</f>
        <v>0</v>
      </c>
      <c r="D54" s="492">
        <v>0</v>
      </c>
      <c r="E54" s="492">
        <f t="shared" si="22"/>
        <v>0</v>
      </c>
      <c r="F54" s="492">
        <v>0</v>
      </c>
      <c r="G54" s="492">
        <f t="shared" si="23"/>
        <v>0</v>
      </c>
    </row>
    <row r="55" spans="1:7" ht="15" customHeight="1" x14ac:dyDescent="0.3">
      <c r="A55" s="493" t="s">
        <v>467</v>
      </c>
      <c r="B55" s="491" t="s">
        <v>288</v>
      </c>
      <c r="C55" s="492">
        <f>'23.sz.bev. korm. funk.'!C58</f>
        <v>0</v>
      </c>
      <c r="D55" s="492">
        <v>0</v>
      </c>
      <c r="E55" s="492">
        <f t="shared" si="22"/>
        <v>0</v>
      </c>
      <c r="F55" s="492">
        <v>0</v>
      </c>
      <c r="G55" s="492">
        <f t="shared" si="23"/>
        <v>0</v>
      </c>
    </row>
    <row r="56" spans="1:7" ht="15" customHeight="1" x14ac:dyDescent="0.3">
      <c r="A56" s="493" t="s">
        <v>468</v>
      </c>
      <c r="B56" s="491" t="s">
        <v>289</v>
      </c>
      <c r="C56" s="492">
        <v>0</v>
      </c>
      <c r="D56" s="492">
        <v>0</v>
      </c>
      <c r="E56" s="492">
        <f t="shared" si="22"/>
        <v>0</v>
      </c>
      <c r="F56" s="492">
        <v>7996296</v>
      </c>
      <c r="G56" s="492">
        <f t="shared" si="23"/>
        <v>7996296</v>
      </c>
    </row>
    <row r="57" spans="1:7" ht="15" customHeight="1" x14ac:dyDescent="0.35">
      <c r="A57" s="494" t="s">
        <v>504</v>
      </c>
      <c r="B57" s="495" t="s">
        <v>290</v>
      </c>
      <c r="C57" s="504">
        <f>SUM(C52:C56)</f>
        <v>1000000</v>
      </c>
      <c r="D57" s="504">
        <f t="shared" ref="D57:E57" si="24">SUM(D52:D56)</f>
        <v>0</v>
      </c>
      <c r="E57" s="504">
        <f t="shared" si="24"/>
        <v>1000000</v>
      </c>
      <c r="F57" s="504">
        <f t="shared" ref="F57:G57" si="25">SUM(F52:F56)</f>
        <v>7996296</v>
      </c>
      <c r="G57" s="504">
        <f t="shared" si="25"/>
        <v>8996296</v>
      </c>
    </row>
    <row r="58" spans="1:7" ht="15" customHeight="1" x14ac:dyDescent="0.3">
      <c r="A58" s="496" t="s">
        <v>485</v>
      </c>
      <c r="B58" s="491" t="s">
        <v>329</v>
      </c>
      <c r="C58" s="492">
        <f>'23.sz.bev. korm. funk.'!C61</f>
        <v>0</v>
      </c>
      <c r="D58" s="492">
        <v>0</v>
      </c>
      <c r="E58" s="492">
        <f>SUM(C58:D58)</f>
        <v>0</v>
      </c>
      <c r="F58" s="492">
        <v>0</v>
      </c>
      <c r="G58" s="492">
        <f>SUM(E58:F58)</f>
        <v>0</v>
      </c>
    </row>
    <row r="59" spans="1:7" ht="15" customHeight="1" x14ac:dyDescent="0.3">
      <c r="A59" s="496" t="s">
        <v>486</v>
      </c>
      <c r="B59" s="491" t="s">
        <v>330</v>
      </c>
      <c r="C59" s="492">
        <f>'23.sz.bev. korm. funk.'!C62</f>
        <v>0</v>
      </c>
      <c r="D59" s="492">
        <v>0</v>
      </c>
      <c r="E59" s="492">
        <f t="shared" ref="E59:E62" si="26">SUM(C59:D59)</f>
        <v>0</v>
      </c>
      <c r="F59" s="492">
        <v>0</v>
      </c>
      <c r="G59" s="492">
        <f t="shared" ref="G59:G62" si="27">SUM(E59:F59)</f>
        <v>0</v>
      </c>
    </row>
    <row r="60" spans="1:7" ht="15" customHeight="1" x14ac:dyDescent="0.3">
      <c r="A60" s="496" t="s">
        <v>331</v>
      </c>
      <c r="B60" s="491" t="s">
        <v>332</v>
      </c>
      <c r="C60" s="492">
        <f>'23.sz.bev. korm. funk.'!C63</f>
        <v>0</v>
      </c>
      <c r="D60" s="492">
        <v>0</v>
      </c>
      <c r="E60" s="492">
        <f t="shared" si="26"/>
        <v>0</v>
      </c>
      <c r="F60" s="492">
        <v>0</v>
      </c>
      <c r="G60" s="492">
        <f t="shared" si="27"/>
        <v>0</v>
      </c>
    </row>
    <row r="61" spans="1:7" ht="15" customHeight="1" x14ac:dyDescent="0.3">
      <c r="A61" s="496" t="s">
        <v>487</v>
      </c>
      <c r="B61" s="491" t="s">
        <v>333</v>
      </c>
      <c r="C61" s="492">
        <f>'23.sz.bev. korm. funk.'!C64</f>
        <v>0</v>
      </c>
      <c r="D61" s="492">
        <v>0</v>
      </c>
      <c r="E61" s="492">
        <f t="shared" si="26"/>
        <v>0</v>
      </c>
      <c r="F61" s="492">
        <v>0</v>
      </c>
      <c r="G61" s="492">
        <f t="shared" si="27"/>
        <v>0</v>
      </c>
    </row>
    <row r="62" spans="1:7" ht="15" customHeight="1" x14ac:dyDescent="0.3">
      <c r="A62" s="496" t="s">
        <v>334</v>
      </c>
      <c r="B62" s="491" t="s">
        <v>335</v>
      </c>
      <c r="C62" s="492">
        <f>'23.sz.bev. korm. funk.'!C65</f>
        <v>0</v>
      </c>
      <c r="D62" s="492">
        <v>0</v>
      </c>
      <c r="E62" s="492">
        <f t="shared" si="26"/>
        <v>0</v>
      </c>
      <c r="F62" s="492">
        <v>0</v>
      </c>
      <c r="G62" s="492">
        <f t="shared" si="27"/>
        <v>0</v>
      </c>
    </row>
    <row r="63" spans="1:7" ht="15" customHeight="1" x14ac:dyDescent="0.35">
      <c r="A63" s="494" t="s">
        <v>509</v>
      </c>
      <c r="B63" s="495" t="s">
        <v>336</v>
      </c>
      <c r="C63" s="504">
        <f>SUM(C58:C62)</f>
        <v>0</v>
      </c>
      <c r="D63" s="504"/>
      <c r="E63" s="504">
        <f>SUM(C63:D63)</f>
        <v>0</v>
      </c>
      <c r="F63" s="504"/>
      <c r="G63" s="504">
        <f>SUM(E63:F63)</f>
        <v>0</v>
      </c>
    </row>
    <row r="64" spans="1:7" ht="15" customHeight="1" x14ac:dyDescent="0.3">
      <c r="A64" s="496" t="s">
        <v>342</v>
      </c>
      <c r="B64" s="491" t="s">
        <v>343</v>
      </c>
      <c r="C64" s="492">
        <v>0</v>
      </c>
      <c r="D64" s="492">
        <v>0</v>
      </c>
      <c r="E64" s="492">
        <f>SUM(C64:D64)</f>
        <v>0</v>
      </c>
      <c r="F64" s="492">
        <v>0</v>
      </c>
      <c r="G64" s="492">
        <f>SUM(E64:F64)</f>
        <v>0</v>
      </c>
    </row>
    <row r="65" spans="1:7" ht="15" customHeight="1" x14ac:dyDescent="0.3">
      <c r="A65" s="493" t="s">
        <v>490</v>
      </c>
      <c r="B65" s="491" t="s">
        <v>344</v>
      </c>
      <c r="C65" s="492">
        <v>0</v>
      </c>
      <c r="D65" s="492">
        <v>0</v>
      </c>
      <c r="E65" s="492">
        <f t="shared" ref="E65:E66" si="28">SUM(C65:D65)</f>
        <v>0</v>
      </c>
      <c r="F65" s="492">
        <v>0</v>
      </c>
      <c r="G65" s="492">
        <f t="shared" ref="G65:G66" si="29">SUM(E65:F65)</f>
        <v>0</v>
      </c>
    </row>
    <row r="66" spans="1:7" ht="15" customHeight="1" x14ac:dyDescent="0.3">
      <c r="A66" s="496" t="s">
        <v>491</v>
      </c>
      <c r="B66" s="491" t="s">
        <v>345</v>
      </c>
      <c r="C66" s="492">
        <v>0</v>
      </c>
      <c r="D66" s="492">
        <v>0</v>
      </c>
      <c r="E66" s="492">
        <f t="shared" si="28"/>
        <v>0</v>
      </c>
      <c r="F66" s="492">
        <v>0</v>
      </c>
      <c r="G66" s="492">
        <f t="shared" si="29"/>
        <v>0</v>
      </c>
    </row>
    <row r="67" spans="1:7" ht="15" customHeight="1" x14ac:dyDescent="0.35">
      <c r="A67" s="494" t="s">
        <v>512</v>
      </c>
      <c r="B67" s="495" t="s">
        <v>346</v>
      </c>
      <c r="C67" s="504">
        <v>0</v>
      </c>
      <c r="D67" s="504"/>
      <c r="E67" s="504">
        <f>SUM(C67:D67)</f>
        <v>0</v>
      </c>
      <c r="F67" s="504"/>
      <c r="G67" s="504">
        <f>SUM(E67:F67)</f>
        <v>0</v>
      </c>
    </row>
    <row r="68" spans="1:7" ht="15" customHeight="1" x14ac:dyDescent="0.35">
      <c r="A68" s="476" t="s">
        <v>576</v>
      </c>
      <c r="B68" s="495"/>
      <c r="C68" s="504">
        <f>C57+C63+C67</f>
        <v>1000000</v>
      </c>
      <c r="D68" s="504">
        <f t="shared" ref="D68:E68" si="30">D57+D63+D67</f>
        <v>0</v>
      </c>
      <c r="E68" s="504">
        <f t="shared" si="30"/>
        <v>1000000</v>
      </c>
      <c r="F68" s="504">
        <f t="shared" ref="F68:G68" si="31">F57+F63+F67</f>
        <v>7996296</v>
      </c>
      <c r="G68" s="504">
        <f t="shared" si="31"/>
        <v>8996296</v>
      </c>
    </row>
    <row r="69" spans="1:7" ht="15.6" x14ac:dyDescent="0.3">
      <c r="A69" s="497" t="s">
        <v>511</v>
      </c>
      <c r="B69" s="495" t="s">
        <v>347</v>
      </c>
      <c r="C69" s="505">
        <f>C20+C34+C46+C50+C57+C63+C67</f>
        <v>41060759</v>
      </c>
      <c r="D69" s="505">
        <f t="shared" ref="D69:E69" si="32">D20+D34+D46+D50+D57+D63+D67</f>
        <v>-370000</v>
      </c>
      <c r="E69" s="505">
        <f t="shared" si="32"/>
        <v>40690759</v>
      </c>
      <c r="F69" s="505">
        <f t="shared" ref="F69:G69" si="33">F20+F34+F46+F50+F57+F63+F67</f>
        <v>9468189</v>
      </c>
      <c r="G69" s="505">
        <f t="shared" si="33"/>
        <v>50158948</v>
      </c>
    </row>
    <row r="70" spans="1:7" ht="15.6" x14ac:dyDescent="0.3">
      <c r="A70" s="498" t="s">
        <v>493</v>
      </c>
      <c r="B70" s="499" t="s">
        <v>348</v>
      </c>
      <c r="C70" s="503"/>
      <c r="D70" s="503"/>
      <c r="E70" s="503"/>
      <c r="F70" s="503"/>
      <c r="G70" s="503"/>
    </row>
    <row r="71" spans="1:7" ht="15.6" x14ac:dyDescent="0.3">
      <c r="A71" s="496" t="s">
        <v>349</v>
      </c>
      <c r="B71" s="493" t="s">
        <v>350</v>
      </c>
      <c r="C71" s="502"/>
      <c r="D71" s="502"/>
      <c r="E71" s="502"/>
      <c r="F71" s="502"/>
      <c r="G71" s="502"/>
    </row>
    <row r="72" spans="1:7" ht="15.6" x14ac:dyDescent="0.3">
      <c r="A72" s="500" t="s">
        <v>494</v>
      </c>
      <c r="B72" s="493" t="s">
        <v>351</v>
      </c>
      <c r="C72" s="502"/>
      <c r="D72" s="502"/>
      <c r="E72" s="502"/>
      <c r="F72" s="502"/>
      <c r="G72" s="502"/>
    </row>
    <row r="73" spans="1:7" ht="16.2" x14ac:dyDescent="0.35">
      <c r="A73" s="497" t="s">
        <v>513</v>
      </c>
      <c r="B73" s="494" t="s">
        <v>352</v>
      </c>
      <c r="C73" s="504">
        <f>SUM(C70:C72)</f>
        <v>0</v>
      </c>
      <c r="D73" s="504">
        <v>0</v>
      </c>
      <c r="E73" s="504">
        <f>SUM(C73:D73)</f>
        <v>0</v>
      </c>
      <c r="F73" s="504">
        <v>0</v>
      </c>
      <c r="G73" s="504">
        <f>SUM(E73:F73)</f>
        <v>0</v>
      </c>
    </row>
    <row r="74" spans="1:7" ht="15.6" x14ac:dyDescent="0.3">
      <c r="A74" s="496" t="s">
        <v>495</v>
      </c>
      <c r="B74" s="493" t="s">
        <v>353</v>
      </c>
      <c r="C74" s="502"/>
      <c r="D74" s="502"/>
      <c r="E74" s="502"/>
      <c r="F74" s="502"/>
      <c r="G74" s="502"/>
    </row>
    <row r="75" spans="1:7" ht="15.6" x14ac:dyDescent="0.3">
      <c r="A75" s="500" t="s">
        <v>354</v>
      </c>
      <c r="B75" s="493" t="s">
        <v>355</v>
      </c>
      <c r="C75" s="502"/>
      <c r="D75" s="502"/>
      <c r="E75" s="502"/>
      <c r="F75" s="502"/>
      <c r="G75" s="502"/>
    </row>
    <row r="76" spans="1:7" ht="15.6" x14ac:dyDescent="0.3">
      <c r="A76" s="496" t="s">
        <v>496</v>
      </c>
      <c r="B76" s="493" t="s">
        <v>356</v>
      </c>
      <c r="C76" s="502"/>
      <c r="D76" s="502"/>
      <c r="E76" s="502"/>
      <c r="F76" s="502"/>
      <c r="G76" s="502"/>
    </row>
    <row r="77" spans="1:7" ht="15.6" x14ac:dyDescent="0.3">
      <c r="A77" s="500" t="s">
        <v>357</v>
      </c>
      <c r="B77" s="493" t="s">
        <v>358</v>
      </c>
      <c r="C77" s="502"/>
      <c r="D77" s="502"/>
      <c r="E77" s="502"/>
      <c r="F77" s="502"/>
      <c r="G77" s="502"/>
    </row>
    <row r="78" spans="1:7" ht="16.2" x14ac:dyDescent="0.35">
      <c r="A78" s="501" t="s">
        <v>514</v>
      </c>
      <c r="B78" s="494" t="s">
        <v>359</v>
      </c>
      <c r="C78" s="504">
        <f>SUM(C74:C77)</f>
        <v>0</v>
      </c>
      <c r="D78" s="504">
        <v>0</v>
      </c>
      <c r="E78" s="504">
        <f>SUM(C78:D78)</f>
        <v>0</v>
      </c>
      <c r="F78" s="504">
        <v>0</v>
      </c>
      <c r="G78" s="504">
        <f>SUM(E78:F78)</f>
        <v>0</v>
      </c>
    </row>
    <row r="79" spans="1:7" ht="15.6" x14ac:dyDescent="0.3">
      <c r="A79" s="493" t="s">
        <v>624</v>
      </c>
      <c r="B79" s="493" t="s">
        <v>360</v>
      </c>
      <c r="C79" s="492">
        <v>14180150</v>
      </c>
      <c r="D79" s="492">
        <v>0</v>
      </c>
      <c r="E79" s="492">
        <f>SUM(C79:D79)</f>
        <v>14180150</v>
      </c>
      <c r="F79" s="492">
        <v>0</v>
      </c>
      <c r="G79" s="492">
        <f>SUM(E79:F79)</f>
        <v>14180150</v>
      </c>
    </row>
    <row r="80" spans="1:7" ht="15.6" x14ac:dyDescent="0.3">
      <c r="A80" s="493" t="s">
        <v>625</v>
      </c>
      <c r="B80" s="493" t="s">
        <v>360</v>
      </c>
      <c r="C80" s="492">
        <f>'23.sz.bev. korm. funk.'!C83</f>
        <v>0</v>
      </c>
      <c r="D80" s="492">
        <v>0</v>
      </c>
      <c r="E80" s="492">
        <f t="shared" ref="E80:E82" si="34">SUM(C80:D80)</f>
        <v>0</v>
      </c>
      <c r="F80" s="492">
        <v>0</v>
      </c>
      <c r="G80" s="492">
        <f t="shared" ref="G80:G82" si="35">SUM(E80:F80)</f>
        <v>0</v>
      </c>
    </row>
    <row r="81" spans="1:7" ht="15.6" x14ac:dyDescent="0.3">
      <c r="A81" s="493" t="s">
        <v>622</v>
      </c>
      <c r="B81" s="493" t="s">
        <v>361</v>
      </c>
      <c r="C81" s="492">
        <f>'23.sz.bev. korm. funk.'!C84</f>
        <v>0</v>
      </c>
      <c r="D81" s="492">
        <v>0</v>
      </c>
      <c r="E81" s="492">
        <f t="shared" si="34"/>
        <v>0</v>
      </c>
      <c r="F81" s="492">
        <v>0</v>
      </c>
      <c r="G81" s="492">
        <f t="shared" si="35"/>
        <v>0</v>
      </c>
    </row>
    <row r="82" spans="1:7" ht="15.6" x14ac:dyDescent="0.3">
      <c r="A82" s="493" t="s">
        <v>623</v>
      </c>
      <c r="B82" s="493" t="s">
        <v>361</v>
      </c>
      <c r="C82" s="492">
        <f>'23.sz.bev. korm. funk.'!C85</f>
        <v>0</v>
      </c>
      <c r="D82" s="492">
        <v>0</v>
      </c>
      <c r="E82" s="492">
        <f t="shared" si="34"/>
        <v>0</v>
      </c>
      <c r="F82" s="492">
        <v>0</v>
      </c>
      <c r="G82" s="492">
        <f t="shared" si="35"/>
        <v>0</v>
      </c>
    </row>
    <row r="83" spans="1:7" ht="16.2" x14ac:dyDescent="0.35">
      <c r="A83" s="494" t="s">
        <v>515</v>
      </c>
      <c r="B83" s="494" t="s">
        <v>362</v>
      </c>
      <c r="C83" s="504">
        <f>SUM(C79:C82)</f>
        <v>14180150</v>
      </c>
      <c r="D83" s="504">
        <f>SUM(D80:D82)</f>
        <v>0</v>
      </c>
      <c r="E83" s="504">
        <f>SUM(C83:D83)</f>
        <v>14180150</v>
      </c>
      <c r="F83" s="504">
        <f>SUM(F80:F82)</f>
        <v>0</v>
      </c>
      <c r="G83" s="504">
        <f>SUM(E83:F83)</f>
        <v>14180150</v>
      </c>
    </row>
    <row r="84" spans="1:7" ht="15.6" x14ac:dyDescent="0.3">
      <c r="A84" s="500" t="s">
        <v>363</v>
      </c>
      <c r="B84" s="493" t="s">
        <v>364</v>
      </c>
      <c r="C84" s="492">
        <v>1135310</v>
      </c>
      <c r="D84" s="492">
        <v>0</v>
      </c>
      <c r="E84" s="492">
        <v>1635000</v>
      </c>
      <c r="F84" s="492">
        <v>0</v>
      </c>
      <c r="G84" s="492">
        <f>SUM(E84:F84)</f>
        <v>1635000</v>
      </c>
    </row>
    <row r="85" spans="1:7" ht="15.6" x14ac:dyDescent="0.3">
      <c r="A85" s="500" t="s">
        <v>365</v>
      </c>
      <c r="B85" s="493" t="s">
        <v>366</v>
      </c>
      <c r="C85" s="492"/>
      <c r="D85" s="492"/>
      <c r="E85" s="492">
        <v>0</v>
      </c>
      <c r="F85" s="492"/>
      <c r="G85" s="492">
        <f>SUM(E85:F85)</f>
        <v>0</v>
      </c>
    </row>
    <row r="86" spans="1:7" ht="15.6" x14ac:dyDescent="0.3">
      <c r="A86" s="500" t="s">
        <v>367</v>
      </c>
      <c r="B86" s="493" t="s">
        <v>368</v>
      </c>
      <c r="C86" s="492">
        <f>'23.sz.bev. korm. funk.'!C89</f>
        <v>0</v>
      </c>
      <c r="D86" s="492">
        <v>0</v>
      </c>
      <c r="E86" s="492">
        <f>SUM(C86:D86)</f>
        <v>0</v>
      </c>
      <c r="F86" s="492">
        <v>0</v>
      </c>
      <c r="G86" s="492">
        <f>SUM(E86:F86)</f>
        <v>0</v>
      </c>
    </row>
    <row r="87" spans="1:7" ht="15.6" x14ac:dyDescent="0.3">
      <c r="A87" s="500" t="s">
        <v>369</v>
      </c>
      <c r="B87" s="493" t="s">
        <v>370</v>
      </c>
      <c r="C87" s="492"/>
      <c r="D87" s="492"/>
      <c r="E87" s="492"/>
      <c r="F87" s="492"/>
      <c r="G87" s="492"/>
    </row>
    <row r="88" spans="1:7" ht="15.6" x14ac:dyDescent="0.3">
      <c r="A88" s="496" t="s">
        <v>497</v>
      </c>
      <c r="B88" s="493" t="s">
        <v>371</v>
      </c>
      <c r="C88" s="492"/>
      <c r="D88" s="492"/>
      <c r="E88" s="492"/>
      <c r="F88" s="492"/>
      <c r="G88" s="492"/>
    </row>
    <row r="89" spans="1:7" ht="15.6" x14ac:dyDescent="0.3">
      <c r="A89" s="497" t="s">
        <v>516</v>
      </c>
      <c r="B89" s="494" t="s">
        <v>373</v>
      </c>
      <c r="C89" s="505">
        <f>C73+C78+C83+C84+C85+C86+C87+C88</f>
        <v>15315460</v>
      </c>
      <c r="D89" s="505">
        <v>0</v>
      </c>
      <c r="E89" s="505">
        <f>SUM(C89:D89)</f>
        <v>15315460</v>
      </c>
      <c r="F89" s="505">
        <v>0</v>
      </c>
      <c r="G89" s="505">
        <f>SUM(E89:F89)</f>
        <v>15315460</v>
      </c>
    </row>
    <row r="90" spans="1:7" ht="15.6" x14ac:dyDescent="0.3">
      <c r="A90" s="496" t="s">
        <v>374</v>
      </c>
      <c r="B90" s="493" t="s">
        <v>375</v>
      </c>
      <c r="C90" s="492"/>
      <c r="D90" s="492"/>
      <c r="E90" s="492"/>
      <c r="F90" s="492"/>
      <c r="G90" s="492"/>
    </row>
    <row r="91" spans="1:7" ht="15.6" x14ac:dyDescent="0.3">
      <c r="A91" s="496" t="s">
        <v>376</v>
      </c>
      <c r="B91" s="493" t="s">
        <v>377</v>
      </c>
      <c r="C91" s="492"/>
      <c r="D91" s="492"/>
      <c r="E91" s="492"/>
      <c r="F91" s="492"/>
      <c r="G91" s="492"/>
    </row>
    <row r="92" spans="1:7" ht="15.6" x14ac:dyDescent="0.3">
      <c r="A92" s="500" t="s">
        <v>378</v>
      </c>
      <c r="B92" s="493" t="s">
        <v>379</v>
      </c>
      <c r="C92" s="492"/>
      <c r="D92" s="492"/>
      <c r="E92" s="492"/>
      <c r="F92" s="492"/>
      <c r="G92" s="492"/>
    </row>
    <row r="93" spans="1:7" ht="15.6" x14ac:dyDescent="0.3">
      <c r="A93" s="500" t="s">
        <v>498</v>
      </c>
      <c r="B93" s="493" t="s">
        <v>380</v>
      </c>
      <c r="C93" s="492"/>
      <c r="D93" s="492"/>
      <c r="E93" s="492"/>
      <c r="F93" s="492"/>
      <c r="G93" s="492"/>
    </row>
    <row r="94" spans="1:7" ht="16.2" x14ac:dyDescent="0.35">
      <c r="A94" s="501" t="s">
        <v>517</v>
      </c>
      <c r="B94" s="494" t="s">
        <v>381</v>
      </c>
      <c r="C94" s="504">
        <f>SUM(C90:C93)</f>
        <v>0</v>
      </c>
      <c r="D94" s="504">
        <v>0</v>
      </c>
      <c r="E94" s="504">
        <f>SUM(C94:D94)</f>
        <v>0</v>
      </c>
      <c r="F94" s="504">
        <v>0</v>
      </c>
      <c r="G94" s="504">
        <f>SUM(E94:F94)</f>
        <v>0</v>
      </c>
    </row>
    <row r="95" spans="1:7" ht="15.6" x14ac:dyDescent="0.3">
      <c r="A95" s="497" t="s">
        <v>382</v>
      </c>
      <c r="B95" s="494" t="s">
        <v>383</v>
      </c>
      <c r="C95" s="492"/>
      <c r="D95" s="492"/>
      <c r="E95" s="492"/>
      <c r="F95" s="492"/>
      <c r="G95" s="492"/>
    </row>
    <row r="96" spans="1:7" ht="16.2" thickBot="1" x14ac:dyDescent="0.35">
      <c r="A96" s="478" t="s">
        <v>518</v>
      </c>
      <c r="B96" s="479" t="s">
        <v>384</v>
      </c>
      <c r="C96" s="506">
        <f>C89+C94+C95</f>
        <v>15315460</v>
      </c>
      <c r="D96" s="506">
        <v>500000</v>
      </c>
      <c r="E96" s="506">
        <f>SUM(C96:D96)</f>
        <v>15815460</v>
      </c>
      <c r="F96" s="506">
        <v>0</v>
      </c>
      <c r="G96" s="506">
        <f>SUM(E96:F96)</f>
        <v>15815460</v>
      </c>
    </row>
    <row r="97" spans="1:11" ht="16.2" thickBot="1" x14ac:dyDescent="0.35">
      <c r="A97" s="480" t="s">
        <v>500</v>
      </c>
      <c r="B97" s="481"/>
      <c r="C97" s="507">
        <f>C69+C96</f>
        <v>56376219</v>
      </c>
      <c r="D97" s="507">
        <f t="shared" ref="D97:E97" si="36">D69+D96</f>
        <v>130000</v>
      </c>
      <c r="E97" s="507">
        <f t="shared" si="36"/>
        <v>56506219</v>
      </c>
      <c r="F97" s="507">
        <f t="shared" ref="F97:G97" si="37">F69+F96</f>
        <v>9468189</v>
      </c>
      <c r="G97" s="507">
        <f t="shared" si="37"/>
        <v>65974408</v>
      </c>
    </row>
    <row r="98" spans="1:11" ht="16.2" thickBot="1" x14ac:dyDescent="0.35">
      <c r="A98" s="809"/>
      <c r="B98" s="809"/>
      <c r="C98" s="810"/>
      <c r="D98" s="810"/>
      <c r="E98" s="810"/>
      <c r="F98" s="810"/>
      <c r="G98" s="810"/>
    </row>
    <row r="99" spans="1:11" s="442" customFormat="1" ht="15" customHeight="1" x14ac:dyDescent="0.3">
      <c r="A99" s="811" t="s">
        <v>1006</v>
      </c>
      <c r="B99" s="812"/>
      <c r="C99" s="813">
        <f>C20+C34+C46+C50+C83</f>
        <v>54240909</v>
      </c>
      <c r="D99" s="813">
        <f t="shared" ref="D99:E99" si="38">D20+D34+D46+D50+D83</f>
        <v>-370000</v>
      </c>
      <c r="E99" s="813">
        <f t="shared" si="38"/>
        <v>53870909</v>
      </c>
      <c r="F99" s="813">
        <f t="shared" ref="F99:G99" si="39">F20+F34+F46+F50+F83</f>
        <v>1471893</v>
      </c>
      <c r="G99" s="813">
        <f t="shared" si="39"/>
        <v>55342802</v>
      </c>
    </row>
    <row r="100" spans="1:11" s="154" customFormat="1" ht="16.2" thickBot="1" x14ac:dyDescent="0.35">
      <c r="A100" s="814" t="s">
        <v>1008</v>
      </c>
      <c r="B100" s="815"/>
      <c r="C100" s="816">
        <f>'3.sz.m.kiadások M-F'!C26+'3.sz.m.kiadások M-F'!C27+'3.sz.m.kiadások M-F'!C52+'3.sz.m.kiadások M-F'!C61+'3.sz.m.kiadások M-F'!C75+'3.sz.m.kiadások M-F'!C123</f>
        <v>45079719</v>
      </c>
      <c r="D100" s="816">
        <v>0</v>
      </c>
      <c r="E100" s="816">
        <f>'3.sz.m.kiadások M-F'!E26+'3.sz.m.kiadások M-F'!E27+'3.sz.m.kiadások M-F'!E52+'3.sz.m.kiadások M-F'!E61+'3.sz.m.kiadások M-F'!E75+'3.sz.m.kiadások M-F'!E123</f>
        <v>46213819</v>
      </c>
      <c r="F100" s="816">
        <v>0</v>
      </c>
      <c r="G100" s="816">
        <f>'3.sz.m.kiadások M-F'!G26+'3.sz.m.kiadások M-F'!G27+'3.sz.m.kiadások M-F'!G52+'3.sz.m.kiadások M-F'!G61+'3.sz.m.kiadások M-F'!G75+'3.sz.m.kiadások M-F'!G123</f>
        <v>46796712</v>
      </c>
    </row>
    <row r="101" spans="1:11" ht="16.2" thickBot="1" x14ac:dyDescent="0.35">
      <c r="A101" s="817" t="s">
        <v>1007</v>
      </c>
      <c r="B101" s="818"/>
      <c r="C101" s="507">
        <f>C99-C100</f>
        <v>9161190</v>
      </c>
      <c r="D101" s="507">
        <f t="shared" ref="D101:E101" si="40">D99-D100</f>
        <v>-370000</v>
      </c>
      <c r="E101" s="507">
        <f t="shared" si="40"/>
        <v>7657090</v>
      </c>
      <c r="F101" s="507">
        <f t="shared" ref="F101:G101" si="41">F99-F100</f>
        <v>1471893</v>
      </c>
      <c r="G101" s="507">
        <f t="shared" si="41"/>
        <v>8546090</v>
      </c>
    </row>
    <row r="102" spans="1:11" ht="15.6" x14ac:dyDescent="0.3">
      <c r="A102" s="819"/>
      <c r="B102" s="820"/>
      <c r="C102" s="744"/>
      <c r="D102" s="744"/>
      <c r="E102" s="744"/>
      <c r="F102" s="744"/>
      <c r="G102" s="744"/>
    </row>
    <row r="103" spans="1:11" ht="15" customHeight="1" x14ac:dyDescent="0.3">
      <c r="A103" s="821" t="s">
        <v>1009</v>
      </c>
      <c r="B103" s="500"/>
      <c r="C103" s="492">
        <f>C57+C63+C67</f>
        <v>1000000</v>
      </c>
      <c r="D103" s="492">
        <v>0</v>
      </c>
      <c r="E103" s="492">
        <f>SUM(C103:D103)</f>
        <v>1000000</v>
      </c>
      <c r="F103" s="492">
        <v>0</v>
      </c>
      <c r="G103" s="492">
        <f>SUM(E103:F103)</f>
        <v>1000000</v>
      </c>
      <c r="H103" s="429"/>
      <c r="I103" s="429"/>
      <c r="J103" s="429"/>
      <c r="K103" s="429"/>
    </row>
    <row r="104" spans="1:11" s="154" customFormat="1" ht="16.2" thickBot="1" x14ac:dyDescent="0.35">
      <c r="A104" s="814" t="s">
        <v>1011</v>
      </c>
      <c r="B104" s="815"/>
      <c r="C104" s="816">
        <f>'3.sz.m.kiadások M-F'!C84+'3.sz.m.kiadások M-F'!C89+'3.sz.m.kiadások M-F'!C98</f>
        <v>11296500</v>
      </c>
      <c r="D104" s="816">
        <v>0</v>
      </c>
      <c r="E104" s="492">
        <f>SUM(C104:D104)</f>
        <v>11296500</v>
      </c>
      <c r="F104" s="816">
        <v>0</v>
      </c>
      <c r="G104" s="492">
        <f>SUM(E104:F104)</f>
        <v>11296500</v>
      </c>
      <c r="H104" s="328"/>
      <c r="I104" s="328"/>
      <c r="J104" s="328"/>
      <c r="K104" s="328"/>
    </row>
    <row r="105" spans="1:11" ht="16.2" thickBot="1" x14ac:dyDescent="0.35">
      <c r="A105" s="817" t="s">
        <v>1010</v>
      </c>
      <c r="B105" s="822"/>
      <c r="C105" s="507">
        <f>C103-C104</f>
        <v>-10296500</v>
      </c>
      <c r="D105" s="507">
        <f t="shared" ref="D105:E105" si="42">D103-D104</f>
        <v>0</v>
      </c>
      <c r="E105" s="507">
        <f t="shared" si="42"/>
        <v>-10296500</v>
      </c>
      <c r="F105" s="507">
        <f t="shared" ref="F105:G105" si="43">F103-F104</f>
        <v>0</v>
      </c>
      <c r="G105" s="507">
        <f t="shared" si="43"/>
        <v>-10296500</v>
      </c>
      <c r="H105" s="429"/>
      <c r="I105" s="429"/>
      <c r="J105" s="429"/>
      <c r="K105" s="429"/>
    </row>
    <row r="106" spans="1:11" ht="15.6" x14ac:dyDescent="0.3">
      <c r="A106" s="823"/>
      <c r="B106" s="823"/>
      <c r="C106" s="824"/>
      <c r="D106" s="824"/>
      <c r="E106" s="824"/>
      <c r="F106" s="824"/>
      <c r="G106" s="824"/>
      <c r="H106" s="429"/>
      <c r="I106" s="429"/>
      <c r="J106" s="429"/>
      <c r="K106" s="429"/>
    </row>
    <row r="107" spans="1:11" ht="16.2" thickBot="1" x14ac:dyDescent="0.35">
      <c r="A107" s="809"/>
      <c r="B107" s="809"/>
      <c r="C107" s="810"/>
      <c r="D107" s="810"/>
      <c r="E107" s="810"/>
      <c r="F107" s="810"/>
      <c r="G107" s="810"/>
    </row>
    <row r="108" spans="1:11" ht="16.2" thickBot="1" x14ac:dyDescent="0.35">
      <c r="A108" s="811" t="s">
        <v>888</v>
      </c>
      <c r="B108" s="825"/>
      <c r="C108" s="813">
        <f>C69</f>
        <v>41060759</v>
      </c>
      <c r="D108" s="813">
        <v>0</v>
      </c>
      <c r="E108" s="813">
        <f>SUM(C108:D108)</f>
        <v>41060759</v>
      </c>
      <c r="F108" s="813">
        <v>0</v>
      </c>
      <c r="G108" s="813">
        <f>SUM(E108:F108)</f>
        <v>41060759</v>
      </c>
    </row>
    <row r="109" spans="1:11" ht="16.2" thickBot="1" x14ac:dyDescent="0.35">
      <c r="A109" s="826" t="s">
        <v>889</v>
      </c>
      <c r="B109" s="827"/>
      <c r="C109" s="745">
        <f>'3.sz.m.kiadások M-F'!C100</f>
        <v>55241219</v>
      </c>
      <c r="D109" s="745">
        <v>0</v>
      </c>
      <c r="E109" s="813">
        <f>SUM(C109:D109)</f>
        <v>55241219</v>
      </c>
      <c r="F109" s="745">
        <v>0</v>
      </c>
      <c r="G109" s="813">
        <f>SUM(E109:F109)</f>
        <v>55241219</v>
      </c>
    </row>
    <row r="110" spans="1:11" ht="16.2" thickBot="1" x14ac:dyDescent="0.35">
      <c r="A110" s="817" t="s">
        <v>1015</v>
      </c>
      <c r="B110" s="822"/>
      <c r="C110" s="507">
        <f>C108-C109</f>
        <v>-14180460</v>
      </c>
      <c r="D110" s="507">
        <f>D108-D109</f>
        <v>0</v>
      </c>
      <c r="E110" s="507">
        <f>E108-E109</f>
        <v>-14180460</v>
      </c>
      <c r="F110" s="507">
        <f>F108-F109</f>
        <v>0</v>
      </c>
      <c r="G110" s="507">
        <f>G108-G109</f>
        <v>-14180460</v>
      </c>
      <c r="H110" s="429"/>
      <c r="I110" s="429"/>
      <c r="K110" s="429"/>
    </row>
    <row r="111" spans="1:11" ht="15.6" x14ac:dyDescent="0.3">
      <c r="A111" s="809"/>
      <c r="B111" s="809"/>
      <c r="C111" s="810"/>
      <c r="D111" s="810"/>
      <c r="E111" s="810"/>
      <c r="F111" s="810"/>
      <c r="G111" s="810"/>
      <c r="H111" s="429"/>
      <c r="I111" s="429"/>
    </row>
    <row r="112" spans="1:11" ht="16.2" thickBot="1" x14ac:dyDescent="0.35">
      <c r="A112" s="809"/>
      <c r="B112" s="809"/>
      <c r="C112" s="810"/>
      <c r="D112" s="810"/>
      <c r="E112" s="810"/>
      <c r="F112" s="810"/>
      <c r="G112" s="810"/>
    </row>
    <row r="113" spans="1:11" ht="16.2" thickBot="1" x14ac:dyDescent="0.35">
      <c r="A113" s="811" t="s">
        <v>1063</v>
      </c>
      <c r="B113" s="825"/>
      <c r="C113" s="813">
        <f>C96</f>
        <v>15315460</v>
      </c>
      <c r="D113" s="813">
        <f>D96</f>
        <v>500000</v>
      </c>
      <c r="E113" s="813">
        <f>SUM(C113:D113)</f>
        <v>15815460</v>
      </c>
      <c r="F113" s="813">
        <v>0</v>
      </c>
      <c r="G113" s="813">
        <f>SUM(E113:F113)</f>
        <v>15815460</v>
      </c>
    </row>
    <row r="114" spans="1:11" ht="16.2" thickBot="1" x14ac:dyDescent="0.35">
      <c r="A114" s="826" t="s">
        <v>1064</v>
      </c>
      <c r="B114" s="827"/>
      <c r="C114" s="745">
        <f>'3.sz.m.kiadások M-F'!C123</f>
        <v>1135000</v>
      </c>
      <c r="D114" s="745">
        <v>0</v>
      </c>
      <c r="E114" s="813">
        <f>SUM(C114:D114)</f>
        <v>1135000</v>
      </c>
      <c r="F114" s="745">
        <v>0</v>
      </c>
      <c r="G114" s="813">
        <f>SUM(E114:F114)</f>
        <v>1135000</v>
      </c>
    </row>
    <row r="115" spans="1:11" ht="16.2" thickBot="1" x14ac:dyDescent="0.35">
      <c r="A115" s="817" t="s">
        <v>1065</v>
      </c>
      <c r="B115" s="822"/>
      <c r="C115" s="507">
        <f>C113-C114</f>
        <v>14180460</v>
      </c>
      <c r="D115" s="507">
        <f t="shared" ref="D115:E115" si="44">D113-D114</f>
        <v>500000</v>
      </c>
      <c r="E115" s="507">
        <f t="shared" si="44"/>
        <v>14680460</v>
      </c>
      <c r="F115" s="507">
        <f t="shared" ref="F115:G115" si="45">F113-F114</f>
        <v>0</v>
      </c>
      <c r="G115" s="507">
        <f t="shared" si="45"/>
        <v>14680460</v>
      </c>
      <c r="H115" s="429"/>
      <c r="I115" s="429"/>
      <c r="K115" s="429"/>
    </row>
    <row r="116" spans="1:11" x14ac:dyDescent="0.3">
      <c r="D116" s="429"/>
      <c r="E116" s="429"/>
      <c r="F116" s="429"/>
      <c r="G116" s="429"/>
    </row>
    <row r="117" spans="1:11" x14ac:dyDescent="0.3">
      <c r="D117" s="429"/>
      <c r="E117" s="429"/>
      <c r="F117" s="429"/>
      <c r="G117" s="429"/>
    </row>
    <row r="118" spans="1:11" x14ac:dyDescent="0.3">
      <c r="D118" s="429"/>
      <c r="E118" s="429"/>
      <c r="F118" s="429"/>
      <c r="G118" s="429"/>
    </row>
    <row r="119" spans="1:11" x14ac:dyDescent="0.3">
      <c r="D119" s="429"/>
      <c r="E119" s="429"/>
      <c r="F119" s="429"/>
      <c r="G119" s="429"/>
    </row>
    <row r="120" spans="1:11" x14ac:dyDescent="0.3">
      <c r="D120" s="429"/>
      <c r="E120" s="429"/>
      <c r="F120" s="429"/>
      <c r="G120" s="429"/>
    </row>
    <row r="121" spans="1:11" x14ac:dyDescent="0.3">
      <c r="D121" s="429"/>
      <c r="E121" s="429"/>
      <c r="F121" s="429"/>
      <c r="G121" s="429"/>
    </row>
    <row r="122" spans="1:11" x14ac:dyDescent="0.3">
      <c r="D122" s="429"/>
      <c r="E122" s="429"/>
      <c r="F122" s="429"/>
      <c r="G122" s="429"/>
    </row>
    <row r="123" spans="1:11" x14ac:dyDescent="0.3">
      <c r="D123" s="429"/>
      <c r="E123" s="429"/>
      <c r="F123" s="429"/>
      <c r="G123" s="429"/>
    </row>
    <row r="124" spans="1:11" x14ac:dyDescent="0.3">
      <c r="D124" s="429"/>
      <c r="E124" s="429"/>
      <c r="F124" s="429"/>
      <c r="G124" s="429"/>
    </row>
    <row r="125" spans="1:11" x14ac:dyDescent="0.3">
      <c r="D125" s="429"/>
      <c r="E125" s="429"/>
      <c r="F125" s="429"/>
      <c r="G125" s="429"/>
    </row>
    <row r="126" spans="1:11" x14ac:dyDescent="0.3">
      <c r="D126" s="429"/>
      <c r="E126" s="429"/>
      <c r="F126" s="429"/>
      <c r="G126" s="429"/>
    </row>
    <row r="127" spans="1:11" x14ac:dyDescent="0.3">
      <c r="D127" s="429"/>
      <c r="E127" s="429"/>
      <c r="F127" s="429"/>
      <c r="G127" s="429"/>
    </row>
    <row r="128" spans="1:11" x14ac:dyDescent="0.3">
      <c r="D128" s="429"/>
      <c r="E128" s="429"/>
      <c r="F128" s="429"/>
      <c r="G128" s="429"/>
    </row>
    <row r="129" spans="4:7" x14ac:dyDescent="0.3">
      <c r="D129" s="429"/>
      <c r="E129" s="429"/>
      <c r="F129" s="429"/>
      <c r="G129" s="429"/>
    </row>
    <row r="130" spans="4:7" x14ac:dyDescent="0.3">
      <c r="D130" s="429"/>
      <c r="E130" s="429"/>
      <c r="F130" s="429"/>
      <c r="G130" s="429"/>
    </row>
    <row r="131" spans="4:7" x14ac:dyDescent="0.3">
      <c r="D131" s="429"/>
      <c r="E131" s="429"/>
      <c r="F131" s="429"/>
      <c r="G131" s="429"/>
    </row>
    <row r="132" spans="4:7" x14ac:dyDescent="0.3">
      <c r="D132" s="429"/>
      <c r="E132" s="429"/>
      <c r="F132" s="429"/>
      <c r="G132" s="429"/>
    </row>
    <row r="133" spans="4:7" x14ac:dyDescent="0.3">
      <c r="D133" s="429"/>
      <c r="E133" s="429"/>
      <c r="F133" s="429"/>
      <c r="G133" s="429"/>
    </row>
    <row r="134" spans="4:7" x14ac:dyDescent="0.3">
      <c r="D134" s="429"/>
      <c r="E134" s="429"/>
      <c r="F134" s="429"/>
      <c r="G134" s="429"/>
    </row>
    <row r="135" spans="4:7" x14ac:dyDescent="0.3">
      <c r="D135" s="429"/>
      <c r="E135" s="429"/>
      <c r="F135" s="429"/>
      <c r="G135" s="429"/>
    </row>
    <row r="136" spans="4:7" x14ac:dyDescent="0.3">
      <c r="D136" s="429"/>
      <c r="E136" s="429"/>
      <c r="F136" s="429"/>
      <c r="G136" s="429"/>
    </row>
    <row r="137" spans="4:7" x14ac:dyDescent="0.3">
      <c r="D137" s="429"/>
      <c r="E137" s="429"/>
      <c r="F137" s="429"/>
      <c r="G137" s="429"/>
    </row>
    <row r="138" spans="4:7" x14ac:dyDescent="0.3">
      <c r="D138" s="429"/>
      <c r="E138" s="429"/>
      <c r="F138" s="429"/>
      <c r="G138" s="429"/>
    </row>
    <row r="139" spans="4:7" x14ac:dyDescent="0.3">
      <c r="D139" s="429"/>
      <c r="E139" s="429"/>
      <c r="F139" s="429"/>
      <c r="G139" s="429"/>
    </row>
    <row r="140" spans="4:7" x14ac:dyDescent="0.3">
      <c r="D140" s="429"/>
      <c r="E140" s="429"/>
      <c r="F140" s="429"/>
      <c r="G140" s="429"/>
    </row>
    <row r="141" spans="4:7" x14ac:dyDescent="0.3">
      <c r="D141" s="429"/>
      <c r="E141" s="429"/>
      <c r="F141" s="429"/>
      <c r="G141" s="429"/>
    </row>
    <row r="142" spans="4:7" x14ac:dyDescent="0.3">
      <c r="D142" s="429"/>
      <c r="E142" s="429"/>
      <c r="F142" s="429"/>
      <c r="G142" s="429"/>
    </row>
    <row r="143" spans="4:7" x14ac:dyDescent="0.3">
      <c r="D143" s="429"/>
      <c r="E143" s="429"/>
      <c r="F143" s="429"/>
      <c r="G143" s="429"/>
    </row>
    <row r="144" spans="4:7" x14ac:dyDescent="0.3">
      <c r="D144" s="429"/>
      <c r="E144" s="429"/>
      <c r="F144" s="429"/>
      <c r="G144" s="429"/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B36"/>
  <sheetViews>
    <sheetView view="pageBreakPreview" zoomScale="60" zoomScaleNormal="100" workbookViewId="0">
      <selection activeCell="B23" sqref="B23"/>
    </sheetView>
  </sheetViews>
  <sheetFormatPr defaultRowHeight="14.4" x14ac:dyDescent="0.3"/>
  <cols>
    <col min="1" max="1" width="86.33203125" customWidth="1"/>
    <col min="2" max="2" width="28.33203125" customWidth="1"/>
  </cols>
  <sheetData>
    <row r="1" spans="1:2" ht="15" customHeight="1" x14ac:dyDescent="0.3">
      <c r="A1" s="1018" t="s">
        <v>1186</v>
      </c>
      <c r="B1" s="1018"/>
    </row>
    <row r="2" spans="1:2" ht="25.5" customHeight="1" x14ac:dyDescent="0.3">
      <c r="A2" s="998" t="str">
        <f>' Melléklet 2020'!A1:B1</f>
        <v>Szőc Község Önkormányzata</v>
      </c>
      <c r="B2" s="998"/>
    </row>
    <row r="3" spans="1:2" ht="25.5" customHeight="1" x14ac:dyDescent="0.3">
      <c r="A3" s="999" t="s">
        <v>1121</v>
      </c>
      <c r="B3" s="999"/>
    </row>
    <row r="4" spans="1:2" ht="23.25" customHeight="1" x14ac:dyDescent="0.3">
      <c r="A4" s="1019" t="s">
        <v>575</v>
      </c>
      <c r="B4" s="1019"/>
    </row>
    <row r="5" spans="1:2" ht="15" customHeight="1" x14ac:dyDescent="0.3">
      <c r="A5" s="508"/>
      <c r="B5" s="509"/>
    </row>
    <row r="6" spans="1:2" ht="15" customHeight="1" x14ac:dyDescent="0.3">
      <c r="A6" s="508"/>
      <c r="B6" s="509"/>
    </row>
    <row r="7" spans="1:2" ht="51" customHeight="1" x14ac:dyDescent="0.3">
      <c r="A7" s="510" t="s">
        <v>574</v>
      </c>
      <c r="B7" s="511" t="s">
        <v>621</v>
      </c>
    </row>
    <row r="8" spans="1:2" ht="15" customHeight="1" x14ac:dyDescent="0.3">
      <c r="A8" s="512" t="s">
        <v>548</v>
      </c>
      <c r="B8" s="513">
        <v>0</v>
      </c>
    </row>
    <row r="9" spans="1:2" ht="15" customHeight="1" x14ac:dyDescent="0.3">
      <c r="A9" s="512" t="s">
        <v>549</v>
      </c>
      <c r="B9" s="513">
        <v>0</v>
      </c>
    </row>
    <row r="10" spans="1:2" ht="15" customHeight="1" x14ac:dyDescent="0.3">
      <c r="A10" s="512" t="s">
        <v>550</v>
      </c>
      <c r="B10" s="513">
        <v>0</v>
      </c>
    </row>
    <row r="11" spans="1:2" ht="15" customHeight="1" x14ac:dyDescent="0.3">
      <c r="A11" s="512" t="s">
        <v>551</v>
      </c>
      <c r="B11" s="513">
        <v>0</v>
      </c>
    </row>
    <row r="12" spans="1:2" ht="15" customHeight="1" x14ac:dyDescent="0.3">
      <c r="A12" s="510" t="s">
        <v>569</v>
      </c>
      <c r="B12" s="514">
        <f>SUM(B8:B11)</f>
        <v>0</v>
      </c>
    </row>
    <row r="13" spans="1:2" ht="15" customHeight="1" x14ac:dyDescent="0.3">
      <c r="A13" s="512" t="s">
        <v>552</v>
      </c>
      <c r="B13" s="513">
        <v>0</v>
      </c>
    </row>
    <row r="14" spans="1:2" ht="15" customHeight="1" x14ac:dyDescent="0.3">
      <c r="A14" s="512" t="s">
        <v>553</v>
      </c>
      <c r="B14" s="513">
        <v>0</v>
      </c>
    </row>
    <row r="15" spans="1:2" ht="15" customHeight="1" x14ac:dyDescent="0.3">
      <c r="A15" s="512" t="s">
        <v>554</v>
      </c>
      <c r="B15" s="513">
        <v>0</v>
      </c>
    </row>
    <row r="16" spans="1:2" ht="15" customHeight="1" x14ac:dyDescent="0.3">
      <c r="A16" s="512" t="s">
        <v>555</v>
      </c>
      <c r="B16" s="513">
        <v>1</v>
      </c>
    </row>
    <row r="17" spans="1:2" ht="15" customHeight="1" x14ac:dyDescent="0.3">
      <c r="A17" s="512" t="s">
        <v>556</v>
      </c>
      <c r="B17" s="513">
        <v>0</v>
      </c>
    </row>
    <row r="18" spans="1:2" ht="15" customHeight="1" x14ac:dyDescent="0.3">
      <c r="A18" s="512" t="s">
        <v>557</v>
      </c>
      <c r="B18" s="513">
        <v>0</v>
      </c>
    </row>
    <row r="19" spans="1:2" ht="15" customHeight="1" x14ac:dyDescent="0.3">
      <c r="A19" s="512" t="s">
        <v>558</v>
      </c>
      <c r="B19" s="513">
        <v>0</v>
      </c>
    </row>
    <row r="20" spans="1:2" ht="15" customHeight="1" x14ac:dyDescent="0.3">
      <c r="A20" s="510" t="s">
        <v>570</v>
      </c>
      <c r="B20" s="514">
        <f>SUM(B13:B19)</f>
        <v>1</v>
      </c>
    </row>
    <row r="21" spans="1:2" ht="31.5" customHeight="1" x14ac:dyDescent="0.3">
      <c r="A21" s="512" t="s">
        <v>559</v>
      </c>
      <c r="B21" s="513">
        <v>0</v>
      </c>
    </row>
    <row r="22" spans="1:2" ht="15" customHeight="1" x14ac:dyDescent="0.3">
      <c r="A22" s="512" t="s">
        <v>746</v>
      </c>
      <c r="B22" s="513">
        <v>0</v>
      </c>
    </row>
    <row r="23" spans="1:2" ht="15" customHeight="1" x14ac:dyDescent="0.3">
      <c r="A23" s="512" t="s">
        <v>560</v>
      </c>
      <c r="B23" s="513">
        <v>3</v>
      </c>
    </row>
    <row r="24" spans="1:2" ht="15" customHeight="1" x14ac:dyDescent="0.3">
      <c r="A24" s="510" t="s">
        <v>571</v>
      </c>
      <c r="B24" s="514">
        <f>SUM(B21:B23)</f>
        <v>3</v>
      </c>
    </row>
    <row r="25" spans="1:2" ht="15" customHeight="1" x14ac:dyDescent="0.3">
      <c r="A25" s="512" t="s">
        <v>561</v>
      </c>
      <c r="B25" s="513">
        <v>1</v>
      </c>
    </row>
    <row r="26" spans="1:2" ht="15" customHeight="1" x14ac:dyDescent="0.3">
      <c r="A26" s="512" t="s">
        <v>562</v>
      </c>
      <c r="B26" s="513">
        <v>3</v>
      </c>
    </row>
    <row r="27" spans="1:2" ht="33" customHeight="1" x14ac:dyDescent="0.3">
      <c r="A27" s="512" t="s">
        <v>563</v>
      </c>
      <c r="B27" s="513">
        <v>1</v>
      </c>
    </row>
    <row r="28" spans="1:2" ht="15" customHeight="1" x14ac:dyDescent="0.3">
      <c r="A28" s="510" t="s">
        <v>572</v>
      </c>
      <c r="B28" s="514">
        <f>SUM(B25:B27)</f>
        <v>5</v>
      </c>
    </row>
    <row r="29" spans="1:2" ht="37.5" customHeight="1" x14ac:dyDescent="0.3">
      <c r="A29" s="510" t="s">
        <v>573</v>
      </c>
      <c r="B29" s="514">
        <f>B12+B20+B24+B28</f>
        <v>9</v>
      </c>
    </row>
    <row r="30" spans="1:2" ht="30" customHeight="1" x14ac:dyDescent="0.3">
      <c r="A30" s="512" t="s">
        <v>564</v>
      </c>
      <c r="B30" s="513">
        <v>0</v>
      </c>
    </row>
    <row r="31" spans="1:2" ht="32.25" customHeight="1" x14ac:dyDescent="0.3">
      <c r="A31" s="512" t="s">
        <v>565</v>
      </c>
      <c r="B31" s="513">
        <v>0</v>
      </c>
    </row>
    <row r="32" spans="1:2" ht="31.5" customHeight="1" x14ac:dyDescent="0.3">
      <c r="A32" s="512" t="s">
        <v>566</v>
      </c>
      <c r="B32" s="513">
        <v>0</v>
      </c>
    </row>
    <row r="33" spans="1:2" ht="15" customHeight="1" x14ac:dyDescent="0.3">
      <c r="A33" s="512" t="s">
        <v>567</v>
      </c>
      <c r="B33" s="513">
        <v>0</v>
      </c>
    </row>
    <row r="34" spans="1:2" ht="50.25" customHeight="1" x14ac:dyDescent="0.3">
      <c r="A34" s="510" t="s">
        <v>568</v>
      </c>
      <c r="B34" s="514">
        <f>SUM(B30:B33)</f>
        <v>0</v>
      </c>
    </row>
    <row r="35" spans="1:2" ht="15" customHeight="1" x14ac:dyDescent="0.3">
      <c r="A35" s="1020"/>
      <c r="B35" s="1020"/>
    </row>
    <row r="36" spans="1:2" ht="15" customHeight="1" x14ac:dyDescent="0.3">
      <c r="A36" s="978"/>
      <c r="B36" s="978"/>
    </row>
  </sheetData>
  <mergeCells count="6">
    <mergeCell ref="A36:B36"/>
    <mergeCell ref="A1:B1"/>
    <mergeCell ref="A2:B2"/>
    <mergeCell ref="A3:B3"/>
    <mergeCell ref="A4:B4"/>
    <mergeCell ref="A35:B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40"/>
  <sheetViews>
    <sheetView view="pageBreakPreview" zoomScale="71" zoomScaleNormal="100" zoomScaleSheetLayoutView="71" zoomScalePageLayoutView="57" workbookViewId="0">
      <selection activeCell="I13" sqref="I13"/>
    </sheetView>
  </sheetViews>
  <sheetFormatPr defaultColWidth="9.109375" defaultRowHeight="14.4" x14ac:dyDescent="0.3"/>
  <cols>
    <col min="1" max="1" width="100" style="430" customWidth="1"/>
    <col min="2" max="2" width="9.109375" style="430"/>
    <col min="3" max="3" width="17" style="429" customWidth="1"/>
    <col min="4" max="4" width="0" style="430" hidden="1" customWidth="1"/>
    <col min="5" max="5" width="13.6640625" style="430" customWidth="1"/>
    <col min="6" max="6" width="9.109375" style="430"/>
    <col min="7" max="7" width="14.109375" style="430" customWidth="1"/>
    <col min="8" max="16384" width="9.109375" style="430"/>
  </cols>
  <sheetData>
    <row r="1" spans="1:8" ht="15" customHeight="1" x14ac:dyDescent="0.3">
      <c r="A1" s="1014" t="s">
        <v>1150</v>
      </c>
      <c r="B1" s="1014"/>
      <c r="C1" s="1014"/>
      <c r="D1" s="435"/>
      <c r="E1" s="435"/>
      <c r="F1" s="435"/>
      <c r="G1" s="435"/>
    </row>
    <row r="2" spans="1:8" ht="18" customHeight="1" x14ac:dyDescent="0.35">
      <c r="A2" s="1015" t="str">
        <f>' Melléklet 2020'!A1:B1</f>
        <v>Szőc Község Önkormányzata</v>
      </c>
      <c r="B2" s="1015"/>
      <c r="C2" s="1015"/>
      <c r="D2" s="432"/>
      <c r="E2" s="432"/>
      <c r="F2" s="432"/>
      <c r="G2" s="432"/>
      <c r="H2" s="432"/>
    </row>
    <row r="3" spans="1:8" ht="25.5" customHeight="1" x14ac:dyDescent="0.35">
      <c r="A3" s="1016" t="s">
        <v>1121</v>
      </c>
      <c r="B3" s="1016"/>
      <c r="C3" s="1016"/>
      <c r="D3" s="433"/>
      <c r="E3" s="433"/>
      <c r="F3" s="433"/>
      <c r="G3" s="433"/>
      <c r="H3" s="433"/>
    </row>
    <row r="4" spans="1:8" ht="26.25" customHeight="1" x14ac:dyDescent="0.3">
      <c r="A4" s="1017" t="s">
        <v>882</v>
      </c>
      <c r="B4" s="1017"/>
      <c r="C4" s="1017"/>
    </row>
    <row r="5" spans="1:8" ht="18.75" customHeight="1" x14ac:dyDescent="0.3">
      <c r="A5" s="709"/>
      <c r="B5" s="710"/>
      <c r="C5" s="711"/>
    </row>
    <row r="6" spans="1:8" ht="23.25" customHeight="1" x14ac:dyDescent="0.3">
      <c r="A6" s="592" t="s">
        <v>664</v>
      </c>
      <c r="B6" s="549"/>
      <c r="C6" s="552"/>
    </row>
    <row r="7" spans="1:8" ht="47.25" customHeight="1" x14ac:dyDescent="0.3">
      <c r="A7" s="565" t="s">
        <v>632</v>
      </c>
      <c r="B7" s="488" t="s">
        <v>83</v>
      </c>
      <c r="C7" s="907" t="s">
        <v>1194</v>
      </c>
      <c r="D7" s="712" t="s">
        <v>1193</v>
      </c>
      <c r="E7" s="907" t="s">
        <v>1215</v>
      </c>
      <c r="F7" s="712" t="s">
        <v>1193</v>
      </c>
      <c r="G7" s="907" t="s">
        <v>1214</v>
      </c>
    </row>
    <row r="8" spans="1:8" ht="15.6" x14ac:dyDescent="0.3">
      <c r="A8" s="518" t="s">
        <v>393</v>
      </c>
      <c r="B8" s="491" t="s">
        <v>162</v>
      </c>
      <c r="C8" s="551">
        <v>0</v>
      </c>
      <c r="D8" s="551">
        <v>0</v>
      </c>
      <c r="E8" s="551">
        <f>SUM(C8:D8)</f>
        <v>0</v>
      </c>
      <c r="F8" s="551">
        <v>0</v>
      </c>
      <c r="G8" s="551">
        <f>SUM(E8:F8)</f>
        <v>0</v>
      </c>
    </row>
    <row r="9" spans="1:8" ht="15.6" x14ac:dyDescent="0.3">
      <c r="A9" s="518" t="s">
        <v>394</v>
      </c>
      <c r="B9" s="491" t="s">
        <v>162</v>
      </c>
      <c r="C9" s="615">
        <v>0</v>
      </c>
      <c r="D9" s="615">
        <v>0</v>
      </c>
      <c r="E9" s="551">
        <f t="shared" ref="E9:E40" si="0">SUM(C9:D9)</f>
        <v>0</v>
      </c>
      <c r="F9" s="615">
        <v>0</v>
      </c>
      <c r="G9" s="551">
        <f t="shared" ref="G9:G40" si="1">SUM(E9:F9)</f>
        <v>0</v>
      </c>
    </row>
    <row r="10" spans="1:8" ht="15.6" x14ac:dyDescent="0.3">
      <c r="A10" s="518" t="s">
        <v>395</v>
      </c>
      <c r="B10" s="491" t="s">
        <v>162</v>
      </c>
      <c r="C10" s="615">
        <v>0</v>
      </c>
      <c r="D10" s="615">
        <v>0</v>
      </c>
      <c r="E10" s="551">
        <f t="shared" si="0"/>
        <v>0</v>
      </c>
      <c r="F10" s="615">
        <v>0</v>
      </c>
      <c r="G10" s="551">
        <f t="shared" si="1"/>
        <v>0</v>
      </c>
    </row>
    <row r="11" spans="1:8" ht="15.6" x14ac:dyDescent="0.3">
      <c r="A11" s="518" t="s">
        <v>396</v>
      </c>
      <c r="B11" s="491" t="s">
        <v>162</v>
      </c>
      <c r="C11" s="615">
        <v>0</v>
      </c>
      <c r="D11" s="615">
        <v>0</v>
      </c>
      <c r="E11" s="551">
        <f t="shared" si="0"/>
        <v>0</v>
      </c>
      <c r="F11" s="615">
        <v>0</v>
      </c>
      <c r="G11" s="551">
        <f t="shared" si="1"/>
        <v>0</v>
      </c>
    </row>
    <row r="12" spans="1:8" ht="15.6" x14ac:dyDescent="0.3">
      <c r="A12" s="496" t="s">
        <v>772</v>
      </c>
      <c r="B12" s="491" t="s">
        <v>162</v>
      </c>
      <c r="C12" s="615">
        <v>0</v>
      </c>
      <c r="D12" s="615">
        <v>0</v>
      </c>
      <c r="E12" s="551">
        <f t="shared" si="0"/>
        <v>0</v>
      </c>
      <c r="F12" s="615">
        <v>0</v>
      </c>
      <c r="G12" s="551">
        <f t="shared" si="1"/>
        <v>0</v>
      </c>
    </row>
    <row r="13" spans="1:8" ht="15.6" x14ac:dyDescent="0.3">
      <c r="A13" s="496" t="s">
        <v>773</v>
      </c>
      <c r="B13" s="491" t="s">
        <v>162</v>
      </c>
      <c r="C13" s="615">
        <v>0</v>
      </c>
      <c r="D13" s="615">
        <v>0</v>
      </c>
      <c r="E13" s="551">
        <f t="shared" si="0"/>
        <v>0</v>
      </c>
      <c r="F13" s="615">
        <v>0</v>
      </c>
      <c r="G13" s="551">
        <f t="shared" si="1"/>
        <v>0</v>
      </c>
    </row>
    <row r="14" spans="1:8" ht="15.6" x14ac:dyDescent="0.3">
      <c r="A14" s="497" t="s">
        <v>30</v>
      </c>
      <c r="B14" s="501" t="s">
        <v>162</v>
      </c>
      <c r="C14" s="615">
        <v>0</v>
      </c>
      <c r="D14" s="615">
        <v>0</v>
      </c>
      <c r="E14" s="551">
        <f t="shared" si="0"/>
        <v>0</v>
      </c>
      <c r="F14" s="615">
        <v>0</v>
      </c>
      <c r="G14" s="551">
        <f t="shared" si="1"/>
        <v>0</v>
      </c>
    </row>
    <row r="15" spans="1:8" ht="15.6" x14ac:dyDescent="0.3">
      <c r="A15" s="518" t="s">
        <v>774</v>
      </c>
      <c r="B15" s="491" t="s">
        <v>163</v>
      </c>
      <c r="C15" s="551">
        <f>'3.sz.m.kiadások M-F'!C57</f>
        <v>0</v>
      </c>
      <c r="D15" s="551">
        <v>0</v>
      </c>
      <c r="E15" s="551">
        <f t="shared" si="0"/>
        <v>0</v>
      </c>
      <c r="F15" s="551">
        <v>0</v>
      </c>
      <c r="G15" s="551">
        <f t="shared" si="1"/>
        <v>0</v>
      </c>
    </row>
    <row r="16" spans="1:8" ht="15.6" x14ac:dyDescent="0.3">
      <c r="A16" s="497" t="s">
        <v>29</v>
      </c>
      <c r="B16" s="501" t="s">
        <v>163</v>
      </c>
      <c r="C16" s="616">
        <f>SUM(C15)</f>
        <v>0</v>
      </c>
      <c r="D16" s="616">
        <v>0</v>
      </c>
      <c r="E16" s="551">
        <f t="shared" si="0"/>
        <v>0</v>
      </c>
      <c r="F16" s="616">
        <v>0</v>
      </c>
      <c r="G16" s="551">
        <f t="shared" si="1"/>
        <v>0</v>
      </c>
    </row>
    <row r="17" spans="1:7" ht="15.6" x14ac:dyDescent="0.3">
      <c r="A17" s="518" t="s">
        <v>397</v>
      </c>
      <c r="B17" s="491" t="s">
        <v>164</v>
      </c>
      <c r="C17" s="615">
        <v>0</v>
      </c>
      <c r="D17" s="615">
        <v>0</v>
      </c>
      <c r="E17" s="551">
        <f t="shared" si="0"/>
        <v>0</v>
      </c>
      <c r="F17" s="615">
        <v>0</v>
      </c>
      <c r="G17" s="551">
        <f t="shared" si="1"/>
        <v>0</v>
      </c>
    </row>
    <row r="18" spans="1:7" ht="15.6" x14ac:dyDescent="0.3">
      <c r="A18" s="518" t="s">
        <v>398</v>
      </c>
      <c r="B18" s="491" t="s">
        <v>164</v>
      </c>
      <c r="C18" s="615">
        <v>0</v>
      </c>
      <c r="D18" s="615">
        <v>0</v>
      </c>
      <c r="E18" s="551">
        <f t="shared" si="0"/>
        <v>0</v>
      </c>
      <c r="F18" s="615">
        <v>0</v>
      </c>
      <c r="G18" s="551">
        <f t="shared" si="1"/>
        <v>0</v>
      </c>
    </row>
    <row r="19" spans="1:7" ht="15.6" x14ac:dyDescent="0.3">
      <c r="A19" s="496" t="s">
        <v>775</v>
      </c>
      <c r="B19" s="491" t="s">
        <v>164</v>
      </c>
      <c r="C19" s="615">
        <v>0</v>
      </c>
      <c r="D19" s="615">
        <v>0</v>
      </c>
      <c r="E19" s="551">
        <f t="shared" si="0"/>
        <v>0</v>
      </c>
      <c r="F19" s="615">
        <v>0</v>
      </c>
      <c r="G19" s="551">
        <f t="shared" si="1"/>
        <v>0</v>
      </c>
    </row>
    <row r="20" spans="1:7" ht="15.6" x14ac:dyDescent="0.3">
      <c r="A20" s="496" t="s">
        <v>776</v>
      </c>
      <c r="B20" s="491" t="s">
        <v>164</v>
      </c>
      <c r="C20" s="615">
        <v>0</v>
      </c>
      <c r="D20" s="615">
        <v>0</v>
      </c>
      <c r="E20" s="551">
        <f t="shared" si="0"/>
        <v>0</v>
      </c>
      <c r="F20" s="615">
        <v>0</v>
      </c>
      <c r="G20" s="551">
        <f t="shared" si="1"/>
        <v>0</v>
      </c>
    </row>
    <row r="21" spans="1:7" ht="15.6" x14ac:dyDescent="0.3">
      <c r="A21" s="496" t="s">
        <v>777</v>
      </c>
      <c r="B21" s="491" t="s">
        <v>164</v>
      </c>
      <c r="C21" s="551">
        <f>'3.sz.m.kiadások M-F'!C58</f>
        <v>0</v>
      </c>
      <c r="D21" s="551">
        <v>0</v>
      </c>
      <c r="E21" s="551">
        <f t="shared" si="0"/>
        <v>0</v>
      </c>
      <c r="F21" s="551">
        <v>0</v>
      </c>
      <c r="G21" s="551">
        <f t="shared" si="1"/>
        <v>0</v>
      </c>
    </row>
    <row r="22" spans="1:7" ht="15.6" x14ac:dyDescent="0.3">
      <c r="A22" s="496" t="s">
        <v>778</v>
      </c>
      <c r="B22" s="491" t="s">
        <v>164</v>
      </c>
      <c r="C22" s="615">
        <v>0</v>
      </c>
      <c r="D22" s="615">
        <v>0</v>
      </c>
      <c r="E22" s="551">
        <f t="shared" si="0"/>
        <v>0</v>
      </c>
      <c r="F22" s="615">
        <v>0</v>
      </c>
      <c r="G22" s="551">
        <f t="shared" si="1"/>
        <v>0</v>
      </c>
    </row>
    <row r="23" spans="1:7" ht="15.6" x14ac:dyDescent="0.3">
      <c r="A23" s="516" t="s">
        <v>28</v>
      </c>
      <c r="B23" s="501" t="s">
        <v>164</v>
      </c>
      <c r="C23" s="615">
        <v>0</v>
      </c>
      <c r="D23" s="615">
        <v>0</v>
      </c>
      <c r="E23" s="551">
        <f t="shared" si="0"/>
        <v>0</v>
      </c>
      <c r="F23" s="615">
        <v>0</v>
      </c>
      <c r="G23" s="551">
        <f t="shared" si="1"/>
        <v>0</v>
      </c>
    </row>
    <row r="24" spans="1:7" ht="15.6" x14ac:dyDescent="0.3">
      <c r="A24" s="518" t="s">
        <v>399</v>
      </c>
      <c r="B24" s="491" t="s">
        <v>165</v>
      </c>
      <c r="C24" s="615">
        <v>0</v>
      </c>
      <c r="D24" s="615">
        <v>0</v>
      </c>
      <c r="E24" s="551">
        <f t="shared" si="0"/>
        <v>0</v>
      </c>
      <c r="F24" s="615">
        <v>0</v>
      </c>
      <c r="G24" s="551">
        <f t="shared" si="1"/>
        <v>0</v>
      </c>
    </row>
    <row r="25" spans="1:7" ht="15.6" x14ac:dyDescent="0.3">
      <c r="A25" s="518" t="s">
        <v>400</v>
      </c>
      <c r="B25" s="491" t="s">
        <v>165</v>
      </c>
      <c r="C25" s="615">
        <v>0</v>
      </c>
      <c r="D25" s="615">
        <v>0</v>
      </c>
      <c r="E25" s="551">
        <f t="shared" si="0"/>
        <v>0</v>
      </c>
      <c r="F25" s="615">
        <v>0</v>
      </c>
      <c r="G25" s="551">
        <f t="shared" si="1"/>
        <v>0</v>
      </c>
    </row>
    <row r="26" spans="1:7" ht="15.6" x14ac:dyDescent="0.3">
      <c r="A26" s="516" t="s">
        <v>27</v>
      </c>
      <c r="B26" s="495" t="s">
        <v>165</v>
      </c>
      <c r="C26" s="615">
        <v>0</v>
      </c>
      <c r="D26" s="615">
        <v>0</v>
      </c>
      <c r="E26" s="551">
        <f t="shared" si="0"/>
        <v>0</v>
      </c>
      <c r="F26" s="615">
        <v>0</v>
      </c>
      <c r="G26" s="551">
        <f t="shared" si="1"/>
        <v>0</v>
      </c>
    </row>
    <row r="27" spans="1:7" ht="15.6" x14ac:dyDescent="0.3">
      <c r="A27" s="518" t="s">
        <v>779</v>
      </c>
      <c r="B27" s="491" t="s">
        <v>166</v>
      </c>
      <c r="C27" s="615">
        <v>0</v>
      </c>
      <c r="D27" s="615">
        <v>0</v>
      </c>
      <c r="E27" s="551">
        <f t="shared" si="0"/>
        <v>0</v>
      </c>
      <c r="F27" s="615">
        <v>0</v>
      </c>
      <c r="G27" s="551">
        <f t="shared" si="1"/>
        <v>0</v>
      </c>
    </row>
    <row r="28" spans="1:7" ht="15.6" x14ac:dyDescent="0.3">
      <c r="A28" s="518" t="s">
        <v>771</v>
      </c>
      <c r="B28" s="491" t="s">
        <v>166</v>
      </c>
      <c r="C28" s="615">
        <v>0</v>
      </c>
      <c r="D28" s="615">
        <v>0</v>
      </c>
      <c r="E28" s="551">
        <f t="shared" si="0"/>
        <v>0</v>
      </c>
      <c r="F28" s="615">
        <v>0</v>
      </c>
      <c r="G28" s="551">
        <f t="shared" si="1"/>
        <v>0</v>
      </c>
    </row>
    <row r="29" spans="1:7" ht="15.6" x14ac:dyDescent="0.3">
      <c r="A29" s="496" t="s">
        <v>780</v>
      </c>
      <c r="B29" s="491" t="s">
        <v>166</v>
      </c>
      <c r="C29" s="615">
        <v>0</v>
      </c>
      <c r="D29" s="615">
        <v>0</v>
      </c>
      <c r="E29" s="551">
        <f t="shared" si="0"/>
        <v>0</v>
      </c>
      <c r="F29" s="615">
        <v>0</v>
      </c>
      <c r="G29" s="551">
        <f t="shared" si="1"/>
        <v>0</v>
      </c>
    </row>
    <row r="30" spans="1:7" ht="15.6" x14ac:dyDescent="0.3">
      <c r="A30" s="496" t="s">
        <v>781</v>
      </c>
      <c r="B30" s="491" t="s">
        <v>166</v>
      </c>
      <c r="C30" s="615">
        <v>0</v>
      </c>
      <c r="D30" s="615">
        <v>0</v>
      </c>
      <c r="E30" s="551">
        <f t="shared" si="0"/>
        <v>0</v>
      </c>
      <c r="F30" s="615">
        <v>0</v>
      </c>
      <c r="G30" s="551">
        <f t="shared" si="1"/>
        <v>0</v>
      </c>
    </row>
    <row r="31" spans="1:7" ht="15.6" x14ac:dyDescent="0.3">
      <c r="A31" s="496" t="s">
        <v>401</v>
      </c>
      <c r="B31" s="491" t="s">
        <v>166</v>
      </c>
      <c r="C31" s="615">
        <v>0</v>
      </c>
      <c r="D31" s="615">
        <v>0</v>
      </c>
      <c r="E31" s="551">
        <f t="shared" si="0"/>
        <v>0</v>
      </c>
      <c r="F31" s="615">
        <v>0</v>
      </c>
      <c r="G31" s="551">
        <f t="shared" si="1"/>
        <v>0</v>
      </c>
    </row>
    <row r="32" spans="1:7" ht="15.6" x14ac:dyDescent="0.3">
      <c r="A32" s="496" t="s">
        <v>782</v>
      </c>
      <c r="B32" s="491" t="s">
        <v>166</v>
      </c>
      <c r="C32" s="615">
        <v>0</v>
      </c>
      <c r="D32" s="615">
        <v>0</v>
      </c>
      <c r="E32" s="551">
        <f t="shared" si="0"/>
        <v>0</v>
      </c>
      <c r="F32" s="615">
        <v>0</v>
      </c>
      <c r="G32" s="551">
        <f t="shared" si="1"/>
        <v>0</v>
      </c>
    </row>
    <row r="33" spans="1:7" ht="15.6" x14ac:dyDescent="0.3">
      <c r="A33" s="496" t="s">
        <v>780</v>
      </c>
      <c r="B33" s="491" t="s">
        <v>166</v>
      </c>
      <c r="C33" s="615">
        <v>0</v>
      </c>
      <c r="D33" s="615">
        <v>0</v>
      </c>
      <c r="E33" s="551">
        <f t="shared" si="0"/>
        <v>0</v>
      </c>
      <c r="F33" s="615">
        <v>0</v>
      </c>
      <c r="G33" s="551">
        <f t="shared" si="1"/>
        <v>0</v>
      </c>
    </row>
    <row r="34" spans="1:7" ht="15.6" x14ac:dyDescent="0.3">
      <c r="A34" s="496" t="s">
        <v>781</v>
      </c>
      <c r="B34" s="491" t="s">
        <v>166</v>
      </c>
      <c r="C34" s="615">
        <v>0</v>
      </c>
      <c r="D34" s="615">
        <v>0</v>
      </c>
      <c r="E34" s="551">
        <f t="shared" si="0"/>
        <v>0</v>
      </c>
      <c r="F34" s="615">
        <v>0</v>
      </c>
      <c r="G34" s="551">
        <f t="shared" si="1"/>
        <v>0</v>
      </c>
    </row>
    <row r="35" spans="1:7" ht="15.6" x14ac:dyDescent="0.3">
      <c r="A35" s="496" t="s">
        <v>784</v>
      </c>
      <c r="B35" s="491" t="s">
        <v>166</v>
      </c>
      <c r="C35" s="615">
        <v>0</v>
      </c>
      <c r="D35" s="615">
        <v>0</v>
      </c>
      <c r="E35" s="551">
        <f t="shared" si="0"/>
        <v>0</v>
      </c>
      <c r="F35" s="615">
        <v>0</v>
      </c>
      <c r="G35" s="551">
        <f t="shared" si="1"/>
        <v>0</v>
      </c>
    </row>
    <row r="36" spans="1:7" ht="15.6" x14ac:dyDescent="0.3">
      <c r="A36" s="496" t="s">
        <v>783</v>
      </c>
      <c r="B36" s="491" t="s">
        <v>166</v>
      </c>
      <c r="C36" s="615">
        <v>0</v>
      </c>
      <c r="D36" s="615">
        <v>0</v>
      </c>
      <c r="E36" s="551">
        <f t="shared" si="0"/>
        <v>0</v>
      </c>
      <c r="F36" s="615">
        <v>0</v>
      </c>
      <c r="G36" s="551">
        <f t="shared" si="1"/>
        <v>0</v>
      </c>
    </row>
    <row r="37" spans="1:7" ht="15.6" x14ac:dyDescent="0.3">
      <c r="A37" s="496" t="s">
        <v>1148</v>
      </c>
      <c r="B37" s="491" t="s">
        <v>166</v>
      </c>
      <c r="C37" s="551">
        <v>6712468</v>
      </c>
      <c r="D37" s="551">
        <v>0</v>
      </c>
      <c r="E37" s="551">
        <f t="shared" si="0"/>
        <v>6712468</v>
      </c>
      <c r="F37" s="551">
        <v>0</v>
      </c>
      <c r="G37" s="551">
        <f t="shared" si="1"/>
        <v>6712468</v>
      </c>
    </row>
    <row r="38" spans="1:7" ht="15.6" x14ac:dyDescent="0.3">
      <c r="A38" s="496" t="s">
        <v>1149</v>
      </c>
      <c r="B38" s="491" t="s">
        <v>166</v>
      </c>
      <c r="C38" s="615">
        <v>0</v>
      </c>
      <c r="D38" s="615">
        <v>0</v>
      </c>
      <c r="E38" s="551">
        <f t="shared" si="0"/>
        <v>0</v>
      </c>
      <c r="F38" s="615">
        <v>0</v>
      </c>
      <c r="G38" s="551">
        <f t="shared" si="1"/>
        <v>0</v>
      </c>
    </row>
    <row r="39" spans="1:7" ht="15.6" x14ac:dyDescent="0.3">
      <c r="A39" s="516" t="s">
        <v>402</v>
      </c>
      <c r="B39" s="501" t="s">
        <v>166</v>
      </c>
      <c r="C39" s="551">
        <f>SUM(C27:C38)</f>
        <v>6712468</v>
      </c>
      <c r="D39" s="551">
        <v>0</v>
      </c>
      <c r="E39" s="551">
        <f t="shared" si="0"/>
        <v>6712468</v>
      </c>
      <c r="F39" s="551">
        <v>0</v>
      </c>
      <c r="G39" s="551">
        <f t="shared" si="1"/>
        <v>6712468</v>
      </c>
    </row>
    <row r="40" spans="1:7" ht="15.6" x14ac:dyDescent="0.3">
      <c r="A40" s="516" t="s">
        <v>403</v>
      </c>
      <c r="B40" s="495" t="s">
        <v>167</v>
      </c>
      <c r="C40" s="616">
        <f>C14+C16+C23+C26+C39</f>
        <v>6712468</v>
      </c>
      <c r="D40" s="616">
        <v>0</v>
      </c>
      <c r="E40" s="551">
        <f t="shared" si="0"/>
        <v>6712468</v>
      </c>
      <c r="F40" s="616">
        <v>0</v>
      </c>
      <c r="G40" s="551">
        <f t="shared" si="1"/>
        <v>6712468</v>
      </c>
    </row>
  </sheetData>
  <mergeCells count="4">
    <mergeCell ref="A2:C2"/>
    <mergeCell ref="A3:C3"/>
    <mergeCell ref="A4:C4"/>
    <mergeCell ref="A1:C1"/>
  </mergeCells>
  <pageMargins left="0.70866141732283472" right="0.70866141732283472" top="0.74803149606299213" bottom="0.74803149606299213" header="0.31496062992125984" footer="0.31496062992125984"/>
  <pageSetup paperSize="9" scale="53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H117"/>
  <sheetViews>
    <sheetView view="pageBreakPreview" topLeftCell="A73" zoomScale="60" zoomScaleNormal="100" zoomScalePageLayoutView="69" workbookViewId="0">
      <selection activeCell="J40" sqref="J40"/>
    </sheetView>
  </sheetViews>
  <sheetFormatPr defaultRowHeight="14.4" x14ac:dyDescent="0.3"/>
  <cols>
    <col min="1" max="1" width="91.33203125" customWidth="1"/>
    <col min="2" max="2" width="10.88671875" customWidth="1"/>
    <col min="3" max="3" width="16.109375" style="117" customWidth="1"/>
    <col min="4" max="4" width="0" hidden="1" customWidth="1"/>
    <col min="5" max="5" width="14.44140625" bestFit="1" customWidth="1"/>
    <col min="7" max="7" width="14.44140625" bestFit="1" customWidth="1"/>
  </cols>
  <sheetData>
    <row r="1" spans="1:8" ht="15" customHeight="1" x14ac:dyDescent="0.3">
      <c r="A1" s="1018" t="s">
        <v>1151</v>
      </c>
      <c r="B1" s="1018"/>
      <c r="C1" s="1018"/>
      <c r="D1" s="464"/>
      <c r="E1" s="464"/>
      <c r="F1" s="464"/>
      <c r="G1" s="464"/>
    </row>
    <row r="2" spans="1:8" ht="18" customHeight="1" x14ac:dyDescent="0.35">
      <c r="A2" s="998" t="str">
        <f>' Melléklet 2020'!A1:B1</f>
        <v>Szőc Község Önkormányzata</v>
      </c>
      <c r="B2" s="998"/>
      <c r="C2" s="998"/>
      <c r="D2" s="149"/>
      <c r="E2" s="149"/>
      <c r="F2" s="149"/>
      <c r="G2" s="149"/>
      <c r="H2" s="149"/>
    </row>
    <row r="3" spans="1:8" ht="25.5" customHeight="1" x14ac:dyDescent="0.35">
      <c r="A3" s="999" t="s">
        <v>1121</v>
      </c>
      <c r="B3" s="999"/>
      <c r="C3" s="999"/>
      <c r="D3" s="127"/>
      <c r="E3" s="127"/>
      <c r="F3" s="127"/>
      <c r="G3" s="127"/>
      <c r="H3" s="127"/>
    </row>
    <row r="4" spans="1:8" ht="27" customHeight="1" x14ac:dyDescent="0.3">
      <c r="A4" s="1019" t="s">
        <v>881</v>
      </c>
      <c r="B4" s="1021"/>
      <c r="C4" s="1021"/>
    </row>
    <row r="5" spans="1:8" ht="19.5" customHeight="1" x14ac:dyDescent="0.3">
      <c r="A5" s="522"/>
      <c r="B5" s="523"/>
      <c r="C5" s="524"/>
    </row>
    <row r="6" spans="1:8" ht="15.6" x14ac:dyDescent="0.3">
      <c r="A6" s="525" t="s">
        <v>664</v>
      </c>
      <c r="B6" s="466"/>
      <c r="C6" s="526"/>
    </row>
    <row r="7" spans="1:8" ht="46.8" x14ac:dyDescent="0.3">
      <c r="A7" s="527" t="s">
        <v>632</v>
      </c>
      <c r="B7" s="528" t="s">
        <v>83</v>
      </c>
      <c r="C7" s="908" t="s">
        <v>1194</v>
      </c>
      <c r="D7" s="529" t="s">
        <v>1193</v>
      </c>
      <c r="E7" s="908" t="s">
        <v>1215</v>
      </c>
      <c r="F7" s="529" t="s">
        <v>1193</v>
      </c>
      <c r="G7" s="908" t="s">
        <v>1214</v>
      </c>
    </row>
    <row r="8" spans="1:8" ht="15.6" x14ac:dyDescent="0.3">
      <c r="A8" s="530" t="s">
        <v>578</v>
      </c>
      <c r="B8" s="531" t="s">
        <v>173</v>
      </c>
      <c r="C8" s="532">
        <v>0</v>
      </c>
      <c r="D8" s="532">
        <v>0</v>
      </c>
      <c r="E8" s="532">
        <f>SUM(C8:D8)</f>
        <v>0</v>
      </c>
      <c r="F8" s="532">
        <v>0</v>
      </c>
      <c r="G8" s="532">
        <f>SUM(E8:F8)</f>
        <v>0</v>
      </c>
    </row>
    <row r="9" spans="1:8" ht="15.6" x14ac:dyDescent="0.3">
      <c r="A9" s="530" t="s">
        <v>579</v>
      </c>
      <c r="B9" s="531" t="s">
        <v>173</v>
      </c>
      <c r="C9" s="532">
        <v>0</v>
      </c>
      <c r="D9" s="532">
        <v>0</v>
      </c>
      <c r="E9" s="532">
        <f t="shared" ref="E9:E72" si="0">SUM(C9:D9)</f>
        <v>0</v>
      </c>
      <c r="F9" s="532">
        <v>0</v>
      </c>
      <c r="G9" s="532">
        <f t="shared" ref="G9:G72" si="1">SUM(E9:F9)</f>
        <v>0</v>
      </c>
    </row>
    <row r="10" spans="1:8" ht="15.6" x14ac:dyDescent="0.3">
      <c r="A10" s="530" t="s">
        <v>580</v>
      </c>
      <c r="B10" s="531" t="s">
        <v>173</v>
      </c>
      <c r="C10" s="532">
        <v>0</v>
      </c>
      <c r="D10" s="532">
        <v>0</v>
      </c>
      <c r="E10" s="532">
        <f t="shared" si="0"/>
        <v>0</v>
      </c>
      <c r="F10" s="532">
        <v>0</v>
      </c>
      <c r="G10" s="532">
        <f t="shared" si="1"/>
        <v>0</v>
      </c>
    </row>
    <row r="11" spans="1:8" ht="15.6" x14ac:dyDescent="0.3">
      <c r="A11" s="530" t="s">
        <v>581</v>
      </c>
      <c r="B11" s="531" t="s">
        <v>173</v>
      </c>
      <c r="C11" s="532">
        <v>0</v>
      </c>
      <c r="D11" s="532">
        <v>0</v>
      </c>
      <c r="E11" s="532">
        <f t="shared" si="0"/>
        <v>0</v>
      </c>
      <c r="F11" s="532">
        <v>0</v>
      </c>
      <c r="G11" s="532">
        <f t="shared" si="1"/>
        <v>0</v>
      </c>
    </row>
    <row r="12" spans="1:8" ht="15.6" x14ac:dyDescent="0.3">
      <c r="A12" s="530" t="s">
        <v>582</v>
      </c>
      <c r="B12" s="531" t="s">
        <v>173</v>
      </c>
      <c r="C12" s="532">
        <v>0</v>
      </c>
      <c r="D12" s="532">
        <v>0</v>
      </c>
      <c r="E12" s="532">
        <f t="shared" si="0"/>
        <v>0</v>
      </c>
      <c r="F12" s="532">
        <v>0</v>
      </c>
      <c r="G12" s="532">
        <f t="shared" si="1"/>
        <v>0</v>
      </c>
    </row>
    <row r="13" spans="1:8" ht="15.6" x14ac:dyDescent="0.3">
      <c r="A13" s="530" t="s">
        <v>583</v>
      </c>
      <c r="B13" s="531" t="s">
        <v>173</v>
      </c>
      <c r="C13" s="532">
        <v>0</v>
      </c>
      <c r="D13" s="532">
        <v>0</v>
      </c>
      <c r="E13" s="532">
        <f t="shared" si="0"/>
        <v>0</v>
      </c>
      <c r="F13" s="532">
        <v>0</v>
      </c>
      <c r="G13" s="532">
        <f t="shared" si="1"/>
        <v>0</v>
      </c>
    </row>
    <row r="14" spans="1:8" ht="15.6" x14ac:dyDescent="0.3">
      <c r="A14" s="530" t="s">
        <v>584</v>
      </c>
      <c r="B14" s="531" t="s">
        <v>173</v>
      </c>
      <c r="C14" s="532">
        <v>0</v>
      </c>
      <c r="D14" s="532">
        <v>0</v>
      </c>
      <c r="E14" s="532">
        <f t="shared" si="0"/>
        <v>0</v>
      </c>
      <c r="F14" s="532">
        <v>0</v>
      </c>
      <c r="G14" s="532">
        <f t="shared" si="1"/>
        <v>0</v>
      </c>
    </row>
    <row r="15" spans="1:8" ht="15.6" x14ac:dyDescent="0.3">
      <c r="A15" s="530" t="s">
        <v>585</v>
      </c>
      <c r="B15" s="531" t="s">
        <v>173</v>
      </c>
      <c r="C15" s="532">
        <v>0</v>
      </c>
      <c r="D15" s="532">
        <v>0</v>
      </c>
      <c r="E15" s="532">
        <f t="shared" si="0"/>
        <v>0</v>
      </c>
      <c r="F15" s="532">
        <v>0</v>
      </c>
      <c r="G15" s="532">
        <f t="shared" si="1"/>
        <v>0</v>
      </c>
    </row>
    <row r="16" spans="1:8" ht="15.6" x14ac:dyDescent="0.3">
      <c r="A16" s="530" t="s">
        <v>586</v>
      </c>
      <c r="B16" s="531" t="s">
        <v>173</v>
      </c>
      <c r="C16" s="532">
        <v>0</v>
      </c>
      <c r="D16" s="532">
        <v>0</v>
      </c>
      <c r="E16" s="532">
        <f t="shared" si="0"/>
        <v>0</v>
      </c>
      <c r="F16" s="532">
        <v>0</v>
      </c>
      <c r="G16" s="532">
        <f t="shared" si="1"/>
        <v>0</v>
      </c>
    </row>
    <row r="17" spans="1:7" ht="15.6" x14ac:dyDescent="0.3">
      <c r="A17" s="530" t="s">
        <v>587</v>
      </c>
      <c r="B17" s="531" t="s">
        <v>173</v>
      </c>
      <c r="C17" s="532">
        <v>0</v>
      </c>
      <c r="D17" s="532">
        <v>0</v>
      </c>
      <c r="E17" s="532">
        <f t="shared" si="0"/>
        <v>0</v>
      </c>
      <c r="F17" s="532">
        <v>0</v>
      </c>
      <c r="G17" s="532">
        <f t="shared" si="1"/>
        <v>0</v>
      </c>
    </row>
    <row r="18" spans="1:7" ht="15.6" x14ac:dyDescent="0.3">
      <c r="A18" s="533" t="s">
        <v>404</v>
      </c>
      <c r="B18" s="471" t="s">
        <v>173</v>
      </c>
      <c r="C18" s="534">
        <f>SUM(C8:C17)</f>
        <v>0</v>
      </c>
      <c r="D18" s="534">
        <f>SUM(D8:D17)</f>
        <v>0</v>
      </c>
      <c r="E18" s="532">
        <f t="shared" si="0"/>
        <v>0</v>
      </c>
      <c r="F18" s="534">
        <f>SUM(F8:F17)</f>
        <v>0</v>
      </c>
      <c r="G18" s="532">
        <f t="shared" si="1"/>
        <v>0</v>
      </c>
    </row>
    <row r="19" spans="1:7" ht="15.6" x14ac:dyDescent="0.3">
      <c r="A19" s="530" t="s">
        <v>578</v>
      </c>
      <c r="B19" s="531" t="s">
        <v>174</v>
      </c>
      <c r="C19" s="532">
        <v>0</v>
      </c>
      <c r="D19" s="532">
        <v>0</v>
      </c>
      <c r="E19" s="532">
        <f t="shared" si="0"/>
        <v>0</v>
      </c>
      <c r="F19" s="532">
        <v>0</v>
      </c>
      <c r="G19" s="532">
        <f t="shared" si="1"/>
        <v>0</v>
      </c>
    </row>
    <row r="20" spans="1:7" ht="15.6" x14ac:dyDescent="0.3">
      <c r="A20" s="530" t="s">
        <v>579</v>
      </c>
      <c r="B20" s="531" t="s">
        <v>174</v>
      </c>
      <c r="C20" s="532">
        <v>0</v>
      </c>
      <c r="D20" s="532">
        <v>0</v>
      </c>
      <c r="E20" s="532">
        <f t="shared" si="0"/>
        <v>0</v>
      </c>
      <c r="F20" s="532">
        <v>0</v>
      </c>
      <c r="G20" s="532">
        <f t="shared" si="1"/>
        <v>0</v>
      </c>
    </row>
    <row r="21" spans="1:7" ht="15.6" x14ac:dyDescent="0.3">
      <c r="A21" s="530" t="s">
        <v>580</v>
      </c>
      <c r="B21" s="531" t="s">
        <v>174</v>
      </c>
      <c r="C21" s="532">
        <v>0</v>
      </c>
      <c r="D21" s="532">
        <v>0</v>
      </c>
      <c r="E21" s="532">
        <f t="shared" si="0"/>
        <v>0</v>
      </c>
      <c r="F21" s="532">
        <v>0</v>
      </c>
      <c r="G21" s="532">
        <f t="shared" si="1"/>
        <v>0</v>
      </c>
    </row>
    <row r="22" spans="1:7" ht="15.6" x14ac:dyDescent="0.3">
      <c r="A22" s="530" t="s">
        <v>581</v>
      </c>
      <c r="B22" s="531" t="s">
        <v>174</v>
      </c>
      <c r="C22" s="532">
        <v>0</v>
      </c>
      <c r="D22" s="532">
        <v>0</v>
      </c>
      <c r="E22" s="532">
        <f t="shared" si="0"/>
        <v>0</v>
      </c>
      <c r="F22" s="532">
        <v>0</v>
      </c>
      <c r="G22" s="532">
        <f t="shared" si="1"/>
        <v>0</v>
      </c>
    </row>
    <row r="23" spans="1:7" ht="15.6" x14ac:dyDescent="0.3">
      <c r="A23" s="530" t="s">
        <v>582</v>
      </c>
      <c r="B23" s="531" t="s">
        <v>174</v>
      </c>
      <c r="C23" s="532">
        <v>0</v>
      </c>
      <c r="D23" s="532">
        <v>0</v>
      </c>
      <c r="E23" s="532">
        <f t="shared" si="0"/>
        <v>0</v>
      </c>
      <c r="F23" s="532">
        <v>0</v>
      </c>
      <c r="G23" s="532">
        <f t="shared" si="1"/>
        <v>0</v>
      </c>
    </row>
    <row r="24" spans="1:7" ht="15.6" x14ac:dyDescent="0.3">
      <c r="A24" s="530" t="s">
        <v>583</v>
      </c>
      <c r="B24" s="531" t="s">
        <v>174</v>
      </c>
      <c r="C24" s="532">
        <v>0</v>
      </c>
      <c r="D24" s="532">
        <v>0</v>
      </c>
      <c r="E24" s="532">
        <f t="shared" si="0"/>
        <v>0</v>
      </c>
      <c r="F24" s="532">
        <v>0</v>
      </c>
      <c r="G24" s="532">
        <f t="shared" si="1"/>
        <v>0</v>
      </c>
    </row>
    <row r="25" spans="1:7" ht="15.6" x14ac:dyDescent="0.3">
      <c r="A25" s="530" t="s">
        <v>584</v>
      </c>
      <c r="B25" s="531" t="s">
        <v>174</v>
      </c>
      <c r="C25" s="532">
        <v>0</v>
      </c>
      <c r="D25" s="532">
        <v>0</v>
      </c>
      <c r="E25" s="532">
        <f t="shared" si="0"/>
        <v>0</v>
      </c>
      <c r="F25" s="532">
        <v>0</v>
      </c>
      <c r="G25" s="532">
        <f t="shared" si="1"/>
        <v>0</v>
      </c>
    </row>
    <row r="26" spans="1:7" ht="15.6" x14ac:dyDescent="0.3">
      <c r="A26" s="530" t="s">
        <v>585</v>
      </c>
      <c r="B26" s="531" t="s">
        <v>174</v>
      </c>
      <c r="C26" s="532">
        <v>0</v>
      </c>
      <c r="D26" s="532">
        <v>0</v>
      </c>
      <c r="E26" s="532">
        <f t="shared" si="0"/>
        <v>0</v>
      </c>
      <c r="F26" s="532">
        <v>0</v>
      </c>
      <c r="G26" s="532">
        <f t="shared" si="1"/>
        <v>0</v>
      </c>
    </row>
    <row r="27" spans="1:7" ht="15.6" x14ac:dyDescent="0.3">
      <c r="A27" s="530" t="s">
        <v>586</v>
      </c>
      <c r="B27" s="531" t="s">
        <v>174</v>
      </c>
      <c r="C27" s="532">
        <v>0</v>
      </c>
      <c r="D27" s="532">
        <v>0</v>
      </c>
      <c r="E27" s="532">
        <f t="shared" si="0"/>
        <v>0</v>
      </c>
      <c r="F27" s="532">
        <v>0</v>
      </c>
      <c r="G27" s="532">
        <f t="shared" si="1"/>
        <v>0</v>
      </c>
    </row>
    <row r="28" spans="1:7" ht="15.6" x14ac:dyDescent="0.3">
      <c r="A28" s="530" t="s">
        <v>587</v>
      </c>
      <c r="B28" s="531" t="s">
        <v>174</v>
      </c>
      <c r="C28" s="532">
        <v>0</v>
      </c>
      <c r="D28" s="532">
        <v>0</v>
      </c>
      <c r="E28" s="532">
        <f t="shared" si="0"/>
        <v>0</v>
      </c>
      <c r="F28" s="532">
        <v>0</v>
      </c>
      <c r="G28" s="532">
        <f t="shared" si="1"/>
        <v>0</v>
      </c>
    </row>
    <row r="29" spans="1:7" ht="15.6" x14ac:dyDescent="0.3">
      <c r="A29" s="533" t="s">
        <v>405</v>
      </c>
      <c r="B29" s="471" t="s">
        <v>174</v>
      </c>
      <c r="C29" s="534">
        <f>SUM(C19:C28)</f>
        <v>0</v>
      </c>
      <c r="D29" s="534"/>
      <c r="E29" s="532">
        <f t="shared" si="0"/>
        <v>0</v>
      </c>
      <c r="F29" s="534"/>
      <c r="G29" s="532">
        <f t="shared" si="1"/>
        <v>0</v>
      </c>
    </row>
    <row r="30" spans="1:7" ht="15.6" x14ac:dyDescent="0.3">
      <c r="A30" s="530" t="s">
        <v>578</v>
      </c>
      <c r="B30" s="531" t="s">
        <v>175</v>
      </c>
      <c r="C30" s="532">
        <v>0</v>
      </c>
      <c r="D30" s="532">
        <v>0</v>
      </c>
      <c r="E30" s="532">
        <f t="shared" si="0"/>
        <v>0</v>
      </c>
      <c r="F30" s="532">
        <v>0</v>
      </c>
      <c r="G30" s="532">
        <f t="shared" si="1"/>
        <v>0</v>
      </c>
    </row>
    <row r="31" spans="1:7" ht="15.6" x14ac:dyDescent="0.3">
      <c r="A31" s="530" t="s">
        <v>579</v>
      </c>
      <c r="B31" s="531" t="s">
        <v>175</v>
      </c>
      <c r="C31" s="532">
        <v>0</v>
      </c>
      <c r="D31" s="532">
        <v>0</v>
      </c>
      <c r="E31" s="532">
        <f t="shared" si="0"/>
        <v>0</v>
      </c>
      <c r="F31" s="532">
        <v>0</v>
      </c>
      <c r="G31" s="532">
        <f t="shared" si="1"/>
        <v>0</v>
      </c>
    </row>
    <row r="32" spans="1:7" ht="15.6" x14ac:dyDescent="0.3">
      <c r="A32" s="530" t="s">
        <v>580</v>
      </c>
      <c r="B32" s="531" t="s">
        <v>175</v>
      </c>
      <c r="C32" s="532">
        <v>0</v>
      </c>
      <c r="D32" s="532">
        <v>0</v>
      </c>
      <c r="E32" s="532">
        <f t="shared" si="0"/>
        <v>0</v>
      </c>
      <c r="F32" s="532">
        <v>0</v>
      </c>
      <c r="G32" s="532">
        <f t="shared" si="1"/>
        <v>0</v>
      </c>
    </row>
    <row r="33" spans="1:7" ht="15.6" x14ac:dyDescent="0.3">
      <c r="A33" s="530" t="s">
        <v>581</v>
      </c>
      <c r="B33" s="531" t="s">
        <v>175</v>
      </c>
      <c r="C33" s="532">
        <v>0</v>
      </c>
      <c r="D33" s="532">
        <v>0</v>
      </c>
      <c r="E33" s="532">
        <f t="shared" si="0"/>
        <v>0</v>
      </c>
      <c r="F33" s="532">
        <v>0</v>
      </c>
      <c r="G33" s="532">
        <f t="shared" si="1"/>
        <v>0</v>
      </c>
    </row>
    <row r="34" spans="1:7" ht="15.6" x14ac:dyDescent="0.3">
      <c r="A34" s="530" t="s">
        <v>582</v>
      </c>
      <c r="B34" s="531" t="s">
        <v>175</v>
      </c>
      <c r="C34" s="532">
        <v>0</v>
      </c>
      <c r="D34" s="532">
        <v>0</v>
      </c>
      <c r="E34" s="532">
        <f t="shared" si="0"/>
        <v>0</v>
      </c>
      <c r="F34" s="532">
        <v>0</v>
      </c>
      <c r="G34" s="532">
        <f t="shared" si="1"/>
        <v>0</v>
      </c>
    </row>
    <row r="35" spans="1:7" ht="15.6" x14ac:dyDescent="0.3">
      <c r="A35" s="530" t="s">
        <v>583</v>
      </c>
      <c r="B35" s="531" t="s">
        <v>175</v>
      </c>
      <c r="C35" s="532">
        <v>0</v>
      </c>
      <c r="D35" s="532">
        <v>0</v>
      </c>
      <c r="E35" s="532">
        <f t="shared" si="0"/>
        <v>0</v>
      </c>
      <c r="F35" s="532">
        <v>0</v>
      </c>
      <c r="G35" s="532">
        <f t="shared" si="1"/>
        <v>0</v>
      </c>
    </row>
    <row r="36" spans="1:7" ht="15.6" x14ac:dyDescent="0.3">
      <c r="A36" s="530" t="s">
        <v>584</v>
      </c>
      <c r="B36" s="531" t="s">
        <v>175</v>
      </c>
      <c r="C36" s="535">
        <v>1060000</v>
      </c>
      <c r="D36" s="535">
        <v>0</v>
      </c>
      <c r="E36" s="532">
        <f t="shared" si="0"/>
        <v>1060000</v>
      </c>
      <c r="F36" s="535">
        <v>0</v>
      </c>
      <c r="G36" s="532">
        <f t="shared" si="1"/>
        <v>1060000</v>
      </c>
    </row>
    <row r="37" spans="1:7" ht="15.6" x14ac:dyDescent="0.3">
      <c r="A37" s="530" t="s">
        <v>585</v>
      </c>
      <c r="B37" s="531" t="s">
        <v>175</v>
      </c>
      <c r="C37" s="532">
        <v>0</v>
      </c>
      <c r="D37" s="532">
        <v>0</v>
      </c>
      <c r="E37" s="532">
        <f t="shared" si="0"/>
        <v>0</v>
      </c>
      <c r="F37" s="532">
        <v>0</v>
      </c>
      <c r="G37" s="532">
        <f t="shared" si="1"/>
        <v>0</v>
      </c>
    </row>
    <row r="38" spans="1:7" ht="15.6" x14ac:dyDescent="0.3">
      <c r="A38" s="530" t="s">
        <v>586</v>
      </c>
      <c r="B38" s="531" t="s">
        <v>175</v>
      </c>
      <c r="C38" s="532">
        <v>0</v>
      </c>
      <c r="D38" s="532">
        <v>0</v>
      </c>
      <c r="E38" s="532">
        <f t="shared" si="0"/>
        <v>0</v>
      </c>
      <c r="F38" s="532">
        <v>0</v>
      </c>
      <c r="G38" s="532">
        <f t="shared" si="1"/>
        <v>0</v>
      </c>
    </row>
    <row r="39" spans="1:7" ht="15.6" x14ac:dyDescent="0.3">
      <c r="A39" s="530" t="s">
        <v>587</v>
      </c>
      <c r="B39" s="531" t="s">
        <v>175</v>
      </c>
      <c r="C39" s="532">
        <v>0</v>
      </c>
      <c r="D39" s="532">
        <v>0</v>
      </c>
      <c r="E39" s="532">
        <f t="shared" si="0"/>
        <v>0</v>
      </c>
      <c r="F39" s="532">
        <v>0</v>
      </c>
      <c r="G39" s="532">
        <f t="shared" si="1"/>
        <v>0</v>
      </c>
    </row>
    <row r="40" spans="1:7" ht="15.6" x14ac:dyDescent="0.3">
      <c r="A40" s="533" t="s">
        <v>406</v>
      </c>
      <c r="B40" s="471" t="s">
        <v>175</v>
      </c>
      <c r="C40" s="534">
        <f>SUM(C30:C39)</f>
        <v>1060000</v>
      </c>
      <c r="D40" s="534">
        <f>SUM(D30:D39)</f>
        <v>0</v>
      </c>
      <c r="E40" s="532">
        <f t="shared" si="0"/>
        <v>1060000</v>
      </c>
      <c r="F40" s="534">
        <f>SUM(F30:F39)</f>
        <v>0</v>
      </c>
      <c r="G40" s="532">
        <f t="shared" si="1"/>
        <v>1060000</v>
      </c>
    </row>
    <row r="41" spans="1:7" ht="15.6" x14ac:dyDescent="0.3">
      <c r="A41" s="530" t="s">
        <v>588</v>
      </c>
      <c r="B41" s="536" t="s">
        <v>177</v>
      </c>
      <c r="C41" s="532">
        <v>0</v>
      </c>
      <c r="D41" s="532">
        <v>0</v>
      </c>
      <c r="E41" s="532">
        <f t="shared" si="0"/>
        <v>0</v>
      </c>
      <c r="F41" s="532">
        <v>0</v>
      </c>
      <c r="G41" s="532">
        <f t="shared" si="1"/>
        <v>0</v>
      </c>
    </row>
    <row r="42" spans="1:7" ht="15.6" x14ac:dyDescent="0.3">
      <c r="A42" s="530" t="s">
        <v>589</v>
      </c>
      <c r="B42" s="536" t="s">
        <v>177</v>
      </c>
      <c r="C42" s="532">
        <v>0</v>
      </c>
      <c r="D42" s="532">
        <v>0</v>
      </c>
      <c r="E42" s="532">
        <f t="shared" si="0"/>
        <v>0</v>
      </c>
      <c r="F42" s="532">
        <v>0</v>
      </c>
      <c r="G42" s="532">
        <f t="shared" si="1"/>
        <v>0</v>
      </c>
    </row>
    <row r="43" spans="1:7" ht="15.6" x14ac:dyDescent="0.3">
      <c r="A43" s="530" t="s">
        <v>590</v>
      </c>
      <c r="B43" s="536" t="s">
        <v>177</v>
      </c>
      <c r="C43" s="532">
        <v>300000</v>
      </c>
      <c r="D43" s="532">
        <v>0</v>
      </c>
      <c r="E43" s="532">
        <f t="shared" si="0"/>
        <v>300000</v>
      </c>
      <c r="F43" s="532">
        <v>0</v>
      </c>
      <c r="G43" s="532">
        <f t="shared" si="1"/>
        <v>300000</v>
      </c>
    </row>
    <row r="44" spans="1:7" ht="15.6" x14ac:dyDescent="0.3">
      <c r="A44" s="536" t="s">
        <v>591</v>
      </c>
      <c r="B44" s="536" t="s">
        <v>177</v>
      </c>
      <c r="C44" s="532">
        <v>0</v>
      </c>
      <c r="D44" s="532">
        <v>0</v>
      </c>
      <c r="E44" s="532">
        <f t="shared" si="0"/>
        <v>0</v>
      </c>
      <c r="F44" s="532">
        <v>0</v>
      </c>
      <c r="G44" s="532">
        <f t="shared" si="1"/>
        <v>0</v>
      </c>
    </row>
    <row r="45" spans="1:7" ht="15.6" x14ac:dyDescent="0.3">
      <c r="A45" s="536" t="s">
        <v>592</v>
      </c>
      <c r="B45" s="536" t="s">
        <v>177</v>
      </c>
      <c r="C45" s="532">
        <v>0</v>
      </c>
      <c r="D45" s="532">
        <v>0</v>
      </c>
      <c r="E45" s="532">
        <f t="shared" si="0"/>
        <v>0</v>
      </c>
      <c r="F45" s="532">
        <v>0</v>
      </c>
      <c r="G45" s="532">
        <f t="shared" si="1"/>
        <v>0</v>
      </c>
    </row>
    <row r="46" spans="1:7" ht="15.6" x14ac:dyDescent="0.3">
      <c r="A46" s="536" t="s">
        <v>593</v>
      </c>
      <c r="B46" s="536" t="s">
        <v>177</v>
      </c>
      <c r="C46" s="532">
        <v>0</v>
      </c>
      <c r="D46" s="532">
        <v>0</v>
      </c>
      <c r="E46" s="532">
        <f t="shared" si="0"/>
        <v>0</v>
      </c>
      <c r="F46" s="532">
        <v>0</v>
      </c>
      <c r="G46" s="532">
        <f t="shared" si="1"/>
        <v>0</v>
      </c>
    </row>
    <row r="47" spans="1:7" ht="15.6" x14ac:dyDescent="0.3">
      <c r="A47" s="530" t="s">
        <v>594</v>
      </c>
      <c r="B47" s="536" t="s">
        <v>177</v>
      </c>
      <c r="C47" s="532">
        <v>0</v>
      </c>
      <c r="D47" s="532">
        <v>0</v>
      </c>
      <c r="E47" s="532">
        <f t="shared" si="0"/>
        <v>0</v>
      </c>
      <c r="F47" s="532">
        <v>0</v>
      </c>
      <c r="G47" s="532">
        <f t="shared" si="1"/>
        <v>0</v>
      </c>
    </row>
    <row r="48" spans="1:7" ht="15.6" x14ac:dyDescent="0.3">
      <c r="A48" s="530" t="s">
        <v>595</v>
      </c>
      <c r="B48" s="536" t="s">
        <v>177</v>
      </c>
      <c r="C48" s="532">
        <v>0</v>
      </c>
      <c r="D48" s="532">
        <v>0</v>
      </c>
      <c r="E48" s="532">
        <f t="shared" si="0"/>
        <v>0</v>
      </c>
      <c r="F48" s="532">
        <v>0</v>
      </c>
      <c r="G48" s="532">
        <f t="shared" si="1"/>
        <v>0</v>
      </c>
    </row>
    <row r="49" spans="1:7" ht="15.6" x14ac:dyDescent="0.3">
      <c r="A49" s="530" t="s">
        <v>596</v>
      </c>
      <c r="B49" s="536" t="s">
        <v>177</v>
      </c>
      <c r="C49" s="532">
        <v>0</v>
      </c>
      <c r="D49" s="532">
        <v>0</v>
      </c>
      <c r="E49" s="532">
        <f t="shared" si="0"/>
        <v>0</v>
      </c>
      <c r="F49" s="532">
        <v>0</v>
      </c>
      <c r="G49" s="532">
        <f t="shared" si="1"/>
        <v>0</v>
      </c>
    </row>
    <row r="50" spans="1:7" ht="15.6" x14ac:dyDescent="0.3">
      <c r="A50" s="530" t="s">
        <v>597</v>
      </c>
      <c r="B50" s="536" t="s">
        <v>177</v>
      </c>
      <c r="C50" s="532">
        <v>0</v>
      </c>
      <c r="D50" s="532">
        <v>0</v>
      </c>
      <c r="E50" s="532">
        <f t="shared" si="0"/>
        <v>0</v>
      </c>
      <c r="F50" s="532">
        <v>0</v>
      </c>
      <c r="G50" s="532">
        <f t="shared" si="1"/>
        <v>0</v>
      </c>
    </row>
    <row r="51" spans="1:7" ht="15.6" x14ac:dyDescent="0.3">
      <c r="A51" s="533" t="s">
        <v>407</v>
      </c>
      <c r="B51" s="471" t="s">
        <v>177</v>
      </c>
      <c r="C51" s="534">
        <f>SUM(C41:C50)</f>
        <v>300000</v>
      </c>
      <c r="D51" s="534">
        <f>SUM(D41:D50)</f>
        <v>0</v>
      </c>
      <c r="E51" s="532">
        <f t="shared" si="0"/>
        <v>300000</v>
      </c>
      <c r="F51" s="534">
        <f>SUM(F41:F50)</f>
        <v>0</v>
      </c>
      <c r="G51" s="532">
        <f t="shared" si="1"/>
        <v>300000</v>
      </c>
    </row>
    <row r="52" spans="1:7" ht="15.6" x14ac:dyDescent="0.3">
      <c r="A52" s="530" t="s">
        <v>588</v>
      </c>
      <c r="B52" s="536" t="s">
        <v>183</v>
      </c>
      <c r="C52" s="532">
        <v>0</v>
      </c>
      <c r="D52" s="532">
        <v>0</v>
      </c>
      <c r="E52" s="532">
        <f t="shared" si="0"/>
        <v>0</v>
      </c>
      <c r="F52" s="532">
        <v>0</v>
      </c>
      <c r="G52" s="532">
        <f t="shared" si="1"/>
        <v>0</v>
      </c>
    </row>
    <row r="53" spans="1:7" ht="15.6" x14ac:dyDescent="0.3">
      <c r="A53" s="530" t="s">
        <v>589</v>
      </c>
      <c r="B53" s="536" t="s">
        <v>183</v>
      </c>
      <c r="C53" s="532">
        <v>45000</v>
      </c>
      <c r="D53" s="532">
        <v>0</v>
      </c>
      <c r="E53" s="532">
        <f t="shared" si="0"/>
        <v>45000</v>
      </c>
      <c r="F53" s="532">
        <v>0</v>
      </c>
      <c r="G53" s="532">
        <f t="shared" si="1"/>
        <v>45000</v>
      </c>
    </row>
    <row r="54" spans="1:7" ht="15.6" x14ac:dyDescent="0.3">
      <c r="A54" s="530" t="s">
        <v>590</v>
      </c>
      <c r="B54" s="536" t="s">
        <v>183</v>
      </c>
      <c r="C54" s="532">
        <v>0</v>
      </c>
      <c r="D54" s="532">
        <v>0</v>
      </c>
      <c r="E54" s="532">
        <f t="shared" si="0"/>
        <v>0</v>
      </c>
      <c r="F54" s="532">
        <v>0</v>
      </c>
      <c r="G54" s="532">
        <f t="shared" si="1"/>
        <v>0</v>
      </c>
    </row>
    <row r="55" spans="1:7" ht="15.6" x14ac:dyDescent="0.3">
      <c r="A55" s="536" t="s">
        <v>591</v>
      </c>
      <c r="B55" s="536" t="s">
        <v>183</v>
      </c>
      <c r="C55" s="532">
        <v>0</v>
      </c>
      <c r="D55" s="532">
        <v>0</v>
      </c>
      <c r="E55" s="532">
        <f t="shared" si="0"/>
        <v>0</v>
      </c>
      <c r="F55" s="532">
        <v>0</v>
      </c>
      <c r="G55" s="532">
        <f t="shared" si="1"/>
        <v>0</v>
      </c>
    </row>
    <row r="56" spans="1:7" ht="15.6" x14ac:dyDescent="0.3">
      <c r="A56" s="536" t="s">
        <v>592</v>
      </c>
      <c r="B56" s="536" t="s">
        <v>183</v>
      </c>
      <c r="C56" s="532">
        <v>0</v>
      </c>
      <c r="D56" s="532">
        <v>0</v>
      </c>
      <c r="E56" s="532">
        <f t="shared" si="0"/>
        <v>0</v>
      </c>
      <c r="F56" s="532">
        <v>0</v>
      </c>
      <c r="G56" s="532">
        <f t="shared" si="1"/>
        <v>0</v>
      </c>
    </row>
    <row r="57" spans="1:7" ht="15.6" x14ac:dyDescent="0.3">
      <c r="A57" s="536" t="s">
        <v>593</v>
      </c>
      <c r="B57" s="536" t="s">
        <v>183</v>
      </c>
      <c r="C57" s="532">
        <v>0</v>
      </c>
      <c r="D57" s="532">
        <v>0</v>
      </c>
      <c r="E57" s="532">
        <f t="shared" si="0"/>
        <v>0</v>
      </c>
      <c r="F57" s="532">
        <v>0</v>
      </c>
      <c r="G57" s="532">
        <f t="shared" si="1"/>
        <v>0</v>
      </c>
    </row>
    <row r="58" spans="1:7" ht="15.6" x14ac:dyDescent="0.3">
      <c r="A58" s="530" t="s">
        <v>594</v>
      </c>
      <c r="B58" s="536" t="s">
        <v>183</v>
      </c>
      <c r="C58" s="532">
        <v>297000</v>
      </c>
      <c r="D58" s="532">
        <v>0</v>
      </c>
      <c r="E58" s="532">
        <f t="shared" si="0"/>
        <v>297000</v>
      </c>
      <c r="F58" s="532">
        <v>0</v>
      </c>
      <c r="G58" s="532">
        <f t="shared" si="1"/>
        <v>297000</v>
      </c>
    </row>
    <row r="59" spans="1:7" ht="15.6" x14ac:dyDescent="0.3">
      <c r="A59" s="530" t="s">
        <v>598</v>
      </c>
      <c r="B59" s="536" t="s">
        <v>183</v>
      </c>
      <c r="C59" s="532">
        <v>0</v>
      </c>
      <c r="D59" s="532">
        <v>0</v>
      </c>
      <c r="E59" s="532">
        <f t="shared" si="0"/>
        <v>0</v>
      </c>
      <c r="F59" s="532">
        <v>0</v>
      </c>
      <c r="G59" s="532">
        <f t="shared" si="1"/>
        <v>0</v>
      </c>
    </row>
    <row r="60" spans="1:7" ht="15.6" x14ac:dyDescent="0.3">
      <c r="A60" s="530" t="s">
        <v>596</v>
      </c>
      <c r="B60" s="536" t="s">
        <v>183</v>
      </c>
      <c r="C60" s="532">
        <v>0</v>
      </c>
      <c r="D60" s="532">
        <v>0</v>
      </c>
      <c r="E60" s="532">
        <f t="shared" si="0"/>
        <v>0</v>
      </c>
      <c r="F60" s="532">
        <v>0</v>
      </c>
      <c r="G60" s="532">
        <f t="shared" si="1"/>
        <v>0</v>
      </c>
    </row>
    <row r="61" spans="1:7" ht="15.6" x14ac:dyDescent="0.3">
      <c r="A61" s="530" t="s">
        <v>597</v>
      </c>
      <c r="B61" s="536" t="s">
        <v>183</v>
      </c>
      <c r="C61" s="532">
        <v>0</v>
      </c>
      <c r="D61" s="532">
        <v>0</v>
      </c>
      <c r="E61" s="532">
        <f t="shared" si="0"/>
        <v>0</v>
      </c>
      <c r="F61" s="532">
        <v>0</v>
      </c>
      <c r="G61" s="532">
        <f t="shared" si="1"/>
        <v>0</v>
      </c>
    </row>
    <row r="62" spans="1:7" ht="15.6" x14ac:dyDescent="0.3">
      <c r="A62" s="537" t="s">
        <v>408</v>
      </c>
      <c r="B62" s="471" t="s">
        <v>183</v>
      </c>
      <c r="C62" s="534">
        <f>SUM(C52:C61)</f>
        <v>342000</v>
      </c>
      <c r="D62" s="534">
        <f>SUM(D52:D61)</f>
        <v>0</v>
      </c>
      <c r="E62" s="532">
        <f t="shared" si="0"/>
        <v>342000</v>
      </c>
      <c r="F62" s="534">
        <f>SUM(F52:F61)</f>
        <v>0</v>
      </c>
      <c r="G62" s="532">
        <f t="shared" si="1"/>
        <v>342000</v>
      </c>
    </row>
    <row r="63" spans="1:7" ht="15.6" x14ac:dyDescent="0.3">
      <c r="A63" s="530" t="s">
        <v>578</v>
      </c>
      <c r="B63" s="531" t="s">
        <v>210</v>
      </c>
      <c r="C63" s="532">
        <v>0</v>
      </c>
      <c r="D63" s="532">
        <v>0</v>
      </c>
      <c r="E63" s="532">
        <f t="shared" si="0"/>
        <v>0</v>
      </c>
      <c r="F63" s="532">
        <v>0</v>
      </c>
      <c r="G63" s="532">
        <f t="shared" si="1"/>
        <v>0</v>
      </c>
    </row>
    <row r="64" spans="1:7" ht="15.6" x14ac:dyDescent="0.3">
      <c r="A64" s="530" t="s">
        <v>579</v>
      </c>
      <c r="B64" s="531" t="s">
        <v>210</v>
      </c>
      <c r="C64" s="532">
        <v>0</v>
      </c>
      <c r="D64" s="532">
        <v>0</v>
      </c>
      <c r="E64" s="532">
        <f t="shared" si="0"/>
        <v>0</v>
      </c>
      <c r="F64" s="532">
        <v>0</v>
      </c>
      <c r="G64" s="532">
        <f t="shared" si="1"/>
        <v>0</v>
      </c>
    </row>
    <row r="65" spans="1:7" ht="15.6" x14ac:dyDescent="0.3">
      <c r="A65" s="530" t="s">
        <v>580</v>
      </c>
      <c r="B65" s="531" t="s">
        <v>210</v>
      </c>
      <c r="C65" s="532">
        <v>0</v>
      </c>
      <c r="D65" s="532">
        <v>0</v>
      </c>
      <c r="E65" s="532">
        <f t="shared" si="0"/>
        <v>0</v>
      </c>
      <c r="F65" s="532">
        <v>0</v>
      </c>
      <c r="G65" s="532">
        <f t="shared" si="1"/>
        <v>0</v>
      </c>
    </row>
    <row r="66" spans="1:7" ht="15.6" x14ac:dyDescent="0.3">
      <c r="A66" s="530" t="s">
        <v>581</v>
      </c>
      <c r="B66" s="531" t="s">
        <v>210</v>
      </c>
      <c r="C66" s="532">
        <v>0</v>
      </c>
      <c r="D66" s="532">
        <v>0</v>
      </c>
      <c r="E66" s="532">
        <f t="shared" si="0"/>
        <v>0</v>
      </c>
      <c r="F66" s="532">
        <v>0</v>
      </c>
      <c r="G66" s="532">
        <f t="shared" si="1"/>
        <v>0</v>
      </c>
    </row>
    <row r="67" spans="1:7" ht="15.6" x14ac:dyDescent="0.3">
      <c r="A67" s="530" t="s">
        <v>582</v>
      </c>
      <c r="B67" s="531" t="s">
        <v>210</v>
      </c>
      <c r="C67" s="532">
        <v>0</v>
      </c>
      <c r="D67" s="532">
        <v>0</v>
      </c>
      <c r="E67" s="532">
        <f t="shared" si="0"/>
        <v>0</v>
      </c>
      <c r="F67" s="532">
        <v>0</v>
      </c>
      <c r="G67" s="532">
        <f t="shared" si="1"/>
        <v>0</v>
      </c>
    </row>
    <row r="68" spans="1:7" ht="15.6" x14ac:dyDescent="0.3">
      <c r="A68" s="530" t="s">
        <v>583</v>
      </c>
      <c r="B68" s="531" t="s">
        <v>210</v>
      </c>
      <c r="C68" s="532">
        <v>0</v>
      </c>
      <c r="D68" s="532">
        <v>0</v>
      </c>
      <c r="E68" s="532">
        <f t="shared" si="0"/>
        <v>0</v>
      </c>
      <c r="F68" s="532">
        <v>0</v>
      </c>
      <c r="G68" s="532">
        <f t="shared" si="1"/>
        <v>0</v>
      </c>
    </row>
    <row r="69" spans="1:7" ht="15.6" x14ac:dyDescent="0.3">
      <c r="A69" s="530" t="s">
        <v>584</v>
      </c>
      <c r="B69" s="531" t="s">
        <v>210</v>
      </c>
      <c r="C69" s="532">
        <v>0</v>
      </c>
      <c r="D69" s="532">
        <v>0</v>
      </c>
      <c r="E69" s="532">
        <f t="shared" si="0"/>
        <v>0</v>
      </c>
      <c r="F69" s="532">
        <v>0</v>
      </c>
      <c r="G69" s="532">
        <f t="shared" si="1"/>
        <v>0</v>
      </c>
    </row>
    <row r="70" spans="1:7" ht="15.6" x14ac:dyDescent="0.3">
      <c r="A70" s="530" t="s">
        <v>585</v>
      </c>
      <c r="B70" s="531" t="s">
        <v>210</v>
      </c>
      <c r="C70" s="532">
        <v>0</v>
      </c>
      <c r="D70" s="532">
        <v>0</v>
      </c>
      <c r="E70" s="532">
        <f t="shared" si="0"/>
        <v>0</v>
      </c>
      <c r="F70" s="532">
        <v>0</v>
      </c>
      <c r="G70" s="532">
        <f t="shared" si="1"/>
        <v>0</v>
      </c>
    </row>
    <row r="71" spans="1:7" ht="15.6" x14ac:dyDescent="0.3">
      <c r="A71" s="530" t="s">
        <v>586</v>
      </c>
      <c r="B71" s="531" t="s">
        <v>210</v>
      </c>
      <c r="C71" s="532">
        <v>0</v>
      </c>
      <c r="D71" s="532">
        <v>0</v>
      </c>
      <c r="E71" s="532">
        <f t="shared" si="0"/>
        <v>0</v>
      </c>
      <c r="F71" s="532">
        <v>0</v>
      </c>
      <c r="G71" s="532">
        <f t="shared" si="1"/>
        <v>0</v>
      </c>
    </row>
    <row r="72" spans="1:7" ht="15.6" x14ac:dyDescent="0.3">
      <c r="A72" s="530" t="s">
        <v>587</v>
      </c>
      <c r="B72" s="531" t="s">
        <v>210</v>
      </c>
      <c r="C72" s="532">
        <v>0</v>
      </c>
      <c r="D72" s="532">
        <v>0</v>
      </c>
      <c r="E72" s="532">
        <f t="shared" si="0"/>
        <v>0</v>
      </c>
      <c r="F72" s="532">
        <v>0</v>
      </c>
      <c r="G72" s="532">
        <f t="shared" si="1"/>
        <v>0</v>
      </c>
    </row>
    <row r="73" spans="1:7" ht="15.6" x14ac:dyDescent="0.3">
      <c r="A73" s="533" t="s">
        <v>417</v>
      </c>
      <c r="B73" s="471" t="s">
        <v>210</v>
      </c>
      <c r="C73" s="534">
        <f>SUM(C63:C72)</f>
        <v>0</v>
      </c>
      <c r="D73" s="534">
        <f>SUM(D63:D72)</f>
        <v>0</v>
      </c>
      <c r="E73" s="532">
        <f t="shared" ref="E73:E117" si="2">SUM(C73:D73)</f>
        <v>0</v>
      </c>
      <c r="F73" s="534">
        <f>SUM(F63:F72)</f>
        <v>0</v>
      </c>
      <c r="G73" s="532">
        <f t="shared" ref="G73:G117" si="3">SUM(E73:F73)</f>
        <v>0</v>
      </c>
    </row>
    <row r="74" spans="1:7" ht="15.6" x14ac:dyDescent="0.3">
      <c r="A74" s="530" t="s">
        <v>578</v>
      </c>
      <c r="B74" s="531" t="s">
        <v>211</v>
      </c>
      <c r="C74" s="532">
        <v>0</v>
      </c>
      <c r="D74" s="532">
        <v>0</v>
      </c>
      <c r="E74" s="532">
        <f t="shared" si="2"/>
        <v>0</v>
      </c>
      <c r="F74" s="532">
        <v>0</v>
      </c>
      <c r="G74" s="532">
        <f t="shared" si="3"/>
        <v>0</v>
      </c>
    </row>
    <row r="75" spans="1:7" ht="15.6" x14ac:dyDescent="0.3">
      <c r="A75" s="530" t="s">
        <v>579</v>
      </c>
      <c r="B75" s="531" t="s">
        <v>211</v>
      </c>
      <c r="C75" s="532">
        <v>0</v>
      </c>
      <c r="D75" s="532">
        <v>0</v>
      </c>
      <c r="E75" s="532">
        <f t="shared" si="2"/>
        <v>0</v>
      </c>
      <c r="F75" s="532">
        <v>0</v>
      </c>
      <c r="G75" s="532">
        <f t="shared" si="3"/>
        <v>0</v>
      </c>
    </row>
    <row r="76" spans="1:7" ht="15.6" x14ac:dyDescent="0.3">
      <c r="A76" s="530" t="s">
        <v>580</v>
      </c>
      <c r="B76" s="531" t="s">
        <v>211</v>
      </c>
      <c r="C76" s="532">
        <v>0</v>
      </c>
      <c r="D76" s="532">
        <v>0</v>
      </c>
      <c r="E76" s="532">
        <f t="shared" si="2"/>
        <v>0</v>
      </c>
      <c r="F76" s="532">
        <v>0</v>
      </c>
      <c r="G76" s="532">
        <f t="shared" si="3"/>
        <v>0</v>
      </c>
    </row>
    <row r="77" spans="1:7" ht="15.6" x14ac:dyDescent="0.3">
      <c r="A77" s="530" t="s">
        <v>581</v>
      </c>
      <c r="B77" s="531" t="s">
        <v>211</v>
      </c>
      <c r="C77" s="532">
        <v>0</v>
      </c>
      <c r="D77" s="532">
        <v>0</v>
      </c>
      <c r="E77" s="532">
        <f t="shared" si="2"/>
        <v>0</v>
      </c>
      <c r="F77" s="532">
        <v>0</v>
      </c>
      <c r="G77" s="532">
        <f t="shared" si="3"/>
        <v>0</v>
      </c>
    </row>
    <row r="78" spans="1:7" ht="15.6" x14ac:dyDescent="0.3">
      <c r="A78" s="530" t="s">
        <v>582</v>
      </c>
      <c r="B78" s="531" t="s">
        <v>211</v>
      </c>
      <c r="C78" s="532">
        <v>0</v>
      </c>
      <c r="D78" s="532">
        <v>0</v>
      </c>
      <c r="E78" s="532">
        <f t="shared" si="2"/>
        <v>0</v>
      </c>
      <c r="F78" s="532">
        <v>0</v>
      </c>
      <c r="G78" s="532">
        <f t="shared" si="3"/>
        <v>0</v>
      </c>
    </row>
    <row r="79" spans="1:7" ht="15.6" x14ac:dyDescent="0.3">
      <c r="A79" s="530" t="s">
        <v>583</v>
      </c>
      <c r="B79" s="531" t="s">
        <v>211</v>
      </c>
      <c r="C79" s="532">
        <v>0</v>
      </c>
      <c r="D79" s="532">
        <v>0</v>
      </c>
      <c r="E79" s="532">
        <f t="shared" si="2"/>
        <v>0</v>
      </c>
      <c r="F79" s="532">
        <v>0</v>
      </c>
      <c r="G79" s="532">
        <f t="shared" si="3"/>
        <v>0</v>
      </c>
    </row>
    <row r="80" spans="1:7" ht="15.6" x14ac:dyDescent="0.3">
      <c r="A80" s="530" t="s">
        <v>584</v>
      </c>
      <c r="B80" s="531" t="s">
        <v>211</v>
      </c>
      <c r="C80" s="532">
        <v>0</v>
      </c>
      <c r="D80" s="532">
        <v>0</v>
      </c>
      <c r="E80" s="532">
        <f t="shared" si="2"/>
        <v>0</v>
      </c>
      <c r="F80" s="532">
        <v>0</v>
      </c>
      <c r="G80" s="532">
        <f t="shared" si="3"/>
        <v>0</v>
      </c>
    </row>
    <row r="81" spans="1:7" ht="15.6" x14ac:dyDescent="0.3">
      <c r="A81" s="530" t="s">
        <v>585</v>
      </c>
      <c r="B81" s="531" t="s">
        <v>211</v>
      </c>
      <c r="C81" s="532">
        <v>0</v>
      </c>
      <c r="D81" s="532">
        <v>0</v>
      </c>
      <c r="E81" s="532">
        <f t="shared" si="2"/>
        <v>0</v>
      </c>
      <c r="F81" s="532">
        <v>0</v>
      </c>
      <c r="G81" s="532">
        <f t="shared" si="3"/>
        <v>0</v>
      </c>
    </row>
    <row r="82" spans="1:7" ht="15.6" x14ac:dyDescent="0.3">
      <c r="A82" s="530" t="s">
        <v>586</v>
      </c>
      <c r="B82" s="531" t="s">
        <v>211</v>
      </c>
      <c r="C82" s="532">
        <v>0</v>
      </c>
      <c r="D82" s="532">
        <v>0</v>
      </c>
      <c r="E82" s="532">
        <f t="shared" si="2"/>
        <v>0</v>
      </c>
      <c r="F82" s="532">
        <v>0</v>
      </c>
      <c r="G82" s="532">
        <f t="shared" si="3"/>
        <v>0</v>
      </c>
    </row>
    <row r="83" spans="1:7" ht="15.6" x14ac:dyDescent="0.3">
      <c r="A83" s="530" t="s">
        <v>587</v>
      </c>
      <c r="B83" s="531" t="s">
        <v>211</v>
      </c>
      <c r="C83" s="532">
        <v>0</v>
      </c>
      <c r="D83" s="532">
        <v>0</v>
      </c>
      <c r="E83" s="532">
        <f t="shared" si="2"/>
        <v>0</v>
      </c>
      <c r="F83" s="532">
        <v>0</v>
      </c>
      <c r="G83" s="532">
        <f t="shared" si="3"/>
        <v>0</v>
      </c>
    </row>
    <row r="84" spans="1:7" ht="31.2" x14ac:dyDescent="0.3">
      <c r="A84" s="533" t="s">
        <v>416</v>
      </c>
      <c r="B84" s="471" t="s">
        <v>211</v>
      </c>
      <c r="C84" s="534">
        <f>SUM(C74:C83)</f>
        <v>0</v>
      </c>
      <c r="D84" s="534">
        <f>SUM(D74:D83)</f>
        <v>0</v>
      </c>
      <c r="E84" s="532">
        <f t="shared" si="2"/>
        <v>0</v>
      </c>
      <c r="F84" s="534">
        <f>SUM(F74:F83)</f>
        <v>0</v>
      </c>
      <c r="G84" s="532">
        <f t="shared" si="3"/>
        <v>0</v>
      </c>
    </row>
    <row r="85" spans="1:7" ht="15.6" x14ac:dyDescent="0.3">
      <c r="A85" s="530" t="s">
        <v>578</v>
      </c>
      <c r="B85" s="531" t="s">
        <v>212</v>
      </c>
      <c r="C85" s="532">
        <v>0</v>
      </c>
      <c r="D85" s="532">
        <v>0</v>
      </c>
      <c r="E85" s="532">
        <f t="shared" si="2"/>
        <v>0</v>
      </c>
      <c r="F85" s="532">
        <v>0</v>
      </c>
      <c r="G85" s="532">
        <f t="shared" si="3"/>
        <v>0</v>
      </c>
    </row>
    <row r="86" spans="1:7" ht="15.6" x14ac:dyDescent="0.3">
      <c r="A86" s="530" t="s">
        <v>579</v>
      </c>
      <c r="B86" s="531" t="s">
        <v>212</v>
      </c>
      <c r="C86" s="532">
        <v>0</v>
      </c>
      <c r="D86" s="532">
        <v>0</v>
      </c>
      <c r="E86" s="532">
        <f t="shared" si="2"/>
        <v>0</v>
      </c>
      <c r="F86" s="532">
        <v>0</v>
      </c>
      <c r="G86" s="532">
        <f t="shared" si="3"/>
        <v>0</v>
      </c>
    </row>
    <row r="87" spans="1:7" ht="15.6" x14ac:dyDescent="0.3">
      <c r="A87" s="530" t="s">
        <v>580</v>
      </c>
      <c r="B87" s="531" t="s">
        <v>212</v>
      </c>
      <c r="C87" s="532">
        <v>0</v>
      </c>
      <c r="D87" s="532">
        <v>0</v>
      </c>
      <c r="E87" s="532">
        <f t="shared" si="2"/>
        <v>0</v>
      </c>
      <c r="F87" s="532">
        <v>0</v>
      </c>
      <c r="G87" s="532">
        <f t="shared" si="3"/>
        <v>0</v>
      </c>
    </row>
    <row r="88" spans="1:7" ht="15.6" x14ac:dyDescent="0.3">
      <c r="A88" s="530" t="s">
        <v>581</v>
      </c>
      <c r="B88" s="531" t="s">
        <v>212</v>
      </c>
      <c r="C88" s="532">
        <v>0</v>
      </c>
      <c r="D88" s="532">
        <v>0</v>
      </c>
      <c r="E88" s="532">
        <f t="shared" si="2"/>
        <v>0</v>
      </c>
      <c r="F88" s="532">
        <v>0</v>
      </c>
      <c r="G88" s="532">
        <f t="shared" si="3"/>
        <v>0</v>
      </c>
    </row>
    <row r="89" spans="1:7" ht="15.6" x14ac:dyDescent="0.3">
      <c r="A89" s="530" t="s">
        <v>582</v>
      </c>
      <c r="B89" s="531" t="s">
        <v>212</v>
      </c>
      <c r="C89" s="532">
        <v>0</v>
      </c>
      <c r="D89" s="532">
        <v>0</v>
      </c>
      <c r="E89" s="532">
        <f t="shared" si="2"/>
        <v>0</v>
      </c>
      <c r="F89" s="532">
        <v>0</v>
      </c>
      <c r="G89" s="532">
        <f t="shared" si="3"/>
        <v>0</v>
      </c>
    </row>
    <row r="90" spans="1:7" ht="15.6" x14ac:dyDescent="0.3">
      <c r="A90" s="530" t="s">
        <v>583</v>
      </c>
      <c r="B90" s="531" t="s">
        <v>212</v>
      </c>
      <c r="C90" s="532">
        <v>0</v>
      </c>
      <c r="D90" s="532">
        <v>0</v>
      </c>
      <c r="E90" s="532">
        <f t="shared" si="2"/>
        <v>0</v>
      </c>
      <c r="F90" s="532">
        <v>0</v>
      </c>
      <c r="G90" s="532">
        <f t="shared" si="3"/>
        <v>0</v>
      </c>
    </row>
    <row r="91" spans="1:7" ht="15.6" x14ac:dyDescent="0.3">
      <c r="A91" s="530" t="s">
        <v>584</v>
      </c>
      <c r="B91" s="531" t="s">
        <v>212</v>
      </c>
      <c r="C91" s="532">
        <v>0</v>
      </c>
      <c r="D91" s="532">
        <v>0</v>
      </c>
      <c r="E91" s="532">
        <f t="shared" si="2"/>
        <v>0</v>
      </c>
      <c r="F91" s="532">
        <v>0</v>
      </c>
      <c r="G91" s="532">
        <f t="shared" si="3"/>
        <v>0</v>
      </c>
    </row>
    <row r="92" spans="1:7" ht="15.6" x14ac:dyDescent="0.3">
      <c r="A92" s="530" t="s">
        <v>585</v>
      </c>
      <c r="B92" s="531" t="s">
        <v>212</v>
      </c>
      <c r="C92" s="532">
        <v>0</v>
      </c>
      <c r="D92" s="532">
        <v>0</v>
      </c>
      <c r="E92" s="532">
        <f t="shared" si="2"/>
        <v>0</v>
      </c>
      <c r="F92" s="532">
        <v>0</v>
      </c>
      <c r="G92" s="532">
        <f t="shared" si="3"/>
        <v>0</v>
      </c>
    </row>
    <row r="93" spans="1:7" ht="15.6" x14ac:dyDescent="0.3">
      <c r="A93" s="530" t="s">
        <v>586</v>
      </c>
      <c r="B93" s="531" t="s">
        <v>212</v>
      </c>
      <c r="C93" s="532">
        <v>0</v>
      </c>
      <c r="D93" s="532">
        <v>0</v>
      </c>
      <c r="E93" s="532">
        <f t="shared" si="2"/>
        <v>0</v>
      </c>
      <c r="F93" s="532">
        <v>0</v>
      </c>
      <c r="G93" s="532">
        <f t="shared" si="3"/>
        <v>0</v>
      </c>
    </row>
    <row r="94" spans="1:7" ht="15.6" x14ac:dyDescent="0.3">
      <c r="A94" s="530" t="s">
        <v>587</v>
      </c>
      <c r="B94" s="531" t="s">
        <v>212</v>
      </c>
      <c r="C94" s="532">
        <v>0</v>
      </c>
      <c r="D94" s="532">
        <v>0</v>
      </c>
      <c r="E94" s="532">
        <f t="shared" si="2"/>
        <v>0</v>
      </c>
      <c r="F94" s="532">
        <v>0</v>
      </c>
      <c r="G94" s="532">
        <f t="shared" si="3"/>
        <v>0</v>
      </c>
    </row>
    <row r="95" spans="1:7" ht="15.6" x14ac:dyDescent="0.3">
      <c r="A95" s="533" t="s">
        <v>415</v>
      </c>
      <c r="B95" s="471" t="s">
        <v>212</v>
      </c>
      <c r="C95" s="534">
        <f>SUM(C85:C94)</f>
        <v>0</v>
      </c>
      <c r="D95" s="534">
        <f>SUM(D85:D94)</f>
        <v>0</v>
      </c>
      <c r="E95" s="532">
        <f t="shared" si="2"/>
        <v>0</v>
      </c>
      <c r="F95" s="534">
        <f>SUM(F85:F94)</f>
        <v>0</v>
      </c>
      <c r="G95" s="532">
        <f t="shared" si="3"/>
        <v>0</v>
      </c>
    </row>
    <row r="96" spans="1:7" ht="15.6" x14ac:dyDescent="0.3">
      <c r="A96" s="530" t="s">
        <v>588</v>
      </c>
      <c r="B96" s="536" t="s">
        <v>214</v>
      </c>
      <c r="C96" s="532">
        <v>0</v>
      </c>
      <c r="D96" s="532">
        <v>0</v>
      </c>
      <c r="E96" s="532">
        <f t="shared" si="2"/>
        <v>0</v>
      </c>
      <c r="F96" s="532">
        <v>0</v>
      </c>
      <c r="G96" s="532">
        <f t="shared" si="3"/>
        <v>0</v>
      </c>
    </row>
    <row r="97" spans="1:7" ht="15.6" x14ac:dyDescent="0.3">
      <c r="A97" s="530" t="s">
        <v>589</v>
      </c>
      <c r="B97" s="531" t="s">
        <v>214</v>
      </c>
      <c r="C97" s="532">
        <v>0</v>
      </c>
      <c r="D97" s="532">
        <v>0</v>
      </c>
      <c r="E97" s="532">
        <f t="shared" si="2"/>
        <v>0</v>
      </c>
      <c r="F97" s="532">
        <v>0</v>
      </c>
      <c r="G97" s="532">
        <f t="shared" si="3"/>
        <v>0</v>
      </c>
    </row>
    <row r="98" spans="1:7" ht="15.6" x14ac:dyDescent="0.3">
      <c r="A98" s="530" t="s">
        <v>590</v>
      </c>
      <c r="B98" s="536" t="s">
        <v>214</v>
      </c>
      <c r="C98" s="532">
        <v>0</v>
      </c>
      <c r="D98" s="532">
        <v>0</v>
      </c>
      <c r="E98" s="532">
        <f t="shared" si="2"/>
        <v>0</v>
      </c>
      <c r="F98" s="532">
        <v>0</v>
      </c>
      <c r="G98" s="532">
        <f t="shared" si="3"/>
        <v>0</v>
      </c>
    </row>
    <row r="99" spans="1:7" ht="15.6" x14ac:dyDescent="0.3">
      <c r="A99" s="536" t="s">
        <v>591</v>
      </c>
      <c r="B99" s="531" t="s">
        <v>214</v>
      </c>
      <c r="C99" s="532">
        <v>0</v>
      </c>
      <c r="D99" s="532">
        <v>0</v>
      </c>
      <c r="E99" s="532">
        <f t="shared" si="2"/>
        <v>0</v>
      </c>
      <c r="F99" s="532">
        <v>0</v>
      </c>
      <c r="G99" s="532">
        <f t="shared" si="3"/>
        <v>0</v>
      </c>
    </row>
    <row r="100" spans="1:7" ht="15.6" x14ac:dyDescent="0.3">
      <c r="A100" s="536" t="s">
        <v>592</v>
      </c>
      <c r="B100" s="536" t="s">
        <v>214</v>
      </c>
      <c r="C100" s="532">
        <v>0</v>
      </c>
      <c r="D100" s="532">
        <v>0</v>
      </c>
      <c r="E100" s="532">
        <f t="shared" si="2"/>
        <v>0</v>
      </c>
      <c r="F100" s="532">
        <v>0</v>
      </c>
      <c r="G100" s="532">
        <f t="shared" si="3"/>
        <v>0</v>
      </c>
    </row>
    <row r="101" spans="1:7" ht="15.6" x14ac:dyDescent="0.3">
      <c r="A101" s="536" t="s">
        <v>593</v>
      </c>
      <c r="B101" s="531" t="s">
        <v>214</v>
      </c>
      <c r="C101" s="532">
        <v>0</v>
      </c>
      <c r="D101" s="532">
        <v>0</v>
      </c>
      <c r="E101" s="532">
        <f t="shared" si="2"/>
        <v>0</v>
      </c>
      <c r="F101" s="532">
        <v>0</v>
      </c>
      <c r="G101" s="532">
        <f t="shared" si="3"/>
        <v>0</v>
      </c>
    </row>
    <row r="102" spans="1:7" ht="15.6" x14ac:dyDescent="0.3">
      <c r="A102" s="530" t="s">
        <v>594</v>
      </c>
      <c r="B102" s="536" t="s">
        <v>214</v>
      </c>
      <c r="C102" s="532">
        <v>0</v>
      </c>
      <c r="D102" s="532">
        <v>0</v>
      </c>
      <c r="E102" s="532">
        <f t="shared" si="2"/>
        <v>0</v>
      </c>
      <c r="F102" s="532">
        <v>0</v>
      </c>
      <c r="G102" s="532">
        <f t="shared" si="3"/>
        <v>0</v>
      </c>
    </row>
    <row r="103" spans="1:7" ht="15.6" x14ac:dyDescent="0.3">
      <c r="A103" s="530" t="s">
        <v>598</v>
      </c>
      <c r="B103" s="531" t="s">
        <v>214</v>
      </c>
      <c r="C103" s="532">
        <v>0</v>
      </c>
      <c r="D103" s="532">
        <v>0</v>
      </c>
      <c r="E103" s="532">
        <f t="shared" si="2"/>
        <v>0</v>
      </c>
      <c r="F103" s="532">
        <v>0</v>
      </c>
      <c r="G103" s="532">
        <f t="shared" si="3"/>
        <v>0</v>
      </c>
    </row>
    <row r="104" spans="1:7" ht="15.6" x14ac:dyDescent="0.3">
      <c r="A104" s="530" t="s">
        <v>596</v>
      </c>
      <c r="B104" s="536" t="s">
        <v>214</v>
      </c>
      <c r="C104" s="532">
        <v>0</v>
      </c>
      <c r="D104" s="532">
        <v>0</v>
      </c>
      <c r="E104" s="532">
        <f t="shared" si="2"/>
        <v>0</v>
      </c>
      <c r="F104" s="532">
        <v>0</v>
      </c>
      <c r="G104" s="532">
        <f t="shared" si="3"/>
        <v>0</v>
      </c>
    </row>
    <row r="105" spans="1:7" ht="15.6" x14ac:dyDescent="0.3">
      <c r="A105" s="530" t="s">
        <v>597</v>
      </c>
      <c r="B105" s="531" t="s">
        <v>214</v>
      </c>
      <c r="C105" s="532">
        <v>0</v>
      </c>
      <c r="D105" s="532">
        <v>0</v>
      </c>
      <c r="E105" s="532">
        <f t="shared" si="2"/>
        <v>0</v>
      </c>
      <c r="F105" s="532">
        <v>0</v>
      </c>
      <c r="G105" s="532">
        <f t="shared" si="3"/>
        <v>0</v>
      </c>
    </row>
    <row r="106" spans="1:7" ht="15.6" x14ac:dyDescent="0.3">
      <c r="A106" s="533" t="s">
        <v>414</v>
      </c>
      <c r="B106" s="471" t="s">
        <v>214</v>
      </c>
      <c r="C106" s="534">
        <f>SUM(C96:C105)</f>
        <v>0</v>
      </c>
      <c r="D106" s="534">
        <f>SUM(D96:D105)</f>
        <v>0</v>
      </c>
      <c r="E106" s="532">
        <f t="shared" si="2"/>
        <v>0</v>
      </c>
      <c r="F106" s="534">
        <f>SUM(F96:F105)</f>
        <v>0</v>
      </c>
      <c r="G106" s="532">
        <f t="shared" si="3"/>
        <v>0</v>
      </c>
    </row>
    <row r="107" spans="1:7" ht="15.6" x14ac:dyDescent="0.3">
      <c r="A107" s="530" t="s">
        <v>588</v>
      </c>
      <c r="B107" s="536" t="s">
        <v>217</v>
      </c>
      <c r="C107" s="532">
        <v>0</v>
      </c>
      <c r="D107" s="532">
        <v>0</v>
      </c>
      <c r="E107" s="532">
        <f t="shared" si="2"/>
        <v>0</v>
      </c>
      <c r="F107" s="532">
        <v>0</v>
      </c>
      <c r="G107" s="532">
        <f t="shared" si="3"/>
        <v>0</v>
      </c>
    </row>
    <row r="108" spans="1:7" ht="15.6" x14ac:dyDescent="0.3">
      <c r="A108" s="530" t="s">
        <v>589</v>
      </c>
      <c r="B108" s="536" t="s">
        <v>217</v>
      </c>
      <c r="C108" s="532">
        <v>0</v>
      </c>
      <c r="D108" s="532">
        <v>0</v>
      </c>
      <c r="E108" s="532">
        <f t="shared" si="2"/>
        <v>0</v>
      </c>
      <c r="F108" s="532">
        <v>0</v>
      </c>
      <c r="G108" s="532">
        <f t="shared" si="3"/>
        <v>0</v>
      </c>
    </row>
    <row r="109" spans="1:7" ht="15.6" x14ac:dyDescent="0.3">
      <c r="A109" s="530" t="s">
        <v>590</v>
      </c>
      <c r="B109" s="536" t="s">
        <v>217</v>
      </c>
      <c r="C109" s="532">
        <v>0</v>
      </c>
      <c r="D109" s="532">
        <v>0</v>
      </c>
      <c r="E109" s="532">
        <f t="shared" si="2"/>
        <v>0</v>
      </c>
      <c r="F109" s="532">
        <v>0</v>
      </c>
      <c r="G109" s="532">
        <f t="shared" si="3"/>
        <v>0</v>
      </c>
    </row>
    <row r="110" spans="1:7" ht="15.6" x14ac:dyDescent="0.3">
      <c r="A110" s="536" t="s">
        <v>591</v>
      </c>
      <c r="B110" s="536" t="s">
        <v>217</v>
      </c>
      <c r="C110" s="532">
        <v>0</v>
      </c>
      <c r="D110" s="532">
        <v>0</v>
      </c>
      <c r="E110" s="532">
        <f t="shared" si="2"/>
        <v>0</v>
      </c>
      <c r="F110" s="532">
        <v>0</v>
      </c>
      <c r="G110" s="532">
        <f t="shared" si="3"/>
        <v>0</v>
      </c>
    </row>
    <row r="111" spans="1:7" ht="15.6" x14ac:dyDescent="0.3">
      <c r="A111" s="536" t="s">
        <v>592</v>
      </c>
      <c r="B111" s="536" t="s">
        <v>217</v>
      </c>
      <c r="C111" s="532">
        <v>0</v>
      </c>
      <c r="D111" s="532">
        <v>0</v>
      </c>
      <c r="E111" s="532">
        <f t="shared" si="2"/>
        <v>0</v>
      </c>
      <c r="F111" s="532">
        <v>0</v>
      </c>
      <c r="G111" s="532">
        <f t="shared" si="3"/>
        <v>0</v>
      </c>
    </row>
    <row r="112" spans="1:7" ht="15.6" x14ac:dyDescent="0.3">
      <c r="A112" s="536" t="s">
        <v>593</v>
      </c>
      <c r="B112" s="536" t="s">
        <v>217</v>
      </c>
      <c r="C112" s="532">
        <v>0</v>
      </c>
      <c r="D112" s="532">
        <v>0</v>
      </c>
      <c r="E112" s="532">
        <f t="shared" si="2"/>
        <v>0</v>
      </c>
      <c r="F112" s="532">
        <v>0</v>
      </c>
      <c r="G112" s="532">
        <f t="shared" si="3"/>
        <v>0</v>
      </c>
    </row>
    <row r="113" spans="1:7" ht="15.6" x14ac:dyDescent="0.3">
      <c r="A113" s="530" t="s">
        <v>594</v>
      </c>
      <c r="B113" s="536" t="s">
        <v>217</v>
      </c>
      <c r="C113" s="532">
        <v>0</v>
      </c>
      <c r="D113" s="532">
        <v>0</v>
      </c>
      <c r="E113" s="532">
        <f t="shared" si="2"/>
        <v>0</v>
      </c>
      <c r="F113" s="532">
        <v>0</v>
      </c>
      <c r="G113" s="532">
        <f t="shared" si="3"/>
        <v>0</v>
      </c>
    </row>
    <row r="114" spans="1:7" ht="15.6" x14ac:dyDescent="0.3">
      <c r="A114" s="530" t="s">
        <v>598</v>
      </c>
      <c r="B114" s="536" t="s">
        <v>217</v>
      </c>
      <c r="C114" s="532">
        <v>0</v>
      </c>
      <c r="D114" s="532">
        <v>0</v>
      </c>
      <c r="E114" s="532">
        <f t="shared" si="2"/>
        <v>0</v>
      </c>
      <c r="F114" s="532">
        <v>0</v>
      </c>
      <c r="G114" s="532">
        <f t="shared" si="3"/>
        <v>0</v>
      </c>
    </row>
    <row r="115" spans="1:7" ht="15.6" x14ac:dyDescent="0.3">
      <c r="A115" s="530" t="s">
        <v>596</v>
      </c>
      <c r="B115" s="536" t="s">
        <v>217</v>
      </c>
      <c r="C115" s="532">
        <v>0</v>
      </c>
      <c r="D115" s="532">
        <v>0</v>
      </c>
      <c r="E115" s="532">
        <f t="shared" si="2"/>
        <v>0</v>
      </c>
      <c r="F115" s="532">
        <v>0</v>
      </c>
      <c r="G115" s="532">
        <f t="shared" si="3"/>
        <v>0</v>
      </c>
    </row>
    <row r="116" spans="1:7" ht="15.6" x14ac:dyDescent="0.3">
      <c r="A116" s="530" t="s">
        <v>597</v>
      </c>
      <c r="B116" s="536" t="s">
        <v>217</v>
      </c>
      <c r="C116" s="532">
        <v>0</v>
      </c>
      <c r="D116" s="532">
        <v>0</v>
      </c>
      <c r="E116" s="532">
        <f t="shared" si="2"/>
        <v>0</v>
      </c>
      <c r="F116" s="532">
        <v>0</v>
      </c>
      <c r="G116" s="532">
        <f t="shared" si="3"/>
        <v>0</v>
      </c>
    </row>
    <row r="117" spans="1:7" ht="15.6" x14ac:dyDescent="0.3">
      <c r="A117" s="537" t="s">
        <v>453</v>
      </c>
      <c r="B117" s="471" t="s">
        <v>217</v>
      </c>
      <c r="C117" s="534">
        <f>SUM(C107:C116)</f>
        <v>0</v>
      </c>
      <c r="D117" s="534">
        <f>SUM(D107:D116)</f>
        <v>0</v>
      </c>
      <c r="E117" s="532">
        <f t="shared" si="2"/>
        <v>0</v>
      </c>
      <c r="F117" s="534">
        <f>SUM(F107:F116)</f>
        <v>0</v>
      </c>
      <c r="G117" s="532">
        <f t="shared" si="3"/>
        <v>0</v>
      </c>
    </row>
  </sheetData>
  <mergeCells count="4">
    <mergeCell ref="A2:C2"/>
    <mergeCell ref="A3:C3"/>
    <mergeCell ref="A4:C4"/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8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G117"/>
  <sheetViews>
    <sheetView view="pageBreakPreview" topLeftCell="A58" zoomScale="66" zoomScaleNormal="100" zoomScaleSheetLayoutView="66" zoomScalePageLayoutView="59" workbookViewId="0">
      <selection activeCell="G7" sqref="G7"/>
    </sheetView>
  </sheetViews>
  <sheetFormatPr defaultRowHeight="14.4" x14ac:dyDescent="0.3"/>
  <cols>
    <col min="1" max="1" width="82.5546875" customWidth="1"/>
    <col min="3" max="3" width="16.33203125" style="117" customWidth="1"/>
    <col min="4" max="4" width="11.44140625" hidden="1" customWidth="1"/>
    <col min="5" max="5" width="14.5546875" customWidth="1"/>
    <col min="6" max="6" width="14.6640625" customWidth="1"/>
    <col min="7" max="7" width="15.109375" customWidth="1"/>
  </cols>
  <sheetData>
    <row r="1" spans="1:7" ht="15.6" x14ac:dyDescent="0.3">
      <c r="A1" s="1018" t="s">
        <v>1152</v>
      </c>
      <c r="B1" s="1018"/>
      <c r="C1" s="1018"/>
      <c r="D1" s="464"/>
      <c r="E1" s="464"/>
      <c r="F1" s="464"/>
      <c r="G1" s="464"/>
    </row>
    <row r="2" spans="1:7" ht="15.6" x14ac:dyDescent="0.3">
      <c r="A2" s="998" t="str">
        <f>' Melléklet 2020'!A1:B1</f>
        <v>Szőc Község Önkormányzata</v>
      </c>
      <c r="B2" s="998"/>
      <c r="C2" s="998"/>
    </row>
    <row r="3" spans="1:7" ht="27" customHeight="1" x14ac:dyDescent="0.3">
      <c r="A3" s="999" t="s">
        <v>1121</v>
      </c>
      <c r="B3" s="999"/>
      <c r="C3" s="999"/>
    </row>
    <row r="4" spans="1:7" ht="25.5" customHeight="1" x14ac:dyDescent="0.3">
      <c r="A4" s="1019" t="s">
        <v>880</v>
      </c>
      <c r="B4" s="1021"/>
      <c r="C4" s="1021"/>
    </row>
    <row r="5" spans="1:7" ht="15.75" customHeight="1" x14ac:dyDescent="0.3">
      <c r="A5" s="522"/>
      <c r="B5" s="523"/>
      <c r="C5" s="524"/>
    </row>
    <row r="6" spans="1:7" ht="21" customHeight="1" x14ac:dyDescent="0.3">
      <c r="A6" s="525" t="s">
        <v>664</v>
      </c>
      <c r="B6" s="466"/>
      <c r="C6" s="526"/>
    </row>
    <row r="7" spans="1:7" ht="46.8" x14ac:dyDescent="0.3">
      <c r="A7" s="527" t="s">
        <v>632</v>
      </c>
      <c r="B7" s="528" t="s">
        <v>83</v>
      </c>
      <c r="C7" s="908" t="s">
        <v>1194</v>
      </c>
      <c r="D7" s="529" t="s">
        <v>1193</v>
      </c>
      <c r="E7" s="908" t="s">
        <v>1215</v>
      </c>
      <c r="F7" s="529" t="s">
        <v>1193</v>
      </c>
      <c r="G7" s="908" t="s">
        <v>1214</v>
      </c>
    </row>
    <row r="8" spans="1:7" ht="15.6" x14ac:dyDescent="0.3">
      <c r="A8" s="530" t="s">
        <v>599</v>
      </c>
      <c r="B8" s="531" t="s">
        <v>279</v>
      </c>
      <c r="C8" s="532">
        <v>0</v>
      </c>
      <c r="D8" s="532">
        <v>0</v>
      </c>
      <c r="E8" s="532">
        <f>SUM(C8:D8)</f>
        <v>0</v>
      </c>
      <c r="F8" s="532">
        <v>0</v>
      </c>
      <c r="G8" s="532">
        <f>SUM(E8:F8)</f>
        <v>0</v>
      </c>
    </row>
    <row r="9" spans="1:7" ht="15.6" x14ac:dyDescent="0.3">
      <c r="A9" s="530" t="s">
        <v>608</v>
      </c>
      <c r="B9" s="531" t="s">
        <v>279</v>
      </c>
      <c r="C9" s="532">
        <v>0</v>
      </c>
      <c r="D9" s="532">
        <v>0</v>
      </c>
      <c r="E9" s="532">
        <f t="shared" ref="E9:E72" si="0">SUM(C9:D9)</f>
        <v>0</v>
      </c>
      <c r="F9" s="532">
        <v>0</v>
      </c>
      <c r="G9" s="532">
        <f t="shared" ref="G9:G72" si="1">SUM(E9:F9)</f>
        <v>0</v>
      </c>
    </row>
    <row r="10" spans="1:7" ht="15.6" x14ac:dyDescent="0.3">
      <c r="A10" s="530" t="s">
        <v>609</v>
      </c>
      <c r="B10" s="531" t="s">
        <v>279</v>
      </c>
      <c r="C10" s="532">
        <v>0</v>
      </c>
      <c r="D10" s="532">
        <v>0</v>
      </c>
      <c r="E10" s="532">
        <f t="shared" si="0"/>
        <v>0</v>
      </c>
      <c r="F10" s="532">
        <v>0</v>
      </c>
      <c r="G10" s="532">
        <f t="shared" si="1"/>
        <v>0</v>
      </c>
    </row>
    <row r="11" spans="1:7" ht="15.6" x14ac:dyDescent="0.3">
      <c r="A11" s="530" t="s">
        <v>607</v>
      </c>
      <c r="B11" s="531" t="s">
        <v>279</v>
      </c>
      <c r="C11" s="532">
        <v>0</v>
      </c>
      <c r="D11" s="532">
        <v>0</v>
      </c>
      <c r="E11" s="532">
        <f t="shared" si="0"/>
        <v>0</v>
      </c>
      <c r="F11" s="532">
        <v>0</v>
      </c>
      <c r="G11" s="532">
        <f t="shared" si="1"/>
        <v>0</v>
      </c>
    </row>
    <row r="12" spans="1:7" ht="15.6" x14ac:dyDescent="0.3">
      <c r="A12" s="530" t="s">
        <v>606</v>
      </c>
      <c r="B12" s="531" t="s">
        <v>279</v>
      </c>
      <c r="C12" s="532">
        <v>0</v>
      </c>
      <c r="D12" s="532">
        <v>0</v>
      </c>
      <c r="E12" s="532">
        <f t="shared" si="0"/>
        <v>0</v>
      </c>
      <c r="F12" s="532">
        <v>0</v>
      </c>
      <c r="G12" s="532">
        <f t="shared" si="1"/>
        <v>0</v>
      </c>
    </row>
    <row r="13" spans="1:7" ht="15.6" x14ac:dyDescent="0.3">
      <c r="A13" s="530" t="s">
        <v>605</v>
      </c>
      <c r="B13" s="531" t="s">
        <v>279</v>
      </c>
      <c r="C13" s="532">
        <v>0</v>
      </c>
      <c r="D13" s="532">
        <v>0</v>
      </c>
      <c r="E13" s="532">
        <f t="shared" si="0"/>
        <v>0</v>
      </c>
      <c r="F13" s="532">
        <v>0</v>
      </c>
      <c r="G13" s="532">
        <f t="shared" si="1"/>
        <v>0</v>
      </c>
    </row>
    <row r="14" spans="1:7" ht="15.6" x14ac:dyDescent="0.3">
      <c r="A14" s="530" t="s">
        <v>600</v>
      </c>
      <c r="B14" s="531" t="s">
        <v>279</v>
      </c>
      <c r="C14" s="532">
        <v>0</v>
      </c>
      <c r="D14" s="532">
        <v>0</v>
      </c>
      <c r="E14" s="532">
        <f t="shared" si="0"/>
        <v>0</v>
      </c>
      <c r="F14" s="532">
        <v>0</v>
      </c>
      <c r="G14" s="532">
        <f t="shared" si="1"/>
        <v>0</v>
      </c>
    </row>
    <row r="15" spans="1:7" ht="15.6" x14ac:dyDescent="0.3">
      <c r="A15" s="530" t="s">
        <v>601</v>
      </c>
      <c r="B15" s="531" t="s">
        <v>279</v>
      </c>
      <c r="C15" s="532">
        <v>0</v>
      </c>
      <c r="D15" s="532">
        <v>0</v>
      </c>
      <c r="E15" s="532">
        <f t="shared" si="0"/>
        <v>0</v>
      </c>
      <c r="F15" s="532">
        <v>0</v>
      </c>
      <c r="G15" s="532">
        <f t="shared" si="1"/>
        <v>0</v>
      </c>
    </row>
    <row r="16" spans="1:7" ht="15.6" x14ac:dyDescent="0.3">
      <c r="A16" s="530" t="s">
        <v>602</v>
      </c>
      <c r="B16" s="531" t="s">
        <v>279</v>
      </c>
      <c r="C16" s="532">
        <v>0</v>
      </c>
      <c r="D16" s="532">
        <v>0</v>
      </c>
      <c r="E16" s="532">
        <f t="shared" si="0"/>
        <v>0</v>
      </c>
      <c r="F16" s="532">
        <v>0</v>
      </c>
      <c r="G16" s="532">
        <f t="shared" si="1"/>
        <v>0</v>
      </c>
    </row>
    <row r="17" spans="1:7" ht="15.6" x14ac:dyDescent="0.3">
      <c r="A17" s="530" t="s">
        <v>603</v>
      </c>
      <c r="B17" s="531" t="s">
        <v>279</v>
      </c>
      <c r="C17" s="532">
        <v>0</v>
      </c>
      <c r="D17" s="532">
        <v>0</v>
      </c>
      <c r="E17" s="532">
        <f t="shared" si="0"/>
        <v>0</v>
      </c>
      <c r="F17" s="532">
        <v>0</v>
      </c>
      <c r="G17" s="532">
        <f t="shared" si="1"/>
        <v>0</v>
      </c>
    </row>
    <row r="18" spans="1:7" ht="31.2" x14ac:dyDescent="0.3">
      <c r="A18" s="538" t="s">
        <v>463</v>
      </c>
      <c r="B18" s="471" t="s">
        <v>279</v>
      </c>
      <c r="C18" s="534">
        <f>SUM(C8:C17)</f>
        <v>0</v>
      </c>
      <c r="D18" s="534">
        <f>SUM(C18)</f>
        <v>0</v>
      </c>
      <c r="E18" s="532">
        <f t="shared" si="0"/>
        <v>0</v>
      </c>
      <c r="F18" s="534">
        <f>SUM(E18)</f>
        <v>0</v>
      </c>
      <c r="G18" s="532">
        <f t="shared" si="1"/>
        <v>0</v>
      </c>
    </row>
    <row r="19" spans="1:7" ht="15.6" x14ac:dyDescent="0.3">
      <c r="A19" s="530" t="s">
        <v>599</v>
      </c>
      <c r="B19" s="531" t="s">
        <v>280</v>
      </c>
      <c r="C19" s="532">
        <v>0</v>
      </c>
      <c r="D19" s="532">
        <v>0</v>
      </c>
      <c r="E19" s="532">
        <f t="shared" si="0"/>
        <v>0</v>
      </c>
      <c r="F19" s="532">
        <v>0</v>
      </c>
      <c r="G19" s="532">
        <f t="shared" si="1"/>
        <v>0</v>
      </c>
    </row>
    <row r="20" spans="1:7" ht="15.6" x14ac:dyDescent="0.3">
      <c r="A20" s="530" t="s">
        <v>608</v>
      </c>
      <c r="B20" s="531" t="s">
        <v>280</v>
      </c>
      <c r="C20" s="532">
        <v>0</v>
      </c>
      <c r="D20" s="532">
        <v>0</v>
      </c>
      <c r="E20" s="532">
        <f t="shared" si="0"/>
        <v>0</v>
      </c>
      <c r="F20" s="532">
        <v>0</v>
      </c>
      <c r="G20" s="532">
        <f t="shared" si="1"/>
        <v>0</v>
      </c>
    </row>
    <row r="21" spans="1:7" ht="15.6" x14ac:dyDescent="0.3">
      <c r="A21" s="530" t="s">
        <v>609</v>
      </c>
      <c r="B21" s="531" t="s">
        <v>280</v>
      </c>
      <c r="C21" s="532">
        <v>0</v>
      </c>
      <c r="D21" s="532">
        <v>0</v>
      </c>
      <c r="E21" s="532">
        <f t="shared" si="0"/>
        <v>0</v>
      </c>
      <c r="F21" s="532">
        <v>0</v>
      </c>
      <c r="G21" s="532">
        <f t="shared" si="1"/>
        <v>0</v>
      </c>
    </row>
    <row r="22" spans="1:7" ht="15.6" x14ac:dyDescent="0.3">
      <c r="A22" s="530" t="s">
        <v>607</v>
      </c>
      <c r="B22" s="531" t="s">
        <v>280</v>
      </c>
      <c r="C22" s="532">
        <v>0</v>
      </c>
      <c r="D22" s="532">
        <v>0</v>
      </c>
      <c r="E22" s="532">
        <f t="shared" si="0"/>
        <v>0</v>
      </c>
      <c r="F22" s="532">
        <v>0</v>
      </c>
      <c r="G22" s="532">
        <f t="shared" si="1"/>
        <v>0</v>
      </c>
    </row>
    <row r="23" spans="1:7" ht="15.6" x14ac:dyDescent="0.3">
      <c r="A23" s="530" t="s">
        <v>606</v>
      </c>
      <c r="B23" s="531" t="s">
        <v>280</v>
      </c>
      <c r="C23" s="532">
        <v>0</v>
      </c>
      <c r="D23" s="532">
        <v>0</v>
      </c>
      <c r="E23" s="532">
        <f t="shared" si="0"/>
        <v>0</v>
      </c>
      <c r="F23" s="532">
        <v>0</v>
      </c>
      <c r="G23" s="532">
        <f t="shared" si="1"/>
        <v>0</v>
      </c>
    </row>
    <row r="24" spans="1:7" ht="15.6" x14ac:dyDescent="0.3">
      <c r="A24" s="530" t="s">
        <v>605</v>
      </c>
      <c r="B24" s="531" t="s">
        <v>280</v>
      </c>
      <c r="C24" s="532">
        <v>0</v>
      </c>
      <c r="D24" s="532">
        <v>0</v>
      </c>
      <c r="E24" s="532">
        <f t="shared" si="0"/>
        <v>0</v>
      </c>
      <c r="F24" s="532">
        <v>0</v>
      </c>
      <c r="G24" s="532">
        <f t="shared" si="1"/>
        <v>0</v>
      </c>
    </row>
    <row r="25" spans="1:7" ht="15.6" x14ac:dyDescent="0.3">
      <c r="A25" s="530" t="s">
        <v>600</v>
      </c>
      <c r="B25" s="531" t="s">
        <v>280</v>
      </c>
      <c r="C25" s="532">
        <v>0</v>
      </c>
      <c r="D25" s="532">
        <v>0</v>
      </c>
      <c r="E25" s="532">
        <f t="shared" si="0"/>
        <v>0</v>
      </c>
      <c r="F25" s="532">
        <v>0</v>
      </c>
      <c r="G25" s="532">
        <f t="shared" si="1"/>
        <v>0</v>
      </c>
    </row>
    <row r="26" spans="1:7" ht="15.6" x14ac:dyDescent="0.3">
      <c r="A26" s="530" t="s">
        <v>601</v>
      </c>
      <c r="B26" s="531" t="s">
        <v>280</v>
      </c>
      <c r="C26" s="532">
        <v>0</v>
      </c>
      <c r="D26" s="532">
        <v>0</v>
      </c>
      <c r="E26" s="532">
        <f t="shared" si="0"/>
        <v>0</v>
      </c>
      <c r="F26" s="532">
        <v>0</v>
      </c>
      <c r="G26" s="532">
        <f t="shared" si="1"/>
        <v>0</v>
      </c>
    </row>
    <row r="27" spans="1:7" ht="15.6" x14ac:dyDescent="0.3">
      <c r="A27" s="530" t="s">
        <v>602</v>
      </c>
      <c r="B27" s="531" t="s">
        <v>280</v>
      </c>
      <c r="C27" s="532">
        <v>0</v>
      </c>
      <c r="D27" s="532">
        <v>0</v>
      </c>
      <c r="E27" s="532">
        <f t="shared" si="0"/>
        <v>0</v>
      </c>
      <c r="F27" s="532">
        <v>0</v>
      </c>
      <c r="G27" s="532">
        <f t="shared" si="1"/>
        <v>0</v>
      </c>
    </row>
    <row r="28" spans="1:7" ht="15.6" x14ac:dyDescent="0.3">
      <c r="A28" s="530" t="s">
        <v>603</v>
      </c>
      <c r="B28" s="531" t="s">
        <v>280</v>
      </c>
      <c r="C28" s="532">
        <v>0</v>
      </c>
      <c r="D28" s="532">
        <v>0</v>
      </c>
      <c r="E28" s="532">
        <f t="shared" si="0"/>
        <v>0</v>
      </c>
      <c r="F28" s="532">
        <v>0</v>
      </c>
      <c r="G28" s="532">
        <f t="shared" si="1"/>
        <v>0</v>
      </c>
    </row>
    <row r="29" spans="1:7" ht="31.2" x14ac:dyDescent="0.3">
      <c r="A29" s="538" t="s">
        <v>521</v>
      </c>
      <c r="B29" s="471" t="s">
        <v>280</v>
      </c>
      <c r="C29" s="534">
        <f>SUM(C19:C28)</f>
        <v>0</v>
      </c>
      <c r="D29" s="534">
        <f>SUM(C29)</f>
        <v>0</v>
      </c>
      <c r="E29" s="532">
        <f t="shared" si="0"/>
        <v>0</v>
      </c>
      <c r="F29" s="534">
        <f>SUM(E29)</f>
        <v>0</v>
      </c>
      <c r="G29" s="532">
        <f t="shared" si="1"/>
        <v>0</v>
      </c>
    </row>
    <row r="30" spans="1:7" ht="15.6" x14ac:dyDescent="0.3">
      <c r="A30" s="530" t="s">
        <v>599</v>
      </c>
      <c r="B30" s="531" t="s">
        <v>281</v>
      </c>
      <c r="C30" s="532">
        <v>5000000</v>
      </c>
      <c r="D30" s="532">
        <v>0</v>
      </c>
      <c r="E30" s="532">
        <f t="shared" si="0"/>
        <v>5000000</v>
      </c>
      <c r="F30" s="532">
        <v>0</v>
      </c>
      <c r="G30" s="532">
        <f t="shared" si="1"/>
        <v>5000000</v>
      </c>
    </row>
    <row r="31" spans="1:7" ht="15.6" x14ac:dyDescent="0.3">
      <c r="A31" s="530" t="s">
        <v>608</v>
      </c>
      <c r="B31" s="531" t="s">
        <v>281</v>
      </c>
      <c r="C31" s="532">
        <v>0</v>
      </c>
      <c r="D31" s="532">
        <v>0</v>
      </c>
      <c r="E31" s="532">
        <f t="shared" si="0"/>
        <v>0</v>
      </c>
      <c r="F31" s="532">
        <v>0</v>
      </c>
      <c r="G31" s="532">
        <f t="shared" si="1"/>
        <v>0</v>
      </c>
    </row>
    <row r="32" spans="1:7" ht="15.6" x14ac:dyDescent="0.3">
      <c r="A32" s="530" t="s">
        <v>609</v>
      </c>
      <c r="B32" s="531" t="s">
        <v>281</v>
      </c>
      <c r="C32" s="532">
        <v>0</v>
      </c>
      <c r="D32" s="532">
        <v>0</v>
      </c>
      <c r="E32" s="532">
        <f t="shared" si="0"/>
        <v>0</v>
      </c>
      <c r="F32" s="532">
        <v>0</v>
      </c>
      <c r="G32" s="532">
        <f t="shared" si="1"/>
        <v>0</v>
      </c>
    </row>
    <row r="33" spans="1:7" ht="15.6" x14ac:dyDescent="0.3">
      <c r="A33" s="530" t="s">
        <v>607</v>
      </c>
      <c r="B33" s="531" t="s">
        <v>281</v>
      </c>
      <c r="C33" s="535">
        <v>0</v>
      </c>
      <c r="D33" s="535">
        <v>0</v>
      </c>
      <c r="E33" s="532">
        <f t="shared" si="0"/>
        <v>0</v>
      </c>
      <c r="F33" s="535">
        <v>0</v>
      </c>
      <c r="G33" s="532">
        <f t="shared" si="1"/>
        <v>0</v>
      </c>
    </row>
    <row r="34" spans="1:7" ht="15.6" x14ac:dyDescent="0.3">
      <c r="A34" s="530" t="s">
        <v>606</v>
      </c>
      <c r="B34" s="531" t="s">
        <v>281</v>
      </c>
      <c r="C34" s="535">
        <v>0</v>
      </c>
      <c r="D34" s="535">
        <v>0</v>
      </c>
      <c r="E34" s="532">
        <f t="shared" si="0"/>
        <v>0</v>
      </c>
      <c r="F34" s="535">
        <v>0</v>
      </c>
      <c r="G34" s="532">
        <f t="shared" si="1"/>
        <v>0</v>
      </c>
    </row>
    <row r="35" spans="1:7" ht="15.6" x14ac:dyDescent="0.3">
      <c r="A35" s="530" t="s">
        <v>605</v>
      </c>
      <c r="B35" s="531" t="s">
        <v>281</v>
      </c>
      <c r="C35" s="535">
        <v>3246000</v>
      </c>
      <c r="D35" s="535">
        <v>0</v>
      </c>
      <c r="E35" s="532">
        <f t="shared" si="0"/>
        <v>3246000</v>
      </c>
      <c r="F35" s="535">
        <v>0</v>
      </c>
      <c r="G35" s="532">
        <f t="shared" si="1"/>
        <v>3246000</v>
      </c>
    </row>
    <row r="36" spans="1:7" ht="15.6" x14ac:dyDescent="0.3">
      <c r="A36" s="530" t="s">
        <v>600</v>
      </c>
      <c r="B36" s="531" t="s">
        <v>281</v>
      </c>
      <c r="C36" s="535">
        <v>0</v>
      </c>
      <c r="D36" s="535">
        <v>0</v>
      </c>
      <c r="E36" s="532">
        <f t="shared" si="0"/>
        <v>0</v>
      </c>
      <c r="F36" s="535">
        <v>0</v>
      </c>
      <c r="G36" s="532">
        <f t="shared" si="1"/>
        <v>0</v>
      </c>
    </row>
    <row r="37" spans="1:7" ht="15.6" x14ac:dyDescent="0.3">
      <c r="A37" s="530" t="s">
        <v>601</v>
      </c>
      <c r="B37" s="531" t="s">
        <v>281</v>
      </c>
      <c r="C37" s="532">
        <v>0</v>
      </c>
      <c r="D37" s="532">
        <v>0</v>
      </c>
      <c r="E37" s="532">
        <f t="shared" si="0"/>
        <v>0</v>
      </c>
      <c r="F37" s="532">
        <v>0</v>
      </c>
      <c r="G37" s="532">
        <f t="shared" si="1"/>
        <v>0</v>
      </c>
    </row>
    <row r="38" spans="1:7" ht="15.6" x14ac:dyDescent="0.3">
      <c r="A38" s="530" t="s">
        <v>602</v>
      </c>
      <c r="B38" s="531" t="s">
        <v>281</v>
      </c>
      <c r="C38" s="532">
        <v>0</v>
      </c>
      <c r="D38" s="532">
        <v>0</v>
      </c>
      <c r="E38" s="532">
        <f t="shared" si="0"/>
        <v>0</v>
      </c>
      <c r="F38" s="532">
        <v>0</v>
      </c>
      <c r="G38" s="532">
        <f t="shared" si="1"/>
        <v>0</v>
      </c>
    </row>
    <row r="39" spans="1:7" ht="15.6" x14ac:dyDescent="0.3">
      <c r="A39" s="530" t="s">
        <v>603</v>
      </c>
      <c r="B39" s="531" t="s">
        <v>281</v>
      </c>
      <c r="C39" s="532">
        <v>0</v>
      </c>
      <c r="D39" s="532">
        <v>0</v>
      </c>
      <c r="E39" s="532">
        <f t="shared" si="0"/>
        <v>0</v>
      </c>
      <c r="F39" s="532">
        <v>0</v>
      </c>
      <c r="G39" s="532">
        <f t="shared" si="1"/>
        <v>0</v>
      </c>
    </row>
    <row r="40" spans="1:7" ht="15.6" x14ac:dyDescent="0.3">
      <c r="A40" s="538" t="s">
        <v>520</v>
      </c>
      <c r="B40" s="471" t="s">
        <v>281</v>
      </c>
      <c r="C40" s="534">
        <f>SUM(C30:C39)</f>
        <v>8246000</v>
      </c>
      <c r="D40" s="534">
        <v>0</v>
      </c>
      <c r="E40" s="541">
        <f t="shared" si="0"/>
        <v>8246000</v>
      </c>
      <c r="F40" s="534">
        <v>0</v>
      </c>
      <c r="G40" s="541">
        <f t="shared" si="1"/>
        <v>8246000</v>
      </c>
    </row>
    <row r="41" spans="1:7" ht="15.6" x14ac:dyDescent="0.3">
      <c r="A41" s="530" t="s">
        <v>599</v>
      </c>
      <c r="B41" s="531" t="s">
        <v>287</v>
      </c>
      <c r="C41" s="532">
        <v>0</v>
      </c>
      <c r="D41" s="532">
        <v>0</v>
      </c>
      <c r="E41" s="532">
        <f t="shared" si="0"/>
        <v>0</v>
      </c>
      <c r="F41" s="532">
        <v>0</v>
      </c>
      <c r="G41" s="532">
        <f t="shared" si="1"/>
        <v>0</v>
      </c>
    </row>
    <row r="42" spans="1:7" ht="15.6" x14ac:dyDescent="0.3">
      <c r="A42" s="530" t="s">
        <v>608</v>
      </c>
      <c r="B42" s="531" t="s">
        <v>287</v>
      </c>
      <c r="C42" s="532">
        <v>0</v>
      </c>
      <c r="D42" s="532">
        <v>0</v>
      </c>
      <c r="E42" s="532">
        <f t="shared" si="0"/>
        <v>0</v>
      </c>
      <c r="F42" s="532">
        <v>0</v>
      </c>
      <c r="G42" s="532">
        <f t="shared" si="1"/>
        <v>0</v>
      </c>
    </row>
    <row r="43" spans="1:7" ht="15.6" x14ac:dyDescent="0.3">
      <c r="A43" s="530" t="s">
        <v>609</v>
      </c>
      <c r="B43" s="531" t="s">
        <v>287</v>
      </c>
      <c r="C43" s="532">
        <v>0</v>
      </c>
      <c r="D43" s="532">
        <v>0</v>
      </c>
      <c r="E43" s="532">
        <f t="shared" si="0"/>
        <v>0</v>
      </c>
      <c r="F43" s="532">
        <v>0</v>
      </c>
      <c r="G43" s="532">
        <f t="shared" si="1"/>
        <v>0</v>
      </c>
    </row>
    <row r="44" spans="1:7" ht="15.6" x14ac:dyDescent="0.3">
      <c r="A44" s="530" t="s">
        <v>607</v>
      </c>
      <c r="B44" s="531" t="s">
        <v>287</v>
      </c>
      <c r="C44" s="532">
        <v>0</v>
      </c>
      <c r="D44" s="532">
        <v>0</v>
      </c>
      <c r="E44" s="532">
        <f t="shared" si="0"/>
        <v>0</v>
      </c>
      <c r="F44" s="532">
        <v>0</v>
      </c>
      <c r="G44" s="532">
        <f t="shared" si="1"/>
        <v>0</v>
      </c>
    </row>
    <row r="45" spans="1:7" ht="15.6" x14ac:dyDescent="0.3">
      <c r="A45" s="530" t="s">
        <v>606</v>
      </c>
      <c r="B45" s="531" t="s">
        <v>287</v>
      </c>
      <c r="C45" s="532">
        <v>0</v>
      </c>
      <c r="D45" s="532">
        <v>0</v>
      </c>
      <c r="E45" s="532">
        <f t="shared" si="0"/>
        <v>0</v>
      </c>
      <c r="F45" s="532">
        <v>0</v>
      </c>
      <c r="G45" s="532">
        <f t="shared" si="1"/>
        <v>0</v>
      </c>
    </row>
    <row r="46" spans="1:7" ht="15.6" x14ac:dyDescent="0.3">
      <c r="A46" s="530" t="s">
        <v>605</v>
      </c>
      <c r="B46" s="531" t="s">
        <v>287</v>
      </c>
      <c r="C46" s="532">
        <v>0</v>
      </c>
      <c r="D46" s="532">
        <v>0</v>
      </c>
      <c r="E46" s="532">
        <f t="shared" si="0"/>
        <v>0</v>
      </c>
      <c r="F46" s="532">
        <v>0</v>
      </c>
      <c r="G46" s="532">
        <f t="shared" si="1"/>
        <v>0</v>
      </c>
    </row>
    <row r="47" spans="1:7" ht="15.6" x14ac:dyDescent="0.3">
      <c r="A47" s="530" t="s">
        <v>600</v>
      </c>
      <c r="B47" s="531" t="s">
        <v>287</v>
      </c>
      <c r="C47" s="532">
        <v>0</v>
      </c>
      <c r="D47" s="532">
        <v>0</v>
      </c>
      <c r="E47" s="532">
        <f t="shared" si="0"/>
        <v>0</v>
      </c>
      <c r="F47" s="532">
        <v>0</v>
      </c>
      <c r="G47" s="532">
        <f t="shared" si="1"/>
        <v>0</v>
      </c>
    </row>
    <row r="48" spans="1:7" ht="15.6" x14ac:dyDescent="0.3">
      <c r="A48" s="530" t="s">
        <v>601</v>
      </c>
      <c r="B48" s="531" t="s">
        <v>287</v>
      </c>
      <c r="C48" s="532">
        <v>0</v>
      </c>
      <c r="D48" s="532">
        <v>0</v>
      </c>
      <c r="E48" s="532">
        <f t="shared" si="0"/>
        <v>0</v>
      </c>
      <c r="F48" s="532">
        <v>0</v>
      </c>
      <c r="G48" s="532">
        <f t="shared" si="1"/>
        <v>0</v>
      </c>
    </row>
    <row r="49" spans="1:7" ht="15.6" x14ac:dyDescent="0.3">
      <c r="A49" s="530" t="s">
        <v>602</v>
      </c>
      <c r="B49" s="531" t="s">
        <v>287</v>
      </c>
      <c r="C49" s="532">
        <v>0</v>
      </c>
      <c r="D49" s="532">
        <v>0</v>
      </c>
      <c r="E49" s="532">
        <f t="shared" si="0"/>
        <v>0</v>
      </c>
      <c r="F49" s="532">
        <v>0</v>
      </c>
      <c r="G49" s="532">
        <f t="shared" si="1"/>
        <v>0</v>
      </c>
    </row>
    <row r="50" spans="1:7" ht="15.6" x14ac:dyDescent="0.3">
      <c r="A50" s="530" t="s">
        <v>603</v>
      </c>
      <c r="B50" s="531" t="s">
        <v>287</v>
      </c>
      <c r="C50" s="532">
        <v>0</v>
      </c>
      <c r="D50" s="532">
        <v>0</v>
      </c>
      <c r="E50" s="532">
        <f t="shared" si="0"/>
        <v>0</v>
      </c>
      <c r="F50" s="532">
        <v>0</v>
      </c>
      <c r="G50" s="532">
        <f t="shared" si="1"/>
        <v>0</v>
      </c>
    </row>
    <row r="51" spans="1:7" ht="31.2" x14ac:dyDescent="0.3">
      <c r="A51" s="538" t="s">
        <v>519</v>
      </c>
      <c r="B51" s="471" t="s">
        <v>287</v>
      </c>
      <c r="C51" s="534">
        <f>SUM(C41:C50)</f>
        <v>0</v>
      </c>
      <c r="D51" s="534">
        <f>SUM(C51)</f>
        <v>0</v>
      </c>
      <c r="E51" s="532">
        <f t="shared" si="0"/>
        <v>0</v>
      </c>
      <c r="F51" s="534">
        <f>SUM(E51)</f>
        <v>0</v>
      </c>
      <c r="G51" s="532">
        <f t="shared" si="1"/>
        <v>0</v>
      </c>
    </row>
    <row r="52" spans="1:7" ht="15.6" x14ac:dyDescent="0.3">
      <c r="A52" s="530" t="s">
        <v>604</v>
      </c>
      <c r="B52" s="531" t="s">
        <v>288</v>
      </c>
      <c r="C52" s="532">
        <v>0</v>
      </c>
      <c r="D52" s="532">
        <v>0</v>
      </c>
      <c r="E52" s="532">
        <f t="shared" si="0"/>
        <v>0</v>
      </c>
      <c r="F52" s="532">
        <v>0</v>
      </c>
      <c r="G52" s="532">
        <f t="shared" si="1"/>
        <v>0</v>
      </c>
    </row>
    <row r="53" spans="1:7" ht="15.6" x14ac:dyDescent="0.3">
      <c r="A53" s="530" t="s">
        <v>608</v>
      </c>
      <c r="B53" s="531" t="s">
        <v>288</v>
      </c>
      <c r="C53" s="532">
        <v>0</v>
      </c>
      <c r="D53" s="532">
        <v>0</v>
      </c>
      <c r="E53" s="532">
        <f t="shared" si="0"/>
        <v>0</v>
      </c>
      <c r="F53" s="532">
        <v>0</v>
      </c>
      <c r="G53" s="532">
        <f t="shared" si="1"/>
        <v>0</v>
      </c>
    </row>
    <row r="54" spans="1:7" ht="15.6" x14ac:dyDescent="0.3">
      <c r="A54" s="530" t="s">
        <v>609</v>
      </c>
      <c r="B54" s="531" t="s">
        <v>288</v>
      </c>
      <c r="C54" s="532">
        <v>0</v>
      </c>
      <c r="D54" s="532">
        <v>0</v>
      </c>
      <c r="E54" s="532">
        <f t="shared" si="0"/>
        <v>0</v>
      </c>
      <c r="F54" s="532">
        <v>0</v>
      </c>
      <c r="G54" s="532">
        <f t="shared" si="1"/>
        <v>0</v>
      </c>
    </row>
    <row r="55" spans="1:7" ht="15.6" x14ac:dyDescent="0.3">
      <c r="A55" s="530" t="s">
        <v>607</v>
      </c>
      <c r="B55" s="531" t="s">
        <v>288</v>
      </c>
      <c r="C55" s="532">
        <v>0</v>
      </c>
      <c r="D55" s="532">
        <v>0</v>
      </c>
      <c r="E55" s="532">
        <f t="shared" si="0"/>
        <v>0</v>
      </c>
      <c r="F55" s="532">
        <v>0</v>
      </c>
      <c r="G55" s="532">
        <f t="shared" si="1"/>
        <v>0</v>
      </c>
    </row>
    <row r="56" spans="1:7" ht="15.6" x14ac:dyDescent="0.3">
      <c r="A56" s="530" t="s">
        <v>606</v>
      </c>
      <c r="B56" s="531" t="s">
        <v>288</v>
      </c>
      <c r="C56" s="532">
        <v>0</v>
      </c>
      <c r="D56" s="532">
        <v>0</v>
      </c>
      <c r="E56" s="532">
        <f t="shared" si="0"/>
        <v>0</v>
      </c>
      <c r="F56" s="532">
        <v>0</v>
      </c>
      <c r="G56" s="532">
        <f t="shared" si="1"/>
        <v>0</v>
      </c>
    </row>
    <row r="57" spans="1:7" ht="15.6" x14ac:dyDescent="0.3">
      <c r="A57" s="530" t="s">
        <v>605</v>
      </c>
      <c r="B57" s="531" t="s">
        <v>288</v>
      </c>
      <c r="C57" s="532">
        <v>0</v>
      </c>
      <c r="D57" s="532">
        <v>0</v>
      </c>
      <c r="E57" s="532">
        <f t="shared" si="0"/>
        <v>0</v>
      </c>
      <c r="F57" s="532">
        <v>0</v>
      </c>
      <c r="G57" s="532">
        <f t="shared" si="1"/>
        <v>0</v>
      </c>
    </row>
    <row r="58" spans="1:7" ht="15.6" x14ac:dyDescent="0.3">
      <c r="A58" s="530" t="s">
        <v>600</v>
      </c>
      <c r="B58" s="531" t="s">
        <v>288</v>
      </c>
      <c r="C58" s="532">
        <v>0</v>
      </c>
      <c r="D58" s="532">
        <v>0</v>
      </c>
      <c r="E58" s="532">
        <f t="shared" si="0"/>
        <v>0</v>
      </c>
      <c r="F58" s="532">
        <v>0</v>
      </c>
      <c r="G58" s="532">
        <f t="shared" si="1"/>
        <v>0</v>
      </c>
    </row>
    <row r="59" spans="1:7" ht="15.6" x14ac:dyDescent="0.3">
      <c r="A59" s="530" t="s">
        <v>601</v>
      </c>
      <c r="B59" s="531" t="s">
        <v>288</v>
      </c>
      <c r="C59" s="532">
        <v>0</v>
      </c>
      <c r="D59" s="532">
        <v>0</v>
      </c>
      <c r="E59" s="532">
        <f t="shared" si="0"/>
        <v>0</v>
      </c>
      <c r="F59" s="532">
        <v>0</v>
      </c>
      <c r="G59" s="532">
        <f t="shared" si="1"/>
        <v>0</v>
      </c>
    </row>
    <row r="60" spans="1:7" ht="15.6" x14ac:dyDescent="0.3">
      <c r="A60" s="530" t="s">
        <v>602</v>
      </c>
      <c r="B60" s="531" t="s">
        <v>288</v>
      </c>
      <c r="C60" s="532">
        <v>0</v>
      </c>
      <c r="D60" s="532">
        <v>0</v>
      </c>
      <c r="E60" s="532">
        <f t="shared" si="0"/>
        <v>0</v>
      </c>
      <c r="F60" s="532">
        <v>0</v>
      </c>
      <c r="G60" s="532">
        <f t="shared" si="1"/>
        <v>0</v>
      </c>
    </row>
    <row r="61" spans="1:7" ht="15.6" x14ac:dyDescent="0.3">
      <c r="A61" s="530" t="s">
        <v>603</v>
      </c>
      <c r="B61" s="531" t="s">
        <v>288</v>
      </c>
      <c r="C61" s="532">
        <v>0</v>
      </c>
      <c r="D61" s="532">
        <v>0</v>
      </c>
      <c r="E61" s="532">
        <f t="shared" si="0"/>
        <v>0</v>
      </c>
      <c r="F61" s="532">
        <v>0</v>
      </c>
      <c r="G61" s="532">
        <f t="shared" si="1"/>
        <v>0</v>
      </c>
    </row>
    <row r="62" spans="1:7" ht="31.2" x14ac:dyDescent="0.3">
      <c r="A62" s="538" t="s">
        <v>522</v>
      </c>
      <c r="B62" s="471" t="s">
        <v>288</v>
      </c>
      <c r="C62" s="534">
        <f>SUM(C52:C61)</f>
        <v>0</v>
      </c>
      <c r="D62" s="534">
        <f>SUM(C62)</f>
        <v>0</v>
      </c>
      <c r="E62" s="532">
        <f t="shared" si="0"/>
        <v>0</v>
      </c>
      <c r="F62" s="534">
        <f>SUM(E62)</f>
        <v>0</v>
      </c>
      <c r="G62" s="532">
        <f t="shared" si="1"/>
        <v>0</v>
      </c>
    </row>
    <row r="63" spans="1:7" ht="15.6" x14ac:dyDescent="0.3">
      <c r="A63" s="530" t="s">
        <v>599</v>
      </c>
      <c r="B63" s="531" t="s">
        <v>289</v>
      </c>
      <c r="C63" s="532">
        <v>0</v>
      </c>
      <c r="D63" s="532">
        <v>0</v>
      </c>
      <c r="E63" s="532">
        <f t="shared" si="0"/>
        <v>0</v>
      </c>
      <c r="F63" s="532">
        <v>0</v>
      </c>
      <c r="G63" s="532">
        <f t="shared" si="1"/>
        <v>0</v>
      </c>
    </row>
    <row r="64" spans="1:7" ht="15.6" x14ac:dyDescent="0.3">
      <c r="A64" s="530" t="s">
        <v>608</v>
      </c>
      <c r="B64" s="531" t="s">
        <v>289</v>
      </c>
      <c r="C64" s="532">
        <v>0</v>
      </c>
      <c r="D64" s="532">
        <v>0</v>
      </c>
      <c r="E64" s="532">
        <f t="shared" si="0"/>
        <v>0</v>
      </c>
      <c r="F64" s="532">
        <v>0</v>
      </c>
      <c r="G64" s="532">
        <f t="shared" si="1"/>
        <v>0</v>
      </c>
    </row>
    <row r="65" spans="1:7" ht="15.6" x14ac:dyDescent="0.3">
      <c r="A65" s="530" t="s">
        <v>609</v>
      </c>
      <c r="B65" s="531" t="s">
        <v>289</v>
      </c>
      <c r="C65" s="532">
        <v>0</v>
      </c>
      <c r="D65" s="532">
        <v>0</v>
      </c>
      <c r="E65" s="532">
        <f t="shared" si="0"/>
        <v>0</v>
      </c>
      <c r="F65" s="532">
        <v>0</v>
      </c>
      <c r="G65" s="532">
        <f t="shared" si="1"/>
        <v>0</v>
      </c>
    </row>
    <row r="66" spans="1:7" ht="15.6" x14ac:dyDescent="0.3">
      <c r="A66" s="530" t="s">
        <v>607</v>
      </c>
      <c r="B66" s="531" t="s">
        <v>289</v>
      </c>
      <c r="C66" s="532">
        <v>0</v>
      </c>
      <c r="D66" s="532">
        <v>0</v>
      </c>
      <c r="E66" s="532">
        <f t="shared" si="0"/>
        <v>0</v>
      </c>
      <c r="F66" s="532">
        <v>0</v>
      </c>
      <c r="G66" s="532">
        <f t="shared" si="1"/>
        <v>0</v>
      </c>
    </row>
    <row r="67" spans="1:7" ht="15.6" x14ac:dyDescent="0.3">
      <c r="A67" s="530" t="s">
        <v>606</v>
      </c>
      <c r="B67" s="531" t="s">
        <v>289</v>
      </c>
      <c r="C67" s="532">
        <v>0</v>
      </c>
      <c r="D67" s="532">
        <v>0</v>
      </c>
      <c r="E67" s="532">
        <f t="shared" si="0"/>
        <v>0</v>
      </c>
      <c r="F67" s="532">
        <v>0</v>
      </c>
      <c r="G67" s="532">
        <f t="shared" si="1"/>
        <v>0</v>
      </c>
    </row>
    <row r="68" spans="1:7" ht="15.6" x14ac:dyDescent="0.3">
      <c r="A68" s="530" t="s">
        <v>605</v>
      </c>
      <c r="B68" s="531" t="s">
        <v>289</v>
      </c>
      <c r="C68" s="532">
        <v>0</v>
      </c>
      <c r="D68" s="532">
        <v>0</v>
      </c>
      <c r="E68" s="532">
        <f t="shared" si="0"/>
        <v>0</v>
      </c>
      <c r="F68" s="532">
        <v>0</v>
      </c>
      <c r="G68" s="532">
        <f t="shared" si="1"/>
        <v>0</v>
      </c>
    </row>
    <row r="69" spans="1:7" ht="15.6" x14ac:dyDescent="0.3">
      <c r="A69" s="530" t="s">
        <v>600</v>
      </c>
      <c r="B69" s="531" t="s">
        <v>289</v>
      </c>
      <c r="C69" s="532">
        <v>0</v>
      </c>
      <c r="D69" s="532">
        <v>0</v>
      </c>
      <c r="E69" s="532">
        <f t="shared" si="0"/>
        <v>0</v>
      </c>
      <c r="F69" s="532">
        <v>0</v>
      </c>
      <c r="G69" s="532">
        <f t="shared" si="1"/>
        <v>0</v>
      </c>
    </row>
    <row r="70" spans="1:7" ht="15.6" x14ac:dyDescent="0.3">
      <c r="A70" s="530" t="s">
        <v>601</v>
      </c>
      <c r="B70" s="531" t="s">
        <v>289</v>
      </c>
      <c r="C70" s="532">
        <v>0</v>
      </c>
      <c r="D70" s="532">
        <v>0</v>
      </c>
      <c r="E70" s="532">
        <f t="shared" si="0"/>
        <v>0</v>
      </c>
      <c r="F70" s="532">
        <v>0</v>
      </c>
      <c r="G70" s="532">
        <f t="shared" si="1"/>
        <v>0</v>
      </c>
    </row>
    <row r="71" spans="1:7" ht="15.6" x14ac:dyDescent="0.3">
      <c r="A71" s="530" t="s">
        <v>602</v>
      </c>
      <c r="B71" s="531" t="s">
        <v>289</v>
      </c>
      <c r="C71" s="532">
        <v>0</v>
      </c>
      <c r="D71" s="532">
        <v>0</v>
      </c>
      <c r="E71" s="532">
        <f t="shared" si="0"/>
        <v>0</v>
      </c>
      <c r="F71" s="532">
        <v>0</v>
      </c>
      <c r="G71" s="532">
        <f t="shared" si="1"/>
        <v>0</v>
      </c>
    </row>
    <row r="72" spans="1:7" ht="15.6" x14ac:dyDescent="0.3">
      <c r="A72" s="530" t="s">
        <v>603</v>
      </c>
      <c r="B72" s="531" t="s">
        <v>289</v>
      </c>
      <c r="C72" s="532">
        <v>0</v>
      </c>
      <c r="D72" s="532">
        <v>0</v>
      </c>
      <c r="E72" s="532">
        <f t="shared" si="0"/>
        <v>0</v>
      </c>
      <c r="F72" s="532">
        <v>0</v>
      </c>
      <c r="G72" s="532">
        <f t="shared" si="1"/>
        <v>0</v>
      </c>
    </row>
    <row r="73" spans="1:7" ht="15.6" x14ac:dyDescent="0.3">
      <c r="A73" s="538" t="s">
        <v>468</v>
      </c>
      <c r="B73" s="471" t="s">
        <v>289</v>
      </c>
      <c r="C73" s="534">
        <f>SUM(C63:C72)</f>
        <v>0</v>
      </c>
      <c r="D73" s="534">
        <f>SUM(C73)</f>
        <v>0</v>
      </c>
      <c r="E73" s="532">
        <f t="shared" ref="E73:E117" si="2">SUM(C73:D73)</f>
        <v>0</v>
      </c>
      <c r="F73" s="534">
        <f>SUM(E73)</f>
        <v>0</v>
      </c>
      <c r="G73" s="532">
        <f t="shared" ref="G73:G117" si="3">SUM(E73:F73)</f>
        <v>0</v>
      </c>
    </row>
    <row r="74" spans="1:7" ht="15.6" x14ac:dyDescent="0.3">
      <c r="A74" s="530" t="s">
        <v>610</v>
      </c>
      <c r="B74" s="536" t="s">
        <v>339</v>
      </c>
      <c r="C74" s="532">
        <v>0</v>
      </c>
      <c r="D74" s="532">
        <v>0</v>
      </c>
      <c r="E74" s="532">
        <f t="shared" si="2"/>
        <v>0</v>
      </c>
      <c r="F74" s="532">
        <v>0</v>
      </c>
      <c r="G74" s="532">
        <f t="shared" si="3"/>
        <v>0</v>
      </c>
    </row>
    <row r="75" spans="1:7" ht="15.6" x14ac:dyDescent="0.3">
      <c r="A75" s="530" t="s">
        <v>611</v>
      </c>
      <c r="B75" s="536" t="s">
        <v>339</v>
      </c>
      <c r="C75" s="532">
        <v>0</v>
      </c>
      <c r="D75" s="532">
        <v>0</v>
      </c>
      <c r="E75" s="532">
        <f t="shared" si="2"/>
        <v>0</v>
      </c>
      <c r="F75" s="532">
        <v>0</v>
      </c>
      <c r="G75" s="532">
        <f t="shared" si="3"/>
        <v>0</v>
      </c>
    </row>
    <row r="76" spans="1:7" ht="15.6" x14ac:dyDescent="0.3">
      <c r="A76" s="530" t="s">
        <v>619</v>
      </c>
      <c r="B76" s="536" t="s">
        <v>339</v>
      </c>
      <c r="C76" s="532">
        <v>0</v>
      </c>
      <c r="D76" s="532">
        <v>0</v>
      </c>
      <c r="E76" s="532">
        <f t="shared" si="2"/>
        <v>0</v>
      </c>
      <c r="F76" s="532">
        <v>0</v>
      </c>
      <c r="G76" s="532">
        <f t="shared" si="3"/>
        <v>0</v>
      </c>
    </row>
    <row r="77" spans="1:7" ht="15.6" x14ac:dyDescent="0.3">
      <c r="A77" s="536" t="s">
        <v>618</v>
      </c>
      <c r="B77" s="536" t="s">
        <v>339</v>
      </c>
      <c r="C77" s="532">
        <v>0</v>
      </c>
      <c r="D77" s="532">
        <v>0</v>
      </c>
      <c r="E77" s="532">
        <f t="shared" si="2"/>
        <v>0</v>
      </c>
      <c r="F77" s="532">
        <v>0</v>
      </c>
      <c r="G77" s="532">
        <f t="shared" si="3"/>
        <v>0</v>
      </c>
    </row>
    <row r="78" spans="1:7" ht="15.6" x14ac:dyDescent="0.3">
      <c r="A78" s="536" t="s">
        <v>617</v>
      </c>
      <c r="B78" s="536" t="s">
        <v>339</v>
      </c>
      <c r="C78" s="532">
        <v>0</v>
      </c>
      <c r="D78" s="532">
        <v>0</v>
      </c>
      <c r="E78" s="532">
        <f t="shared" si="2"/>
        <v>0</v>
      </c>
      <c r="F78" s="532">
        <v>0</v>
      </c>
      <c r="G78" s="532">
        <f t="shared" si="3"/>
        <v>0</v>
      </c>
    </row>
    <row r="79" spans="1:7" ht="15.6" x14ac:dyDescent="0.3">
      <c r="A79" s="536" t="s">
        <v>616</v>
      </c>
      <c r="B79" s="536" t="s">
        <v>339</v>
      </c>
      <c r="C79" s="532">
        <v>0</v>
      </c>
      <c r="D79" s="532">
        <v>0</v>
      </c>
      <c r="E79" s="532">
        <f t="shared" si="2"/>
        <v>0</v>
      </c>
      <c r="F79" s="532">
        <v>0</v>
      </c>
      <c r="G79" s="532">
        <f t="shared" si="3"/>
        <v>0</v>
      </c>
    </row>
    <row r="80" spans="1:7" ht="15.6" x14ac:dyDescent="0.3">
      <c r="A80" s="530" t="s">
        <v>615</v>
      </c>
      <c r="B80" s="536" t="s">
        <v>339</v>
      </c>
      <c r="C80" s="532">
        <v>0</v>
      </c>
      <c r="D80" s="532">
        <v>0</v>
      </c>
      <c r="E80" s="532">
        <f t="shared" si="2"/>
        <v>0</v>
      </c>
      <c r="F80" s="532">
        <v>0</v>
      </c>
      <c r="G80" s="532">
        <f t="shared" si="3"/>
        <v>0</v>
      </c>
    </row>
    <row r="81" spans="1:7" ht="15.6" x14ac:dyDescent="0.3">
      <c r="A81" s="530" t="s">
        <v>620</v>
      </c>
      <c r="B81" s="536" t="s">
        <v>339</v>
      </c>
      <c r="C81" s="532">
        <v>0</v>
      </c>
      <c r="D81" s="532">
        <v>0</v>
      </c>
      <c r="E81" s="532">
        <f t="shared" si="2"/>
        <v>0</v>
      </c>
      <c r="F81" s="532">
        <v>0</v>
      </c>
      <c r="G81" s="532">
        <f t="shared" si="3"/>
        <v>0</v>
      </c>
    </row>
    <row r="82" spans="1:7" ht="15.6" x14ac:dyDescent="0.3">
      <c r="A82" s="530" t="s">
        <v>612</v>
      </c>
      <c r="B82" s="536" t="s">
        <v>339</v>
      </c>
      <c r="C82" s="532">
        <v>0</v>
      </c>
      <c r="D82" s="532">
        <v>0</v>
      </c>
      <c r="E82" s="532">
        <f t="shared" si="2"/>
        <v>0</v>
      </c>
      <c r="F82" s="532">
        <v>0</v>
      </c>
      <c r="G82" s="532">
        <f t="shared" si="3"/>
        <v>0</v>
      </c>
    </row>
    <row r="83" spans="1:7" ht="15.6" x14ac:dyDescent="0.3">
      <c r="A83" s="530" t="s">
        <v>613</v>
      </c>
      <c r="B83" s="536" t="s">
        <v>339</v>
      </c>
      <c r="C83" s="532">
        <v>0</v>
      </c>
      <c r="D83" s="532">
        <v>0</v>
      </c>
      <c r="E83" s="532">
        <f t="shared" si="2"/>
        <v>0</v>
      </c>
      <c r="F83" s="532">
        <v>0</v>
      </c>
      <c r="G83" s="532">
        <f t="shared" si="3"/>
        <v>0</v>
      </c>
    </row>
    <row r="84" spans="1:7" ht="31.2" x14ac:dyDescent="0.3">
      <c r="A84" s="538" t="s">
        <v>538</v>
      </c>
      <c r="B84" s="471" t="s">
        <v>339</v>
      </c>
      <c r="C84" s="534">
        <f>SUM(C74:C83)</f>
        <v>0</v>
      </c>
      <c r="D84" s="534">
        <f>SUM(C84)</f>
        <v>0</v>
      </c>
      <c r="E84" s="532">
        <f t="shared" si="2"/>
        <v>0</v>
      </c>
      <c r="F84" s="534">
        <f>SUM(E84)</f>
        <v>0</v>
      </c>
      <c r="G84" s="532">
        <f t="shared" si="3"/>
        <v>0</v>
      </c>
    </row>
    <row r="85" spans="1:7" ht="15.6" x14ac:dyDescent="0.3">
      <c r="A85" s="530" t="s">
        <v>610</v>
      </c>
      <c r="B85" s="536" t="s">
        <v>340</v>
      </c>
      <c r="C85" s="532">
        <v>0</v>
      </c>
      <c r="D85" s="532">
        <v>0</v>
      </c>
      <c r="E85" s="532">
        <f t="shared" si="2"/>
        <v>0</v>
      </c>
      <c r="F85" s="532">
        <v>0</v>
      </c>
      <c r="G85" s="532">
        <f t="shared" si="3"/>
        <v>0</v>
      </c>
    </row>
    <row r="86" spans="1:7" ht="15.6" x14ac:dyDescent="0.3">
      <c r="A86" s="530" t="s">
        <v>611</v>
      </c>
      <c r="B86" s="536" t="s">
        <v>340</v>
      </c>
      <c r="C86" s="532">
        <v>0</v>
      </c>
      <c r="D86" s="532">
        <v>0</v>
      </c>
      <c r="E86" s="532">
        <f t="shared" si="2"/>
        <v>0</v>
      </c>
      <c r="F86" s="532">
        <v>0</v>
      </c>
      <c r="G86" s="532">
        <f t="shared" si="3"/>
        <v>0</v>
      </c>
    </row>
    <row r="87" spans="1:7" ht="15.6" x14ac:dyDescent="0.3">
      <c r="A87" s="530" t="s">
        <v>619</v>
      </c>
      <c r="B87" s="536" t="s">
        <v>340</v>
      </c>
      <c r="C87" s="532">
        <v>0</v>
      </c>
      <c r="D87" s="532">
        <v>0</v>
      </c>
      <c r="E87" s="532">
        <f t="shared" si="2"/>
        <v>0</v>
      </c>
      <c r="F87" s="532">
        <v>0</v>
      </c>
      <c r="G87" s="532">
        <f t="shared" si="3"/>
        <v>0</v>
      </c>
    </row>
    <row r="88" spans="1:7" ht="15.6" x14ac:dyDescent="0.3">
      <c r="A88" s="536" t="s">
        <v>618</v>
      </c>
      <c r="B88" s="536" t="s">
        <v>340</v>
      </c>
      <c r="C88" s="532">
        <v>0</v>
      </c>
      <c r="D88" s="532">
        <v>0</v>
      </c>
      <c r="E88" s="532">
        <f t="shared" si="2"/>
        <v>0</v>
      </c>
      <c r="F88" s="532">
        <v>0</v>
      </c>
      <c r="G88" s="532">
        <f t="shared" si="3"/>
        <v>0</v>
      </c>
    </row>
    <row r="89" spans="1:7" ht="15.6" x14ac:dyDescent="0.3">
      <c r="A89" s="536" t="s">
        <v>617</v>
      </c>
      <c r="B89" s="536" t="s">
        <v>340</v>
      </c>
      <c r="C89" s="532">
        <v>0</v>
      </c>
      <c r="D89" s="532">
        <v>0</v>
      </c>
      <c r="E89" s="532">
        <f t="shared" si="2"/>
        <v>0</v>
      </c>
      <c r="F89" s="532">
        <v>0</v>
      </c>
      <c r="G89" s="532">
        <f t="shared" si="3"/>
        <v>0</v>
      </c>
    </row>
    <row r="90" spans="1:7" ht="15.6" x14ac:dyDescent="0.3">
      <c r="A90" s="536" t="s">
        <v>616</v>
      </c>
      <c r="B90" s="536" t="s">
        <v>340</v>
      </c>
      <c r="C90" s="532">
        <v>0</v>
      </c>
      <c r="D90" s="532">
        <v>0</v>
      </c>
      <c r="E90" s="532">
        <f t="shared" si="2"/>
        <v>0</v>
      </c>
      <c r="F90" s="532">
        <v>0</v>
      </c>
      <c r="G90" s="532">
        <f t="shared" si="3"/>
        <v>0</v>
      </c>
    </row>
    <row r="91" spans="1:7" ht="15.6" x14ac:dyDescent="0.3">
      <c r="A91" s="530" t="s">
        <v>615</v>
      </c>
      <c r="B91" s="536" t="s">
        <v>340</v>
      </c>
      <c r="C91" s="532">
        <v>0</v>
      </c>
      <c r="D91" s="532">
        <v>0</v>
      </c>
      <c r="E91" s="532">
        <f t="shared" si="2"/>
        <v>0</v>
      </c>
      <c r="F91" s="532">
        <v>0</v>
      </c>
      <c r="G91" s="532">
        <f t="shared" si="3"/>
        <v>0</v>
      </c>
    </row>
    <row r="92" spans="1:7" ht="15.6" x14ac:dyDescent="0.3">
      <c r="A92" s="530" t="s">
        <v>614</v>
      </c>
      <c r="B92" s="536" t="s">
        <v>340</v>
      </c>
      <c r="C92" s="532">
        <v>0</v>
      </c>
      <c r="D92" s="532">
        <v>0</v>
      </c>
      <c r="E92" s="532">
        <f t="shared" si="2"/>
        <v>0</v>
      </c>
      <c r="F92" s="532">
        <v>0</v>
      </c>
      <c r="G92" s="532">
        <f t="shared" si="3"/>
        <v>0</v>
      </c>
    </row>
    <row r="93" spans="1:7" ht="15.6" x14ac:dyDescent="0.3">
      <c r="A93" s="530" t="s">
        <v>612</v>
      </c>
      <c r="B93" s="536" t="s">
        <v>340</v>
      </c>
      <c r="C93" s="532">
        <v>0</v>
      </c>
      <c r="D93" s="532">
        <v>0</v>
      </c>
      <c r="E93" s="532">
        <f t="shared" si="2"/>
        <v>0</v>
      </c>
      <c r="F93" s="532">
        <v>0</v>
      </c>
      <c r="G93" s="532">
        <f t="shared" si="3"/>
        <v>0</v>
      </c>
    </row>
    <row r="94" spans="1:7" ht="15.6" x14ac:dyDescent="0.3">
      <c r="A94" s="530" t="s">
        <v>613</v>
      </c>
      <c r="B94" s="536" t="s">
        <v>340</v>
      </c>
      <c r="C94" s="532">
        <v>0</v>
      </c>
      <c r="D94" s="532">
        <v>0</v>
      </c>
      <c r="E94" s="532">
        <f t="shared" si="2"/>
        <v>0</v>
      </c>
      <c r="F94" s="532">
        <v>0</v>
      </c>
      <c r="G94" s="532">
        <f t="shared" si="3"/>
        <v>0</v>
      </c>
    </row>
    <row r="95" spans="1:7" ht="15.6" x14ac:dyDescent="0.3">
      <c r="A95" s="537" t="s">
        <v>539</v>
      </c>
      <c r="B95" s="471" t="s">
        <v>340</v>
      </c>
      <c r="C95" s="534">
        <f>SUM(C85:C94)</f>
        <v>0</v>
      </c>
      <c r="D95" s="534"/>
      <c r="E95" s="532">
        <f t="shared" si="2"/>
        <v>0</v>
      </c>
      <c r="F95" s="534"/>
      <c r="G95" s="532">
        <f t="shared" si="3"/>
        <v>0</v>
      </c>
    </row>
    <row r="96" spans="1:7" ht="15.6" x14ac:dyDescent="0.3">
      <c r="A96" s="530" t="s">
        <v>610</v>
      </c>
      <c r="B96" s="536" t="s">
        <v>344</v>
      </c>
      <c r="C96" s="532">
        <v>0</v>
      </c>
      <c r="D96" s="532">
        <v>0</v>
      </c>
      <c r="E96" s="532">
        <f t="shared" si="2"/>
        <v>0</v>
      </c>
      <c r="F96" s="532">
        <v>0</v>
      </c>
      <c r="G96" s="532">
        <f t="shared" si="3"/>
        <v>0</v>
      </c>
    </row>
    <row r="97" spans="1:7" ht="15.6" x14ac:dyDescent="0.3">
      <c r="A97" s="530" t="s">
        <v>611</v>
      </c>
      <c r="B97" s="536" t="s">
        <v>344</v>
      </c>
      <c r="C97" s="532">
        <v>0</v>
      </c>
      <c r="D97" s="532">
        <v>0</v>
      </c>
      <c r="E97" s="532">
        <f t="shared" si="2"/>
        <v>0</v>
      </c>
      <c r="F97" s="532">
        <v>0</v>
      </c>
      <c r="G97" s="532">
        <f t="shared" si="3"/>
        <v>0</v>
      </c>
    </row>
    <row r="98" spans="1:7" ht="15.6" x14ac:dyDescent="0.3">
      <c r="A98" s="530" t="s">
        <v>619</v>
      </c>
      <c r="B98" s="536" t="s">
        <v>344</v>
      </c>
      <c r="C98" s="532">
        <v>0</v>
      </c>
      <c r="D98" s="532">
        <v>0</v>
      </c>
      <c r="E98" s="532">
        <f t="shared" si="2"/>
        <v>0</v>
      </c>
      <c r="F98" s="532">
        <v>0</v>
      </c>
      <c r="G98" s="532">
        <f t="shared" si="3"/>
        <v>0</v>
      </c>
    </row>
    <row r="99" spans="1:7" ht="15.6" x14ac:dyDescent="0.3">
      <c r="A99" s="536" t="s">
        <v>618</v>
      </c>
      <c r="B99" s="536" t="s">
        <v>344</v>
      </c>
      <c r="C99" s="532">
        <v>0</v>
      </c>
      <c r="D99" s="532">
        <v>0</v>
      </c>
      <c r="E99" s="532">
        <f t="shared" si="2"/>
        <v>0</v>
      </c>
      <c r="F99" s="532">
        <v>0</v>
      </c>
      <c r="G99" s="532">
        <f t="shared" si="3"/>
        <v>0</v>
      </c>
    </row>
    <row r="100" spans="1:7" ht="15.6" x14ac:dyDescent="0.3">
      <c r="A100" s="536" t="s">
        <v>617</v>
      </c>
      <c r="B100" s="536" t="s">
        <v>344</v>
      </c>
      <c r="C100" s="532">
        <v>0</v>
      </c>
      <c r="D100" s="532">
        <v>0</v>
      </c>
      <c r="E100" s="532">
        <f t="shared" si="2"/>
        <v>0</v>
      </c>
      <c r="F100" s="532">
        <v>0</v>
      </c>
      <c r="G100" s="532">
        <f t="shared" si="3"/>
        <v>0</v>
      </c>
    </row>
    <row r="101" spans="1:7" ht="15.6" x14ac:dyDescent="0.3">
      <c r="A101" s="536" t="s">
        <v>616</v>
      </c>
      <c r="B101" s="536" t="s">
        <v>344</v>
      </c>
      <c r="C101" s="532">
        <v>0</v>
      </c>
      <c r="D101" s="532">
        <v>0</v>
      </c>
      <c r="E101" s="532">
        <f t="shared" si="2"/>
        <v>0</v>
      </c>
      <c r="F101" s="532">
        <v>0</v>
      </c>
      <c r="G101" s="532">
        <f t="shared" si="3"/>
        <v>0</v>
      </c>
    </row>
    <row r="102" spans="1:7" ht="15.6" x14ac:dyDescent="0.3">
      <c r="A102" s="530" t="s">
        <v>615</v>
      </c>
      <c r="B102" s="536" t="s">
        <v>344</v>
      </c>
      <c r="C102" s="532">
        <v>0</v>
      </c>
      <c r="D102" s="532">
        <v>0</v>
      </c>
      <c r="E102" s="532">
        <f t="shared" si="2"/>
        <v>0</v>
      </c>
      <c r="F102" s="532">
        <v>0</v>
      </c>
      <c r="G102" s="532">
        <f t="shared" si="3"/>
        <v>0</v>
      </c>
    </row>
    <row r="103" spans="1:7" ht="15.6" x14ac:dyDescent="0.3">
      <c r="A103" s="530" t="s">
        <v>620</v>
      </c>
      <c r="B103" s="536" t="s">
        <v>344</v>
      </c>
      <c r="C103" s="532">
        <v>0</v>
      </c>
      <c r="D103" s="532">
        <v>0</v>
      </c>
      <c r="E103" s="532">
        <f t="shared" si="2"/>
        <v>0</v>
      </c>
      <c r="F103" s="532">
        <v>0</v>
      </c>
      <c r="G103" s="532">
        <f t="shared" si="3"/>
        <v>0</v>
      </c>
    </row>
    <row r="104" spans="1:7" ht="15.6" x14ac:dyDescent="0.3">
      <c r="A104" s="530" t="s">
        <v>612</v>
      </c>
      <c r="B104" s="536" t="s">
        <v>344</v>
      </c>
      <c r="C104" s="532">
        <v>0</v>
      </c>
      <c r="D104" s="532">
        <v>0</v>
      </c>
      <c r="E104" s="532">
        <f t="shared" si="2"/>
        <v>0</v>
      </c>
      <c r="F104" s="532">
        <v>0</v>
      </c>
      <c r="G104" s="532">
        <f t="shared" si="3"/>
        <v>0</v>
      </c>
    </row>
    <row r="105" spans="1:7" ht="15.6" x14ac:dyDescent="0.3">
      <c r="A105" s="530" t="s">
        <v>613</v>
      </c>
      <c r="B105" s="536" t="s">
        <v>344</v>
      </c>
      <c r="C105" s="532">
        <v>0</v>
      </c>
      <c r="D105" s="532">
        <v>0</v>
      </c>
      <c r="E105" s="532">
        <f t="shared" si="2"/>
        <v>0</v>
      </c>
      <c r="F105" s="532">
        <v>0</v>
      </c>
      <c r="G105" s="532">
        <f t="shared" si="3"/>
        <v>0</v>
      </c>
    </row>
    <row r="106" spans="1:7" ht="31.2" x14ac:dyDescent="0.3">
      <c r="A106" s="538" t="s">
        <v>540</v>
      </c>
      <c r="B106" s="471" t="s">
        <v>344</v>
      </c>
      <c r="C106" s="534">
        <f>SUM(C96:C105)</f>
        <v>0</v>
      </c>
      <c r="D106" s="534">
        <f>SUM(C106)</f>
        <v>0</v>
      </c>
      <c r="E106" s="532">
        <f t="shared" si="2"/>
        <v>0</v>
      </c>
      <c r="F106" s="534">
        <f>SUM(E106)</f>
        <v>0</v>
      </c>
      <c r="G106" s="532">
        <f t="shared" si="3"/>
        <v>0</v>
      </c>
    </row>
    <row r="107" spans="1:7" ht="15.6" x14ac:dyDescent="0.3">
      <c r="A107" s="530" t="s">
        <v>610</v>
      </c>
      <c r="B107" s="536" t="s">
        <v>345</v>
      </c>
      <c r="C107" s="532">
        <v>0</v>
      </c>
      <c r="D107" s="532">
        <v>0</v>
      </c>
      <c r="E107" s="532">
        <f t="shared" si="2"/>
        <v>0</v>
      </c>
      <c r="F107" s="532">
        <v>0</v>
      </c>
      <c r="G107" s="532">
        <f t="shared" si="3"/>
        <v>0</v>
      </c>
    </row>
    <row r="108" spans="1:7" ht="15.6" x14ac:dyDescent="0.3">
      <c r="A108" s="530" t="s">
        <v>611</v>
      </c>
      <c r="B108" s="536" t="s">
        <v>345</v>
      </c>
      <c r="C108" s="532">
        <v>0</v>
      </c>
      <c r="D108" s="532">
        <v>0</v>
      </c>
      <c r="E108" s="532">
        <f t="shared" si="2"/>
        <v>0</v>
      </c>
      <c r="F108" s="532">
        <v>0</v>
      </c>
      <c r="G108" s="532">
        <f t="shared" si="3"/>
        <v>0</v>
      </c>
    </row>
    <row r="109" spans="1:7" ht="15.6" x14ac:dyDescent="0.3">
      <c r="A109" s="530" t="s">
        <v>619</v>
      </c>
      <c r="B109" s="536" t="s">
        <v>345</v>
      </c>
      <c r="C109" s="532">
        <v>0</v>
      </c>
      <c r="D109" s="532">
        <v>0</v>
      </c>
      <c r="E109" s="532">
        <f t="shared" si="2"/>
        <v>0</v>
      </c>
      <c r="F109" s="532">
        <v>0</v>
      </c>
      <c r="G109" s="532">
        <f t="shared" si="3"/>
        <v>0</v>
      </c>
    </row>
    <row r="110" spans="1:7" ht="15.6" x14ac:dyDescent="0.3">
      <c r="A110" s="536" t="s">
        <v>618</v>
      </c>
      <c r="B110" s="536" t="s">
        <v>345</v>
      </c>
      <c r="C110" s="532">
        <v>0</v>
      </c>
      <c r="D110" s="532">
        <v>0</v>
      </c>
      <c r="E110" s="532">
        <f t="shared" si="2"/>
        <v>0</v>
      </c>
      <c r="F110" s="532">
        <v>0</v>
      </c>
      <c r="G110" s="532">
        <f t="shared" si="3"/>
        <v>0</v>
      </c>
    </row>
    <row r="111" spans="1:7" ht="15.6" x14ac:dyDescent="0.3">
      <c r="A111" s="536" t="s">
        <v>617</v>
      </c>
      <c r="B111" s="536" t="s">
        <v>345</v>
      </c>
      <c r="C111" s="532">
        <v>0</v>
      </c>
      <c r="D111" s="532">
        <v>0</v>
      </c>
      <c r="E111" s="532">
        <f t="shared" si="2"/>
        <v>0</v>
      </c>
      <c r="F111" s="532">
        <v>0</v>
      </c>
      <c r="G111" s="532">
        <f t="shared" si="3"/>
        <v>0</v>
      </c>
    </row>
    <row r="112" spans="1:7" ht="15.6" x14ac:dyDescent="0.3">
      <c r="A112" s="536" t="s">
        <v>616</v>
      </c>
      <c r="B112" s="536" t="s">
        <v>345</v>
      </c>
      <c r="C112" s="532">
        <v>0</v>
      </c>
      <c r="D112" s="532">
        <v>0</v>
      </c>
      <c r="E112" s="532">
        <f t="shared" si="2"/>
        <v>0</v>
      </c>
      <c r="F112" s="532">
        <v>0</v>
      </c>
      <c r="G112" s="532">
        <f t="shared" si="3"/>
        <v>0</v>
      </c>
    </row>
    <row r="113" spans="1:7" ht="15.6" x14ac:dyDescent="0.3">
      <c r="A113" s="530" t="s">
        <v>615</v>
      </c>
      <c r="B113" s="536" t="s">
        <v>345</v>
      </c>
      <c r="C113" s="532">
        <v>0</v>
      </c>
      <c r="D113" s="532">
        <v>0</v>
      </c>
      <c r="E113" s="532">
        <f t="shared" si="2"/>
        <v>0</v>
      </c>
      <c r="F113" s="532">
        <v>0</v>
      </c>
      <c r="G113" s="532">
        <f t="shared" si="3"/>
        <v>0</v>
      </c>
    </row>
    <row r="114" spans="1:7" ht="15.6" x14ac:dyDescent="0.3">
      <c r="A114" s="530" t="s">
        <v>614</v>
      </c>
      <c r="B114" s="536" t="s">
        <v>345</v>
      </c>
      <c r="C114" s="532">
        <v>0</v>
      </c>
      <c r="D114" s="532">
        <v>0</v>
      </c>
      <c r="E114" s="532">
        <f t="shared" si="2"/>
        <v>0</v>
      </c>
      <c r="F114" s="532">
        <v>0</v>
      </c>
      <c r="G114" s="532">
        <f t="shared" si="3"/>
        <v>0</v>
      </c>
    </row>
    <row r="115" spans="1:7" ht="15.6" x14ac:dyDescent="0.3">
      <c r="A115" s="530" t="s">
        <v>612</v>
      </c>
      <c r="B115" s="536" t="s">
        <v>345</v>
      </c>
      <c r="C115" s="532">
        <v>0</v>
      </c>
      <c r="D115" s="532">
        <v>0</v>
      </c>
      <c r="E115" s="532">
        <f t="shared" si="2"/>
        <v>0</v>
      </c>
      <c r="F115" s="532">
        <v>0</v>
      </c>
      <c r="G115" s="532">
        <f t="shared" si="3"/>
        <v>0</v>
      </c>
    </row>
    <row r="116" spans="1:7" ht="15.6" x14ac:dyDescent="0.3">
      <c r="A116" s="530" t="s">
        <v>613</v>
      </c>
      <c r="B116" s="536" t="s">
        <v>345</v>
      </c>
      <c r="C116" s="532">
        <v>0</v>
      </c>
      <c r="D116" s="532">
        <v>0</v>
      </c>
      <c r="E116" s="532">
        <f t="shared" si="2"/>
        <v>0</v>
      </c>
      <c r="F116" s="532">
        <v>0</v>
      </c>
      <c r="G116" s="532">
        <f t="shared" si="3"/>
        <v>0</v>
      </c>
    </row>
    <row r="117" spans="1:7" ht="15.6" x14ac:dyDescent="0.3">
      <c r="A117" s="537" t="s">
        <v>541</v>
      </c>
      <c r="B117" s="471" t="s">
        <v>345</v>
      </c>
      <c r="C117" s="534">
        <f>SUM(C107:C116)</f>
        <v>0</v>
      </c>
      <c r="D117" s="534">
        <f>SUM(C117)</f>
        <v>0</v>
      </c>
      <c r="E117" s="532">
        <f t="shared" si="2"/>
        <v>0</v>
      </c>
      <c r="F117" s="534">
        <f>SUM(E117)</f>
        <v>0</v>
      </c>
      <c r="G117" s="532">
        <f t="shared" si="3"/>
        <v>0</v>
      </c>
    </row>
  </sheetData>
  <mergeCells count="4">
    <mergeCell ref="A2:C2"/>
    <mergeCell ref="A3:C3"/>
    <mergeCell ref="A4:C4"/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37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G35"/>
  <sheetViews>
    <sheetView view="pageBreakPreview" zoomScale="60" zoomScaleNormal="100" zoomScalePageLayoutView="60" workbookViewId="0">
      <selection activeCell="K36" sqref="K36"/>
    </sheetView>
  </sheetViews>
  <sheetFormatPr defaultRowHeight="14.4" x14ac:dyDescent="0.3"/>
  <cols>
    <col min="1" max="1" width="65" customWidth="1"/>
    <col min="3" max="3" width="16.88671875" style="117" customWidth="1"/>
    <col min="4" max="4" width="11.33203125" hidden="1" customWidth="1"/>
    <col min="5" max="5" width="13.88671875" customWidth="1"/>
    <col min="6" max="6" width="11.6640625" customWidth="1"/>
    <col min="7" max="7" width="14.109375" customWidth="1"/>
  </cols>
  <sheetData>
    <row r="1" spans="1:7" ht="15.6" x14ac:dyDescent="0.3">
      <c r="A1" s="1018" t="s">
        <v>1153</v>
      </c>
      <c r="B1" s="1018"/>
      <c r="C1" s="1018"/>
    </row>
    <row r="2" spans="1:7" ht="15.6" x14ac:dyDescent="0.3">
      <c r="A2" s="998" t="str">
        <f>' Melléklet 2020'!A1:B1</f>
        <v>Szőc Község Önkormányzata</v>
      </c>
      <c r="B2" s="998"/>
      <c r="C2" s="998"/>
    </row>
    <row r="3" spans="1:7" ht="27" customHeight="1" x14ac:dyDescent="0.3">
      <c r="A3" s="999" t="s">
        <v>1121</v>
      </c>
      <c r="B3" s="999"/>
      <c r="C3" s="999"/>
    </row>
    <row r="4" spans="1:7" ht="26.25" customHeight="1" x14ac:dyDescent="0.3">
      <c r="A4" s="1019" t="s">
        <v>879</v>
      </c>
      <c r="B4" s="1021"/>
      <c r="C4" s="1021"/>
    </row>
    <row r="5" spans="1:7" ht="15.6" x14ac:dyDescent="0.3">
      <c r="A5" s="466"/>
      <c r="B5" s="466"/>
      <c r="C5" s="526"/>
    </row>
    <row r="6" spans="1:7" ht="31.2" x14ac:dyDescent="0.3">
      <c r="A6" s="527" t="s">
        <v>632</v>
      </c>
      <c r="B6" s="528" t="s">
        <v>83</v>
      </c>
      <c r="C6" s="908" t="s">
        <v>1194</v>
      </c>
      <c r="D6" s="529" t="s">
        <v>1193</v>
      </c>
      <c r="E6" s="908" t="s">
        <v>1215</v>
      </c>
      <c r="F6" s="529" t="s">
        <v>1193</v>
      </c>
      <c r="G6" s="908" t="s">
        <v>1214</v>
      </c>
    </row>
    <row r="7" spans="1:7" ht="15.6" x14ac:dyDescent="0.3">
      <c r="A7" s="536" t="s">
        <v>523</v>
      </c>
      <c r="B7" s="536" t="s">
        <v>296</v>
      </c>
      <c r="C7" s="532">
        <v>0</v>
      </c>
      <c r="D7" s="532">
        <v>0</v>
      </c>
      <c r="E7" s="532">
        <f>SUM(C7:D7)</f>
        <v>0</v>
      </c>
      <c r="F7" s="532">
        <v>0</v>
      </c>
      <c r="G7" s="532">
        <f>SUM(E7:F7)</f>
        <v>0</v>
      </c>
    </row>
    <row r="8" spans="1:7" ht="15.6" x14ac:dyDescent="0.3">
      <c r="A8" s="536" t="s">
        <v>524</v>
      </c>
      <c r="B8" s="536" t="s">
        <v>296</v>
      </c>
      <c r="C8" s="532">
        <v>0</v>
      </c>
      <c r="D8" s="532">
        <v>0</v>
      </c>
      <c r="E8" s="532">
        <f t="shared" ref="E8:E9" si="0">SUM(C8:D8)</f>
        <v>0</v>
      </c>
      <c r="F8" s="532">
        <v>0</v>
      </c>
      <c r="G8" s="532">
        <f t="shared" ref="G8:G9" si="1">SUM(E8:F8)</f>
        <v>0</v>
      </c>
    </row>
    <row r="9" spans="1:7" ht="15.6" x14ac:dyDescent="0.3">
      <c r="A9" s="536" t="s">
        <v>525</v>
      </c>
      <c r="B9" s="536" t="s">
        <v>296</v>
      </c>
      <c r="C9" s="532">
        <v>880000</v>
      </c>
      <c r="D9" s="532">
        <v>0</v>
      </c>
      <c r="E9" s="532">
        <f t="shared" si="0"/>
        <v>880000</v>
      </c>
      <c r="F9" s="532">
        <v>0</v>
      </c>
      <c r="G9" s="532">
        <f t="shared" si="1"/>
        <v>880000</v>
      </c>
    </row>
    <row r="10" spans="1:7" ht="15.6" x14ac:dyDescent="0.3">
      <c r="A10" s="536" t="s">
        <v>526</v>
      </c>
      <c r="B10" s="536" t="s">
        <v>296</v>
      </c>
      <c r="C10" s="532"/>
      <c r="D10" s="532"/>
      <c r="E10" s="532"/>
      <c r="F10" s="532"/>
      <c r="G10" s="532"/>
    </row>
    <row r="11" spans="1:7" ht="15.6" x14ac:dyDescent="0.3">
      <c r="A11" s="538" t="s">
        <v>1192</v>
      </c>
      <c r="B11" s="471" t="s">
        <v>296</v>
      </c>
      <c r="C11" s="534">
        <f>SUM(C7:C10)</f>
        <v>880000</v>
      </c>
      <c r="D11" s="534">
        <f t="shared" ref="D11:E11" si="2">SUM(D7:D10)</f>
        <v>0</v>
      </c>
      <c r="E11" s="534">
        <f t="shared" si="2"/>
        <v>880000</v>
      </c>
      <c r="F11" s="534">
        <f t="shared" ref="F11:G11" si="3">SUM(F7:F10)</f>
        <v>0</v>
      </c>
      <c r="G11" s="534">
        <f t="shared" si="3"/>
        <v>880000</v>
      </c>
    </row>
    <row r="12" spans="1:7" ht="15.6" x14ac:dyDescent="0.3">
      <c r="A12" s="536" t="s">
        <v>474</v>
      </c>
      <c r="B12" s="531" t="s">
        <v>297</v>
      </c>
      <c r="C12" s="541">
        <f>C13+C14</f>
        <v>1000000</v>
      </c>
      <c r="D12" s="541">
        <f t="shared" ref="D12:E12" si="4">D13+D14</f>
        <v>0</v>
      </c>
      <c r="E12" s="541">
        <f t="shared" si="4"/>
        <v>1000000</v>
      </c>
      <c r="F12" s="541">
        <f t="shared" ref="F12:G12" si="5">F13+F14</f>
        <v>0</v>
      </c>
      <c r="G12" s="541">
        <f t="shared" si="5"/>
        <v>1000000</v>
      </c>
    </row>
    <row r="13" spans="1:7" s="427" customFormat="1" ht="31.2" x14ac:dyDescent="0.3">
      <c r="A13" s="542" t="s">
        <v>298</v>
      </c>
      <c r="B13" s="542" t="s">
        <v>297</v>
      </c>
      <c r="C13" s="535">
        <v>1000000</v>
      </c>
      <c r="D13" s="535">
        <v>0</v>
      </c>
      <c r="E13" s="535">
        <f>SUM(C13:D13)</f>
        <v>1000000</v>
      </c>
      <c r="F13" s="535">
        <v>0</v>
      </c>
      <c r="G13" s="535">
        <f>SUM(E13:F13)</f>
        <v>1000000</v>
      </c>
    </row>
    <row r="14" spans="1:7" s="427" customFormat="1" ht="31.2" x14ac:dyDescent="0.3">
      <c r="A14" s="542" t="s">
        <v>299</v>
      </c>
      <c r="B14" s="542" t="s">
        <v>297</v>
      </c>
      <c r="C14" s="535"/>
      <c r="D14" s="535"/>
      <c r="E14" s="535"/>
      <c r="F14" s="535"/>
      <c r="G14" s="535"/>
    </row>
    <row r="15" spans="1:7" s="427" customFormat="1" ht="15.6" x14ac:dyDescent="0.3">
      <c r="A15" s="530" t="s">
        <v>476</v>
      </c>
      <c r="B15" s="543" t="s">
        <v>303</v>
      </c>
      <c r="C15" s="544">
        <v>370000</v>
      </c>
      <c r="D15" s="544">
        <v>-370000</v>
      </c>
      <c r="E15" s="544">
        <f>SUM(C15:D15)</f>
        <v>0</v>
      </c>
      <c r="F15" s="544">
        <v>0</v>
      </c>
      <c r="G15" s="544">
        <f>SUM(E15:F15)</f>
        <v>0</v>
      </c>
    </row>
    <row r="16" spans="1:7" s="427" customFormat="1" ht="31.2" x14ac:dyDescent="0.3">
      <c r="A16" s="542" t="s">
        <v>304</v>
      </c>
      <c r="B16" s="542" t="s">
        <v>303</v>
      </c>
      <c r="C16" s="535"/>
      <c r="D16" s="535"/>
      <c r="E16" s="535"/>
      <c r="F16" s="535"/>
      <c r="G16" s="535"/>
    </row>
    <row r="17" spans="1:7" s="427" customFormat="1" ht="31.2" x14ac:dyDescent="0.3">
      <c r="A17" s="542" t="s">
        <v>305</v>
      </c>
      <c r="B17" s="542" t="s">
        <v>303</v>
      </c>
      <c r="C17" s="535">
        <v>370000</v>
      </c>
      <c r="D17" s="535">
        <v>-370000</v>
      </c>
      <c r="E17" s="535">
        <f>SUM(C17:D17)</f>
        <v>0</v>
      </c>
      <c r="F17" s="535">
        <v>0</v>
      </c>
      <c r="G17" s="535">
        <f>SUM(E17:F17)</f>
        <v>0</v>
      </c>
    </row>
    <row r="18" spans="1:7" s="427" customFormat="1" ht="15.6" x14ac:dyDescent="0.3">
      <c r="A18" s="542" t="s">
        <v>306</v>
      </c>
      <c r="B18" s="542" t="s">
        <v>303</v>
      </c>
      <c r="C18" s="535"/>
      <c r="D18" s="535"/>
      <c r="E18" s="535"/>
      <c r="F18" s="535"/>
      <c r="G18" s="535"/>
    </row>
    <row r="19" spans="1:7" s="427" customFormat="1" ht="15.6" x14ac:dyDescent="0.3">
      <c r="A19" s="542" t="s">
        <v>307</v>
      </c>
      <c r="B19" s="542" t="s">
        <v>303</v>
      </c>
      <c r="C19" s="535"/>
      <c r="D19" s="535"/>
      <c r="E19" s="535"/>
      <c r="F19" s="535"/>
      <c r="G19" s="535"/>
    </row>
    <row r="20" spans="1:7" ht="15.6" x14ac:dyDescent="0.3">
      <c r="A20" s="536" t="s">
        <v>527</v>
      </c>
      <c r="B20" s="531" t="s">
        <v>308</v>
      </c>
      <c r="C20" s="532"/>
      <c r="D20" s="532"/>
      <c r="E20" s="532"/>
      <c r="F20" s="532"/>
      <c r="G20" s="532"/>
    </row>
    <row r="21" spans="1:7" s="427" customFormat="1" ht="15.6" x14ac:dyDescent="0.3">
      <c r="A21" s="542" t="s">
        <v>309</v>
      </c>
      <c r="B21" s="542" t="s">
        <v>308</v>
      </c>
      <c r="C21" s="535"/>
      <c r="D21" s="535"/>
      <c r="E21" s="535"/>
      <c r="F21" s="535"/>
      <c r="G21" s="535"/>
    </row>
    <row r="22" spans="1:7" s="427" customFormat="1" ht="15.6" x14ac:dyDescent="0.3">
      <c r="A22" s="542" t="s">
        <v>310</v>
      </c>
      <c r="B22" s="542" t="s">
        <v>308</v>
      </c>
      <c r="C22" s="535">
        <v>0</v>
      </c>
      <c r="D22" s="535">
        <v>0</v>
      </c>
      <c r="E22" s="535">
        <f>SUM(C22:D22)</f>
        <v>0</v>
      </c>
      <c r="F22" s="535">
        <v>0</v>
      </c>
      <c r="G22" s="535">
        <f>SUM(E22:F22)</f>
        <v>0</v>
      </c>
    </row>
    <row r="23" spans="1:7" ht="15.6" x14ac:dyDescent="0.3">
      <c r="A23" s="538" t="s">
        <v>506</v>
      </c>
      <c r="B23" s="471" t="s">
        <v>311</v>
      </c>
      <c r="C23" s="534">
        <f>C12+C15+C20+C22</f>
        <v>1370000</v>
      </c>
      <c r="D23" s="534">
        <f>SUM(D17:D22)</f>
        <v>-370000</v>
      </c>
      <c r="E23" s="534">
        <f>SUM(C23:D23)</f>
        <v>1000000</v>
      </c>
      <c r="F23" s="534">
        <f>SUM(F17:F22)</f>
        <v>0</v>
      </c>
      <c r="G23" s="534">
        <f>SUM(E23:F23)</f>
        <v>1000000</v>
      </c>
    </row>
    <row r="24" spans="1:7" ht="15.6" x14ac:dyDescent="0.3">
      <c r="A24" s="536" t="s">
        <v>528</v>
      </c>
      <c r="B24" s="536" t="s">
        <v>312</v>
      </c>
      <c r="C24" s="532"/>
      <c r="D24" s="532"/>
      <c r="E24" s="532"/>
      <c r="F24" s="532"/>
      <c r="G24" s="532"/>
    </row>
    <row r="25" spans="1:7" ht="15.6" x14ac:dyDescent="0.3">
      <c r="A25" s="536" t="s">
        <v>529</v>
      </c>
      <c r="B25" s="536" t="s">
        <v>312</v>
      </c>
      <c r="C25" s="532"/>
      <c r="D25" s="532"/>
      <c r="E25" s="532"/>
      <c r="F25" s="532"/>
      <c r="G25" s="532"/>
    </row>
    <row r="26" spans="1:7" ht="15.6" x14ac:dyDescent="0.3">
      <c r="A26" s="536" t="s">
        <v>530</v>
      </c>
      <c r="B26" s="536" t="s">
        <v>312</v>
      </c>
      <c r="C26" s="532"/>
      <c r="D26" s="532"/>
      <c r="E26" s="532"/>
      <c r="F26" s="532"/>
      <c r="G26" s="532"/>
    </row>
    <row r="27" spans="1:7" ht="15.6" x14ac:dyDescent="0.3">
      <c r="A27" s="536" t="s">
        <v>531</v>
      </c>
      <c r="B27" s="536" t="s">
        <v>312</v>
      </c>
      <c r="C27" s="532"/>
      <c r="D27" s="532"/>
      <c r="E27" s="532"/>
      <c r="F27" s="532"/>
      <c r="G27" s="532"/>
    </row>
    <row r="28" spans="1:7" ht="15.6" x14ac:dyDescent="0.3">
      <c r="A28" s="536" t="s">
        <v>532</v>
      </c>
      <c r="B28" s="536" t="s">
        <v>312</v>
      </c>
      <c r="C28" s="532"/>
      <c r="D28" s="532"/>
      <c r="E28" s="532"/>
      <c r="F28" s="532"/>
      <c r="G28" s="532"/>
    </row>
    <row r="29" spans="1:7" ht="15.6" x14ac:dyDescent="0.3">
      <c r="A29" s="536" t="s">
        <v>533</v>
      </c>
      <c r="B29" s="536" t="s">
        <v>312</v>
      </c>
      <c r="C29" s="532"/>
      <c r="D29" s="532"/>
      <c r="E29" s="532"/>
      <c r="F29" s="532"/>
      <c r="G29" s="532"/>
    </row>
    <row r="30" spans="1:7" ht="15.6" x14ac:dyDescent="0.3">
      <c r="A30" s="536" t="s">
        <v>534</v>
      </c>
      <c r="B30" s="536" t="s">
        <v>312</v>
      </c>
      <c r="C30" s="532"/>
      <c r="D30" s="532"/>
      <c r="E30" s="532"/>
      <c r="F30" s="532"/>
      <c r="G30" s="532"/>
    </row>
    <row r="31" spans="1:7" ht="15.6" x14ac:dyDescent="0.3">
      <c r="A31" s="536" t="s">
        <v>1036</v>
      </c>
      <c r="B31" s="536" t="s">
        <v>312</v>
      </c>
      <c r="C31" s="532">
        <v>0</v>
      </c>
      <c r="D31" s="532">
        <v>0</v>
      </c>
      <c r="E31" s="532">
        <f>SUM(C31:D31)</f>
        <v>0</v>
      </c>
      <c r="F31" s="532">
        <v>0</v>
      </c>
      <c r="G31" s="532">
        <f>SUM(E31:F31)</f>
        <v>0</v>
      </c>
    </row>
    <row r="32" spans="1:7" ht="46.8" x14ac:dyDescent="0.3">
      <c r="A32" s="536" t="s">
        <v>536</v>
      </c>
      <c r="B32" s="536" t="s">
        <v>312</v>
      </c>
      <c r="C32" s="532">
        <v>0</v>
      </c>
      <c r="D32" s="532">
        <v>0</v>
      </c>
      <c r="E32" s="532">
        <f>SUM(C32:D32)</f>
        <v>0</v>
      </c>
      <c r="F32" s="532">
        <v>0</v>
      </c>
      <c r="G32" s="532">
        <f>SUM(E32:F32)</f>
        <v>0</v>
      </c>
    </row>
    <row r="33" spans="1:7" ht="15.6" x14ac:dyDescent="0.3">
      <c r="A33" s="536" t="s">
        <v>1067</v>
      </c>
      <c r="B33" s="536" t="s">
        <v>312</v>
      </c>
      <c r="C33" s="532">
        <v>50000</v>
      </c>
      <c r="D33" s="532">
        <v>0</v>
      </c>
      <c r="E33" s="532">
        <f>SUM(C33:D33)</f>
        <v>50000</v>
      </c>
      <c r="F33" s="532">
        <v>0</v>
      </c>
      <c r="G33" s="532">
        <f>SUM(E33:F33)</f>
        <v>50000</v>
      </c>
    </row>
    <row r="34" spans="1:7" ht="16.2" thickBot="1" x14ac:dyDescent="0.35">
      <c r="A34" s="474" t="s">
        <v>478</v>
      </c>
      <c r="B34" s="545" t="s">
        <v>312</v>
      </c>
      <c r="C34" s="546">
        <f>SUM(C24:C33)</f>
        <v>50000</v>
      </c>
      <c r="D34" s="546">
        <f>SUM(D24:D33)</f>
        <v>0</v>
      </c>
      <c r="E34" s="546">
        <f>SUM(C34:D34)</f>
        <v>50000</v>
      </c>
      <c r="F34" s="546">
        <f>SUM(F24:F33)</f>
        <v>0</v>
      </c>
      <c r="G34" s="546">
        <f>SUM(E34:F34)</f>
        <v>50000</v>
      </c>
    </row>
    <row r="35" spans="1:7" ht="29.25" customHeight="1" thickBot="1" x14ac:dyDescent="0.35">
      <c r="A35" s="547" t="s">
        <v>829</v>
      </c>
      <c r="B35" s="548" t="s">
        <v>313</v>
      </c>
      <c r="C35" s="540">
        <f>C11+C23+C34</f>
        <v>2300000</v>
      </c>
      <c r="D35" s="540">
        <f t="shared" ref="D35:E35" si="6">D11+D23+D34</f>
        <v>-370000</v>
      </c>
      <c r="E35" s="540">
        <f t="shared" si="6"/>
        <v>1930000</v>
      </c>
      <c r="F35" s="540">
        <f t="shared" ref="F35:G35" si="7">F11+F23+F34</f>
        <v>0</v>
      </c>
      <c r="G35" s="540">
        <f t="shared" si="7"/>
        <v>1930000</v>
      </c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XFD70"/>
  <sheetViews>
    <sheetView view="pageBreakPreview" topLeftCell="A13" zoomScale="59" zoomScaleNormal="100" zoomScaleSheetLayoutView="59" zoomScalePageLayoutView="62" workbookViewId="0">
      <selection activeCell="E62" sqref="E62"/>
    </sheetView>
  </sheetViews>
  <sheetFormatPr defaultColWidth="9.109375" defaultRowHeight="14.4" x14ac:dyDescent="0.3"/>
  <cols>
    <col min="1" max="1" width="64.6640625" style="430" customWidth="1"/>
    <col min="2" max="2" width="9.44140625" style="430" customWidth="1"/>
    <col min="3" max="3" width="22.44140625" style="430" customWidth="1"/>
    <col min="4" max="4" width="14.33203125" style="430" hidden="1" customWidth="1"/>
    <col min="5" max="7" width="14.33203125" style="430" bestFit="1" customWidth="1"/>
    <col min="8" max="16384" width="9.109375" style="430"/>
  </cols>
  <sheetData>
    <row r="1" spans="1:7" ht="15" customHeight="1" x14ac:dyDescent="0.3">
      <c r="A1" s="1014" t="s">
        <v>1154</v>
      </c>
      <c r="B1" s="1014"/>
      <c r="C1" s="1014"/>
      <c r="D1" s="549"/>
      <c r="E1" s="549"/>
      <c r="F1" s="549"/>
      <c r="G1" s="549"/>
    </row>
    <row r="2" spans="1:7" ht="18" customHeight="1" x14ac:dyDescent="0.3">
      <c r="A2" s="1015" t="str">
        <f>' Melléklet 2020'!A1:B1</f>
        <v>Szőc Község Önkormányzata</v>
      </c>
      <c r="B2" s="1015"/>
      <c r="C2" s="1015"/>
      <c r="D2" s="549"/>
      <c r="E2" s="549"/>
      <c r="F2" s="549"/>
      <c r="G2" s="549"/>
    </row>
    <row r="3" spans="1:7" ht="25.5" customHeight="1" x14ac:dyDescent="0.3">
      <c r="A3" s="1016" t="s">
        <v>1121</v>
      </c>
      <c r="B3" s="1016"/>
      <c r="C3" s="1016"/>
      <c r="D3" s="549"/>
      <c r="E3" s="549"/>
      <c r="F3" s="549"/>
      <c r="G3" s="549"/>
    </row>
    <row r="4" spans="1:7" ht="26.25" customHeight="1" x14ac:dyDescent="0.3">
      <c r="A4" s="1017" t="s">
        <v>1014</v>
      </c>
      <c r="B4" s="1022"/>
      <c r="C4" s="1022"/>
      <c r="D4" s="549"/>
      <c r="E4" s="549"/>
      <c r="F4" s="549"/>
      <c r="G4" s="549"/>
    </row>
    <row r="5" spans="1:7" ht="15.6" x14ac:dyDescent="0.3">
      <c r="A5" s="549"/>
      <c r="B5" s="549"/>
      <c r="C5" s="549"/>
      <c r="D5" s="549"/>
      <c r="E5" s="549"/>
      <c r="F5" s="549"/>
      <c r="G5" s="549"/>
    </row>
    <row r="6" spans="1:7" ht="31.2" x14ac:dyDescent="0.3">
      <c r="A6" s="487" t="s">
        <v>82</v>
      </c>
      <c r="B6" s="488" t="s">
        <v>83</v>
      </c>
      <c r="C6" s="550" t="s">
        <v>1194</v>
      </c>
      <c r="D6" s="550" t="s">
        <v>1193</v>
      </c>
      <c r="E6" s="550" t="s">
        <v>1216</v>
      </c>
      <c r="F6" s="550" t="s">
        <v>1193</v>
      </c>
      <c r="G6" s="550" t="s">
        <v>1214</v>
      </c>
    </row>
    <row r="7" spans="1:7" s="429" customFormat="1" ht="15.6" x14ac:dyDescent="0.3">
      <c r="A7" s="551"/>
      <c r="B7" s="551"/>
      <c r="C7" s="768"/>
      <c r="D7" s="768"/>
      <c r="E7" s="768"/>
      <c r="F7" s="768"/>
      <c r="G7" s="768"/>
    </row>
    <row r="8" spans="1:7" s="429" customFormat="1" ht="15.6" x14ac:dyDescent="0.3">
      <c r="A8" s="551" t="s">
        <v>1205</v>
      </c>
      <c r="B8" s="551"/>
      <c r="C8" s="768">
        <v>0</v>
      </c>
      <c r="D8" s="768">
        <v>70000</v>
      </c>
      <c r="E8" s="768">
        <f>SUM(C8:D8)</f>
        <v>70000</v>
      </c>
      <c r="F8" s="768">
        <v>0</v>
      </c>
      <c r="G8" s="768">
        <f>SUM(E8:F8)</f>
        <v>70000</v>
      </c>
    </row>
    <row r="9" spans="1:7" s="429" customFormat="1" ht="15.6" x14ac:dyDescent="0.3">
      <c r="A9" s="553" t="s">
        <v>185</v>
      </c>
      <c r="B9" s="554" t="s">
        <v>186</v>
      </c>
      <c r="C9" s="772">
        <f>SUM(C10:C10)</f>
        <v>0</v>
      </c>
      <c r="D9" s="772">
        <f>SUM(D8)</f>
        <v>70000</v>
      </c>
      <c r="E9" s="772">
        <f>SUM(C9:D9)</f>
        <v>70000</v>
      </c>
      <c r="F9" s="772">
        <f>SUM(F8)</f>
        <v>0</v>
      </c>
      <c r="G9" s="772">
        <f>SUM(E9:F9)</f>
        <v>70000</v>
      </c>
    </row>
    <row r="10" spans="1:7" s="429" customFormat="1" ht="15.6" x14ac:dyDescent="0.3">
      <c r="A10" s="555"/>
      <c r="B10" s="556"/>
      <c r="C10" s="768"/>
      <c r="D10" s="768"/>
      <c r="E10" s="768"/>
      <c r="F10" s="768"/>
      <c r="G10" s="768"/>
    </row>
    <row r="11" spans="1:7" s="429" customFormat="1" ht="15.6" x14ac:dyDescent="0.3">
      <c r="A11" s="555" t="s">
        <v>1178</v>
      </c>
      <c r="B11" s="556"/>
      <c r="C11" s="829">
        <v>1000000</v>
      </c>
      <c r="D11" s="829">
        <v>0</v>
      </c>
      <c r="E11" s="829">
        <f>SUM(C11:D11)</f>
        <v>1000000</v>
      </c>
      <c r="F11" s="829">
        <v>0</v>
      </c>
      <c r="G11" s="829">
        <f>SUM(E11:F11)</f>
        <v>1000000</v>
      </c>
    </row>
    <row r="12" spans="1:7" s="429" customFormat="1" ht="15.6" x14ac:dyDescent="0.3">
      <c r="A12" s="553" t="s">
        <v>410</v>
      </c>
      <c r="B12" s="554" t="s">
        <v>187</v>
      </c>
      <c r="C12" s="772">
        <f>SUM(C11)</f>
        <v>1000000</v>
      </c>
      <c r="D12" s="772">
        <v>0</v>
      </c>
      <c r="E12" s="772">
        <f>SUM(C12:D12)</f>
        <v>1000000</v>
      </c>
      <c r="F12" s="772">
        <v>0</v>
      </c>
      <c r="G12" s="772">
        <f>SUM(E12:F12)</f>
        <v>1000000</v>
      </c>
    </row>
    <row r="13" spans="1:7" s="429" customFormat="1" ht="15.6" x14ac:dyDescent="0.3">
      <c r="A13" s="555" t="s">
        <v>1206</v>
      </c>
      <c r="B13" s="556"/>
      <c r="C13" s="768">
        <v>0</v>
      </c>
      <c r="D13" s="768">
        <v>138500</v>
      </c>
      <c r="E13" s="768">
        <f>SUM(C13:D13)</f>
        <v>138500</v>
      </c>
      <c r="F13" s="768">
        <v>0</v>
      </c>
      <c r="G13" s="768">
        <f>SUM(E13:F13)</f>
        <v>138500</v>
      </c>
    </row>
    <row r="14" spans="1:7" s="429" customFormat="1" ht="15.6" x14ac:dyDescent="0.3">
      <c r="A14" s="557" t="s">
        <v>188</v>
      </c>
      <c r="B14" s="554" t="s">
        <v>189</v>
      </c>
      <c r="C14" s="772">
        <f>SUM(C13)</f>
        <v>0</v>
      </c>
      <c r="D14" s="772">
        <f>SUM(D13)</f>
        <v>138500</v>
      </c>
      <c r="E14" s="772">
        <f>SUM(C14:D14)</f>
        <v>138500</v>
      </c>
      <c r="F14" s="772">
        <f>SUM(F13)</f>
        <v>0</v>
      </c>
      <c r="G14" s="772">
        <f>SUM(E14:F14)</f>
        <v>138500</v>
      </c>
    </row>
    <row r="15" spans="1:7" s="429" customFormat="1" ht="15.6" x14ac:dyDescent="0.3">
      <c r="A15" s="555" t="s">
        <v>1179</v>
      </c>
      <c r="B15" s="556"/>
      <c r="C15" s="829">
        <v>39370</v>
      </c>
      <c r="D15" s="829">
        <v>0</v>
      </c>
      <c r="E15" s="772">
        <f t="shared" ref="E15:E17" si="0">SUM(C15:D15)</f>
        <v>39370</v>
      </c>
      <c r="F15" s="829">
        <v>0</v>
      </c>
      <c r="G15" s="772">
        <f t="shared" ref="G15:G19" si="1">SUM(E15:F15)</f>
        <v>39370</v>
      </c>
    </row>
    <row r="16" spans="1:7" s="429" customFormat="1" ht="15.6" x14ac:dyDescent="0.3">
      <c r="A16" s="555" t="s">
        <v>1180</v>
      </c>
      <c r="B16" s="556"/>
      <c r="C16" s="829">
        <v>650000</v>
      </c>
      <c r="D16" s="829">
        <v>0</v>
      </c>
      <c r="E16" s="772">
        <f t="shared" si="0"/>
        <v>650000</v>
      </c>
      <c r="F16" s="829">
        <v>0</v>
      </c>
      <c r="G16" s="772">
        <f t="shared" si="1"/>
        <v>650000</v>
      </c>
    </row>
    <row r="17" spans="1:7" s="429" customFormat="1" ht="15.6" x14ac:dyDescent="0.3">
      <c r="A17" s="555" t="s">
        <v>1187</v>
      </c>
      <c r="B17" s="556"/>
      <c r="C17" s="829">
        <v>393701</v>
      </c>
      <c r="D17" s="829">
        <v>0</v>
      </c>
      <c r="E17" s="772">
        <f t="shared" si="0"/>
        <v>393701</v>
      </c>
      <c r="F17" s="829">
        <v>0</v>
      </c>
      <c r="G17" s="772">
        <f t="shared" si="1"/>
        <v>393701</v>
      </c>
    </row>
    <row r="18" spans="1:7" s="429" customFormat="1" ht="15.6" x14ac:dyDescent="0.3">
      <c r="A18" s="555" t="s">
        <v>1217</v>
      </c>
      <c r="B18" s="556"/>
      <c r="C18" s="829"/>
      <c r="D18" s="829"/>
      <c r="E18" s="772"/>
      <c r="F18" s="829">
        <v>786705</v>
      </c>
      <c r="G18" s="772">
        <f t="shared" si="1"/>
        <v>786705</v>
      </c>
    </row>
    <row r="19" spans="1:7" s="429" customFormat="1" ht="15.6" x14ac:dyDescent="0.3">
      <c r="A19" s="555" t="s">
        <v>1218</v>
      </c>
      <c r="B19" s="556"/>
      <c r="C19" s="829"/>
      <c r="D19" s="829"/>
      <c r="E19" s="772"/>
      <c r="F19" s="829">
        <v>700000</v>
      </c>
      <c r="G19" s="772">
        <f t="shared" si="1"/>
        <v>700000</v>
      </c>
    </row>
    <row r="20" spans="1:7" s="429" customFormat="1" ht="17.25" customHeight="1" x14ac:dyDescent="0.3">
      <c r="A20" s="553" t="s">
        <v>190</v>
      </c>
      <c r="B20" s="554" t="s">
        <v>191</v>
      </c>
      <c r="C20" s="772">
        <f>SUM(C15:C17)</f>
        <v>1083071</v>
      </c>
      <c r="D20" s="772">
        <f>SUM(D15:D17)</f>
        <v>0</v>
      </c>
      <c r="E20" s="772">
        <f>SUM(C20:D20)</f>
        <v>1083071</v>
      </c>
      <c r="F20" s="772">
        <f>SUM(F15:F19)</f>
        <v>1486705</v>
      </c>
      <c r="G20" s="772">
        <f>SUM(E20:F20)</f>
        <v>2569776</v>
      </c>
    </row>
    <row r="21" spans="1:7" s="429" customFormat="1" ht="15.6" x14ac:dyDescent="0.3">
      <c r="A21" s="555"/>
      <c r="B21" s="556"/>
      <c r="C21" s="829"/>
      <c r="D21" s="829"/>
      <c r="E21" s="829"/>
      <c r="F21" s="829"/>
      <c r="G21" s="829"/>
    </row>
    <row r="22" spans="1:7" s="429" customFormat="1" ht="15.6" x14ac:dyDescent="0.3">
      <c r="A22" s="553" t="s">
        <v>192</v>
      </c>
      <c r="B22" s="554" t="s">
        <v>193</v>
      </c>
      <c r="C22" s="772">
        <f>SUM(C23)</f>
        <v>0</v>
      </c>
      <c r="D22" s="772">
        <v>0</v>
      </c>
      <c r="E22" s="772">
        <f>SUM(C22:D22)</f>
        <v>0</v>
      </c>
      <c r="F22" s="772">
        <v>0</v>
      </c>
      <c r="G22" s="772">
        <f>SUM(E22:F22)</f>
        <v>0</v>
      </c>
    </row>
    <row r="23" spans="1:7" s="429" customFormat="1" ht="15.6" x14ac:dyDescent="0.3">
      <c r="A23" s="555"/>
      <c r="B23" s="556"/>
      <c r="C23" s="768"/>
      <c r="D23" s="768"/>
      <c r="E23" s="768"/>
      <c r="F23" s="768"/>
      <c r="G23" s="768"/>
    </row>
    <row r="24" spans="1:7" s="429" customFormat="1" ht="15.6" x14ac:dyDescent="0.3">
      <c r="A24" s="557" t="s">
        <v>194</v>
      </c>
      <c r="B24" s="554" t="s">
        <v>195</v>
      </c>
      <c r="C24" s="772">
        <f>SUM(C23:C23)</f>
        <v>0</v>
      </c>
      <c r="D24" s="772">
        <v>0</v>
      </c>
      <c r="E24" s="772">
        <f>SUM(C24:D24)</f>
        <v>0</v>
      </c>
      <c r="F24" s="772">
        <v>0</v>
      </c>
      <c r="G24" s="772">
        <f>SUM(E24:F24)</f>
        <v>0</v>
      </c>
    </row>
    <row r="25" spans="1:7" s="429" customFormat="1" ht="16.2" thickBot="1" x14ac:dyDescent="0.35">
      <c r="A25" s="558" t="s">
        <v>196</v>
      </c>
      <c r="B25" s="559" t="s">
        <v>197</v>
      </c>
      <c r="C25" s="830">
        <v>562429</v>
      </c>
      <c r="D25" s="830">
        <v>57400</v>
      </c>
      <c r="E25" s="830">
        <f>SUM(C25:D25)</f>
        <v>619829</v>
      </c>
      <c r="F25" s="830">
        <v>401410</v>
      </c>
      <c r="G25" s="830">
        <f>SUM(E25:F25)</f>
        <v>1021239</v>
      </c>
    </row>
    <row r="26" spans="1:7" s="429" customFormat="1" ht="15.6" x14ac:dyDescent="0.3">
      <c r="A26" s="553" t="s">
        <v>411</v>
      </c>
      <c r="B26" s="832" t="s">
        <v>198</v>
      </c>
      <c r="C26" s="833">
        <f>C9+C12+C14+C20+C22+C24+C25</f>
        <v>2645500</v>
      </c>
      <c r="D26" s="833">
        <f t="shared" ref="D26:E26" si="2">D9+D12+D14+D20+D22+D24+D25</f>
        <v>265900</v>
      </c>
      <c r="E26" s="833">
        <f t="shared" si="2"/>
        <v>2911400</v>
      </c>
      <c r="F26" s="833">
        <f t="shared" ref="F26:G26" si="3">F9+F12+F14+F20+F22+F24+F25</f>
        <v>1888115</v>
      </c>
      <c r="G26" s="833">
        <f t="shared" si="3"/>
        <v>4799515</v>
      </c>
    </row>
    <row r="27" spans="1:7" s="429" customFormat="1" ht="15.6" x14ac:dyDescent="0.3">
      <c r="A27" s="555" t="s">
        <v>1182</v>
      </c>
      <c r="B27" s="554"/>
      <c r="C27" s="829">
        <v>1968504</v>
      </c>
      <c r="D27" s="829">
        <v>0</v>
      </c>
      <c r="E27" s="829">
        <f>SUM(C27:D27)</f>
        <v>1968504</v>
      </c>
      <c r="F27" s="829">
        <v>0</v>
      </c>
      <c r="G27" s="829">
        <f>SUM(E27:F27)</f>
        <v>1968504</v>
      </c>
    </row>
    <row r="28" spans="1:7" s="429" customFormat="1" ht="15.6" x14ac:dyDescent="0.3">
      <c r="A28" s="555" t="s">
        <v>1183</v>
      </c>
      <c r="B28" s="554"/>
      <c r="C28" s="829">
        <v>2362205</v>
      </c>
      <c r="D28" s="829">
        <v>0</v>
      </c>
      <c r="E28" s="829">
        <f t="shared" ref="E28:E31" si="4">SUM(C28:D28)</f>
        <v>2362205</v>
      </c>
      <c r="F28" s="829">
        <v>0</v>
      </c>
      <c r="G28" s="829">
        <f t="shared" ref="G28:G31" si="5">SUM(E28:F28)</f>
        <v>2362205</v>
      </c>
    </row>
    <row r="29" spans="1:7" s="429" customFormat="1" ht="15.6" x14ac:dyDescent="0.3">
      <c r="A29" s="555" t="s">
        <v>1112</v>
      </c>
      <c r="B29" s="556"/>
      <c r="C29" s="829">
        <v>1000000</v>
      </c>
      <c r="D29" s="829">
        <v>-1000000</v>
      </c>
      <c r="E29" s="829">
        <f t="shared" si="4"/>
        <v>0</v>
      </c>
      <c r="F29" s="829">
        <v>0</v>
      </c>
      <c r="G29" s="829">
        <f t="shared" si="5"/>
        <v>0</v>
      </c>
    </row>
    <row r="30" spans="1:7" s="429" customFormat="1" ht="15.6" x14ac:dyDescent="0.3">
      <c r="A30" s="555" t="s">
        <v>1184</v>
      </c>
      <c r="B30" s="556"/>
      <c r="C30" s="829">
        <v>1181102</v>
      </c>
      <c r="D30" s="829">
        <v>0</v>
      </c>
      <c r="E30" s="829">
        <f t="shared" si="4"/>
        <v>1181102</v>
      </c>
      <c r="F30" s="829">
        <v>0</v>
      </c>
      <c r="G30" s="829">
        <f t="shared" si="5"/>
        <v>1181102</v>
      </c>
    </row>
    <row r="31" spans="1:7" s="429" customFormat="1" ht="15.6" x14ac:dyDescent="0.3">
      <c r="A31" s="555" t="s">
        <v>1185</v>
      </c>
      <c r="B31" s="556"/>
      <c r="C31" s="829">
        <v>300000</v>
      </c>
      <c r="D31" s="829">
        <v>0</v>
      </c>
      <c r="E31" s="829">
        <f t="shared" si="4"/>
        <v>300000</v>
      </c>
      <c r="F31" s="829">
        <v>0</v>
      </c>
      <c r="G31" s="829">
        <f t="shared" si="5"/>
        <v>300000</v>
      </c>
    </row>
    <row r="32" spans="1:7" s="429" customFormat="1" ht="15.6" x14ac:dyDescent="0.3">
      <c r="A32" s="555" t="s">
        <v>1219</v>
      </c>
      <c r="B32" s="556"/>
      <c r="C32" s="829"/>
      <c r="D32" s="829"/>
      <c r="E32" s="829"/>
      <c r="F32" s="829">
        <v>5509592</v>
      </c>
      <c r="G32" s="829"/>
    </row>
    <row r="33" spans="1:7 16384:16384" s="429" customFormat="1" ht="15.6" x14ac:dyDescent="0.3">
      <c r="A33" s="553" t="s">
        <v>199</v>
      </c>
      <c r="B33" s="554" t="s">
        <v>200</v>
      </c>
      <c r="C33" s="772">
        <f>SUM(C27:C31)</f>
        <v>6811811</v>
      </c>
      <c r="D33" s="772">
        <f>SUM(D27:D31)</f>
        <v>-1000000</v>
      </c>
      <c r="E33" s="772">
        <f>SUM(C33:D33)</f>
        <v>5811811</v>
      </c>
      <c r="F33" s="772">
        <f>SUM(F27:F32)</f>
        <v>5509592</v>
      </c>
      <c r="G33" s="772">
        <f>SUM(E33:F33)</f>
        <v>11321403</v>
      </c>
      <c r="XFD33" s="429">
        <f>SUM(A33:XFC33)</f>
        <v>28454617</v>
      </c>
    </row>
    <row r="34" spans="1:7 16384:16384" s="429" customFormat="1" ht="15.6" x14ac:dyDescent="0.3">
      <c r="A34" s="555"/>
      <c r="B34" s="554" t="s">
        <v>204</v>
      </c>
      <c r="C34" s="772">
        <v>0</v>
      </c>
      <c r="D34" s="772">
        <v>0</v>
      </c>
      <c r="E34" s="772">
        <f>SUM(C34:D34)</f>
        <v>0</v>
      </c>
      <c r="F34" s="772">
        <v>0</v>
      </c>
      <c r="G34" s="772">
        <f>SUM(E34:F34)</f>
        <v>0</v>
      </c>
    </row>
    <row r="35" spans="1:7 16384:16384" s="429" customFormat="1" ht="16.2" thickBot="1" x14ac:dyDescent="0.35">
      <c r="A35" s="564" t="s">
        <v>205</v>
      </c>
      <c r="B35" s="559" t="s">
        <v>206</v>
      </c>
      <c r="C35" s="830">
        <v>1839189</v>
      </c>
      <c r="D35" s="830">
        <v>-270000</v>
      </c>
      <c r="E35" s="830">
        <f>SUM(C35:D35)</f>
        <v>1569189</v>
      </c>
      <c r="F35" s="830">
        <v>1487589</v>
      </c>
      <c r="G35" s="830">
        <f>SUM(E35:F35)</f>
        <v>3056778</v>
      </c>
    </row>
    <row r="36" spans="1:7 16384:16384" s="429" customFormat="1" ht="16.2" thickBot="1" x14ac:dyDescent="0.35">
      <c r="A36" s="560" t="s">
        <v>1113</v>
      </c>
      <c r="B36" s="561" t="s">
        <v>207</v>
      </c>
      <c r="C36" s="831">
        <f>SUM(C33,C35)</f>
        <v>8651000</v>
      </c>
      <c r="D36" s="831">
        <f t="shared" ref="D36:E36" si="6">SUM(D33,D35)</f>
        <v>-1270000</v>
      </c>
      <c r="E36" s="831">
        <f t="shared" si="6"/>
        <v>7381000</v>
      </c>
      <c r="F36" s="831">
        <f t="shared" ref="F36:G36" si="7">SUM(F33,F35)</f>
        <v>6997181</v>
      </c>
      <c r="G36" s="831">
        <f t="shared" si="7"/>
        <v>14378181</v>
      </c>
    </row>
    <row r="37" spans="1:7 16384:16384" ht="15.6" x14ac:dyDescent="0.3">
      <c r="A37" s="562"/>
      <c r="B37" s="549"/>
      <c r="C37" s="549"/>
      <c r="D37" s="549"/>
      <c r="E37" s="549"/>
      <c r="F37" s="549"/>
      <c r="G37" s="549"/>
    </row>
    <row r="38" spans="1:7 16384:16384" ht="15.6" x14ac:dyDescent="0.3">
      <c r="A38" s="553"/>
      <c r="B38" s="549"/>
      <c r="C38" s="549"/>
      <c r="D38" s="549"/>
      <c r="E38" s="549"/>
      <c r="F38" s="549"/>
      <c r="G38" s="549"/>
    </row>
    <row r="39" spans="1:7 16384:16384" ht="31.2" x14ac:dyDescent="0.3">
      <c r="A39" s="553"/>
      <c r="B39" s="488" t="s">
        <v>83</v>
      </c>
      <c r="C39" s="565" t="s">
        <v>633</v>
      </c>
      <c r="D39" s="565" t="s">
        <v>634</v>
      </c>
      <c r="E39" s="565" t="s">
        <v>635</v>
      </c>
      <c r="F39" s="565" t="s">
        <v>634</v>
      </c>
      <c r="G39" s="565"/>
    </row>
    <row r="40" spans="1:7 16384:16384" s="429" customFormat="1" ht="15.6" x14ac:dyDescent="0.3">
      <c r="A40" s="553"/>
      <c r="B40" s="566"/>
      <c r="C40" s="566"/>
      <c r="D40" s="566"/>
      <c r="E40" s="566"/>
      <c r="F40" s="566"/>
      <c r="G40" s="566"/>
    </row>
    <row r="41" spans="1:7 16384:16384" s="429" customFormat="1" ht="15.6" x14ac:dyDescent="0.3">
      <c r="A41" s="565" t="s">
        <v>632</v>
      </c>
      <c r="B41" s="566"/>
      <c r="C41" s="566"/>
      <c r="D41" s="566"/>
      <c r="E41" s="566"/>
      <c r="F41" s="566"/>
      <c r="G41" s="566"/>
    </row>
    <row r="42" spans="1:7 16384:16384" s="429" customFormat="1" ht="15.6" x14ac:dyDescent="0.3">
      <c r="A42" s="553" t="s">
        <v>185</v>
      </c>
      <c r="B42" s="554" t="s">
        <v>186</v>
      </c>
      <c r="C42" s="772">
        <v>70000</v>
      </c>
      <c r="D42" s="563">
        <v>20000</v>
      </c>
      <c r="E42" s="563">
        <f t="shared" ref="E42" si="8">SUM(E43)</f>
        <v>0</v>
      </c>
      <c r="F42" s="563">
        <v>20000</v>
      </c>
      <c r="G42" s="563"/>
    </row>
    <row r="43" spans="1:7 16384:16384" s="429" customFormat="1" ht="15.6" x14ac:dyDescent="0.3">
      <c r="A43" s="555"/>
      <c r="B43" s="556"/>
      <c r="C43" s="768"/>
      <c r="D43" s="566"/>
      <c r="E43" s="566"/>
      <c r="F43" s="566"/>
      <c r="G43" s="566"/>
    </row>
    <row r="44" spans="1:7 16384:16384" s="429" customFormat="1" ht="15.6" x14ac:dyDescent="0.3">
      <c r="A44" s="555" t="s">
        <v>1178</v>
      </c>
      <c r="B44" s="556"/>
      <c r="C44" s="829">
        <v>1000000</v>
      </c>
      <c r="D44" s="834">
        <f t="shared" ref="D44:E44" si="9">SUM(D45)</f>
        <v>270000</v>
      </c>
      <c r="E44" s="834">
        <f t="shared" si="9"/>
        <v>1270000</v>
      </c>
      <c r="F44" s="834">
        <f>SUM(F45)</f>
        <v>270000</v>
      </c>
      <c r="G44" s="834"/>
    </row>
    <row r="45" spans="1:7 16384:16384" s="429" customFormat="1" ht="15.6" x14ac:dyDescent="0.3">
      <c r="A45" s="553" t="s">
        <v>410</v>
      </c>
      <c r="B45" s="554" t="s">
        <v>187</v>
      </c>
      <c r="C45" s="772">
        <f>SUM(C44)</f>
        <v>1000000</v>
      </c>
      <c r="D45" s="563">
        <v>270000</v>
      </c>
      <c r="E45" s="563">
        <f>SUM(C45:D45)</f>
        <v>1270000</v>
      </c>
      <c r="F45" s="563">
        <v>270000</v>
      </c>
      <c r="G45" s="563"/>
    </row>
    <row r="46" spans="1:7 16384:16384" s="429" customFormat="1" ht="15.6" x14ac:dyDescent="0.3">
      <c r="A46" s="557" t="s">
        <v>188</v>
      </c>
      <c r="B46" s="554" t="s">
        <v>189</v>
      </c>
      <c r="C46" s="772">
        <v>138500</v>
      </c>
      <c r="D46" s="772">
        <v>37400</v>
      </c>
      <c r="E46" s="772">
        <f>C46+F46</f>
        <v>175900</v>
      </c>
      <c r="F46" s="772">
        <v>37400</v>
      </c>
      <c r="G46" s="772"/>
    </row>
    <row r="47" spans="1:7 16384:16384" s="429" customFormat="1" ht="15.6" x14ac:dyDescent="0.3">
      <c r="A47" s="555" t="s">
        <v>1179</v>
      </c>
      <c r="B47" s="556"/>
      <c r="C47" s="829">
        <v>39370</v>
      </c>
      <c r="D47" s="768">
        <f>C47*27%</f>
        <v>10629.900000000001</v>
      </c>
      <c r="E47" s="768">
        <f>SUM(C47:D47)</f>
        <v>49999.9</v>
      </c>
      <c r="F47" s="768">
        <v>10630</v>
      </c>
      <c r="G47" s="768"/>
    </row>
    <row r="48" spans="1:7 16384:16384" s="429" customFormat="1" ht="15.6" x14ac:dyDescent="0.3">
      <c r="A48" s="555" t="s">
        <v>1180</v>
      </c>
      <c r="B48" s="556"/>
      <c r="C48" s="829">
        <v>650000</v>
      </c>
      <c r="D48" s="768">
        <f t="shared" ref="D48:D49" si="10">C48*27%</f>
        <v>175500</v>
      </c>
      <c r="E48" s="768">
        <f t="shared" ref="E48" si="11">SUM(C48:D48)</f>
        <v>825500</v>
      </c>
      <c r="F48" s="768">
        <f>E48*27%</f>
        <v>222885.00000000003</v>
      </c>
      <c r="G48" s="768"/>
    </row>
    <row r="49" spans="1:7" s="429" customFormat="1" ht="15.6" x14ac:dyDescent="0.3">
      <c r="A49" s="555" t="s">
        <v>1181</v>
      </c>
      <c r="B49" s="556"/>
      <c r="C49" s="829">
        <v>393701</v>
      </c>
      <c r="D49" s="768">
        <f t="shared" si="10"/>
        <v>106299.27</v>
      </c>
      <c r="E49" s="768">
        <f>C49+F49</f>
        <v>500000</v>
      </c>
      <c r="F49" s="768">
        <v>106299</v>
      </c>
      <c r="G49" s="768"/>
    </row>
    <row r="50" spans="1:7" s="429" customFormat="1" ht="15.6" x14ac:dyDescent="0.3">
      <c r="A50" s="555" t="s">
        <v>1217</v>
      </c>
      <c r="B50" s="556"/>
      <c r="C50" s="829">
        <v>786705</v>
      </c>
      <c r="D50" s="768"/>
      <c r="E50" s="768">
        <f>C50+F50</f>
        <v>999115</v>
      </c>
      <c r="F50" s="768">
        <v>212410</v>
      </c>
      <c r="G50" s="768"/>
    </row>
    <row r="51" spans="1:7" s="429" customFormat="1" ht="15.6" x14ac:dyDescent="0.3">
      <c r="A51" s="555" t="s">
        <v>1218</v>
      </c>
      <c r="B51" s="556"/>
      <c r="C51" s="829">
        <v>700000</v>
      </c>
      <c r="D51" s="768"/>
      <c r="E51" s="768">
        <f>C51+F51</f>
        <v>889000</v>
      </c>
      <c r="F51" s="768">
        <v>189000</v>
      </c>
      <c r="G51" s="768"/>
    </row>
    <row r="52" spans="1:7" s="429" customFormat="1" ht="15.6" x14ac:dyDescent="0.3">
      <c r="A52" s="553" t="s">
        <v>190</v>
      </c>
      <c r="B52" s="554" t="s">
        <v>191</v>
      </c>
      <c r="C52" s="772">
        <f>SUM(C47:C49)</f>
        <v>1083071</v>
      </c>
      <c r="D52" s="772">
        <f t="shared" ref="D52" si="12">SUM(D47:D49)</f>
        <v>292429.17</v>
      </c>
      <c r="E52" s="772">
        <f>SUM(E47:E49)</f>
        <v>1375499.9</v>
      </c>
      <c r="F52" s="772">
        <f>SUM(F47:F49)</f>
        <v>339814</v>
      </c>
      <c r="G52" s="772"/>
    </row>
    <row r="53" spans="1:7" s="429" customFormat="1" ht="15.6" x14ac:dyDescent="0.3">
      <c r="A53" s="555"/>
      <c r="B53" s="556"/>
      <c r="C53" s="829"/>
      <c r="D53" s="569"/>
      <c r="E53" s="569"/>
      <c r="F53" s="569"/>
      <c r="G53" s="569"/>
    </row>
    <row r="54" spans="1:7" s="429" customFormat="1" ht="15.6" x14ac:dyDescent="0.3">
      <c r="A54" s="553" t="s">
        <v>192</v>
      </c>
      <c r="B54" s="554" t="s">
        <v>193</v>
      </c>
      <c r="C54" s="772">
        <f>SUM(C55)</f>
        <v>0</v>
      </c>
      <c r="D54" s="772">
        <v>0</v>
      </c>
      <c r="E54" s="772">
        <v>0</v>
      </c>
      <c r="F54" s="772">
        <v>0</v>
      </c>
      <c r="G54" s="772"/>
    </row>
    <row r="55" spans="1:7" s="429" customFormat="1" ht="15.6" x14ac:dyDescent="0.3">
      <c r="A55" s="555"/>
      <c r="B55" s="556"/>
      <c r="C55" s="768"/>
      <c r="D55" s="568"/>
      <c r="E55" s="568"/>
      <c r="F55" s="568"/>
      <c r="G55" s="568"/>
    </row>
    <row r="56" spans="1:7" s="429" customFormat="1" ht="15.6" x14ac:dyDescent="0.3">
      <c r="A56" s="557" t="s">
        <v>194</v>
      </c>
      <c r="B56" s="554" t="s">
        <v>195</v>
      </c>
      <c r="C56" s="772">
        <f>SUM(C55:C55)</f>
        <v>0</v>
      </c>
      <c r="D56" s="563">
        <f>SUM(D53:D55)</f>
        <v>0</v>
      </c>
      <c r="E56" s="563">
        <f>SUM(E53:E55)</f>
        <v>0</v>
      </c>
      <c r="F56" s="563">
        <f>SUM(F53:F55)</f>
        <v>0</v>
      </c>
      <c r="G56" s="563"/>
    </row>
    <row r="57" spans="1:7" s="429" customFormat="1" ht="15.6" x14ac:dyDescent="0.3">
      <c r="A57" s="555" t="s">
        <v>1182</v>
      </c>
      <c r="B57" s="554"/>
      <c r="C57" s="829">
        <v>1968504</v>
      </c>
      <c r="D57" s="834">
        <f>C57*27%</f>
        <v>531496.08000000007</v>
      </c>
      <c r="E57" s="563">
        <f>SUM(C57:D57)</f>
        <v>2500000.08</v>
      </c>
      <c r="F57" s="834">
        <f>E57*27%</f>
        <v>675000.02160000009</v>
      </c>
      <c r="G57" s="563"/>
    </row>
    <row r="58" spans="1:7" s="429" customFormat="1" ht="15.6" x14ac:dyDescent="0.3">
      <c r="A58" s="555" t="s">
        <v>1183</v>
      </c>
      <c r="B58" s="554"/>
      <c r="C58" s="829">
        <v>2362205</v>
      </c>
      <c r="D58" s="834">
        <f t="shared" ref="D58:D62" si="13">C58*27%</f>
        <v>637795.35000000009</v>
      </c>
      <c r="E58" s="563">
        <f t="shared" ref="E58:E62" si="14">SUM(C58:D58)</f>
        <v>3000000.35</v>
      </c>
      <c r="F58" s="834">
        <f>E58*27%</f>
        <v>810000.09450000012</v>
      </c>
      <c r="G58" s="563"/>
    </row>
    <row r="59" spans="1:7" s="429" customFormat="1" ht="15.6" x14ac:dyDescent="0.3">
      <c r="A59" s="555" t="s">
        <v>1112</v>
      </c>
      <c r="B59" s="556"/>
      <c r="C59" s="829">
        <v>0</v>
      </c>
      <c r="D59" s="834">
        <v>0</v>
      </c>
      <c r="E59" s="563">
        <f t="shared" si="14"/>
        <v>0</v>
      </c>
      <c r="F59" s="834">
        <v>0</v>
      </c>
      <c r="G59" s="563"/>
    </row>
    <row r="60" spans="1:7" s="429" customFormat="1" ht="15.6" x14ac:dyDescent="0.3">
      <c r="A60" s="555" t="s">
        <v>1184</v>
      </c>
      <c r="B60" s="556"/>
      <c r="C60" s="829">
        <v>1181102</v>
      </c>
      <c r="D60" s="834">
        <f t="shared" si="13"/>
        <v>318897.54000000004</v>
      </c>
      <c r="E60" s="563">
        <f t="shared" si="14"/>
        <v>1499999.54</v>
      </c>
      <c r="F60" s="834">
        <f>E60*27%</f>
        <v>404999.87580000004</v>
      </c>
      <c r="G60" s="563"/>
    </row>
    <row r="61" spans="1:7" s="429" customFormat="1" ht="15.6" x14ac:dyDescent="0.3">
      <c r="A61" s="555" t="s">
        <v>1185</v>
      </c>
      <c r="B61" s="556"/>
      <c r="C61" s="829">
        <v>300000</v>
      </c>
      <c r="D61" s="834">
        <f t="shared" si="13"/>
        <v>81000</v>
      </c>
      <c r="E61" s="563">
        <f t="shared" si="14"/>
        <v>381000</v>
      </c>
      <c r="F61" s="834">
        <f>E61*27%</f>
        <v>102870</v>
      </c>
      <c r="G61" s="563"/>
    </row>
    <row r="62" spans="1:7" s="429" customFormat="1" ht="15.6" x14ac:dyDescent="0.3">
      <c r="A62" s="555" t="s">
        <v>1220</v>
      </c>
      <c r="B62" s="556"/>
      <c r="C62" s="829">
        <v>5509592</v>
      </c>
      <c r="D62" s="834">
        <f t="shared" si="13"/>
        <v>1487589.84</v>
      </c>
      <c r="E62" s="563">
        <f t="shared" si="14"/>
        <v>6997181.8399999999</v>
      </c>
      <c r="F62" s="834">
        <f>E62*27%</f>
        <v>1889239.0968000002</v>
      </c>
      <c r="G62" s="563"/>
    </row>
    <row r="63" spans="1:7" s="429" customFormat="1" ht="16.2" thickBot="1" x14ac:dyDescent="0.35">
      <c r="A63" s="553" t="s">
        <v>199</v>
      </c>
      <c r="B63" s="554" t="s">
        <v>202</v>
      </c>
      <c r="C63" s="563">
        <f>SUM(C57:C62)</f>
        <v>11321403</v>
      </c>
      <c r="D63" s="563">
        <f t="shared" ref="D63:E63" si="15">SUM(D57:D61)</f>
        <v>1569188.9700000002</v>
      </c>
      <c r="E63" s="563">
        <f t="shared" si="15"/>
        <v>7380999.9699999997</v>
      </c>
      <c r="F63" s="563">
        <f>SUM(F57:F61)</f>
        <v>1992869.9919000003</v>
      </c>
      <c r="G63" s="563"/>
    </row>
    <row r="64" spans="1:7" s="429" customFormat="1" ht="16.2" thickBot="1" x14ac:dyDescent="0.35">
      <c r="A64" s="560" t="s">
        <v>1113</v>
      </c>
      <c r="B64" s="561" t="s">
        <v>207</v>
      </c>
      <c r="C64" s="567">
        <f>C63</f>
        <v>11321403</v>
      </c>
      <c r="D64" s="567">
        <f t="shared" ref="D64:E64" si="16">D63</f>
        <v>1569188.9700000002</v>
      </c>
      <c r="E64" s="567">
        <f t="shared" si="16"/>
        <v>7380999.9699999997</v>
      </c>
      <c r="F64" s="567">
        <f t="shared" ref="F64" si="17">F63</f>
        <v>1992869.9919000003</v>
      </c>
      <c r="G64" s="567"/>
    </row>
    <row r="65" spans="1:3" x14ac:dyDescent="0.3">
      <c r="A65" s="431"/>
      <c r="B65" s="431"/>
      <c r="C65" s="431"/>
    </row>
    <row r="66" spans="1:3" x14ac:dyDescent="0.3">
      <c r="A66" s="431"/>
      <c r="B66" s="431"/>
      <c r="C66" s="431"/>
    </row>
    <row r="67" spans="1:3" x14ac:dyDescent="0.3">
      <c r="A67" s="431"/>
    </row>
    <row r="68" spans="1:3" x14ac:dyDescent="0.3">
      <c r="A68" s="431"/>
    </row>
    <row r="69" spans="1:3" x14ac:dyDescent="0.3">
      <c r="A69" s="431"/>
    </row>
    <row r="70" spans="1:3" x14ac:dyDescent="0.3">
      <c r="A70" s="431"/>
    </row>
  </sheetData>
  <mergeCells count="4">
    <mergeCell ref="A1:C1"/>
    <mergeCell ref="A2:C2"/>
    <mergeCell ref="A3:C3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G22"/>
  <sheetViews>
    <sheetView view="pageBreakPreview" zoomScale="98" zoomScaleNormal="100" zoomScaleSheetLayoutView="98" workbookViewId="0">
      <selection activeCell="G9" sqref="G9"/>
    </sheetView>
  </sheetViews>
  <sheetFormatPr defaultRowHeight="14.4" x14ac:dyDescent="0.3"/>
  <cols>
    <col min="1" max="1" width="36.44140625" customWidth="1"/>
    <col min="2" max="2" width="10.109375" customWidth="1"/>
    <col min="3" max="3" width="22.44140625" customWidth="1"/>
    <col min="4" max="4" width="11.44140625" hidden="1" customWidth="1"/>
    <col min="5" max="5" width="13" customWidth="1"/>
    <col min="6" max="6" width="14.44140625" customWidth="1"/>
    <col min="7" max="7" width="14.33203125" customWidth="1"/>
  </cols>
  <sheetData>
    <row r="1" spans="1:7" ht="15" customHeight="1" x14ac:dyDescent="0.3">
      <c r="A1" s="1018" t="s">
        <v>1155</v>
      </c>
      <c r="B1" s="1018"/>
      <c r="C1" s="1018"/>
    </row>
    <row r="2" spans="1:7" ht="18" customHeight="1" x14ac:dyDescent="0.3">
      <c r="A2" s="998" t="str">
        <f>' Melléklet 2020'!A1:B1</f>
        <v>Szőc Község Önkormányzata</v>
      </c>
      <c r="B2" s="998"/>
      <c r="C2" s="998"/>
    </row>
    <row r="3" spans="1:7" ht="25.5" customHeight="1" x14ac:dyDescent="0.3">
      <c r="A3" s="999" t="s">
        <v>1121</v>
      </c>
      <c r="B3" s="999"/>
      <c r="C3" s="999"/>
    </row>
    <row r="4" spans="1:7" ht="23.25" customHeight="1" x14ac:dyDescent="0.3">
      <c r="A4" s="1019" t="s">
        <v>1002</v>
      </c>
      <c r="B4" s="1021"/>
      <c r="C4" s="1021"/>
    </row>
    <row r="5" spans="1:7" ht="16.2" x14ac:dyDescent="0.3">
      <c r="A5" s="570"/>
      <c r="B5" s="466"/>
      <c r="C5" s="466"/>
    </row>
    <row r="6" spans="1:7" ht="15.6" x14ac:dyDescent="0.3">
      <c r="A6" s="466"/>
      <c r="B6" s="466"/>
      <c r="C6" s="466"/>
    </row>
    <row r="7" spans="1:7" ht="46.8" x14ac:dyDescent="0.3">
      <c r="A7" s="571" t="s">
        <v>82</v>
      </c>
      <c r="B7" s="528" t="s">
        <v>83</v>
      </c>
      <c r="C7" s="909" t="s">
        <v>1197</v>
      </c>
      <c r="D7" s="572" t="s">
        <v>1193</v>
      </c>
      <c r="E7" s="909" t="s">
        <v>1215</v>
      </c>
      <c r="F7" s="572" t="s">
        <v>1193</v>
      </c>
      <c r="G7" s="909" t="s">
        <v>1214</v>
      </c>
    </row>
    <row r="8" spans="1:7" ht="15.6" x14ac:dyDescent="0.3">
      <c r="A8" s="573"/>
      <c r="B8" s="573"/>
      <c r="C8" s="573"/>
      <c r="D8" s="573"/>
      <c r="E8" s="573"/>
      <c r="F8" s="532"/>
      <c r="G8" s="573"/>
    </row>
    <row r="9" spans="1:7" ht="15.6" x14ac:dyDescent="0.3">
      <c r="A9" s="537" t="s">
        <v>631</v>
      </c>
      <c r="B9" s="471" t="s">
        <v>844</v>
      </c>
      <c r="C9" s="544">
        <v>6822644</v>
      </c>
      <c r="D9" s="544">
        <f>SUM(D10:D14)</f>
        <v>-213074</v>
      </c>
      <c r="E9" s="544">
        <f>SUM(C9:D9)</f>
        <v>6609570</v>
      </c>
      <c r="F9" s="532"/>
      <c r="G9" s="544">
        <f>SUM(E9-F16-F15)</f>
        <v>7711620</v>
      </c>
    </row>
    <row r="10" spans="1:7" ht="15.6" x14ac:dyDescent="0.3">
      <c r="A10" s="530" t="s">
        <v>1207</v>
      </c>
      <c r="B10" s="471"/>
      <c r="C10" s="544"/>
      <c r="D10" s="535">
        <v>-16000</v>
      </c>
      <c r="E10" s="535">
        <v>-16000</v>
      </c>
      <c r="F10" s="532"/>
      <c r="G10" s="544"/>
    </row>
    <row r="11" spans="1:7" ht="15.6" x14ac:dyDescent="0.3">
      <c r="A11" s="530" t="s">
        <v>1208</v>
      </c>
      <c r="B11" s="471"/>
      <c r="C11" s="544"/>
      <c r="D11" s="535">
        <v>-35052</v>
      </c>
      <c r="E11" s="535">
        <v>-35052</v>
      </c>
      <c r="F11" s="532"/>
      <c r="G11" s="544"/>
    </row>
    <row r="12" spans="1:7" ht="15.6" x14ac:dyDescent="0.3">
      <c r="A12" s="530" t="s">
        <v>1209</v>
      </c>
      <c r="B12" s="471"/>
      <c r="C12" s="544"/>
      <c r="D12" s="535">
        <v>-4000</v>
      </c>
      <c r="E12" s="535">
        <v>-4000</v>
      </c>
      <c r="F12" s="532"/>
      <c r="G12" s="544"/>
    </row>
    <row r="13" spans="1:7" ht="15.6" x14ac:dyDescent="0.3">
      <c r="A13" s="530" t="s">
        <v>1210</v>
      </c>
      <c r="B13" s="471"/>
      <c r="C13" s="544"/>
      <c r="D13" s="535">
        <v>-90000</v>
      </c>
      <c r="E13" s="535">
        <v>-90000</v>
      </c>
      <c r="F13" s="532"/>
      <c r="G13" s="544"/>
    </row>
    <row r="14" spans="1:7" ht="15.6" x14ac:dyDescent="0.3">
      <c r="A14" s="530" t="s">
        <v>1211</v>
      </c>
      <c r="B14" s="471"/>
      <c r="C14" s="532"/>
      <c r="D14" s="532">
        <v>-68022</v>
      </c>
      <c r="E14" s="532">
        <v>-68022</v>
      </c>
      <c r="F14" s="532"/>
      <c r="G14" s="532"/>
    </row>
    <row r="15" spans="1:7" ht="15.6" x14ac:dyDescent="0.3">
      <c r="A15" s="530" t="s">
        <v>1224</v>
      </c>
      <c r="B15" s="471"/>
      <c r="C15" s="532"/>
      <c r="D15" s="532"/>
      <c r="E15" s="532"/>
      <c r="F15" s="532">
        <v>-889000</v>
      </c>
      <c r="G15" s="532"/>
    </row>
    <row r="16" spans="1:7" ht="46.8" x14ac:dyDescent="0.3">
      <c r="A16" s="530" t="s">
        <v>1221</v>
      </c>
      <c r="B16" s="471"/>
      <c r="C16" s="532"/>
      <c r="D16" s="532"/>
      <c r="E16" s="532"/>
      <c r="F16" s="532">
        <v>-213050</v>
      </c>
      <c r="G16" s="532"/>
    </row>
    <row r="17" spans="1:7" ht="15.6" x14ac:dyDescent="0.3">
      <c r="A17" s="537" t="s">
        <v>1122</v>
      </c>
      <c r="B17" s="471" t="s">
        <v>844</v>
      </c>
      <c r="C17" s="534">
        <f>SUM(C18:C19)</f>
        <v>2088607</v>
      </c>
      <c r="D17" s="541">
        <v>-175900</v>
      </c>
      <c r="E17" s="534">
        <f>SUM(C17:D17)</f>
        <v>1912707</v>
      </c>
      <c r="F17" s="541">
        <f>SUM(F20:F21)</f>
        <v>1471893</v>
      </c>
      <c r="G17" s="534">
        <f>SUM(E17:F17)</f>
        <v>3384600</v>
      </c>
    </row>
    <row r="18" spans="1:7" ht="28.2" x14ac:dyDescent="0.3">
      <c r="A18" s="574" t="s">
        <v>1123</v>
      </c>
      <c r="B18" s="574"/>
      <c r="C18" s="520">
        <v>1686607</v>
      </c>
      <c r="D18" s="532">
        <v>0</v>
      </c>
      <c r="E18" s="520"/>
      <c r="F18" s="532">
        <v>0</v>
      </c>
      <c r="G18" s="520"/>
    </row>
    <row r="19" spans="1:7" ht="15.6" x14ac:dyDescent="0.3">
      <c r="A19" s="871" t="s">
        <v>1188</v>
      </c>
      <c r="B19" s="183"/>
      <c r="C19" s="532">
        <v>402000</v>
      </c>
      <c r="D19" s="532">
        <v>-175900</v>
      </c>
      <c r="E19" s="532"/>
      <c r="F19" s="532"/>
      <c r="G19" s="532"/>
    </row>
    <row r="20" spans="1:7" ht="15.6" x14ac:dyDescent="0.3">
      <c r="A20" s="871" t="s">
        <v>1222</v>
      </c>
      <c r="B20" s="183"/>
      <c r="C20" s="532"/>
      <c r="D20" s="532"/>
      <c r="E20" s="532"/>
      <c r="F20" s="532">
        <v>433000</v>
      </c>
      <c r="G20" s="532"/>
    </row>
    <row r="21" spans="1:7" ht="15.6" x14ac:dyDescent="0.3">
      <c r="A21" s="871" t="s">
        <v>1223</v>
      </c>
      <c r="B21" s="183"/>
      <c r="C21" s="532"/>
      <c r="D21" s="532"/>
      <c r="E21" s="532"/>
      <c r="F21" s="532">
        <v>1038893</v>
      </c>
      <c r="G21" s="532"/>
    </row>
    <row r="22" spans="1:7" ht="17.399999999999999" x14ac:dyDescent="0.3">
      <c r="A22" s="888" t="s">
        <v>1189</v>
      </c>
      <c r="B22" s="888"/>
      <c r="C22" s="889">
        <f>SUM(C9,C17)</f>
        <v>8911251</v>
      </c>
      <c r="D22" s="889">
        <f t="shared" ref="D22:E22" si="0">SUM(D9,D17)</f>
        <v>-388974</v>
      </c>
      <c r="E22" s="889">
        <f t="shared" si="0"/>
        <v>8522277</v>
      </c>
      <c r="F22" s="889">
        <f t="shared" ref="F22:G22" si="1">SUM(F9,F17)</f>
        <v>1471893</v>
      </c>
      <c r="G22" s="889">
        <f t="shared" si="1"/>
        <v>11096220</v>
      </c>
    </row>
  </sheetData>
  <mergeCells count="4">
    <mergeCell ref="A1:C1"/>
    <mergeCell ref="A2:C2"/>
    <mergeCell ref="A3:C3"/>
    <mergeCell ref="A4:C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J50"/>
  <sheetViews>
    <sheetView view="pageBreakPreview" topLeftCell="A4" zoomScale="60" zoomScaleNormal="100" workbookViewId="0">
      <selection activeCell="O27" sqref="O27"/>
    </sheetView>
  </sheetViews>
  <sheetFormatPr defaultColWidth="9.109375" defaultRowHeight="14.4" x14ac:dyDescent="0.3"/>
  <cols>
    <col min="1" max="1" width="64.33203125" style="430" customWidth="1"/>
    <col min="2" max="2" width="9.109375" style="430"/>
    <col min="3" max="3" width="18.109375" style="430" customWidth="1"/>
    <col min="4" max="4" width="21.5546875" style="430" customWidth="1"/>
    <col min="5" max="5" width="21.88671875" style="430" customWidth="1"/>
    <col min="6" max="7" width="19.5546875" style="430" customWidth="1"/>
    <col min="8" max="8" width="16.44140625" style="430" customWidth="1"/>
    <col min="9" max="9" width="16.33203125" style="430" customWidth="1"/>
    <col min="10" max="10" width="30.109375" style="430" customWidth="1"/>
    <col min="11" max="16384" width="9.109375" style="430"/>
  </cols>
  <sheetData>
    <row r="1" spans="1:10" ht="15" customHeight="1" x14ac:dyDescent="0.3">
      <c r="A1" s="1014" t="s">
        <v>1156</v>
      </c>
      <c r="B1" s="1014"/>
      <c r="C1" s="1014"/>
      <c r="D1" s="1014"/>
      <c r="E1" s="1014"/>
      <c r="F1" s="1014"/>
      <c r="G1" s="1014"/>
      <c r="H1" s="1014"/>
      <c r="I1" s="1014"/>
      <c r="J1" s="1014"/>
    </row>
    <row r="2" spans="1:10" ht="18" customHeight="1" x14ac:dyDescent="0.3">
      <c r="A2" s="1015" t="str">
        <f>' Melléklet 2020'!A1:B1</f>
        <v>Szőc Község Önkormányzata</v>
      </c>
      <c r="B2" s="1015"/>
      <c r="C2" s="1015"/>
      <c r="D2" s="1015"/>
      <c r="E2" s="1015"/>
      <c r="F2" s="1015"/>
      <c r="G2" s="1015"/>
      <c r="H2" s="1015"/>
      <c r="I2" s="1015"/>
      <c r="J2" s="1015"/>
    </row>
    <row r="3" spans="1:10" ht="25.5" customHeight="1" x14ac:dyDescent="0.3">
      <c r="A3" s="1016" t="s">
        <v>1121</v>
      </c>
      <c r="B3" s="1016"/>
      <c r="C3" s="1016"/>
      <c r="D3" s="1016"/>
      <c r="E3" s="1016"/>
      <c r="F3" s="1016"/>
      <c r="G3" s="1016"/>
      <c r="H3" s="1016"/>
      <c r="I3" s="1016"/>
      <c r="J3" s="1016"/>
    </row>
    <row r="4" spans="1:10" ht="46.5" customHeight="1" thickBot="1" x14ac:dyDescent="0.35">
      <c r="A4" s="1017" t="s">
        <v>13</v>
      </c>
      <c r="B4" s="1022"/>
      <c r="C4" s="1022"/>
      <c r="D4" s="1022"/>
      <c r="E4" s="1022"/>
      <c r="F4" s="1022"/>
      <c r="G4" s="1022"/>
      <c r="H4" s="1022"/>
      <c r="I4" s="1022"/>
      <c r="J4" s="1022"/>
    </row>
    <row r="5" spans="1:10" ht="22.5" customHeight="1" thickBot="1" x14ac:dyDescent="0.35">
      <c r="A5" s="590"/>
      <c r="B5" s="591"/>
      <c r="C5" s="1023" t="s">
        <v>853</v>
      </c>
      <c r="D5" s="1024"/>
      <c r="E5" s="1024"/>
      <c r="F5" s="1025"/>
      <c r="G5" s="591"/>
      <c r="H5" s="591"/>
      <c r="I5" s="591"/>
      <c r="J5" s="591"/>
    </row>
    <row r="6" spans="1:10" ht="15.6" x14ac:dyDescent="0.3">
      <c r="A6" s="592" t="s">
        <v>664</v>
      </c>
      <c r="B6" s="549"/>
      <c r="C6" s="549"/>
      <c r="D6" s="549"/>
      <c r="E6" s="549"/>
      <c r="F6" s="549"/>
      <c r="G6" s="549"/>
      <c r="H6" s="549"/>
      <c r="I6" s="549"/>
      <c r="J6" s="549"/>
    </row>
    <row r="7" spans="1:10" ht="61.5" customHeight="1" x14ac:dyDescent="0.3">
      <c r="A7" s="487" t="s">
        <v>82</v>
      </c>
      <c r="B7" s="488" t="s">
        <v>83</v>
      </c>
      <c r="C7" s="490" t="s">
        <v>636</v>
      </c>
      <c r="D7" s="490" t="s">
        <v>639</v>
      </c>
      <c r="E7" s="490" t="s">
        <v>640</v>
      </c>
      <c r="F7" s="490" t="s">
        <v>641</v>
      </c>
      <c r="G7" s="490" t="s">
        <v>649</v>
      </c>
      <c r="H7" s="490" t="s">
        <v>637</v>
      </c>
      <c r="I7" s="490" t="s">
        <v>638</v>
      </c>
      <c r="J7" s="490" t="s">
        <v>642</v>
      </c>
    </row>
    <row r="8" spans="1:10" ht="15.6" x14ac:dyDescent="0.3">
      <c r="A8" s="593"/>
      <c r="B8" s="593"/>
      <c r="C8" s="566">
        <v>0</v>
      </c>
      <c r="D8" s="566">
        <v>0</v>
      </c>
      <c r="E8" s="566">
        <v>0</v>
      </c>
      <c r="F8" s="566">
        <v>0</v>
      </c>
      <c r="G8" s="566">
        <v>0</v>
      </c>
      <c r="H8" s="566">
        <v>0</v>
      </c>
      <c r="I8" s="566">
        <v>0</v>
      </c>
      <c r="J8" s="566">
        <v>0</v>
      </c>
    </row>
    <row r="9" spans="1:10" ht="15.6" x14ac:dyDescent="0.3">
      <c r="A9" s="593"/>
      <c r="B9" s="593"/>
      <c r="C9" s="566">
        <v>0</v>
      </c>
      <c r="D9" s="566">
        <v>0</v>
      </c>
      <c r="E9" s="566">
        <v>0</v>
      </c>
      <c r="F9" s="566">
        <v>0</v>
      </c>
      <c r="G9" s="566">
        <v>0</v>
      </c>
      <c r="H9" s="566">
        <v>0</v>
      </c>
      <c r="I9" s="566">
        <v>0</v>
      </c>
      <c r="J9" s="566">
        <v>0</v>
      </c>
    </row>
    <row r="10" spans="1:10" ht="15.6" x14ac:dyDescent="0.3">
      <c r="A10" s="593"/>
      <c r="B10" s="593"/>
      <c r="C10" s="566">
        <v>0</v>
      </c>
      <c r="D10" s="566">
        <v>0</v>
      </c>
      <c r="E10" s="566">
        <v>0</v>
      </c>
      <c r="F10" s="566">
        <v>0</v>
      </c>
      <c r="G10" s="566">
        <v>0</v>
      </c>
      <c r="H10" s="566">
        <v>0</v>
      </c>
      <c r="I10" s="566">
        <v>0</v>
      </c>
      <c r="J10" s="566">
        <v>0</v>
      </c>
    </row>
    <row r="11" spans="1:10" ht="15.6" x14ac:dyDescent="0.3">
      <c r="A11" s="593"/>
      <c r="B11" s="593"/>
      <c r="C11" s="566">
        <v>0</v>
      </c>
      <c r="D11" s="566">
        <v>0</v>
      </c>
      <c r="E11" s="566">
        <v>0</v>
      </c>
      <c r="F11" s="566">
        <v>0</v>
      </c>
      <c r="G11" s="566">
        <v>0</v>
      </c>
      <c r="H11" s="566">
        <v>0</v>
      </c>
      <c r="I11" s="566">
        <v>0</v>
      </c>
      <c r="J11" s="566">
        <v>0</v>
      </c>
    </row>
    <row r="12" spans="1:10" ht="15.6" x14ac:dyDescent="0.3">
      <c r="A12" s="496" t="s">
        <v>185</v>
      </c>
      <c r="B12" s="491" t="s">
        <v>186</v>
      </c>
      <c r="C12" s="566">
        <v>0</v>
      </c>
      <c r="D12" s="566">
        <v>0</v>
      </c>
      <c r="E12" s="566">
        <v>0</v>
      </c>
      <c r="F12" s="566">
        <v>0</v>
      </c>
      <c r="G12" s="566">
        <v>0</v>
      </c>
      <c r="H12" s="566">
        <v>0</v>
      </c>
      <c r="I12" s="566">
        <v>0</v>
      </c>
      <c r="J12" s="566">
        <v>0</v>
      </c>
    </row>
    <row r="13" spans="1:10" ht="15.6" x14ac:dyDescent="0.3">
      <c r="A13" s="496"/>
      <c r="B13" s="491"/>
      <c r="C13" s="566">
        <v>0</v>
      </c>
      <c r="D13" s="566">
        <v>0</v>
      </c>
      <c r="E13" s="566">
        <v>0</v>
      </c>
      <c r="F13" s="566">
        <v>0</v>
      </c>
      <c r="G13" s="566">
        <v>0</v>
      </c>
      <c r="H13" s="566">
        <v>0</v>
      </c>
      <c r="I13" s="566">
        <v>0</v>
      </c>
      <c r="J13" s="566">
        <v>0</v>
      </c>
    </row>
    <row r="14" spans="1:10" ht="15.6" x14ac:dyDescent="0.3">
      <c r="A14" s="496"/>
      <c r="B14" s="491"/>
      <c r="C14" s="566">
        <v>0</v>
      </c>
      <c r="D14" s="566">
        <v>0</v>
      </c>
      <c r="E14" s="566">
        <v>0</v>
      </c>
      <c r="F14" s="566">
        <v>0</v>
      </c>
      <c r="G14" s="566">
        <v>0</v>
      </c>
      <c r="H14" s="566">
        <v>0</v>
      </c>
      <c r="I14" s="566">
        <v>0</v>
      </c>
      <c r="J14" s="566">
        <v>0</v>
      </c>
    </row>
    <row r="15" spans="1:10" ht="15.6" x14ac:dyDescent="0.3">
      <c r="A15" s="496"/>
      <c r="B15" s="491"/>
      <c r="C15" s="566">
        <v>0</v>
      </c>
      <c r="D15" s="566">
        <v>0</v>
      </c>
      <c r="E15" s="566">
        <v>0</v>
      </c>
      <c r="F15" s="566">
        <v>0</v>
      </c>
      <c r="G15" s="566">
        <v>0</v>
      </c>
      <c r="H15" s="566">
        <v>0</v>
      </c>
      <c r="I15" s="566">
        <v>0</v>
      </c>
      <c r="J15" s="566">
        <v>0</v>
      </c>
    </row>
    <row r="16" spans="1:10" ht="15.6" x14ac:dyDescent="0.3">
      <c r="A16" s="496"/>
      <c r="B16" s="491"/>
      <c r="C16" s="566">
        <v>0</v>
      </c>
      <c r="D16" s="566">
        <v>0</v>
      </c>
      <c r="E16" s="566">
        <v>0</v>
      </c>
      <c r="F16" s="566">
        <v>0</v>
      </c>
      <c r="G16" s="566">
        <v>0</v>
      </c>
      <c r="H16" s="566">
        <v>0</v>
      </c>
      <c r="I16" s="566">
        <v>0</v>
      </c>
      <c r="J16" s="566">
        <v>0</v>
      </c>
    </row>
    <row r="17" spans="1:10" ht="15.6" x14ac:dyDescent="0.3">
      <c r="A17" s="496" t="s">
        <v>410</v>
      </c>
      <c r="B17" s="491" t="s">
        <v>187</v>
      </c>
      <c r="C17" s="566">
        <v>0</v>
      </c>
      <c r="D17" s="566">
        <v>0</v>
      </c>
      <c r="E17" s="566">
        <v>0</v>
      </c>
      <c r="F17" s="566">
        <v>0</v>
      </c>
      <c r="G17" s="566">
        <v>0</v>
      </c>
      <c r="H17" s="566">
        <v>0</v>
      </c>
      <c r="I17" s="566">
        <v>0</v>
      </c>
      <c r="J17" s="566">
        <v>0</v>
      </c>
    </row>
    <row r="18" spans="1:10" ht="15.6" x14ac:dyDescent="0.3">
      <c r="A18" s="496"/>
      <c r="B18" s="491"/>
      <c r="C18" s="566">
        <v>0</v>
      </c>
      <c r="D18" s="566">
        <v>0</v>
      </c>
      <c r="E18" s="566">
        <v>0</v>
      </c>
      <c r="F18" s="566">
        <v>0</v>
      </c>
      <c r="G18" s="566">
        <v>0</v>
      </c>
      <c r="H18" s="566">
        <v>0</v>
      </c>
      <c r="I18" s="566">
        <v>0</v>
      </c>
      <c r="J18" s="566">
        <v>0</v>
      </c>
    </row>
    <row r="19" spans="1:10" ht="15.6" x14ac:dyDescent="0.3">
      <c r="A19" s="496"/>
      <c r="B19" s="491"/>
      <c r="C19" s="566">
        <v>0</v>
      </c>
      <c r="D19" s="566">
        <v>0</v>
      </c>
      <c r="E19" s="566">
        <v>0</v>
      </c>
      <c r="F19" s="566">
        <v>0</v>
      </c>
      <c r="G19" s="566">
        <v>0</v>
      </c>
      <c r="H19" s="566">
        <v>0</v>
      </c>
      <c r="I19" s="566">
        <v>0</v>
      </c>
      <c r="J19" s="566">
        <v>0</v>
      </c>
    </row>
    <row r="20" spans="1:10" ht="15.6" x14ac:dyDescent="0.3">
      <c r="A20" s="496"/>
      <c r="B20" s="491"/>
      <c r="C20" s="566">
        <v>0</v>
      </c>
      <c r="D20" s="566">
        <v>0</v>
      </c>
      <c r="E20" s="566">
        <v>0</v>
      </c>
      <c r="F20" s="566">
        <v>0</v>
      </c>
      <c r="G20" s="566">
        <v>0</v>
      </c>
      <c r="H20" s="566">
        <v>0</v>
      </c>
      <c r="I20" s="566">
        <v>0</v>
      </c>
      <c r="J20" s="566">
        <v>0</v>
      </c>
    </row>
    <row r="21" spans="1:10" ht="15.6" x14ac:dyDescent="0.3">
      <c r="A21" s="496"/>
      <c r="B21" s="491"/>
      <c r="C21" s="566">
        <v>0</v>
      </c>
      <c r="D21" s="566">
        <v>0</v>
      </c>
      <c r="E21" s="566">
        <v>0</v>
      </c>
      <c r="F21" s="566">
        <v>0</v>
      </c>
      <c r="G21" s="566">
        <v>0</v>
      </c>
      <c r="H21" s="566">
        <v>0</v>
      </c>
      <c r="I21" s="566">
        <v>0</v>
      </c>
      <c r="J21" s="566">
        <v>0</v>
      </c>
    </row>
    <row r="22" spans="1:10" ht="15.6" x14ac:dyDescent="0.3">
      <c r="A22" s="493" t="s">
        <v>188</v>
      </c>
      <c r="B22" s="491" t="s">
        <v>189</v>
      </c>
      <c r="C22" s="566">
        <v>0</v>
      </c>
      <c r="D22" s="566">
        <v>0</v>
      </c>
      <c r="E22" s="566">
        <v>0</v>
      </c>
      <c r="F22" s="566">
        <v>0</v>
      </c>
      <c r="G22" s="566">
        <v>0</v>
      </c>
      <c r="H22" s="566">
        <v>0</v>
      </c>
      <c r="I22" s="566">
        <v>0</v>
      </c>
      <c r="J22" s="566">
        <v>0</v>
      </c>
    </row>
    <row r="23" spans="1:10" ht="15.6" x14ac:dyDescent="0.3">
      <c r="A23" s="493"/>
      <c r="B23" s="491"/>
      <c r="C23" s="566">
        <v>0</v>
      </c>
      <c r="D23" s="566">
        <v>0</v>
      </c>
      <c r="E23" s="566">
        <v>0</v>
      </c>
      <c r="F23" s="566">
        <v>0</v>
      </c>
      <c r="G23" s="566">
        <v>0</v>
      </c>
      <c r="H23" s="566">
        <v>0</v>
      </c>
      <c r="I23" s="566">
        <v>0</v>
      </c>
      <c r="J23" s="566">
        <v>0</v>
      </c>
    </row>
    <row r="24" spans="1:10" ht="15.6" x14ac:dyDescent="0.3">
      <c r="A24" s="493"/>
      <c r="B24" s="491"/>
      <c r="C24" s="566">
        <v>0</v>
      </c>
      <c r="D24" s="566">
        <v>0</v>
      </c>
      <c r="E24" s="566">
        <v>0</v>
      </c>
      <c r="F24" s="566">
        <v>0</v>
      </c>
      <c r="G24" s="566">
        <v>0</v>
      </c>
      <c r="H24" s="566">
        <v>0</v>
      </c>
      <c r="I24" s="566">
        <v>0</v>
      </c>
      <c r="J24" s="566">
        <v>0</v>
      </c>
    </row>
    <row r="25" spans="1:10" ht="15.6" x14ac:dyDescent="0.3">
      <c r="A25" s="496" t="s">
        <v>190</v>
      </c>
      <c r="B25" s="491" t="s">
        <v>191</v>
      </c>
      <c r="C25" s="566">
        <v>0</v>
      </c>
      <c r="D25" s="566">
        <v>0</v>
      </c>
      <c r="E25" s="566">
        <v>0</v>
      </c>
      <c r="F25" s="566">
        <v>0</v>
      </c>
      <c r="G25" s="566">
        <v>0</v>
      </c>
      <c r="H25" s="566">
        <v>0</v>
      </c>
      <c r="I25" s="566">
        <v>0</v>
      </c>
      <c r="J25" s="566">
        <v>0</v>
      </c>
    </row>
    <row r="26" spans="1:10" ht="15.6" x14ac:dyDescent="0.3">
      <c r="A26" s="496"/>
      <c r="B26" s="491"/>
      <c r="C26" s="566">
        <v>0</v>
      </c>
      <c r="D26" s="566">
        <v>0</v>
      </c>
      <c r="E26" s="566">
        <v>0</v>
      </c>
      <c r="F26" s="566">
        <v>0</v>
      </c>
      <c r="G26" s="566">
        <v>0</v>
      </c>
      <c r="H26" s="566">
        <v>0</v>
      </c>
      <c r="I26" s="566">
        <v>0</v>
      </c>
      <c r="J26" s="566">
        <v>0</v>
      </c>
    </row>
    <row r="27" spans="1:10" ht="15.6" x14ac:dyDescent="0.3">
      <c r="A27" s="496"/>
      <c r="B27" s="491"/>
      <c r="C27" s="566">
        <v>0</v>
      </c>
      <c r="D27" s="566">
        <v>0</v>
      </c>
      <c r="E27" s="566">
        <v>0</v>
      </c>
      <c r="F27" s="566">
        <v>0</v>
      </c>
      <c r="G27" s="566">
        <v>0</v>
      </c>
      <c r="H27" s="566">
        <v>0</v>
      </c>
      <c r="I27" s="566">
        <v>0</v>
      </c>
      <c r="J27" s="566">
        <v>0</v>
      </c>
    </row>
    <row r="28" spans="1:10" ht="15.6" x14ac:dyDescent="0.3">
      <c r="A28" s="496" t="s">
        <v>192</v>
      </c>
      <c r="B28" s="491" t="s">
        <v>193</v>
      </c>
      <c r="C28" s="566">
        <v>0</v>
      </c>
      <c r="D28" s="566">
        <v>0</v>
      </c>
      <c r="E28" s="566">
        <v>0</v>
      </c>
      <c r="F28" s="566">
        <v>0</v>
      </c>
      <c r="G28" s="566">
        <v>0</v>
      </c>
      <c r="H28" s="566">
        <v>0</v>
      </c>
      <c r="I28" s="566">
        <v>0</v>
      </c>
      <c r="J28" s="566">
        <v>0</v>
      </c>
    </row>
    <row r="29" spans="1:10" ht="15.6" x14ac:dyDescent="0.3">
      <c r="A29" s="496"/>
      <c r="B29" s="491"/>
      <c r="C29" s="566">
        <v>0</v>
      </c>
      <c r="D29" s="566">
        <v>0</v>
      </c>
      <c r="E29" s="566">
        <v>0</v>
      </c>
      <c r="F29" s="566">
        <v>0</v>
      </c>
      <c r="G29" s="566">
        <v>0</v>
      </c>
      <c r="H29" s="566">
        <v>0</v>
      </c>
      <c r="I29" s="566">
        <v>0</v>
      </c>
      <c r="J29" s="566">
        <v>0</v>
      </c>
    </row>
    <row r="30" spans="1:10" ht="15.6" x14ac:dyDescent="0.3">
      <c r="A30" s="496"/>
      <c r="B30" s="491"/>
      <c r="C30" s="566">
        <v>0</v>
      </c>
      <c r="D30" s="566">
        <v>0</v>
      </c>
      <c r="E30" s="566">
        <v>0</v>
      </c>
      <c r="F30" s="566">
        <v>0</v>
      </c>
      <c r="G30" s="566">
        <v>0</v>
      </c>
      <c r="H30" s="566">
        <v>0</v>
      </c>
      <c r="I30" s="566">
        <v>0</v>
      </c>
      <c r="J30" s="566">
        <v>0</v>
      </c>
    </row>
    <row r="31" spans="1:10" ht="15.6" x14ac:dyDescent="0.3">
      <c r="A31" s="493" t="s">
        <v>194</v>
      </c>
      <c r="B31" s="491" t="s">
        <v>195</v>
      </c>
      <c r="C31" s="566">
        <v>0</v>
      </c>
      <c r="D31" s="566">
        <v>0</v>
      </c>
      <c r="E31" s="566">
        <v>0</v>
      </c>
      <c r="F31" s="566">
        <v>0</v>
      </c>
      <c r="G31" s="566">
        <v>0</v>
      </c>
      <c r="H31" s="566">
        <v>0</v>
      </c>
      <c r="I31" s="566">
        <v>0</v>
      </c>
      <c r="J31" s="566">
        <v>0</v>
      </c>
    </row>
    <row r="32" spans="1:10" ht="15.6" x14ac:dyDescent="0.3">
      <c r="A32" s="493" t="s">
        <v>196</v>
      </c>
      <c r="B32" s="491" t="s">
        <v>197</v>
      </c>
      <c r="C32" s="566">
        <v>0</v>
      </c>
      <c r="D32" s="566">
        <v>0</v>
      </c>
      <c r="E32" s="566">
        <v>0</v>
      </c>
      <c r="F32" s="566">
        <v>0</v>
      </c>
      <c r="G32" s="566">
        <v>0</v>
      </c>
      <c r="H32" s="566">
        <v>0</v>
      </c>
      <c r="I32" s="566">
        <v>0</v>
      </c>
      <c r="J32" s="566">
        <v>0</v>
      </c>
    </row>
    <row r="33" spans="1:10" ht="15.6" x14ac:dyDescent="0.3">
      <c r="A33" s="497" t="s">
        <v>411</v>
      </c>
      <c r="B33" s="495" t="s">
        <v>198</v>
      </c>
      <c r="C33" s="563">
        <v>0</v>
      </c>
      <c r="D33" s="563">
        <v>0</v>
      </c>
      <c r="E33" s="563">
        <v>0</v>
      </c>
      <c r="F33" s="563">
        <v>0</v>
      </c>
      <c r="G33" s="563">
        <v>0</v>
      </c>
      <c r="H33" s="563">
        <v>0</v>
      </c>
      <c r="I33" s="563">
        <v>0</v>
      </c>
      <c r="J33" s="563">
        <v>0</v>
      </c>
    </row>
    <row r="34" spans="1:10" ht="15.6" x14ac:dyDescent="0.3">
      <c r="A34" s="497"/>
      <c r="B34" s="495"/>
      <c r="C34" s="566">
        <v>0</v>
      </c>
      <c r="D34" s="566">
        <v>0</v>
      </c>
      <c r="E34" s="566">
        <v>0</v>
      </c>
      <c r="F34" s="566">
        <v>0</v>
      </c>
      <c r="G34" s="566">
        <v>0</v>
      </c>
      <c r="H34" s="566">
        <v>0</v>
      </c>
      <c r="I34" s="566">
        <v>0</v>
      </c>
      <c r="J34" s="566">
        <v>0</v>
      </c>
    </row>
    <row r="35" spans="1:10" ht="15.6" x14ac:dyDescent="0.3">
      <c r="A35" s="497"/>
      <c r="B35" s="495"/>
      <c r="C35" s="566">
        <v>0</v>
      </c>
      <c r="D35" s="566">
        <v>0</v>
      </c>
      <c r="E35" s="566">
        <v>0</v>
      </c>
      <c r="F35" s="566">
        <v>0</v>
      </c>
      <c r="G35" s="566">
        <v>0</v>
      </c>
      <c r="H35" s="566">
        <v>0</v>
      </c>
      <c r="I35" s="566">
        <v>0</v>
      </c>
      <c r="J35" s="566">
        <v>0</v>
      </c>
    </row>
    <row r="36" spans="1:10" ht="15.6" x14ac:dyDescent="0.3">
      <c r="A36" s="497"/>
      <c r="B36" s="495"/>
      <c r="C36" s="566">
        <v>0</v>
      </c>
      <c r="D36" s="566">
        <v>0</v>
      </c>
      <c r="E36" s="566">
        <v>0</v>
      </c>
      <c r="F36" s="566">
        <v>0</v>
      </c>
      <c r="G36" s="566">
        <v>0</v>
      </c>
      <c r="H36" s="566">
        <v>0</v>
      </c>
      <c r="I36" s="566">
        <v>0</v>
      </c>
      <c r="J36" s="566">
        <v>0</v>
      </c>
    </row>
    <row r="37" spans="1:10" ht="15.6" x14ac:dyDescent="0.3">
      <c r="A37" s="497"/>
      <c r="B37" s="495"/>
      <c r="C37" s="566">
        <v>0</v>
      </c>
      <c r="D37" s="566">
        <v>0</v>
      </c>
      <c r="E37" s="566">
        <v>0</v>
      </c>
      <c r="F37" s="566">
        <v>0</v>
      </c>
      <c r="G37" s="566">
        <v>0</v>
      </c>
      <c r="H37" s="566">
        <v>0</v>
      </c>
      <c r="I37" s="566">
        <v>0</v>
      </c>
      <c r="J37" s="566">
        <v>0</v>
      </c>
    </row>
    <row r="38" spans="1:10" ht="15.6" x14ac:dyDescent="0.3">
      <c r="A38" s="496" t="s">
        <v>199</v>
      </c>
      <c r="B38" s="491" t="s">
        <v>200</v>
      </c>
      <c r="C38" s="566">
        <v>0</v>
      </c>
      <c r="D38" s="566">
        <v>0</v>
      </c>
      <c r="E38" s="566">
        <v>0</v>
      </c>
      <c r="F38" s="566">
        <v>0</v>
      </c>
      <c r="G38" s="566">
        <v>0</v>
      </c>
      <c r="H38" s="566">
        <v>0</v>
      </c>
      <c r="I38" s="566">
        <v>0</v>
      </c>
      <c r="J38" s="566">
        <v>0</v>
      </c>
    </row>
    <row r="39" spans="1:10" ht="15.6" x14ac:dyDescent="0.3">
      <c r="A39" s="496"/>
      <c r="B39" s="491"/>
      <c r="C39" s="566">
        <v>0</v>
      </c>
      <c r="D39" s="566">
        <v>0</v>
      </c>
      <c r="E39" s="566">
        <v>0</v>
      </c>
      <c r="F39" s="566">
        <v>0</v>
      </c>
      <c r="G39" s="566">
        <v>0</v>
      </c>
      <c r="H39" s="566">
        <v>0</v>
      </c>
      <c r="I39" s="566">
        <v>0</v>
      </c>
      <c r="J39" s="566">
        <v>0</v>
      </c>
    </row>
    <row r="40" spans="1:10" ht="15.6" x14ac:dyDescent="0.3">
      <c r="A40" s="496"/>
      <c r="B40" s="491"/>
      <c r="C40" s="566">
        <v>0</v>
      </c>
      <c r="D40" s="566">
        <v>0</v>
      </c>
      <c r="E40" s="566">
        <v>0</v>
      </c>
      <c r="F40" s="566">
        <v>0</v>
      </c>
      <c r="G40" s="566">
        <v>0</v>
      </c>
      <c r="H40" s="566">
        <v>0</v>
      </c>
      <c r="I40" s="566">
        <v>0</v>
      </c>
      <c r="J40" s="566">
        <v>0</v>
      </c>
    </row>
    <row r="41" spans="1:10" ht="15.6" x14ac:dyDescent="0.3">
      <c r="A41" s="496"/>
      <c r="B41" s="491"/>
      <c r="C41" s="566">
        <v>0</v>
      </c>
      <c r="D41" s="566">
        <v>0</v>
      </c>
      <c r="E41" s="566">
        <v>0</v>
      </c>
      <c r="F41" s="566">
        <v>0</v>
      </c>
      <c r="G41" s="566">
        <v>0</v>
      </c>
      <c r="H41" s="566">
        <v>0</v>
      </c>
      <c r="I41" s="566">
        <v>0</v>
      </c>
      <c r="J41" s="566">
        <v>0</v>
      </c>
    </row>
    <row r="42" spans="1:10" ht="15.6" x14ac:dyDescent="0.3">
      <c r="A42" s="496"/>
      <c r="B42" s="491"/>
      <c r="C42" s="566">
        <v>0</v>
      </c>
      <c r="D42" s="566">
        <v>0</v>
      </c>
      <c r="E42" s="566">
        <v>0</v>
      </c>
      <c r="F42" s="566">
        <v>0</v>
      </c>
      <c r="G42" s="566">
        <v>0</v>
      </c>
      <c r="H42" s="566">
        <v>0</v>
      </c>
      <c r="I42" s="566">
        <v>0</v>
      </c>
      <c r="J42" s="566">
        <v>0</v>
      </c>
    </row>
    <row r="43" spans="1:10" ht="15.6" x14ac:dyDescent="0.3">
      <c r="A43" s="496" t="s">
        <v>201</v>
      </c>
      <c r="B43" s="491" t="s">
        <v>202</v>
      </c>
      <c r="C43" s="566">
        <v>0</v>
      </c>
      <c r="D43" s="566">
        <v>0</v>
      </c>
      <c r="E43" s="566">
        <v>0</v>
      </c>
      <c r="F43" s="566">
        <v>0</v>
      </c>
      <c r="G43" s="566">
        <v>0</v>
      </c>
      <c r="H43" s="566">
        <v>0</v>
      </c>
      <c r="I43" s="566">
        <v>0</v>
      </c>
      <c r="J43" s="566">
        <v>0</v>
      </c>
    </row>
    <row r="44" spans="1:10" ht="15.6" x14ac:dyDescent="0.3">
      <c r="A44" s="496"/>
      <c r="B44" s="491"/>
      <c r="C44" s="566">
        <v>0</v>
      </c>
      <c r="D44" s="566">
        <v>0</v>
      </c>
      <c r="E44" s="566">
        <v>0</v>
      </c>
      <c r="F44" s="566">
        <v>0</v>
      </c>
      <c r="G44" s="566">
        <v>0</v>
      </c>
      <c r="H44" s="566">
        <v>0</v>
      </c>
      <c r="I44" s="566">
        <v>0</v>
      </c>
      <c r="J44" s="566">
        <v>0</v>
      </c>
    </row>
    <row r="45" spans="1:10" ht="15.6" x14ac:dyDescent="0.3">
      <c r="A45" s="496"/>
      <c r="B45" s="491"/>
      <c r="C45" s="566">
        <v>0</v>
      </c>
      <c r="D45" s="566">
        <v>0</v>
      </c>
      <c r="E45" s="566">
        <v>0</v>
      </c>
      <c r="F45" s="566">
        <v>0</v>
      </c>
      <c r="G45" s="566">
        <v>0</v>
      </c>
      <c r="H45" s="566">
        <v>0</v>
      </c>
      <c r="I45" s="566">
        <v>0</v>
      </c>
      <c r="J45" s="566">
        <v>0</v>
      </c>
    </row>
    <row r="46" spans="1:10" ht="15.6" x14ac:dyDescent="0.3">
      <c r="A46" s="496"/>
      <c r="B46" s="491"/>
      <c r="C46" s="566">
        <v>0</v>
      </c>
      <c r="D46" s="566">
        <v>0</v>
      </c>
      <c r="E46" s="566">
        <v>0</v>
      </c>
      <c r="F46" s="566">
        <v>0</v>
      </c>
      <c r="G46" s="566">
        <v>0</v>
      </c>
      <c r="H46" s="566">
        <v>0</v>
      </c>
      <c r="I46" s="566">
        <v>0</v>
      </c>
      <c r="J46" s="566">
        <v>0</v>
      </c>
    </row>
    <row r="47" spans="1:10" ht="15.6" x14ac:dyDescent="0.3">
      <c r="A47" s="496"/>
      <c r="B47" s="491"/>
      <c r="C47" s="566">
        <v>0</v>
      </c>
      <c r="D47" s="566">
        <v>0</v>
      </c>
      <c r="E47" s="566">
        <v>0</v>
      </c>
      <c r="F47" s="566">
        <v>0</v>
      </c>
      <c r="G47" s="566">
        <v>0</v>
      </c>
      <c r="H47" s="566">
        <v>0</v>
      </c>
      <c r="I47" s="566">
        <v>0</v>
      </c>
      <c r="J47" s="566">
        <v>0</v>
      </c>
    </row>
    <row r="48" spans="1:10" ht="15.6" x14ac:dyDescent="0.3">
      <c r="A48" s="496" t="s">
        <v>203</v>
      </c>
      <c r="B48" s="491" t="s">
        <v>204</v>
      </c>
      <c r="C48" s="566">
        <v>0</v>
      </c>
      <c r="D48" s="566">
        <v>0</v>
      </c>
      <c r="E48" s="566">
        <v>0</v>
      </c>
      <c r="F48" s="566">
        <v>0</v>
      </c>
      <c r="G48" s="566">
        <v>0</v>
      </c>
      <c r="H48" s="566">
        <v>0</v>
      </c>
      <c r="I48" s="566">
        <v>0</v>
      </c>
      <c r="J48" s="566">
        <v>0</v>
      </c>
    </row>
    <row r="49" spans="1:10" ht="15.6" x14ac:dyDescent="0.3">
      <c r="A49" s="496" t="s">
        <v>205</v>
      </c>
      <c r="B49" s="491" t="s">
        <v>206</v>
      </c>
      <c r="C49" s="566">
        <v>0</v>
      </c>
      <c r="D49" s="566">
        <v>0</v>
      </c>
      <c r="E49" s="566">
        <v>0</v>
      </c>
      <c r="F49" s="566">
        <v>0</v>
      </c>
      <c r="G49" s="566">
        <v>0</v>
      </c>
      <c r="H49" s="566">
        <v>0</v>
      </c>
      <c r="I49" s="566">
        <v>0</v>
      </c>
      <c r="J49" s="566">
        <v>0</v>
      </c>
    </row>
    <row r="50" spans="1:10" ht="15.6" x14ac:dyDescent="0.3">
      <c r="A50" s="497" t="s">
        <v>412</v>
      </c>
      <c r="B50" s="495" t="s">
        <v>207</v>
      </c>
      <c r="C50" s="563">
        <v>0</v>
      </c>
      <c r="D50" s="563">
        <v>0</v>
      </c>
      <c r="E50" s="563">
        <v>0</v>
      </c>
      <c r="F50" s="563">
        <v>0</v>
      </c>
      <c r="G50" s="563">
        <v>0</v>
      </c>
      <c r="H50" s="563">
        <v>0</v>
      </c>
      <c r="I50" s="563">
        <v>0</v>
      </c>
      <c r="J50" s="563">
        <v>0</v>
      </c>
    </row>
  </sheetData>
  <mergeCells count="5">
    <mergeCell ref="A1:J1"/>
    <mergeCell ref="A2:J2"/>
    <mergeCell ref="A3:J3"/>
    <mergeCell ref="A4:J4"/>
    <mergeCell ref="C5:F5"/>
  </mergeCells>
  <pageMargins left="0.70866141732283472" right="0.70866141732283472" top="0.74803149606299213" bottom="0.74803149606299213" header="0.31496062992125984" footer="0.31496062992125984"/>
  <pageSetup paperSize="9" scale="54" orientation="landscape" horizontalDpi="300" verticalDpi="30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J75"/>
  <sheetViews>
    <sheetView view="pageBreakPreview" topLeftCell="A4" zoomScale="60" zoomScaleNormal="100" workbookViewId="0">
      <selection activeCell="G30" sqref="G30"/>
    </sheetView>
  </sheetViews>
  <sheetFormatPr defaultRowHeight="14.4" x14ac:dyDescent="0.3"/>
  <cols>
    <col min="1" max="1" width="64.109375" customWidth="1"/>
    <col min="2" max="2" width="15.44140625" customWidth="1"/>
    <col min="3" max="3" width="17.5546875" customWidth="1"/>
    <col min="4" max="4" width="13.33203125" customWidth="1"/>
    <col min="5" max="5" width="25.109375" customWidth="1"/>
    <col min="6" max="6" width="14.33203125" customWidth="1"/>
    <col min="7" max="7" width="15.33203125" customWidth="1"/>
    <col min="8" max="8" width="17" customWidth="1"/>
    <col min="9" max="9" width="16.33203125" customWidth="1"/>
  </cols>
  <sheetData>
    <row r="1" spans="1:10" ht="15" customHeight="1" x14ac:dyDescent="0.3">
      <c r="A1" s="1018" t="s">
        <v>1157</v>
      </c>
      <c r="B1" s="1018"/>
      <c r="C1" s="1018"/>
      <c r="D1" s="1018"/>
      <c r="E1" s="1018"/>
      <c r="F1" s="1018"/>
      <c r="G1" s="1018"/>
      <c r="H1" s="1018"/>
      <c r="I1" s="1018"/>
      <c r="J1" s="1018"/>
    </row>
    <row r="2" spans="1:10" ht="18" customHeight="1" x14ac:dyDescent="0.3">
      <c r="A2" s="998" t="str">
        <f>' Melléklet 2020'!A1:B1</f>
        <v>Szőc Község Önkormányzata</v>
      </c>
      <c r="B2" s="998"/>
      <c r="C2" s="998"/>
      <c r="D2" s="998"/>
      <c r="E2" s="998"/>
      <c r="F2" s="998"/>
      <c r="G2" s="998"/>
      <c r="H2" s="998"/>
      <c r="I2" s="998"/>
      <c r="J2" s="596"/>
    </row>
    <row r="3" spans="1:10" ht="25.5" customHeight="1" x14ac:dyDescent="0.3">
      <c r="A3" s="999" t="s">
        <v>1121</v>
      </c>
      <c r="B3" s="999"/>
      <c r="C3" s="999"/>
      <c r="D3" s="999"/>
      <c r="E3" s="999"/>
      <c r="F3" s="999"/>
      <c r="G3" s="999"/>
      <c r="H3" s="999"/>
      <c r="I3" s="999"/>
      <c r="J3" s="597"/>
    </row>
    <row r="4" spans="1:10" ht="82.5" customHeight="1" x14ac:dyDescent="0.3">
      <c r="A4" s="1019" t="s">
        <v>1124</v>
      </c>
      <c r="B4" s="1019"/>
      <c r="C4" s="1019"/>
      <c r="D4" s="1019"/>
      <c r="E4" s="1019"/>
      <c r="F4" s="1019"/>
      <c r="G4" s="1019"/>
      <c r="H4" s="1019"/>
      <c r="I4" s="1019"/>
      <c r="J4" s="466"/>
    </row>
    <row r="5" spans="1:10" ht="20.25" customHeight="1" x14ac:dyDescent="0.3">
      <c r="A5" s="522"/>
      <c r="B5" s="595"/>
      <c r="C5" s="595"/>
      <c r="D5" s="595"/>
      <c r="E5" s="595"/>
      <c r="F5" s="595"/>
      <c r="G5" s="595"/>
      <c r="H5" s="595"/>
      <c r="I5" s="466"/>
      <c r="J5" s="466"/>
    </row>
    <row r="6" spans="1:10" ht="15.6" x14ac:dyDescent="0.3">
      <c r="A6" s="525" t="s">
        <v>664</v>
      </c>
      <c r="B6" s="466"/>
      <c r="C6" s="466"/>
      <c r="D6" s="466"/>
      <c r="E6" s="466"/>
      <c r="F6" s="466"/>
      <c r="G6" s="466"/>
      <c r="H6" s="466"/>
      <c r="I6" s="466"/>
      <c r="J6" s="466"/>
    </row>
    <row r="7" spans="1:10" ht="86.25" customHeight="1" x14ac:dyDescent="0.3">
      <c r="A7" s="571" t="s">
        <v>82</v>
      </c>
      <c r="B7" s="528" t="s">
        <v>83</v>
      </c>
      <c r="C7" s="572" t="s">
        <v>637</v>
      </c>
      <c r="D7" s="572" t="s">
        <v>638</v>
      </c>
      <c r="E7" s="572" t="s">
        <v>643</v>
      </c>
      <c r="F7" s="572" t="s">
        <v>875</v>
      </c>
      <c r="G7" s="572" t="s">
        <v>1038</v>
      </c>
      <c r="H7" s="572" t="s">
        <v>1068</v>
      </c>
      <c r="I7" s="572" t="s">
        <v>1125</v>
      </c>
      <c r="J7" s="466"/>
    </row>
    <row r="8" spans="1:10" ht="15.6" x14ac:dyDescent="0.3">
      <c r="A8" s="587" t="s">
        <v>493</v>
      </c>
      <c r="B8" s="536" t="s">
        <v>348</v>
      </c>
      <c r="C8" s="598">
        <v>0</v>
      </c>
      <c r="D8" s="598">
        <v>0</v>
      </c>
      <c r="E8" s="598">
        <v>0</v>
      </c>
      <c r="F8" s="598">
        <v>0</v>
      </c>
      <c r="G8" s="598">
        <v>0</v>
      </c>
      <c r="H8" s="598">
        <v>0</v>
      </c>
      <c r="I8" s="598">
        <v>0</v>
      </c>
      <c r="J8" s="466"/>
    </row>
    <row r="9" spans="1:10" ht="15.6" x14ac:dyDescent="0.3">
      <c r="A9" s="599" t="s">
        <v>221</v>
      </c>
      <c r="B9" s="599" t="s">
        <v>348</v>
      </c>
      <c r="C9" s="598">
        <v>0</v>
      </c>
      <c r="D9" s="598">
        <v>0</v>
      </c>
      <c r="E9" s="598">
        <v>0</v>
      </c>
      <c r="F9" s="598">
        <v>0</v>
      </c>
      <c r="G9" s="598">
        <v>0</v>
      </c>
      <c r="H9" s="598">
        <v>0</v>
      </c>
      <c r="I9" s="598">
        <v>0</v>
      </c>
      <c r="J9" s="466"/>
    </row>
    <row r="10" spans="1:10" ht="15.6" x14ac:dyDescent="0.3">
      <c r="A10" s="586" t="s">
        <v>349</v>
      </c>
      <c r="B10" s="536" t="s">
        <v>350</v>
      </c>
      <c r="C10" s="598">
        <v>0</v>
      </c>
      <c r="D10" s="598">
        <v>0</v>
      </c>
      <c r="E10" s="598">
        <v>0</v>
      </c>
      <c r="F10" s="598">
        <v>0</v>
      </c>
      <c r="G10" s="598">
        <v>0</v>
      </c>
      <c r="H10" s="598">
        <v>0</v>
      </c>
      <c r="I10" s="598">
        <v>0</v>
      </c>
      <c r="J10" s="466"/>
    </row>
    <row r="11" spans="1:10" ht="15.6" x14ac:dyDescent="0.3">
      <c r="A11" s="587" t="s">
        <v>542</v>
      </c>
      <c r="B11" s="536" t="s">
        <v>351</v>
      </c>
      <c r="C11" s="598">
        <v>0</v>
      </c>
      <c r="D11" s="598">
        <v>0</v>
      </c>
      <c r="E11" s="598">
        <v>0</v>
      </c>
      <c r="F11" s="598">
        <v>0</v>
      </c>
      <c r="G11" s="598">
        <v>0</v>
      </c>
      <c r="H11" s="598">
        <v>0</v>
      </c>
      <c r="I11" s="598">
        <v>0</v>
      </c>
      <c r="J11" s="466"/>
    </row>
    <row r="12" spans="1:10" ht="15.6" x14ac:dyDescent="0.3">
      <c r="A12" s="599" t="s">
        <v>221</v>
      </c>
      <c r="B12" s="599" t="s">
        <v>351</v>
      </c>
      <c r="C12" s="598">
        <v>0</v>
      </c>
      <c r="D12" s="598">
        <v>0</v>
      </c>
      <c r="E12" s="598">
        <v>0</v>
      </c>
      <c r="F12" s="598">
        <v>0</v>
      </c>
      <c r="G12" s="598">
        <v>0</v>
      </c>
      <c r="H12" s="598">
        <v>0</v>
      </c>
      <c r="I12" s="598">
        <v>0</v>
      </c>
      <c r="J12" s="466"/>
    </row>
    <row r="13" spans="1:10" ht="15.6" x14ac:dyDescent="0.3">
      <c r="A13" s="533" t="s">
        <v>513</v>
      </c>
      <c r="B13" s="538" t="s">
        <v>352</v>
      </c>
      <c r="C13" s="598">
        <v>0</v>
      </c>
      <c r="D13" s="598">
        <v>0</v>
      </c>
      <c r="E13" s="598">
        <v>0</v>
      </c>
      <c r="F13" s="598">
        <v>0</v>
      </c>
      <c r="G13" s="598">
        <v>0</v>
      </c>
      <c r="H13" s="598">
        <v>0</v>
      </c>
      <c r="I13" s="598">
        <v>0</v>
      </c>
      <c r="J13" s="466"/>
    </row>
    <row r="14" spans="1:10" ht="15.6" x14ac:dyDescent="0.3">
      <c r="A14" s="586" t="s">
        <v>543</v>
      </c>
      <c r="B14" s="536" t="s">
        <v>353</v>
      </c>
      <c r="C14" s="598">
        <v>0</v>
      </c>
      <c r="D14" s="598">
        <v>0</v>
      </c>
      <c r="E14" s="598">
        <v>0</v>
      </c>
      <c r="F14" s="598">
        <v>0</v>
      </c>
      <c r="G14" s="598">
        <v>0</v>
      </c>
      <c r="H14" s="598">
        <v>0</v>
      </c>
      <c r="I14" s="598">
        <v>0</v>
      </c>
      <c r="J14" s="466"/>
    </row>
    <row r="15" spans="1:10" ht="15.6" x14ac:dyDescent="0.3">
      <c r="A15" s="599" t="s">
        <v>229</v>
      </c>
      <c r="B15" s="599" t="s">
        <v>353</v>
      </c>
      <c r="C15" s="598">
        <v>0</v>
      </c>
      <c r="D15" s="598">
        <v>0</v>
      </c>
      <c r="E15" s="598">
        <v>0</v>
      </c>
      <c r="F15" s="598">
        <v>0</v>
      </c>
      <c r="G15" s="598">
        <v>0</v>
      </c>
      <c r="H15" s="598">
        <v>0</v>
      </c>
      <c r="I15" s="598">
        <v>0</v>
      </c>
      <c r="J15" s="466"/>
    </row>
    <row r="16" spans="1:10" ht="15.6" x14ac:dyDescent="0.3">
      <c r="A16" s="587" t="s">
        <v>354</v>
      </c>
      <c r="B16" s="536" t="s">
        <v>355</v>
      </c>
      <c r="C16" s="598">
        <v>0</v>
      </c>
      <c r="D16" s="598">
        <v>0</v>
      </c>
      <c r="E16" s="598">
        <v>0</v>
      </c>
      <c r="F16" s="598">
        <v>0</v>
      </c>
      <c r="G16" s="598">
        <v>0</v>
      </c>
      <c r="H16" s="598">
        <v>0</v>
      </c>
      <c r="I16" s="598">
        <v>0</v>
      </c>
      <c r="J16" s="466"/>
    </row>
    <row r="17" spans="1:10" ht="15.6" x14ac:dyDescent="0.3">
      <c r="A17" s="530" t="s">
        <v>544</v>
      </c>
      <c r="B17" s="536" t="s">
        <v>356</v>
      </c>
      <c r="C17" s="598">
        <v>0</v>
      </c>
      <c r="D17" s="598">
        <v>0</v>
      </c>
      <c r="E17" s="598">
        <v>0</v>
      </c>
      <c r="F17" s="598">
        <v>0</v>
      </c>
      <c r="G17" s="598">
        <v>0</v>
      </c>
      <c r="H17" s="598">
        <v>0</v>
      </c>
      <c r="I17" s="598">
        <v>0</v>
      </c>
      <c r="J17" s="466"/>
    </row>
    <row r="18" spans="1:10" ht="15.6" x14ac:dyDescent="0.3">
      <c r="A18" s="599" t="s">
        <v>230</v>
      </c>
      <c r="B18" s="599" t="s">
        <v>356</v>
      </c>
      <c r="C18" s="598">
        <v>0</v>
      </c>
      <c r="D18" s="598">
        <v>0</v>
      </c>
      <c r="E18" s="598">
        <v>0</v>
      </c>
      <c r="F18" s="598">
        <v>0</v>
      </c>
      <c r="G18" s="598">
        <v>0</v>
      </c>
      <c r="H18" s="598">
        <v>0</v>
      </c>
      <c r="I18" s="598">
        <v>0</v>
      </c>
      <c r="J18" s="466"/>
    </row>
    <row r="19" spans="1:10" ht="15.6" x14ac:dyDescent="0.3">
      <c r="A19" s="587" t="s">
        <v>357</v>
      </c>
      <c r="B19" s="536" t="s">
        <v>358</v>
      </c>
      <c r="C19" s="598">
        <v>0</v>
      </c>
      <c r="D19" s="598">
        <v>0</v>
      </c>
      <c r="E19" s="598">
        <v>0</v>
      </c>
      <c r="F19" s="598">
        <v>0</v>
      </c>
      <c r="G19" s="598">
        <v>0</v>
      </c>
      <c r="H19" s="598">
        <v>0</v>
      </c>
      <c r="I19" s="598">
        <v>0</v>
      </c>
      <c r="J19" s="466"/>
    </row>
    <row r="20" spans="1:10" ht="15.6" x14ac:dyDescent="0.3">
      <c r="A20" s="600" t="s">
        <v>514</v>
      </c>
      <c r="B20" s="538" t="s">
        <v>359</v>
      </c>
      <c r="C20" s="598">
        <v>0</v>
      </c>
      <c r="D20" s="598">
        <v>0</v>
      </c>
      <c r="E20" s="598">
        <v>0</v>
      </c>
      <c r="F20" s="598">
        <v>0</v>
      </c>
      <c r="G20" s="598">
        <v>0</v>
      </c>
      <c r="H20" s="598">
        <v>0</v>
      </c>
      <c r="I20" s="598">
        <v>0</v>
      </c>
      <c r="J20" s="466"/>
    </row>
    <row r="21" spans="1:10" ht="15.6" x14ac:dyDescent="0.3">
      <c r="A21" s="586" t="s">
        <v>374</v>
      </c>
      <c r="B21" s="536" t="s">
        <v>375</v>
      </c>
      <c r="C21" s="598">
        <v>0</v>
      </c>
      <c r="D21" s="598">
        <v>0</v>
      </c>
      <c r="E21" s="598">
        <v>0</v>
      </c>
      <c r="F21" s="598">
        <v>0</v>
      </c>
      <c r="G21" s="598">
        <v>0</v>
      </c>
      <c r="H21" s="598">
        <v>0</v>
      </c>
      <c r="I21" s="598">
        <v>0</v>
      </c>
      <c r="J21" s="466"/>
    </row>
    <row r="22" spans="1:10" ht="15.6" x14ac:dyDescent="0.3">
      <c r="A22" s="530" t="s">
        <v>376</v>
      </c>
      <c r="B22" s="536" t="s">
        <v>377</v>
      </c>
      <c r="C22" s="598">
        <v>0</v>
      </c>
      <c r="D22" s="598">
        <v>0</v>
      </c>
      <c r="E22" s="598">
        <v>0</v>
      </c>
      <c r="F22" s="598">
        <v>0</v>
      </c>
      <c r="G22" s="598">
        <v>0</v>
      </c>
      <c r="H22" s="598">
        <v>0</v>
      </c>
      <c r="I22" s="598">
        <v>0</v>
      </c>
      <c r="J22" s="466"/>
    </row>
    <row r="23" spans="1:10" ht="15.6" x14ac:dyDescent="0.3">
      <c r="A23" s="587" t="s">
        <v>378</v>
      </c>
      <c r="B23" s="536" t="s">
        <v>379</v>
      </c>
      <c r="C23" s="598">
        <v>0</v>
      </c>
      <c r="D23" s="598">
        <v>0</v>
      </c>
      <c r="E23" s="598">
        <v>0</v>
      </c>
      <c r="F23" s="598">
        <v>0</v>
      </c>
      <c r="G23" s="598">
        <v>0</v>
      </c>
      <c r="H23" s="598">
        <v>0</v>
      </c>
      <c r="I23" s="598">
        <v>0</v>
      </c>
      <c r="J23" s="466"/>
    </row>
    <row r="24" spans="1:10" ht="15.6" x14ac:dyDescent="0.3">
      <c r="A24" s="587" t="s">
        <v>498</v>
      </c>
      <c r="B24" s="536" t="s">
        <v>380</v>
      </c>
      <c r="C24" s="598">
        <v>0</v>
      </c>
      <c r="D24" s="598">
        <v>0</v>
      </c>
      <c r="E24" s="598">
        <v>0</v>
      </c>
      <c r="F24" s="598">
        <v>0</v>
      </c>
      <c r="G24" s="598">
        <v>0</v>
      </c>
      <c r="H24" s="598">
        <v>0</v>
      </c>
      <c r="I24" s="598">
        <v>0</v>
      </c>
      <c r="J24" s="466"/>
    </row>
    <row r="25" spans="1:10" ht="15.6" x14ac:dyDescent="0.3">
      <c r="A25" s="599" t="s">
        <v>255</v>
      </c>
      <c r="B25" s="599" t="s">
        <v>380</v>
      </c>
      <c r="C25" s="598">
        <v>0</v>
      </c>
      <c r="D25" s="598">
        <v>0</v>
      </c>
      <c r="E25" s="598">
        <v>0</v>
      </c>
      <c r="F25" s="598">
        <v>0</v>
      </c>
      <c r="G25" s="598">
        <v>0</v>
      </c>
      <c r="H25" s="598">
        <v>0</v>
      </c>
      <c r="I25" s="598">
        <v>0</v>
      </c>
      <c r="J25" s="466"/>
    </row>
    <row r="26" spans="1:10" ht="15.6" x14ac:dyDescent="0.3">
      <c r="A26" s="599" t="s">
        <v>256</v>
      </c>
      <c r="B26" s="599" t="s">
        <v>380</v>
      </c>
      <c r="C26" s="598">
        <v>0</v>
      </c>
      <c r="D26" s="598">
        <v>0</v>
      </c>
      <c r="E26" s="598">
        <v>0</v>
      </c>
      <c r="F26" s="598">
        <v>0</v>
      </c>
      <c r="G26" s="598">
        <v>0</v>
      </c>
      <c r="H26" s="598">
        <v>0</v>
      </c>
      <c r="I26" s="598">
        <v>0</v>
      </c>
      <c r="J26" s="466"/>
    </row>
    <row r="27" spans="1:10" ht="15.6" x14ac:dyDescent="0.3">
      <c r="A27" s="601" t="s">
        <v>257</v>
      </c>
      <c r="B27" s="601" t="s">
        <v>380</v>
      </c>
      <c r="C27" s="598">
        <v>0</v>
      </c>
      <c r="D27" s="598">
        <v>0</v>
      </c>
      <c r="E27" s="598">
        <v>0</v>
      </c>
      <c r="F27" s="598">
        <v>0</v>
      </c>
      <c r="G27" s="598">
        <v>0</v>
      </c>
      <c r="H27" s="598">
        <v>0</v>
      </c>
      <c r="I27" s="598">
        <v>0</v>
      </c>
      <c r="J27" s="466"/>
    </row>
    <row r="28" spans="1:10" ht="15.6" x14ac:dyDescent="0.3">
      <c r="A28" s="600" t="s">
        <v>517</v>
      </c>
      <c r="B28" s="538" t="s">
        <v>381</v>
      </c>
      <c r="C28" s="598">
        <v>0</v>
      </c>
      <c r="D28" s="598">
        <v>0</v>
      </c>
      <c r="E28" s="598">
        <v>0</v>
      </c>
      <c r="F28" s="598">
        <v>0</v>
      </c>
      <c r="G28" s="598">
        <v>0</v>
      </c>
      <c r="H28" s="598">
        <v>0</v>
      </c>
      <c r="I28" s="598">
        <v>0</v>
      </c>
      <c r="J28" s="466"/>
    </row>
    <row r="29" spans="1:10" ht="15.6" x14ac:dyDescent="0.3">
      <c r="A29" s="602"/>
      <c r="B29" s="603"/>
      <c r="C29" s="466"/>
      <c r="D29" s="466"/>
      <c r="E29" s="466"/>
      <c r="F29" s="466"/>
      <c r="G29" s="466"/>
      <c r="H29" s="466"/>
      <c r="I29" s="466"/>
      <c r="J29" s="466"/>
    </row>
    <row r="30" spans="1:10" ht="46.8" x14ac:dyDescent="0.3">
      <c r="A30" s="571" t="s">
        <v>82</v>
      </c>
      <c r="B30" s="528" t="s">
        <v>83</v>
      </c>
      <c r="C30" s="922" t="s">
        <v>1197</v>
      </c>
      <c r="D30" s="921" t="s">
        <v>1193</v>
      </c>
      <c r="E30" s="921" t="s">
        <v>1215</v>
      </c>
      <c r="F30" s="921" t="s">
        <v>1193</v>
      </c>
      <c r="G30" s="939" t="s">
        <v>1214</v>
      </c>
      <c r="H30" s="466"/>
      <c r="I30" s="466"/>
      <c r="J30" s="466"/>
    </row>
    <row r="31" spans="1:10" ht="31.2" x14ac:dyDescent="0.3">
      <c r="A31" s="604" t="s">
        <v>57</v>
      </c>
      <c r="B31" s="538"/>
      <c r="C31" s="573"/>
      <c r="D31" s="573"/>
      <c r="E31" s="573"/>
      <c r="F31" s="573"/>
      <c r="G31" s="573"/>
      <c r="H31" s="466"/>
      <c r="I31" s="466"/>
      <c r="J31" s="466"/>
    </row>
    <row r="32" spans="1:10" ht="15.6" x14ac:dyDescent="0.3">
      <c r="A32" s="572" t="s">
        <v>51</v>
      </c>
      <c r="B32" s="538" t="s">
        <v>313</v>
      </c>
      <c r="C32" s="532">
        <f>'9.sz.m.helyi adók'!C11+'9.sz.m.helyi adók'!C23+'9.sz.m.helyi adók'!C31</f>
        <v>2250000</v>
      </c>
      <c r="D32" s="573">
        <v>-370000</v>
      </c>
      <c r="E32" s="532">
        <f>SUM(C32:D32)</f>
        <v>1880000</v>
      </c>
      <c r="F32" s="573">
        <v>0</v>
      </c>
      <c r="G32" s="532">
        <f>SUM(E32:F32)</f>
        <v>1880000</v>
      </c>
      <c r="H32" s="466"/>
      <c r="I32" s="466"/>
      <c r="J32" s="466"/>
    </row>
    <row r="33" spans="1:10" ht="31.2" x14ac:dyDescent="0.3">
      <c r="A33" s="572" t="s">
        <v>52</v>
      </c>
      <c r="B33" s="538"/>
      <c r="C33" s="532">
        <v>0</v>
      </c>
      <c r="D33" s="573">
        <v>0</v>
      </c>
      <c r="E33" s="573"/>
      <c r="F33" s="573">
        <v>0</v>
      </c>
      <c r="G33" s="573"/>
      <c r="H33" s="466"/>
      <c r="I33" s="466"/>
      <c r="J33" s="466"/>
    </row>
    <row r="34" spans="1:10" ht="15.6" x14ac:dyDescent="0.3">
      <c r="A34" s="572" t="s">
        <v>53</v>
      </c>
      <c r="B34" s="538" t="s">
        <v>328</v>
      </c>
      <c r="C34" s="532">
        <v>0</v>
      </c>
      <c r="D34" s="573">
        <v>0</v>
      </c>
      <c r="E34" s="573"/>
      <c r="F34" s="573">
        <v>0</v>
      </c>
      <c r="G34" s="573"/>
      <c r="H34" s="466"/>
      <c r="I34" s="466"/>
      <c r="J34" s="466"/>
    </row>
    <row r="35" spans="1:10" ht="31.2" x14ac:dyDescent="0.3">
      <c r="A35" s="572" t="s">
        <v>54</v>
      </c>
      <c r="B35" s="538"/>
      <c r="C35" s="532">
        <v>0</v>
      </c>
      <c r="D35" s="573">
        <v>0</v>
      </c>
      <c r="E35" s="573"/>
      <c r="F35" s="573">
        <v>0</v>
      </c>
      <c r="G35" s="573"/>
      <c r="H35" s="466"/>
      <c r="I35" s="466"/>
      <c r="J35" s="466"/>
    </row>
    <row r="36" spans="1:10" ht="15.6" x14ac:dyDescent="0.3">
      <c r="A36" s="572" t="s">
        <v>55</v>
      </c>
      <c r="B36" s="538" t="s">
        <v>313</v>
      </c>
      <c r="C36" s="532">
        <f>'9.sz.m.helyi adók'!C33</f>
        <v>50000</v>
      </c>
      <c r="D36" s="573">
        <v>0</v>
      </c>
      <c r="E36" s="573"/>
      <c r="F36" s="573">
        <v>0</v>
      </c>
      <c r="G36" s="573"/>
      <c r="H36" s="466"/>
      <c r="I36" s="466"/>
      <c r="J36" s="466"/>
    </row>
    <row r="37" spans="1:10" ht="15.6" x14ac:dyDescent="0.3">
      <c r="A37" s="572" t="s">
        <v>56</v>
      </c>
      <c r="B37" s="538"/>
      <c r="C37" s="532">
        <v>0</v>
      </c>
      <c r="D37" s="573">
        <v>0</v>
      </c>
      <c r="E37" s="573"/>
      <c r="F37" s="573">
        <v>0</v>
      </c>
      <c r="G37" s="573"/>
      <c r="H37" s="466"/>
      <c r="I37" s="466"/>
      <c r="J37" s="466"/>
    </row>
    <row r="38" spans="1:10" ht="15.6" x14ac:dyDescent="0.3">
      <c r="A38" s="600" t="s">
        <v>21</v>
      </c>
      <c r="B38" s="538"/>
      <c r="C38" s="532">
        <f>SUM(C32:C37)</f>
        <v>2300000</v>
      </c>
      <c r="D38" s="573">
        <f>SUM(D32:D37)</f>
        <v>-370000</v>
      </c>
      <c r="E38" s="532">
        <f>SUM(E32:E37)</f>
        <v>1880000</v>
      </c>
      <c r="F38" s="573">
        <f>SUM(F32:F37)</f>
        <v>0</v>
      </c>
      <c r="G38" s="532">
        <f>SUM(G32:G37)</f>
        <v>1880000</v>
      </c>
      <c r="H38" s="466"/>
      <c r="I38" s="466"/>
      <c r="J38" s="466"/>
    </row>
    <row r="39" spans="1:10" x14ac:dyDescent="0.3">
      <c r="A39" s="112"/>
      <c r="B39" s="113"/>
    </row>
    <row r="40" spans="1:10" x14ac:dyDescent="0.3">
      <c r="A40" s="112"/>
      <c r="B40" s="113"/>
    </row>
    <row r="41" spans="1:10" x14ac:dyDescent="0.3">
      <c r="A41" s="112"/>
      <c r="B41" s="113"/>
    </row>
    <row r="42" spans="1:10" x14ac:dyDescent="0.3">
      <c r="A42" s="112"/>
      <c r="B42" s="113"/>
    </row>
    <row r="43" spans="1:10" x14ac:dyDescent="0.3">
      <c r="A43" s="112"/>
      <c r="B43" s="113"/>
    </row>
    <row r="44" spans="1:10" x14ac:dyDescent="0.3">
      <c r="A44" s="112"/>
      <c r="B44" s="113"/>
    </row>
    <row r="45" spans="1:10" x14ac:dyDescent="0.3">
      <c r="A45" s="112"/>
      <c r="B45" s="113"/>
    </row>
    <row r="46" spans="1:10" x14ac:dyDescent="0.3">
      <c r="A46" s="112"/>
      <c r="B46" s="113"/>
    </row>
    <row r="47" spans="1:10" x14ac:dyDescent="0.3">
      <c r="A47" s="112"/>
      <c r="B47" s="113"/>
    </row>
    <row r="49" spans="1:8" x14ac:dyDescent="0.3">
      <c r="A49" s="4"/>
      <c r="B49" s="4"/>
      <c r="C49" s="4"/>
      <c r="D49" s="4"/>
      <c r="E49" s="4"/>
      <c r="F49" s="4"/>
      <c r="G49" s="4"/>
    </row>
    <row r="50" spans="1:8" x14ac:dyDescent="0.3">
      <c r="A50" s="70" t="s">
        <v>647</v>
      </c>
      <c r="B50" s="4"/>
      <c r="C50" s="4"/>
      <c r="D50" s="4"/>
      <c r="E50" s="4"/>
      <c r="F50" s="4"/>
      <c r="G50" s="4"/>
    </row>
    <row r="51" spans="1:8" ht="15.6" x14ac:dyDescent="0.3">
      <c r="A51" s="71" t="s">
        <v>651</v>
      </c>
      <c r="B51" s="4"/>
      <c r="C51" s="4"/>
      <c r="D51" s="4"/>
      <c r="E51" s="4"/>
      <c r="F51" s="4"/>
      <c r="G51" s="4"/>
    </row>
    <row r="52" spans="1:8" ht="15.6" x14ac:dyDescent="0.3">
      <c r="A52" s="71" t="s">
        <v>652</v>
      </c>
      <c r="B52" s="4"/>
      <c r="C52" s="4"/>
      <c r="D52" s="4"/>
      <c r="E52" s="4"/>
      <c r="F52" s="4"/>
      <c r="G52" s="4"/>
    </row>
    <row r="53" spans="1:8" ht="15.6" x14ac:dyDescent="0.3">
      <c r="A53" s="71" t="s">
        <v>653</v>
      </c>
      <c r="B53" s="4"/>
      <c r="C53" s="4"/>
      <c r="D53" s="4"/>
      <c r="E53" s="4"/>
      <c r="F53" s="4"/>
      <c r="G53" s="4"/>
    </row>
    <row r="54" spans="1:8" ht="15.6" x14ac:dyDescent="0.3">
      <c r="A54" s="71" t="s">
        <v>654</v>
      </c>
      <c r="B54" s="4"/>
      <c r="C54" s="4"/>
      <c r="D54" s="4"/>
      <c r="E54" s="4"/>
      <c r="F54" s="4"/>
      <c r="G54" s="4"/>
    </row>
    <row r="55" spans="1:8" ht="15.6" x14ac:dyDescent="0.3">
      <c r="A55" s="71" t="s">
        <v>655</v>
      </c>
      <c r="B55" s="4"/>
      <c r="C55" s="4"/>
      <c r="D55" s="4"/>
      <c r="E55" s="4"/>
      <c r="F55" s="4"/>
      <c r="G55" s="4"/>
    </row>
    <row r="56" spans="1:8" x14ac:dyDescent="0.3">
      <c r="A56" s="70" t="s">
        <v>648</v>
      </c>
      <c r="B56" s="4"/>
      <c r="C56" s="4"/>
      <c r="D56" s="4"/>
      <c r="E56" s="4"/>
      <c r="F56" s="4"/>
      <c r="G56" s="4"/>
    </row>
    <row r="57" spans="1:8" x14ac:dyDescent="0.3">
      <c r="A57" s="4"/>
      <c r="B57" s="4"/>
      <c r="C57" s="4"/>
      <c r="D57" s="4"/>
      <c r="E57" s="4"/>
      <c r="F57" s="4"/>
      <c r="G57" s="4"/>
    </row>
    <row r="58" spans="1:8" ht="45.75" customHeight="1" x14ac:dyDescent="0.3">
      <c r="A58" s="983" t="s">
        <v>656</v>
      </c>
      <c r="B58" s="984"/>
      <c r="C58" s="984"/>
      <c r="D58" s="984"/>
      <c r="E58" s="984"/>
      <c r="F58" s="984"/>
      <c r="G58" s="984"/>
      <c r="H58" s="984"/>
    </row>
    <row r="61" spans="1:8" ht="15.6" x14ac:dyDescent="0.3">
      <c r="A61" s="59" t="s">
        <v>658</v>
      </c>
    </row>
    <row r="62" spans="1:8" ht="15.6" x14ac:dyDescent="0.3">
      <c r="A62" s="71" t="s">
        <v>659</v>
      </c>
    </row>
    <row r="63" spans="1:8" ht="15.6" x14ac:dyDescent="0.3">
      <c r="A63" s="71" t="s">
        <v>660</v>
      </c>
    </row>
    <row r="64" spans="1:8" ht="15.6" x14ac:dyDescent="0.3">
      <c r="A64" s="71" t="s">
        <v>661</v>
      </c>
    </row>
    <row r="65" spans="1:1" x14ac:dyDescent="0.3">
      <c r="A65" s="70" t="s">
        <v>657</v>
      </c>
    </row>
    <row r="66" spans="1:1" ht="15.6" x14ac:dyDescent="0.3">
      <c r="A66" s="71" t="s">
        <v>662</v>
      </c>
    </row>
    <row r="68" spans="1:1" ht="15.6" x14ac:dyDescent="0.3">
      <c r="A68" s="110" t="s">
        <v>49</v>
      </c>
    </row>
    <row r="69" spans="1:1" ht="15.6" x14ac:dyDescent="0.3">
      <c r="A69" s="110" t="s">
        <v>50</v>
      </c>
    </row>
    <row r="70" spans="1:1" ht="15.6" x14ac:dyDescent="0.3">
      <c r="A70" s="111" t="s">
        <v>51</v>
      </c>
    </row>
    <row r="71" spans="1:1" ht="15.6" x14ac:dyDescent="0.3">
      <c r="A71" s="111" t="s">
        <v>52</v>
      </c>
    </row>
    <row r="72" spans="1:1" ht="15.6" x14ac:dyDescent="0.3">
      <c r="A72" s="111" t="s">
        <v>53</v>
      </c>
    </row>
    <row r="73" spans="1:1" ht="15.6" x14ac:dyDescent="0.3">
      <c r="A73" s="111" t="s">
        <v>54</v>
      </c>
    </row>
    <row r="74" spans="1:1" ht="15.6" x14ac:dyDescent="0.3">
      <c r="A74" s="111" t="s">
        <v>55</v>
      </c>
    </row>
    <row r="75" spans="1:1" ht="15.6" x14ac:dyDescent="0.3">
      <c r="A75" s="111" t="s">
        <v>56</v>
      </c>
    </row>
  </sheetData>
  <mergeCells count="5">
    <mergeCell ref="A1:J1"/>
    <mergeCell ref="A2:I2"/>
    <mergeCell ref="A3:I3"/>
    <mergeCell ref="A4:I4"/>
    <mergeCell ref="A58:H58"/>
  </mergeCells>
  <hyperlinks>
    <hyperlink ref="A20" r:id="rId1" location="foot4" display="http://njt.hu/cgi_bin/njt_doc.cgi?docid=142896.245143 - foot4" xr:uid="{00000000-0004-0000-2400-000000000000}"/>
    <hyperlink ref="A50" r:id="rId2" location="foot4" display="http://njt.hu/cgi_bin/njt_doc.cgi?docid=142896.245143 - foot4" xr:uid="{00000000-0004-0000-2400-000001000000}"/>
    <hyperlink ref="A56" r:id="rId3" location="foot5" display="http://njt.hu/cgi_bin/njt_doc.cgi?docid=142896.245143 - foot5" xr:uid="{00000000-0004-0000-2400-000002000000}"/>
    <hyperlink ref="A65" r:id="rId4" location="foot53" display="http://njt.hu/cgi_bin/njt_doc.cgi?docid=139876.243471 - foot53" xr:uid="{00000000-0004-0000-2400-000003000000}"/>
  </hyperlinks>
  <pageMargins left="0.70866141732283472" right="0.70866141732283472" top="0.74803149606299213" bottom="0.74803149606299213" header="0.31496062992125984" footer="0.31496062992125984"/>
  <pageSetup paperSize="9" scale="56" orientation="landscape" horizontalDpi="300" verticalDpi="300" r:id="rId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H45"/>
  <sheetViews>
    <sheetView view="pageBreakPreview" zoomScale="60" zoomScaleNormal="100" workbookViewId="0">
      <selection activeCell="I27" sqref="I27"/>
    </sheetView>
  </sheetViews>
  <sheetFormatPr defaultColWidth="9.109375" defaultRowHeight="14.4" x14ac:dyDescent="0.3"/>
  <cols>
    <col min="1" max="1" width="86.33203125" style="430" customWidth="1"/>
    <col min="2" max="2" width="19.5546875" style="429" customWidth="1"/>
    <col min="3" max="16384" width="9.109375" style="430"/>
  </cols>
  <sheetData>
    <row r="1" spans="1:8" ht="15" customHeight="1" x14ac:dyDescent="0.3">
      <c r="A1" s="1014" t="s">
        <v>1158</v>
      </c>
      <c r="B1" s="1014"/>
    </row>
    <row r="2" spans="1:8" ht="18" customHeight="1" x14ac:dyDescent="0.35">
      <c r="A2" s="1015" t="str">
        <f>' Melléklet 2020'!A1:B1</f>
        <v>Szőc Község Önkormányzata</v>
      </c>
      <c r="B2" s="1015"/>
      <c r="C2" s="432"/>
      <c r="D2" s="432"/>
      <c r="E2" s="432"/>
      <c r="F2" s="432"/>
      <c r="G2" s="432"/>
      <c r="H2" s="432"/>
    </row>
    <row r="3" spans="1:8" ht="25.5" customHeight="1" x14ac:dyDescent="0.35">
      <c r="A3" s="1016" t="s">
        <v>1121</v>
      </c>
      <c r="B3" s="1016"/>
      <c r="C3" s="433"/>
      <c r="D3" s="433"/>
      <c r="E3" s="433"/>
      <c r="F3" s="433"/>
      <c r="G3" s="433"/>
      <c r="H3" s="433"/>
    </row>
    <row r="4" spans="1:8" ht="71.25" customHeight="1" x14ac:dyDescent="0.35">
      <c r="A4" s="1017" t="s">
        <v>1003</v>
      </c>
      <c r="B4" s="1017"/>
      <c r="C4" s="434"/>
      <c r="D4" s="434"/>
      <c r="E4" s="434"/>
      <c r="F4" s="434"/>
      <c r="G4" s="434"/>
    </row>
    <row r="5" spans="1:8" ht="24" customHeight="1" x14ac:dyDescent="0.35">
      <c r="A5" s="590"/>
      <c r="B5" s="606"/>
      <c r="C5" s="434"/>
      <c r="D5" s="434"/>
      <c r="E5" s="434"/>
      <c r="F5" s="434"/>
      <c r="G5" s="434"/>
    </row>
    <row r="6" spans="1:8" ht="22.5" customHeight="1" x14ac:dyDescent="0.3">
      <c r="A6" s="592" t="s">
        <v>664</v>
      </c>
      <c r="B6" s="552"/>
    </row>
    <row r="7" spans="1:8" ht="15.6" x14ac:dyDescent="0.3">
      <c r="A7" s="607" t="s">
        <v>1114</v>
      </c>
      <c r="B7" s="563" t="s">
        <v>673</v>
      </c>
    </row>
    <row r="8" spans="1:8" ht="15.6" x14ac:dyDescent="0.3">
      <c r="A8" s="593" t="s">
        <v>64</v>
      </c>
      <c r="B8" s="608">
        <v>0</v>
      </c>
      <c r="C8" s="429"/>
    </row>
    <row r="9" spans="1:8" ht="15.6" x14ac:dyDescent="0.3">
      <c r="A9" s="490" t="s">
        <v>65</v>
      </c>
      <c r="B9" s="608">
        <v>0</v>
      </c>
    </row>
    <row r="10" spans="1:8" ht="15.6" x14ac:dyDescent="0.3">
      <c r="A10" s="593" t="s">
        <v>66</v>
      </c>
      <c r="B10" s="608">
        <v>0</v>
      </c>
    </row>
    <row r="11" spans="1:8" ht="15.6" x14ac:dyDescent="0.3">
      <c r="A11" s="593" t="s">
        <v>67</v>
      </c>
      <c r="B11" s="608">
        <v>0</v>
      </c>
    </row>
    <row r="12" spans="1:8" ht="15.6" x14ac:dyDescent="0.3">
      <c r="A12" s="593" t="s">
        <v>68</v>
      </c>
      <c r="B12" s="608">
        <v>0</v>
      </c>
    </row>
    <row r="13" spans="1:8" ht="15.6" x14ac:dyDescent="0.3">
      <c r="A13" s="593" t="s">
        <v>69</v>
      </c>
      <c r="B13" s="608">
        <v>0</v>
      </c>
    </row>
    <row r="14" spans="1:8" ht="15.6" x14ac:dyDescent="0.3">
      <c r="A14" s="593" t="s">
        <v>70</v>
      </c>
      <c r="B14" s="608">
        <v>0</v>
      </c>
    </row>
    <row r="15" spans="1:8" ht="15.6" x14ac:dyDescent="0.3">
      <c r="A15" s="593" t="s">
        <v>71</v>
      </c>
      <c r="B15" s="608">
        <v>0</v>
      </c>
    </row>
    <row r="16" spans="1:8" ht="15.6" x14ac:dyDescent="0.3">
      <c r="A16" s="565" t="s">
        <v>676</v>
      </c>
      <c r="B16" s="609">
        <f>SUM(B8:B15)</f>
        <v>0</v>
      </c>
    </row>
    <row r="17" spans="1:2" ht="31.2" x14ac:dyDescent="0.3">
      <c r="A17" s="496" t="s">
        <v>668</v>
      </c>
      <c r="B17" s="608">
        <v>0</v>
      </c>
    </row>
    <row r="18" spans="1:2" ht="31.2" x14ac:dyDescent="0.3">
      <c r="A18" s="496" t="s">
        <v>669</v>
      </c>
      <c r="B18" s="608">
        <v>0</v>
      </c>
    </row>
    <row r="19" spans="1:2" ht="15.6" x14ac:dyDescent="0.3">
      <c r="A19" s="493" t="s">
        <v>670</v>
      </c>
      <c r="B19" s="608">
        <v>0</v>
      </c>
    </row>
    <row r="20" spans="1:2" ht="15.6" x14ac:dyDescent="0.3">
      <c r="A20" s="493" t="s">
        <v>671</v>
      </c>
      <c r="B20" s="608">
        <v>0</v>
      </c>
    </row>
    <row r="21" spans="1:2" ht="15.6" x14ac:dyDescent="0.3">
      <c r="A21" s="593" t="s">
        <v>674</v>
      </c>
      <c r="B21" s="608">
        <v>0</v>
      </c>
    </row>
    <row r="22" spans="1:2" ht="15.6" x14ac:dyDescent="0.3">
      <c r="A22" s="497" t="s">
        <v>672</v>
      </c>
      <c r="B22" s="609">
        <v>0</v>
      </c>
    </row>
    <row r="23" spans="1:2" ht="15.6" x14ac:dyDescent="0.3">
      <c r="A23" s="516" t="s">
        <v>675</v>
      </c>
      <c r="B23" s="605">
        <v>0</v>
      </c>
    </row>
    <row r="24" spans="1:2" ht="15.6" x14ac:dyDescent="0.3">
      <c r="A24" s="565" t="s">
        <v>545</v>
      </c>
      <c r="B24" s="563">
        <f>SUM(B22:B23)</f>
        <v>0</v>
      </c>
    </row>
    <row r="25" spans="1:2" ht="15.6" x14ac:dyDescent="0.3">
      <c r="A25" s="549"/>
      <c r="B25" s="552"/>
    </row>
    <row r="26" spans="1:2" ht="15.6" x14ac:dyDescent="0.3">
      <c r="A26" s="549"/>
      <c r="B26" s="552"/>
    </row>
    <row r="27" spans="1:2" ht="15.6" x14ac:dyDescent="0.3">
      <c r="A27" s="610" t="s">
        <v>667</v>
      </c>
      <c r="B27" s="563" t="s">
        <v>673</v>
      </c>
    </row>
    <row r="28" spans="1:2" ht="15.6" x14ac:dyDescent="0.3">
      <c r="A28" s="593" t="s">
        <v>64</v>
      </c>
      <c r="B28" s="608">
        <v>0</v>
      </c>
    </row>
    <row r="29" spans="1:2" ht="15.6" x14ac:dyDescent="0.3">
      <c r="A29" s="490" t="s">
        <v>65</v>
      </c>
      <c r="B29" s="608">
        <v>0</v>
      </c>
    </row>
    <row r="30" spans="1:2" ht="15.6" x14ac:dyDescent="0.3">
      <c r="A30" s="593" t="s">
        <v>66</v>
      </c>
      <c r="B30" s="608">
        <v>0</v>
      </c>
    </row>
    <row r="31" spans="1:2" ht="15.6" x14ac:dyDescent="0.3">
      <c r="A31" s="593" t="s">
        <v>67</v>
      </c>
      <c r="B31" s="608">
        <v>0</v>
      </c>
    </row>
    <row r="32" spans="1:2" ht="15.6" x14ac:dyDescent="0.3">
      <c r="A32" s="593" t="s">
        <v>68</v>
      </c>
      <c r="B32" s="608">
        <v>0</v>
      </c>
    </row>
    <row r="33" spans="1:2" ht="15.6" x14ac:dyDescent="0.3">
      <c r="A33" s="593" t="s">
        <v>69</v>
      </c>
      <c r="B33" s="608">
        <v>0</v>
      </c>
    </row>
    <row r="34" spans="1:2" ht="15.6" x14ac:dyDescent="0.3">
      <c r="A34" s="593" t="s">
        <v>70</v>
      </c>
      <c r="B34" s="608">
        <v>0</v>
      </c>
    </row>
    <row r="35" spans="1:2" ht="15.6" x14ac:dyDescent="0.3">
      <c r="A35" s="593" t="s">
        <v>71</v>
      </c>
      <c r="B35" s="608">
        <v>0</v>
      </c>
    </row>
    <row r="36" spans="1:2" ht="15.6" x14ac:dyDescent="0.3">
      <c r="A36" s="565" t="s">
        <v>676</v>
      </c>
      <c r="B36" s="609">
        <f>SUM(B28:B35)</f>
        <v>0</v>
      </c>
    </row>
    <row r="37" spans="1:2" ht="31.2" x14ac:dyDescent="0.3">
      <c r="A37" s="496" t="s">
        <v>668</v>
      </c>
      <c r="B37" s="608">
        <v>0</v>
      </c>
    </row>
    <row r="38" spans="1:2" ht="31.2" x14ac:dyDescent="0.3">
      <c r="A38" s="496" t="s">
        <v>669</v>
      </c>
      <c r="B38" s="608">
        <v>0</v>
      </c>
    </row>
    <row r="39" spans="1:2" ht="15.6" x14ac:dyDescent="0.3">
      <c r="A39" s="493" t="s">
        <v>670</v>
      </c>
      <c r="B39" s="608">
        <v>0</v>
      </c>
    </row>
    <row r="40" spans="1:2" ht="15.6" x14ac:dyDescent="0.3">
      <c r="A40" s="493" t="s">
        <v>671</v>
      </c>
      <c r="B40" s="608">
        <v>0</v>
      </c>
    </row>
    <row r="41" spans="1:2" ht="15.6" x14ac:dyDescent="0.3">
      <c r="A41" s="593" t="s">
        <v>674</v>
      </c>
      <c r="B41" s="608">
        <v>0</v>
      </c>
    </row>
    <row r="42" spans="1:2" ht="15.6" x14ac:dyDescent="0.3">
      <c r="A42" s="497" t="s">
        <v>672</v>
      </c>
      <c r="B42" s="608">
        <v>0</v>
      </c>
    </row>
    <row r="43" spans="1:2" ht="15.6" x14ac:dyDescent="0.3">
      <c r="A43" s="516" t="s">
        <v>675</v>
      </c>
      <c r="B43" s="608">
        <v>0</v>
      </c>
    </row>
    <row r="44" spans="1:2" ht="15.6" x14ac:dyDescent="0.3">
      <c r="A44" s="565" t="s">
        <v>545</v>
      </c>
      <c r="B44" s="609">
        <v>0</v>
      </c>
    </row>
    <row r="45" spans="1:2" ht="15.6" x14ac:dyDescent="0.3">
      <c r="A45" s="483"/>
      <c r="B45" s="517"/>
    </row>
  </sheetData>
  <mergeCells count="4">
    <mergeCell ref="A1:B1"/>
    <mergeCell ref="A2:B2"/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82" orientation="portrait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H71"/>
  <sheetViews>
    <sheetView view="pageBreakPreview" zoomScale="60" zoomScaleNormal="100" workbookViewId="0">
      <selection activeCell="D35" sqref="D35"/>
    </sheetView>
  </sheetViews>
  <sheetFormatPr defaultColWidth="9.109375" defaultRowHeight="14.4" x14ac:dyDescent="0.3"/>
  <cols>
    <col min="1" max="1" width="64.5546875" style="430" customWidth="1"/>
    <col min="2" max="2" width="11" style="430" customWidth="1"/>
    <col min="3" max="3" width="33.88671875" style="430" customWidth="1"/>
    <col min="4" max="4" width="35.5546875" style="430" customWidth="1"/>
    <col min="5" max="16384" width="9.109375" style="430"/>
  </cols>
  <sheetData>
    <row r="1" spans="1:8" ht="15" customHeight="1" x14ac:dyDescent="0.3">
      <c r="A1" s="1014" t="s">
        <v>1159</v>
      </c>
      <c r="B1" s="1014"/>
      <c r="C1" s="1014"/>
      <c r="D1" s="1014"/>
    </row>
    <row r="2" spans="1:8" ht="18" customHeight="1" x14ac:dyDescent="0.35">
      <c r="A2" s="1015" t="str">
        <f>' Melléklet 2020'!A1:B1</f>
        <v>Szőc Község Önkormányzata</v>
      </c>
      <c r="B2" s="1015"/>
      <c r="C2" s="1015"/>
      <c r="D2" s="1015"/>
      <c r="E2" s="432"/>
      <c r="F2" s="432"/>
      <c r="G2" s="432"/>
      <c r="H2" s="432"/>
    </row>
    <row r="3" spans="1:8" ht="25.5" customHeight="1" x14ac:dyDescent="0.35">
      <c r="A3" s="1016" t="s">
        <v>1121</v>
      </c>
      <c r="B3" s="1016"/>
      <c r="C3" s="1016"/>
      <c r="D3" s="1016"/>
      <c r="E3" s="433"/>
      <c r="F3" s="433"/>
      <c r="G3" s="433"/>
      <c r="H3" s="433"/>
    </row>
    <row r="4" spans="1:8" ht="48.75" customHeight="1" x14ac:dyDescent="0.3">
      <c r="A4" s="1017" t="s">
        <v>33</v>
      </c>
      <c r="B4" s="1022"/>
      <c r="C4" s="1022"/>
      <c r="D4" s="1026"/>
    </row>
    <row r="5" spans="1:8" ht="21" customHeight="1" x14ac:dyDescent="0.3">
      <c r="A5" s="590"/>
      <c r="B5" s="591"/>
      <c r="C5" s="591"/>
      <c r="D5" s="549"/>
    </row>
    <row r="6" spans="1:8" ht="15.6" x14ac:dyDescent="0.3">
      <c r="A6" s="592" t="s">
        <v>664</v>
      </c>
      <c r="B6" s="549"/>
      <c r="C6" s="549"/>
      <c r="D6" s="549"/>
    </row>
    <row r="7" spans="1:8" ht="31.2" x14ac:dyDescent="0.3">
      <c r="A7" s="565" t="s">
        <v>632</v>
      </c>
      <c r="B7" s="488" t="s">
        <v>83</v>
      </c>
      <c r="C7" s="487" t="s">
        <v>24</v>
      </c>
      <c r="D7" s="487" t="s">
        <v>26</v>
      </c>
    </row>
    <row r="8" spans="1:8" ht="15.6" x14ac:dyDescent="0.3">
      <c r="A8" s="518" t="s">
        <v>420</v>
      </c>
      <c r="B8" s="493" t="s">
        <v>220</v>
      </c>
      <c r="C8" s="551">
        <v>0</v>
      </c>
      <c r="D8" s="615">
        <v>0</v>
      </c>
    </row>
    <row r="9" spans="1:8" ht="15.6" x14ac:dyDescent="0.3">
      <c r="A9" s="611" t="s">
        <v>221</v>
      </c>
      <c r="B9" s="611" t="s">
        <v>220</v>
      </c>
      <c r="C9" s="551">
        <v>0</v>
      </c>
      <c r="D9" s="615">
        <v>0</v>
      </c>
    </row>
    <row r="10" spans="1:8" ht="15.6" x14ac:dyDescent="0.3">
      <c r="A10" s="611" t="s">
        <v>222</v>
      </c>
      <c r="B10" s="611" t="s">
        <v>220</v>
      </c>
      <c r="C10" s="551">
        <v>0</v>
      </c>
      <c r="D10" s="615">
        <v>0</v>
      </c>
    </row>
    <row r="11" spans="1:8" ht="15.6" x14ac:dyDescent="0.3">
      <c r="A11" s="518" t="s">
        <v>223</v>
      </c>
      <c r="B11" s="493" t="s">
        <v>224</v>
      </c>
      <c r="C11" s="551">
        <v>0</v>
      </c>
      <c r="D11" s="615">
        <v>0</v>
      </c>
    </row>
    <row r="12" spans="1:8" ht="15.6" x14ac:dyDescent="0.3">
      <c r="A12" s="518" t="s">
        <v>419</v>
      </c>
      <c r="B12" s="493" t="s">
        <v>225</v>
      </c>
      <c r="C12" s="551">
        <v>0</v>
      </c>
      <c r="D12" s="615">
        <v>0</v>
      </c>
    </row>
    <row r="13" spans="1:8" ht="15.6" x14ac:dyDescent="0.3">
      <c r="A13" s="611" t="s">
        <v>221</v>
      </c>
      <c r="B13" s="611" t="s">
        <v>225</v>
      </c>
      <c r="C13" s="551">
        <v>0</v>
      </c>
      <c r="D13" s="615">
        <v>0</v>
      </c>
    </row>
    <row r="14" spans="1:8" ht="15.6" x14ac:dyDescent="0.3">
      <c r="A14" s="611" t="s">
        <v>222</v>
      </c>
      <c r="B14" s="611" t="s">
        <v>225</v>
      </c>
      <c r="C14" s="551">
        <v>0</v>
      </c>
      <c r="D14" s="615">
        <v>0</v>
      </c>
    </row>
    <row r="15" spans="1:8" ht="15.6" x14ac:dyDescent="0.3">
      <c r="A15" s="516" t="s">
        <v>418</v>
      </c>
      <c r="B15" s="494" t="s">
        <v>227</v>
      </c>
      <c r="C15" s="551">
        <v>0</v>
      </c>
      <c r="D15" s="615">
        <v>0</v>
      </c>
    </row>
    <row r="16" spans="1:8" ht="15.6" x14ac:dyDescent="0.3">
      <c r="A16" s="612" t="s">
        <v>423</v>
      </c>
      <c r="B16" s="493" t="s">
        <v>228</v>
      </c>
      <c r="C16" s="551">
        <v>0</v>
      </c>
      <c r="D16" s="615">
        <v>0</v>
      </c>
    </row>
    <row r="17" spans="1:4" ht="15.6" x14ac:dyDescent="0.3">
      <c r="A17" s="611" t="s">
        <v>229</v>
      </c>
      <c r="B17" s="611" t="s">
        <v>228</v>
      </c>
      <c r="C17" s="551">
        <v>0</v>
      </c>
      <c r="D17" s="615">
        <v>0</v>
      </c>
    </row>
    <row r="18" spans="1:4" ht="15.6" x14ac:dyDescent="0.3">
      <c r="A18" s="611" t="s">
        <v>230</v>
      </c>
      <c r="B18" s="611" t="s">
        <v>228</v>
      </c>
      <c r="C18" s="551">
        <v>0</v>
      </c>
      <c r="D18" s="615">
        <v>0</v>
      </c>
    </row>
    <row r="19" spans="1:4" ht="15.6" x14ac:dyDescent="0.3">
      <c r="A19" s="612" t="s">
        <v>424</v>
      </c>
      <c r="B19" s="493" t="s">
        <v>231</v>
      </c>
      <c r="C19" s="551">
        <v>0</v>
      </c>
      <c r="D19" s="615">
        <v>0</v>
      </c>
    </row>
    <row r="20" spans="1:4" ht="15.6" x14ac:dyDescent="0.3">
      <c r="A20" s="611" t="s">
        <v>222</v>
      </c>
      <c r="B20" s="611" t="s">
        <v>231</v>
      </c>
      <c r="C20" s="551">
        <v>0</v>
      </c>
      <c r="D20" s="615">
        <v>0</v>
      </c>
    </row>
    <row r="21" spans="1:4" ht="15.6" x14ac:dyDescent="0.3">
      <c r="A21" s="496" t="s">
        <v>232</v>
      </c>
      <c r="B21" s="493" t="s">
        <v>233</v>
      </c>
      <c r="C21" s="551">
        <v>0</v>
      </c>
      <c r="D21" s="615">
        <v>0</v>
      </c>
    </row>
    <row r="22" spans="1:4" ht="15.6" x14ac:dyDescent="0.3">
      <c r="A22" s="496" t="s">
        <v>425</v>
      </c>
      <c r="B22" s="493" t="s">
        <v>234</v>
      </c>
      <c r="C22" s="551">
        <v>0</v>
      </c>
      <c r="D22" s="615">
        <v>0</v>
      </c>
    </row>
    <row r="23" spans="1:4" ht="15.6" x14ac:dyDescent="0.3">
      <c r="A23" s="611" t="s">
        <v>230</v>
      </c>
      <c r="B23" s="611" t="s">
        <v>234</v>
      </c>
      <c r="C23" s="551">
        <v>0</v>
      </c>
      <c r="D23" s="615">
        <v>0</v>
      </c>
    </row>
    <row r="24" spans="1:4" ht="15.6" x14ac:dyDescent="0.3">
      <c r="A24" s="611" t="s">
        <v>222</v>
      </c>
      <c r="B24" s="611" t="s">
        <v>234</v>
      </c>
      <c r="C24" s="551">
        <v>0</v>
      </c>
      <c r="D24" s="615">
        <v>0</v>
      </c>
    </row>
    <row r="25" spans="1:4" ht="15.6" x14ac:dyDescent="0.3">
      <c r="A25" s="607" t="s">
        <v>421</v>
      </c>
      <c r="B25" s="494" t="s">
        <v>235</v>
      </c>
      <c r="C25" s="551">
        <v>0</v>
      </c>
      <c r="D25" s="615">
        <v>0</v>
      </c>
    </row>
    <row r="26" spans="1:4" ht="15.6" x14ac:dyDescent="0.3">
      <c r="A26" s="612" t="s">
        <v>236</v>
      </c>
      <c r="B26" s="493" t="s">
        <v>237</v>
      </c>
      <c r="C26" s="551">
        <v>0</v>
      </c>
      <c r="D26" s="615">
        <v>0</v>
      </c>
    </row>
    <row r="27" spans="1:4" ht="15.6" x14ac:dyDescent="0.3">
      <c r="A27" s="612" t="s">
        <v>238</v>
      </c>
      <c r="B27" s="493" t="s">
        <v>239</v>
      </c>
      <c r="C27" s="551">
        <v>0</v>
      </c>
      <c r="D27" s="615">
        <v>0</v>
      </c>
    </row>
    <row r="28" spans="1:4" ht="15.6" x14ac:dyDescent="0.3">
      <c r="A28" s="612" t="s">
        <v>242</v>
      </c>
      <c r="B28" s="493" t="s">
        <v>243</v>
      </c>
      <c r="C28" s="615">
        <v>0</v>
      </c>
      <c r="D28" s="615">
        <v>0</v>
      </c>
    </row>
    <row r="29" spans="1:4" ht="15.6" x14ac:dyDescent="0.3">
      <c r="A29" s="612" t="s">
        <v>244</v>
      </c>
      <c r="B29" s="493" t="s">
        <v>245</v>
      </c>
      <c r="C29" s="615">
        <v>0</v>
      </c>
      <c r="D29" s="615">
        <v>0</v>
      </c>
    </row>
    <row r="30" spans="1:4" ht="15.6" x14ac:dyDescent="0.3">
      <c r="A30" s="612" t="s">
        <v>246</v>
      </c>
      <c r="B30" s="493" t="s">
        <v>247</v>
      </c>
      <c r="C30" s="615">
        <v>0</v>
      </c>
      <c r="D30" s="615">
        <v>0</v>
      </c>
    </row>
    <row r="31" spans="1:4" ht="15.6" x14ac:dyDescent="0.3">
      <c r="A31" s="607" t="s">
        <v>422</v>
      </c>
      <c r="B31" s="494" t="s">
        <v>248</v>
      </c>
      <c r="C31" s="616">
        <f>SUM(C26:C30)</f>
        <v>0</v>
      </c>
      <c r="D31" s="671">
        <v>0</v>
      </c>
    </row>
    <row r="32" spans="1:4" ht="15.6" x14ac:dyDescent="0.3">
      <c r="A32" s="612" t="s">
        <v>249</v>
      </c>
      <c r="B32" s="493" t="s">
        <v>250</v>
      </c>
      <c r="C32" s="615">
        <v>0</v>
      </c>
      <c r="D32" s="615">
        <v>0</v>
      </c>
    </row>
    <row r="33" spans="1:4" ht="15.6" x14ac:dyDescent="0.3">
      <c r="A33" s="518" t="s">
        <v>251</v>
      </c>
      <c r="B33" s="493" t="s">
        <v>252</v>
      </c>
      <c r="C33" s="615">
        <v>0</v>
      </c>
      <c r="D33" s="615">
        <v>0</v>
      </c>
    </row>
    <row r="34" spans="1:4" ht="15.6" x14ac:dyDescent="0.3">
      <c r="A34" s="612" t="s">
        <v>426</v>
      </c>
      <c r="B34" s="493" t="s">
        <v>253</v>
      </c>
      <c r="C34" s="615">
        <v>0</v>
      </c>
      <c r="D34" s="615">
        <v>0</v>
      </c>
    </row>
    <row r="35" spans="1:4" ht="15.6" x14ac:dyDescent="0.3">
      <c r="A35" s="611" t="s">
        <v>222</v>
      </c>
      <c r="B35" s="611" t="s">
        <v>253</v>
      </c>
      <c r="C35" s="615">
        <v>0</v>
      </c>
      <c r="D35" s="615">
        <v>0</v>
      </c>
    </row>
    <row r="36" spans="1:4" ht="15.6" x14ac:dyDescent="0.3">
      <c r="A36" s="612" t="s">
        <v>427</v>
      </c>
      <c r="B36" s="493" t="s">
        <v>254</v>
      </c>
      <c r="C36" s="615">
        <v>0</v>
      </c>
      <c r="D36" s="615">
        <v>0</v>
      </c>
    </row>
    <row r="37" spans="1:4" ht="15.6" x14ac:dyDescent="0.3">
      <c r="A37" s="611" t="s">
        <v>255</v>
      </c>
      <c r="B37" s="611" t="s">
        <v>254</v>
      </c>
      <c r="C37" s="615">
        <v>0</v>
      </c>
      <c r="D37" s="615">
        <v>0</v>
      </c>
    </row>
    <row r="38" spans="1:4" ht="15.6" x14ac:dyDescent="0.3">
      <c r="A38" s="611" t="s">
        <v>256</v>
      </c>
      <c r="B38" s="611" t="s">
        <v>254</v>
      </c>
      <c r="C38" s="615">
        <v>0</v>
      </c>
      <c r="D38" s="615">
        <v>0</v>
      </c>
    </row>
    <row r="39" spans="1:4" ht="15.6" x14ac:dyDescent="0.3">
      <c r="A39" s="611" t="s">
        <v>257</v>
      </c>
      <c r="B39" s="611" t="s">
        <v>254</v>
      </c>
      <c r="C39" s="615">
        <v>0</v>
      </c>
      <c r="D39" s="615">
        <v>0</v>
      </c>
    </row>
    <row r="40" spans="1:4" ht="15.6" x14ac:dyDescent="0.3">
      <c r="A40" s="611" t="s">
        <v>222</v>
      </c>
      <c r="B40" s="611" t="s">
        <v>254</v>
      </c>
      <c r="C40" s="615">
        <v>0</v>
      </c>
      <c r="D40" s="615">
        <v>0</v>
      </c>
    </row>
    <row r="41" spans="1:4" ht="15.6" x14ac:dyDescent="0.3">
      <c r="A41" s="607" t="s">
        <v>428</v>
      </c>
      <c r="B41" s="494" t="s">
        <v>258</v>
      </c>
      <c r="C41" s="615">
        <v>0</v>
      </c>
      <c r="D41" s="615">
        <v>0</v>
      </c>
    </row>
    <row r="42" spans="1:4" ht="15.6" x14ac:dyDescent="0.3">
      <c r="A42" s="549"/>
      <c r="B42" s="549"/>
      <c r="C42" s="549"/>
      <c r="D42" s="549"/>
    </row>
    <row r="43" spans="1:4" ht="15.6" x14ac:dyDescent="0.3">
      <c r="A43" s="549"/>
      <c r="B43" s="549"/>
      <c r="C43" s="549"/>
      <c r="D43" s="549"/>
    </row>
    <row r="44" spans="1:4" ht="31.2" x14ac:dyDescent="0.3">
      <c r="A44" s="565" t="s">
        <v>632</v>
      </c>
      <c r="B44" s="488" t="s">
        <v>83</v>
      </c>
      <c r="C44" s="487" t="s">
        <v>24</v>
      </c>
      <c r="D44" s="487" t="s">
        <v>25</v>
      </c>
    </row>
    <row r="45" spans="1:4" ht="15.6" x14ac:dyDescent="0.3">
      <c r="A45" s="612" t="s">
        <v>493</v>
      </c>
      <c r="B45" s="493" t="s">
        <v>348</v>
      </c>
      <c r="C45" s="615">
        <v>0</v>
      </c>
      <c r="D45" s="615">
        <v>0</v>
      </c>
    </row>
    <row r="46" spans="1:4" ht="15.6" x14ac:dyDescent="0.3">
      <c r="A46" s="613" t="s">
        <v>221</v>
      </c>
      <c r="B46" s="613" t="s">
        <v>348</v>
      </c>
      <c r="C46" s="615">
        <v>0</v>
      </c>
      <c r="D46" s="615">
        <v>0</v>
      </c>
    </row>
    <row r="47" spans="1:4" ht="15.6" x14ac:dyDescent="0.3">
      <c r="A47" s="518" t="s">
        <v>349</v>
      </c>
      <c r="B47" s="493" t="s">
        <v>350</v>
      </c>
      <c r="C47" s="615">
        <v>0</v>
      </c>
      <c r="D47" s="615">
        <v>0</v>
      </c>
    </row>
    <row r="48" spans="1:4" ht="15.6" x14ac:dyDescent="0.3">
      <c r="A48" s="612" t="s">
        <v>542</v>
      </c>
      <c r="B48" s="493" t="s">
        <v>351</v>
      </c>
      <c r="C48" s="615">
        <v>0</v>
      </c>
      <c r="D48" s="615">
        <v>0</v>
      </c>
    </row>
    <row r="49" spans="1:4" ht="15.6" x14ac:dyDescent="0.3">
      <c r="A49" s="613" t="s">
        <v>221</v>
      </c>
      <c r="B49" s="613" t="s">
        <v>351</v>
      </c>
      <c r="C49" s="615">
        <v>0</v>
      </c>
      <c r="D49" s="615">
        <v>0</v>
      </c>
    </row>
    <row r="50" spans="1:4" ht="15.6" x14ac:dyDescent="0.3">
      <c r="A50" s="516" t="s">
        <v>513</v>
      </c>
      <c r="B50" s="494" t="s">
        <v>352</v>
      </c>
      <c r="C50" s="615">
        <v>0</v>
      </c>
      <c r="D50" s="615">
        <v>0</v>
      </c>
    </row>
    <row r="51" spans="1:4" ht="15.6" x14ac:dyDescent="0.3">
      <c r="A51" s="518" t="s">
        <v>543</v>
      </c>
      <c r="B51" s="493" t="s">
        <v>353</v>
      </c>
      <c r="C51" s="615">
        <v>0</v>
      </c>
      <c r="D51" s="615">
        <v>0</v>
      </c>
    </row>
    <row r="52" spans="1:4" ht="15.6" x14ac:dyDescent="0.3">
      <c r="A52" s="613" t="s">
        <v>229</v>
      </c>
      <c r="B52" s="613" t="s">
        <v>353</v>
      </c>
      <c r="C52" s="615">
        <v>0</v>
      </c>
      <c r="D52" s="615">
        <v>0</v>
      </c>
    </row>
    <row r="53" spans="1:4" ht="15.6" x14ac:dyDescent="0.3">
      <c r="A53" s="612" t="s">
        <v>354</v>
      </c>
      <c r="B53" s="493" t="s">
        <v>355</v>
      </c>
      <c r="C53" s="615">
        <v>0</v>
      </c>
      <c r="D53" s="615">
        <v>0</v>
      </c>
    </row>
    <row r="54" spans="1:4" ht="15.6" x14ac:dyDescent="0.3">
      <c r="A54" s="496" t="s">
        <v>544</v>
      </c>
      <c r="B54" s="493" t="s">
        <v>356</v>
      </c>
      <c r="C54" s="615">
        <v>0</v>
      </c>
      <c r="D54" s="615">
        <v>0</v>
      </c>
    </row>
    <row r="55" spans="1:4" ht="15.6" x14ac:dyDescent="0.3">
      <c r="A55" s="613" t="s">
        <v>230</v>
      </c>
      <c r="B55" s="613" t="s">
        <v>356</v>
      </c>
      <c r="C55" s="615">
        <v>0</v>
      </c>
      <c r="D55" s="615">
        <v>0</v>
      </c>
    </row>
    <row r="56" spans="1:4" ht="15.6" x14ac:dyDescent="0.3">
      <c r="A56" s="612" t="s">
        <v>357</v>
      </c>
      <c r="B56" s="493" t="s">
        <v>358</v>
      </c>
      <c r="C56" s="615">
        <v>0</v>
      </c>
      <c r="D56" s="615">
        <v>0</v>
      </c>
    </row>
    <row r="57" spans="1:4" ht="15.6" x14ac:dyDescent="0.3">
      <c r="A57" s="607" t="s">
        <v>514</v>
      </c>
      <c r="B57" s="494" t="s">
        <v>359</v>
      </c>
      <c r="C57" s="615">
        <v>0</v>
      </c>
      <c r="D57" s="615">
        <v>0</v>
      </c>
    </row>
    <row r="58" spans="1:4" ht="15.6" x14ac:dyDescent="0.3">
      <c r="A58" s="607" t="s">
        <v>363</v>
      </c>
      <c r="B58" s="494" t="s">
        <v>364</v>
      </c>
      <c r="C58" s="615">
        <v>0</v>
      </c>
      <c r="D58" s="615">
        <v>0</v>
      </c>
    </row>
    <row r="59" spans="1:4" ht="15.6" x14ac:dyDescent="0.3">
      <c r="A59" s="607" t="s">
        <v>365</v>
      </c>
      <c r="B59" s="494" t="s">
        <v>366</v>
      </c>
      <c r="C59" s="615">
        <v>0</v>
      </c>
      <c r="D59" s="615">
        <v>0</v>
      </c>
    </row>
    <row r="60" spans="1:4" ht="15.6" x14ac:dyDescent="0.3">
      <c r="A60" s="607" t="s">
        <v>369</v>
      </c>
      <c r="B60" s="494" t="s">
        <v>370</v>
      </c>
      <c r="C60" s="615">
        <v>0</v>
      </c>
      <c r="D60" s="615">
        <v>0</v>
      </c>
    </row>
    <row r="61" spans="1:4" ht="15.6" x14ac:dyDescent="0.3">
      <c r="A61" s="516" t="s">
        <v>663</v>
      </c>
      <c r="B61" s="494" t="s">
        <v>371</v>
      </c>
      <c r="C61" s="615">
        <v>0</v>
      </c>
      <c r="D61" s="615">
        <v>0</v>
      </c>
    </row>
    <row r="62" spans="1:4" ht="15.6" x14ac:dyDescent="0.3">
      <c r="A62" s="497" t="s">
        <v>372</v>
      </c>
      <c r="B62" s="494" t="s">
        <v>371</v>
      </c>
      <c r="C62" s="615">
        <v>0</v>
      </c>
      <c r="D62" s="615">
        <v>0</v>
      </c>
    </row>
    <row r="63" spans="1:4" ht="15.6" x14ac:dyDescent="0.3">
      <c r="A63" s="516" t="s">
        <v>516</v>
      </c>
      <c r="B63" s="494" t="s">
        <v>373</v>
      </c>
      <c r="C63" s="615">
        <v>0</v>
      </c>
      <c r="D63" s="615">
        <v>0</v>
      </c>
    </row>
    <row r="64" spans="1:4" ht="15.6" x14ac:dyDescent="0.3">
      <c r="A64" s="518" t="s">
        <v>374</v>
      </c>
      <c r="B64" s="493" t="s">
        <v>375</v>
      </c>
      <c r="C64" s="615">
        <v>0</v>
      </c>
      <c r="D64" s="615">
        <v>0</v>
      </c>
    </row>
    <row r="65" spans="1:4" ht="15.6" x14ac:dyDescent="0.3">
      <c r="A65" s="496" t="s">
        <v>376</v>
      </c>
      <c r="B65" s="493" t="s">
        <v>377</v>
      </c>
      <c r="C65" s="615">
        <v>0</v>
      </c>
      <c r="D65" s="615">
        <v>0</v>
      </c>
    </row>
    <row r="66" spans="1:4" ht="15.6" x14ac:dyDescent="0.3">
      <c r="A66" s="612" t="s">
        <v>378</v>
      </c>
      <c r="B66" s="493" t="s">
        <v>379</v>
      </c>
      <c r="C66" s="615">
        <v>0</v>
      </c>
      <c r="D66" s="615">
        <v>0</v>
      </c>
    </row>
    <row r="67" spans="1:4" ht="15.6" x14ac:dyDescent="0.3">
      <c r="A67" s="612" t="s">
        <v>498</v>
      </c>
      <c r="B67" s="493" t="s">
        <v>380</v>
      </c>
      <c r="C67" s="615">
        <v>0</v>
      </c>
      <c r="D67" s="615">
        <v>0</v>
      </c>
    </row>
    <row r="68" spans="1:4" ht="15.6" x14ac:dyDescent="0.3">
      <c r="A68" s="613" t="s">
        <v>255</v>
      </c>
      <c r="B68" s="613" t="s">
        <v>380</v>
      </c>
      <c r="C68" s="615">
        <v>0</v>
      </c>
      <c r="D68" s="615">
        <v>0</v>
      </c>
    </row>
    <row r="69" spans="1:4" ht="15.6" x14ac:dyDescent="0.3">
      <c r="A69" s="613" t="s">
        <v>256</v>
      </c>
      <c r="B69" s="613" t="s">
        <v>380</v>
      </c>
      <c r="C69" s="615">
        <v>0</v>
      </c>
      <c r="D69" s="615">
        <v>0</v>
      </c>
    </row>
    <row r="70" spans="1:4" ht="15.6" x14ac:dyDescent="0.3">
      <c r="A70" s="614" t="s">
        <v>257</v>
      </c>
      <c r="B70" s="614" t="s">
        <v>380</v>
      </c>
      <c r="C70" s="615">
        <v>0</v>
      </c>
      <c r="D70" s="615">
        <v>0</v>
      </c>
    </row>
    <row r="71" spans="1:4" ht="15.6" x14ac:dyDescent="0.3">
      <c r="A71" s="607" t="s">
        <v>517</v>
      </c>
      <c r="B71" s="494" t="s">
        <v>381</v>
      </c>
      <c r="C71" s="615">
        <v>0</v>
      </c>
      <c r="D71" s="615">
        <v>0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60" orientation="portrait" horizontalDpi="300" verticalDpi="30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E10"/>
  <sheetViews>
    <sheetView view="pageBreakPreview" zoomScale="60" zoomScaleNormal="100" workbookViewId="0">
      <selection activeCell="A5" sqref="A5"/>
    </sheetView>
  </sheetViews>
  <sheetFormatPr defaultRowHeight="14.4" x14ac:dyDescent="0.3"/>
  <cols>
    <col min="1" max="1" width="78.44140625" customWidth="1"/>
    <col min="2" max="2" width="14.5546875" customWidth="1"/>
    <col min="3" max="3" width="23.6640625" customWidth="1"/>
    <col min="4" max="4" width="19.5546875" customWidth="1"/>
  </cols>
  <sheetData>
    <row r="1" spans="1:5" ht="15" customHeight="1" x14ac:dyDescent="0.3">
      <c r="A1" s="1018" t="s">
        <v>1126</v>
      </c>
      <c r="B1" s="1018"/>
      <c r="C1" s="1018"/>
      <c r="D1" s="1018"/>
    </row>
    <row r="2" spans="1:5" ht="18" customHeight="1" x14ac:dyDescent="0.35">
      <c r="A2" s="998" t="s">
        <v>1103</v>
      </c>
      <c r="B2" s="998"/>
      <c r="C2" s="998"/>
      <c r="D2" s="998"/>
      <c r="E2" s="149"/>
    </row>
    <row r="3" spans="1:5" ht="25.5" customHeight="1" x14ac:dyDescent="0.35">
      <c r="A3" s="999" t="s">
        <v>1121</v>
      </c>
      <c r="B3" s="999"/>
      <c r="C3" s="999"/>
      <c r="D3" s="999"/>
      <c r="E3" s="127"/>
    </row>
    <row r="4" spans="1:5" ht="25.5" customHeight="1" x14ac:dyDescent="0.3">
      <c r="A4" s="1027" t="s">
        <v>1004</v>
      </c>
      <c r="B4" s="1021"/>
      <c r="C4" s="1021"/>
      <c r="D4" s="1021"/>
    </row>
    <row r="5" spans="1:5" ht="21.75" customHeight="1" x14ac:dyDescent="0.3">
      <c r="A5" s="617"/>
      <c r="B5" s="523"/>
      <c r="C5" s="523"/>
      <c r="D5" s="523"/>
    </row>
    <row r="6" spans="1:5" ht="20.25" customHeight="1" x14ac:dyDescent="0.3">
      <c r="A6" s="525" t="s">
        <v>664</v>
      </c>
      <c r="B6" s="466"/>
      <c r="C6" s="466"/>
      <c r="D6" s="466"/>
    </row>
    <row r="7" spans="1:5" ht="27.75" customHeight="1" x14ac:dyDescent="0.3">
      <c r="A7" s="618" t="s">
        <v>632</v>
      </c>
      <c r="B7" s="528" t="s">
        <v>83</v>
      </c>
      <c r="C7" s="619"/>
      <c r="D7" s="527" t="s">
        <v>19</v>
      </c>
    </row>
    <row r="8" spans="1:5" ht="26.25" customHeight="1" x14ac:dyDescent="0.3">
      <c r="A8" s="543" t="s">
        <v>17</v>
      </c>
      <c r="B8" s="620" t="s">
        <v>241</v>
      </c>
      <c r="C8" s="621">
        <v>0</v>
      </c>
      <c r="D8" s="622">
        <f>SUM(C8:C8)</f>
        <v>0</v>
      </c>
    </row>
    <row r="9" spans="1:5" ht="26.25" customHeight="1" x14ac:dyDescent="0.3">
      <c r="A9" s="543" t="s">
        <v>18</v>
      </c>
      <c r="B9" s="536" t="s">
        <v>241</v>
      </c>
      <c r="C9" s="573"/>
      <c r="D9" s="573"/>
    </row>
    <row r="10" spans="1:5" ht="22.5" customHeight="1" x14ac:dyDescent="0.3">
      <c r="A10" s="527" t="s">
        <v>21</v>
      </c>
      <c r="B10" s="527"/>
      <c r="C10" s="532">
        <f>SUM(C8:C9)</f>
        <v>0</v>
      </c>
      <c r="D10" s="541">
        <f t="shared" ref="D10" si="0">SUM(D8:D9)</f>
        <v>0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96" orientation="landscape" horizontalDpi="300" verticalDpi="30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Q230"/>
  <sheetViews>
    <sheetView view="pageBreakPreview" topLeftCell="B172" zoomScale="60" zoomScaleNormal="100" workbookViewId="0">
      <selection activeCell="S220" sqref="S220"/>
    </sheetView>
  </sheetViews>
  <sheetFormatPr defaultColWidth="9.109375" defaultRowHeight="14.4" x14ac:dyDescent="0.3"/>
  <cols>
    <col min="1" max="1" width="91.109375" style="430" customWidth="1"/>
    <col min="2" max="2" width="9.109375" style="430"/>
    <col min="3" max="3" width="15.6640625" style="430" customWidth="1"/>
    <col min="4" max="9" width="14.33203125" style="430" customWidth="1"/>
    <col min="10" max="10" width="15.33203125" style="430" customWidth="1"/>
    <col min="11" max="11" width="16.109375" style="430" customWidth="1"/>
    <col min="12" max="12" width="14.33203125" style="430" customWidth="1"/>
    <col min="13" max="13" width="14.109375" style="430" customWidth="1"/>
    <col min="14" max="14" width="14" style="430" customWidth="1"/>
    <col min="15" max="15" width="21.109375" style="430" customWidth="1"/>
    <col min="16" max="16" width="14.44140625" style="430" bestFit="1" customWidth="1"/>
    <col min="17" max="16384" width="9.109375" style="430"/>
  </cols>
  <sheetData>
    <row r="1" spans="1:17" s="154" customFormat="1" ht="15.6" x14ac:dyDescent="0.3">
      <c r="A1" s="1028" t="s">
        <v>1127</v>
      </c>
      <c r="B1" s="1028"/>
      <c r="C1" s="1028"/>
      <c r="D1" s="1028"/>
      <c r="E1" s="1028"/>
      <c r="F1" s="1028"/>
      <c r="G1" s="1028"/>
      <c r="H1" s="1028"/>
      <c r="I1" s="1028"/>
      <c r="J1" s="1028"/>
      <c r="K1" s="1028"/>
      <c r="L1" s="1028"/>
      <c r="M1" s="1028"/>
      <c r="N1" s="1028"/>
      <c r="O1" s="1028"/>
    </row>
    <row r="2" spans="1:17" s="154" customFormat="1" ht="15.6" x14ac:dyDescent="0.3">
      <c r="A2" s="1029" t="str">
        <f>'18.sz.m.többéves'!A2:F2</f>
        <v>Szőc Község Önkormányzata</v>
      </c>
      <c r="B2" s="1029"/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</row>
    <row r="3" spans="1:17" ht="25.5" customHeight="1" x14ac:dyDescent="0.3">
      <c r="A3" s="1016" t="s">
        <v>1121</v>
      </c>
      <c r="B3" s="1016"/>
      <c r="C3" s="1016"/>
      <c r="D3" s="1016"/>
      <c r="E3" s="1016"/>
      <c r="F3" s="1016"/>
      <c r="G3" s="1016"/>
      <c r="H3" s="1016"/>
      <c r="I3" s="1016"/>
      <c r="J3" s="1016"/>
      <c r="K3" s="1016"/>
      <c r="L3" s="1016"/>
      <c r="M3" s="1016"/>
      <c r="N3" s="1016"/>
      <c r="O3" s="1016"/>
    </row>
    <row r="4" spans="1:17" ht="26.25" customHeight="1" x14ac:dyDescent="0.3">
      <c r="A4" s="1017" t="s">
        <v>885</v>
      </c>
      <c r="B4" s="1022"/>
      <c r="C4" s="1022"/>
      <c r="D4" s="1022"/>
      <c r="E4" s="1022"/>
      <c r="F4" s="1022"/>
      <c r="G4" s="1022"/>
      <c r="H4" s="1022"/>
      <c r="I4" s="1022"/>
      <c r="J4" s="1022"/>
      <c r="K4" s="1022"/>
      <c r="L4" s="1022"/>
      <c r="M4" s="1022"/>
      <c r="N4" s="1022"/>
      <c r="O4" s="1022"/>
    </row>
    <row r="5" spans="1:17" ht="15.6" x14ac:dyDescent="0.3">
      <c r="A5" s="549"/>
      <c r="B5" s="549"/>
      <c r="C5" s="549"/>
      <c r="D5" s="549"/>
      <c r="E5" s="549"/>
      <c r="F5" s="549"/>
      <c r="G5" s="549"/>
      <c r="H5" s="549"/>
      <c r="I5" s="549"/>
      <c r="J5" s="549"/>
      <c r="K5" s="549"/>
      <c r="L5" s="549"/>
      <c r="M5" s="549"/>
      <c r="N5" s="549"/>
      <c r="O5" s="549"/>
    </row>
    <row r="6" spans="1:17" ht="15.6" x14ac:dyDescent="0.3">
      <c r="A6" s="592" t="s">
        <v>664</v>
      </c>
      <c r="B6" s="549"/>
      <c r="C6" s="549"/>
      <c r="D6" s="549"/>
      <c r="E6" s="549"/>
      <c r="F6" s="549"/>
      <c r="G6" s="549"/>
      <c r="H6" s="549"/>
      <c r="I6" s="549"/>
      <c r="J6" s="549"/>
      <c r="K6" s="549"/>
      <c r="L6" s="549"/>
      <c r="M6" s="549"/>
      <c r="N6" s="549"/>
      <c r="O6" s="549"/>
    </row>
    <row r="7" spans="1:17" ht="31.2" x14ac:dyDescent="0.3">
      <c r="A7" s="487" t="s">
        <v>82</v>
      </c>
      <c r="B7" s="488" t="s">
        <v>83</v>
      </c>
      <c r="C7" s="630" t="s">
        <v>677</v>
      </c>
      <c r="D7" s="630" t="s">
        <v>678</v>
      </c>
      <c r="E7" s="630" t="s">
        <v>679</v>
      </c>
      <c r="F7" s="630" t="s">
        <v>680</v>
      </c>
      <c r="G7" s="630" t="s">
        <v>681</v>
      </c>
      <c r="H7" s="630" t="s">
        <v>682</v>
      </c>
      <c r="I7" s="630" t="s">
        <v>683</v>
      </c>
      <c r="J7" s="630" t="s">
        <v>684</v>
      </c>
      <c r="K7" s="630" t="s">
        <v>685</v>
      </c>
      <c r="L7" s="630" t="s">
        <v>686</v>
      </c>
      <c r="M7" s="630" t="s">
        <v>687</v>
      </c>
      <c r="N7" s="630" t="s">
        <v>688</v>
      </c>
      <c r="O7" s="631" t="s">
        <v>665</v>
      </c>
      <c r="P7" s="431"/>
      <c r="Q7" s="431"/>
    </row>
    <row r="8" spans="1:17" ht="15.6" x14ac:dyDescent="0.3">
      <c r="A8" s="593" t="s">
        <v>84</v>
      </c>
      <c r="B8" s="625" t="s">
        <v>85</v>
      </c>
      <c r="C8" s="768">
        <f t="shared" ref="C8:N8" si="0">$O$8/12</f>
        <v>457500</v>
      </c>
      <c r="D8" s="768">
        <f t="shared" si="0"/>
        <v>457500</v>
      </c>
      <c r="E8" s="768">
        <f t="shared" si="0"/>
        <v>457500</v>
      </c>
      <c r="F8" s="768">
        <f t="shared" si="0"/>
        <v>457500</v>
      </c>
      <c r="G8" s="768">
        <f t="shared" si="0"/>
        <v>457500</v>
      </c>
      <c r="H8" s="768">
        <f t="shared" si="0"/>
        <v>457500</v>
      </c>
      <c r="I8" s="768">
        <f t="shared" si="0"/>
        <v>457500</v>
      </c>
      <c r="J8" s="768">
        <f t="shared" si="0"/>
        <v>457500</v>
      </c>
      <c r="K8" s="768">
        <f t="shared" si="0"/>
        <v>457500</v>
      </c>
      <c r="L8" s="768">
        <f t="shared" si="0"/>
        <v>457500</v>
      </c>
      <c r="M8" s="768">
        <f t="shared" si="0"/>
        <v>457500</v>
      </c>
      <c r="N8" s="768">
        <f t="shared" si="0"/>
        <v>457500</v>
      </c>
      <c r="O8" s="566">
        <f>'3.sz.m.kiadások M-F'!G8</f>
        <v>5490000</v>
      </c>
      <c r="P8" s="431"/>
      <c r="Q8" s="431"/>
    </row>
    <row r="9" spans="1:17" ht="15.6" x14ac:dyDescent="0.3">
      <c r="A9" s="593" t="s">
        <v>86</v>
      </c>
      <c r="B9" s="626" t="s">
        <v>87</v>
      </c>
      <c r="C9" s="768">
        <v>0</v>
      </c>
      <c r="D9" s="768">
        <v>0</v>
      </c>
      <c r="E9" s="768">
        <v>134000</v>
      </c>
      <c r="F9" s="768">
        <v>0</v>
      </c>
      <c r="G9" s="768">
        <v>0</v>
      </c>
      <c r="H9" s="768">
        <v>0</v>
      </c>
      <c r="I9" s="768">
        <v>0</v>
      </c>
      <c r="J9" s="768">
        <v>0</v>
      </c>
      <c r="K9" s="768">
        <v>0</v>
      </c>
      <c r="L9" s="768">
        <v>0</v>
      </c>
      <c r="M9" s="768">
        <v>0</v>
      </c>
      <c r="N9" s="768">
        <v>523000</v>
      </c>
      <c r="O9" s="566">
        <f>'3.sz.m.kiadások M-F'!G9</f>
        <v>657000</v>
      </c>
      <c r="P9" s="431"/>
      <c r="Q9" s="431"/>
    </row>
    <row r="10" spans="1:17" ht="15.6" x14ac:dyDescent="0.3">
      <c r="A10" s="593" t="s">
        <v>88</v>
      </c>
      <c r="B10" s="626" t="s">
        <v>89</v>
      </c>
      <c r="C10" s="768">
        <f>$O$10/12</f>
        <v>0</v>
      </c>
      <c r="D10" s="768">
        <f t="shared" ref="D10:N10" si="1">$O$10/12</f>
        <v>0</v>
      </c>
      <c r="E10" s="768">
        <f t="shared" si="1"/>
        <v>0</v>
      </c>
      <c r="F10" s="768">
        <f t="shared" si="1"/>
        <v>0</v>
      </c>
      <c r="G10" s="768">
        <f t="shared" si="1"/>
        <v>0</v>
      </c>
      <c r="H10" s="768">
        <f t="shared" si="1"/>
        <v>0</v>
      </c>
      <c r="I10" s="768">
        <f t="shared" si="1"/>
        <v>0</v>
      </c>
      <c r="J10" s="768">
        <f t="shared" si="1"/>
        <v>0</v>
      </c>
      <c r="K10" s="768">
        <f t="shared" si="1"/>
        <v>0</v>
      </c>
      <c r="L10" s="768">
        <f t="shared" si="1"/>
        <v>0</v>
      </c>
      <c r="M10" s="768">
        <f t="shared" si="1"/>
        <v>0</v>
      </c>
      <c r="N10" s="768">
        <f t="shared" si="1"/>
        <v>0</v>
      </c>
      <c r="O10" s="566">
        <f>'3.sz.m.kiadások M-F'!G10</f>
        <v>0</v>
      </c>
      <c r="P10" s="431"/>
      <c r="Q10" s="431"/>
    </row>
    <row r="11" spans="1:17" ht="15.6" x14ac:dyDescent="0.3">
      <c r="A11" s="490" t="s">
        <v>90</v>
      </c>
      <c r="B11" s="626" t="s">
        <v>91</v>
      </c>
      <c r="C11" s="768">
        <f>'22.sz.kiadások korm. funk.'!C13/12</f>
        <v>0</v>
      </c>
      <c r="D11" s="768">
        <v>0</v>
      </c>
      <c r="E11" s="768">
        <v>0</v>
      </c>
      <c r="F11" s="768">
        <v>0</v>
      </c>
      <c r="G11" s="768">
        <v>0</v>
      </c>
      <c r="H11" s="768">
        <v>0</v>
      </c>
      <c r="I11" s="768">
        <v>0</v>
      </c>
      <c r="J11" s="768">
        <v>0</v>
      </c>
      <c r="K11" s="768">
        <v>0</v>
      </c>
      <c r="L11" s="768">
        <v>0</v>
      </c>
      <c r="M11" s="768">
        <f>'22.sz.kiadások korm. funk.'!I13/12</f>
        <v>0</v>
      </c>
      <c r="N11" s="768">
        <f>'22.sz.kiadások korm. funk.'!J13/12</f>
        <v>0</v>
      </c>
      <c r="O11" s="566">
        <f>'3.sz.m.kiadások M-F'!G11</f>
        <v>0</v>
      </c>
      <c r="P11" s="431"/>
      <c r="Q11" s="431"/>
    </row>
    <row r="12" spans="1:17" ht="15.6" x14ac:dyDescent="0.3">
      <c r="A12" s="490" t="s">
        <v>92</v>
      </c>
      <c r="B12" s="626" t="s">
        <v>93</v>
      </c>
      <c r="C12" s="768">
        <f>'22.sz.kiadások korm. funk.'!C14/12</f>
        <v>0</v>
      </c>
      <c r="D12" s="768">
        <v>0</v>
      </c>
      <c r="E12" s="768">
        <v>0</v>
      </c>
      <c r="F12" s="768">
        <v>0</v>
      </c>
      <c r="G12" s="768">
        <v>0</v>
      </c>
      <c r="H12" s="768">
        <v>0</v>
      </c>
      <c r="I12" s="768">
        <v>0</v>
      </c>
      <c r="J12" s="768">
        <v>0</v>
      </c>
      <c r="K12" s="768">
        <v>0</v>
      </c>
      <c r="L12" s="768">
        <v>0</v>
      </c>
      <c r="M12" s="768">
        <f>'22.sz.kiadások korm. funk.'!I14/12</f>
        <v>0</v>
      </c>
      <c r="N12" s="768">
        <f>'22.sz.kiadások korm. funk.'!J14/12</f>
        <v>0</v>
      </c>
      <c r="O12" s="566">
        <f>'3.sz.m.kiadások M-F'!G12</f>
        <v>0</v>
      </c>
      <c r="P12" s="431"/>
      <c r="Q12" s="431"/>
    </row>
    <row r="13" spans="1:17" ht="15.6" x14ac:dyDescent="0.3">
      <c r="A13" s="490" t="s">
        <v>94</v>
      </c>
      <c r="B13" s="626" t="s">
        <v>95</v>
      </c>
      <c r="C13" s="768">
        <v>0</v>
      </c>
      <c r="D13" s="768">
        <v>0</v>
      </c>
      <c r="E13" s="768">
        <v>0</v>
      </c>
      <c r="F13" s="768">
        <v>0</v>
      </c>
      <c r="G13" s="768">
        <v>0</v>
      </c>
      <c r="H13" s="768">
        <v>0</v>
      </c>
      <c r="I13" s="768">
        <v>0</v>
      </c>
      <c r="J13" s="768">
        <v>0</v>
      </c>
      <c r="K13" s="768">
        <v>0</v>
      </c>
      <c r="L13" s="768">
        <v>0</v>
      </c>
      <c r="M13" s="768">
        <v>0</v>
      </c>
      <c r="N13" s="768">
        <v>0</v>
      </c>
      <c r="O13" s="566">
        <f>'3.sz.m.kiadások M-F'!G13</f>
        <v>0</v>
      </c>
      <c r="P13" s="431"/>
      <c r="Q13" s="431"/>
    </row>
    <row r="14" spans="1:17" s="786" customFormat="1" ht="15.6" x14ac:dyDescent="0.3">
      <c r="A14" s="518" t="s">
        <v>96</v>
      </c>
      <c r="B14" s="783" t="s">
        <v>97</v>
      </c>
      <c r="C14" s="768">
        <v>16600</v>
      </c>
      <c r="D14" s="768">
        <v>16600</v>
      </c>
      <c r="E14" s="768">
        <v>16600</v>
      </c>
      <c r="F14" s="768">
        <v>16600</v>
      </c>
      <c r="G14" s="768">
        <v>16600</v>
      </c>
      <c r="H14" s="768">
        <v>16600</v>
      </c>
      <c r="I14" s="768">
        <v>17400</v>
      </c>
      <c r="J14" s="768">
        <v>16600</v>
      </c>
      <c r="K14" s="768">
        <v>16600</v>
      </c>
      <c r="L14" s="768">
        <v>16600</v>
      </c>
      <c r="M14" s="768">
        <v>16600</v>
      </c>
      <c r="N14" s="768">
        <v>16600</v>
      </c>
      <c r="O14" s="566">
        <f>'3.sz.m.kiadások M-F'!G14</f>
        <v>200000</v>
      </c>
      <c r="P14" s="890"/>
      <c r="Q14" s="890"/>
    </row>
    <row r="15" spans="1:17" ht="15.6" x14ac:dyDescent="0.3">
      <c r="A15" s="490" t="s">
        <v>98</v>
      </c>
      <c r="B15" s="626" t="s">
        <v>99</v>
      </c>
      <c r="C15" s="768">
        <v>0</v>
      </c>
      <c r="D15" s="612">
        <v>0</v>
      </c>
      <c r="E15" s="612">
        <v>0</v>
      </c>
      <c r="F15" s="612">
        <v>0</v>
      </c>
      <c r="G15" s="612">
        <v>0</v>
      </c>
      <c r="H15" s="612">
        <v>0</v>
      </c>
      <c r="I15" s="612">
        <v>0</v>
      </c>
      <c r="J15" s="612">
        <v>0</v>
      </c>
      <c r="K15" s="612">
        <v>0</v>
      </c>
      <c r="L15" s="612">
        <v>0</v>
      </c>
      <c r="M15" s="612">
        <v>0</v>
      </c>
      <c r="N15" s="612">
        <v>0</v>
      </c>
      <c r="O15" s="566">
        <f>'3.sz.m.kiadások M-F'!G15</f>
        <v>0</v>
      </c>
      <c r="P15" s="431"/>
      <c r="Q15" s="431"/>
    </row>
    <row r="16" spans="1:17" ht="15.6" x14ac:dyDescent="0.3">
      <c r="A16" s="493" t="s">
        <v>100</v>
      </c>
      <c r="B16" s="626" t="s">
        <v>101</v>
      </c>
      <c r="C16" s="768">
        <f t="shared" ref="C16:N16" si="2">$O$16/12</f>
        <v>0</v>
      </c>
      <c r="D16" s="768">
        <f t="shared" si="2"/>
        <v>0</v>
      </c>
      <c r="E16" s="768">
        <f t="shared" si="2"/>
        <v>0</v>
      </c>
      <c r="F16" s="768">
        <f t="shared" si="2"/>
        <v>0</v>
      </c>
      <c r="G16" s="768">
        <f t="shared" si="2"/>
        <v>0</v>
      </c>
      <c r="H16" s="768">
        <f t="shared" si="2"/>
        <v>0</v>
      </c>
      <c r="I16" s="768">
        <f t="shared" si="2"/>
        <v>0</v>
      </c>
      <c r="J16" s="768">
        <f t="shared" si="2"/>
        <v>0</v>
      </c>
      <c r="K16" s="768">
        <f t="shared" si="2"/>
        <v>0</v>
      </c>
      <c r="L16" s="768">
        <f t="shared" si="2"/>
        <v>0</v>
      </c>
      <c r="M16" s="768">
        <f t="shared" si="2"/>
        <v>0</v>
      </c>
      <c r="N16" s="768">
        <f t="shared" si="2"/>
        <v>0</v>
      </c>
      <c r="O16" s="566">
        <f>'3.sz.m.kiadások M-F'!G16</f>
        <v>0</v>
      </c>
      <c r="P16" s="431"/>
      <c r="Q16" s="431"/>
    </row>
    <row r="17" spans="1:17" ht="15.6" x14ac:dyDescent="0.3">
      <c r="A17" s="493" t="s">
        <v>102</v>
      </c>
      <c r="B17" s="626" t="s">
        <v>103</v>
      </c>
      <c r="C17" s="768">
        <v>0</v>
      </c>
      <c r="D17" s="768">
        <v>0</v>
      </c>
      <c r="E17" s="768">
        <v>0</v>
      </c>
      <c r="F17" s="768">
        <v>0</v>
      </c>
      <c r="G17" s="768">
        <v>0</v>
      </c>
      <c r="H17" s="768">
        <v>0</v>
      </c>
      <c r="I17" s="768">
        <v>0</v>
      </c>
      <c r="J17" s="768">
        <v>0</v>
      </c>
      <c r="K17" s="768">
        <v>0</v>
      </c>
      <c r="L17" s="768">
        <v>0</v>
      </c>
      <c r="M17" s="768">
        <v>0</v>
      </c>
      <c r="N17" s="768">
        <v>0</v>
      </c>
      <c r="O17" s="566">
        <f>'3.sz.m.kiadások M-F'!G17</f>
        <v>0</v>
      </c>
      <c r="P17" s="431"/>
      <c r="Q17" s="431"/>
    </row>
    <row r="18" spans="1:17" ht="15.6" x14ac:dyDescent="0.3">
      <c r="A18" s="493" t="s">
        <v>104</v>
      </c>
      <c r="B18" s="626" t="s">
        <v>105</v>
      </c>
      <c r="C18" s="768">
        <v>0</v>
      </c>
      <c r="D18" s="768">
        <v>0</v>
      </c>
      <c r="E18" s="768">
        <v>0</v>
      </c>
      <c r="F18" s="768">
        <v>0</v>
      </c>
      <c r="G18" s="768">
        <v>0</v>
      </c>
      <c r="H18" s="768">
        <v>0</v>
      </c>
      <c r="I18" s="768">
        <v>0</v>
      </c>
      <c r="J18" s="768">
        <v>0</v>
      </c>
      <c r="K18" s="768">
        <v>0</v>
      </c>
      <c r="L18" s="768">
        <v>0</v>
      </c>
      <c r="M18" s="768">
        <v>0</v>
      </c>
      <c r="N18" s="768">
        <v>0</v>
      </c>
      <c r="O18" s="566">
        <f>'3.sz.m.kiadások M-F'!G18</f>
        <v>0</v>
      </c>
      <c r="P18" s="431"/>
      <c r="Q18" s="431"/>
    </row>
    <row r="19" spans="1:17" ht="15.6" x14ac:dyDescent="0.3">
      <c r="A19" s="493" t="s">
        <v>106</v>
      </c>
      <c r="B19" s="626" t="s">
        <v>107</v>
      </c>
      <c r="C19" s="768">
        <f>'22.sz.kiadások korm. funk.'!C21/12</f>
        <v>0</v>
      </c>
      <c r="D19" s="612">
        <v>0</v>
      </c>
      <c r="E19" s="612">
        <v>0</v>
      </c>
      <c r="F19" s="612">
        <v>0</v>
      </c>
      <c r="G19" s="612">
        <v>0</v>
      </c>
      <c r="H19" s="612">
        <v>0</v>
      </c>
      <c r="I19" s="612">
        <v>0</v>
      </c>
      <c r="J19" s="612">
        <v>0</v>
      </c>
      <c r="K19" s="612">
        <v>0</v>
      </c>
      <c r="L19" s="612">
        <v>0</v>
      </c>
      <c r="M19" s="612">
        <v>0</v>
      </c>
      <c r="N19" s="612">
        <v>0</v>
      </c>
      <c r="O19" s="566">
        <f>'3.sz.m.kiadások M-F'!G19</f>
        <v>0</v>
      </c>
      <c r="P19" s="431"/>
      <c r="Q19" s="431"/>
    </row>
    <row r="20" spans="1:17" ht="15.6" x14ac:dyDescent="0.3">
      <c r="A20" s="493" t="s">
        <v>429</v>
      </c>
      <c r="B20" s="626" t="s">
        <v>108</v>
      </c>
      <c r="C20" s="768">
        <f>'22.sz.kiadások korm. funk.'!C22</f>
        <v>127000</v>
      </c>
      <c r="D20" s="768">
        <v>0</v>
      </c>
      <c r="E20" s="768">
        <v>0</v>
      </c>
      <c r="F20" s="768">
        <v>0</v>
      </c>
      <c r="G20" s="768">
        <v>0</v>
      </c>
      <c r="H20" s="768">
        <v>0</v>
      </c>
      <c r="I20" s="768">
        <v>0</v>
      </c>
      <c r="J20" s="768">
        <v>0</v>
      </c>
      <c r="K20" s="768">
        <v>0</v>
      </c>
      <c r="L20" s="768">
        <f>'22.sz.kiadások korm. funk.'!H22/12</f>
        <v>0</v>
      </c>
      <c r="M20" s="768">
        <f>'22.sz.kiadások korm. funk.'!I22/12</f>
        <v>0</v>
      </c>
      <c r="N20" s="768">
        <f>'22.sz.kiadások korm. funk.'!J22/12</f>
        <v>0</v>
      </c>
      <c r="O20" s="566">
        <f>'3.sz.m.kiadások M-F'!G20</f>
        <v>127000</v>
      </c>
      <c r="P20" s="431"/>
      <c r="Q20" s="431"/>
    </row>
    <row r="21" spans="1:17" ht="15.6" x14ac:dyDescent="0.3">
      <c r="A21" s="610" t="s">
        <v>385</v>
      </c>
      <c r="B21" s="627" t="s">
        <v>109</v>
      </c>
      <c r="C21" s="768">
        <f>SUM(C8:C20)</f>
        <v>601100</v>
      </c>
      <c r="D21" s="768">
        <f t="shared" ref="D21:N21" si="3">SUM(D8:D20)</f>
        <v>474100</v>
      </c>
      <c r="E21" s="768">
        <f t="shared" si="3"/>
        <v>608100</v>
      </c>
      <c r="F21" s="768">
        <f t="shared" si="3"/>
        <v>474100</v>
      </c>
      <c r="G21" s="768">
        <f t="shared" si="3"/>
        <v>474100</v>
      </c>
      <c r="H21" s="768">
        <f t="shared" si="3"/>
        <v>474100</v>
      </c>
      <c r="I21" s="768">
        <f t="shared" si="3"/>
        <v>474900</v>
      </c>
      <c r="J21" s="768">
        <f t="shared" si="3"/>
        <v>474100</v>
      </c>
      <c r="K21" s="768">
        <f t="shared" si="3"/>
        <v>474100</v>
      </c>
      <c r="L21" s="768">
        <f t="shared" si="3"/>
        <v>474100</v>
      </c>
      <c r="M21" s="768">
        <f t="shared" si="3"/>
        <v>474100</v>
      </c>
      <c r="N21" s="768">
        <f t="shared" si="3"/>
        <v>997100</v>
      </c>
      <c r="O21" s="563">
        <f>'3.sz.m.kiadások M-F'!G21</f>
        <v>6474000</v>
      </c>
      <c r="P21" s="431"/>
      <c r="Q21" s="431"/>
    </row>
    <row r="22" spans="1:17" ht="15.6" x14ac:dyDescent="0.3">
      <c r="A22" s="493" t="s">
        <v>110</v>
      </c>
      <c r="B22" s="626" t="s">
        <v>111</v>
      </c>
      <c r="C22" s="768">
        <f t="shared" ref="C22:N22" si="4">$O$22/12</f>
        <v>508333.33333333331</v>
      </c>
      <c r="D22" s="768">
        <f t="shared" si="4"/>
        <v>508333.33333333331</v>
      </c>
      <c r="E22" s="768">
        <f t="shared" si="4"/>
        <v>508333.33333333331</v>
      </c>
      <c r="F22" s="768">
        <f t="shared" si="4"/>
        <v>508333.33333333331</v>
      </c>
      <c r="G22" s="768">
        <f t="shared" si="4"/>
        <v>508333.33333333331</v>
      </c>
      <c r="H22" s="768">
        <f t="shared" si="4"/>
        <v>508333.33333333331</v>
      </c>
      <c r="I22" s="768">
        <f t="shared" si="4"/>
        <v>508333.33333333331</v>
      </c>
      <c r="J22" s="768">
        <f t="shared" si="4"/>
        <v>508333.33333333331</v>
      </c>
      <c r="K22" s="768">
        <f t="shared" si="4"/>
        <v>508333.33333333331</v>
      </c>
      <c r="L22" s="768">
        <f t="shared" si="4"/>
        <v>508333.33333333331</v>
      </c>
      <c r="M22" s="768">
        <f t="shared" si="4"/>
        <v>508333.33333333331</v>
      </c>
      <c r="N22" s="768">
        <f t="shared" si="4"/>
        <v>508333.33333333331</v>
      </c>
      <c r="O22" s="566">
        <f>'3.sz.m.kiadások M-F'!G22</f>
        <v>6100000</v>
      </c>
      <c r="P22" s="431"/>
      <c r="Q22" s="431"/>
    </row>
    <row r="23" spans="1:17" ht="15.6" x14ac:dyDescent="0.3">
      <c r="A23" s="493" t="s">
        <v>112</v>
      </c>
      <c r="B23" s="626" t="s">
        <v>113</v>
      </c>
      <c r="C23" s="768">
        <f>'22.sz.kiadások korm. funk.'!C25/12</f>
        <v>0</v>
      </c>
      <c r="D23" s="612">
        <v>0</v>
      </c>
      <c r="E23" s="612">
        <v>0</v>
      </c>
      <c r="F23" s="612">
        <v>0</v>
      </c>
      <c r="G23" s="612">
        <v>0</v>
      </c>
      <c r="H23" s="612">
        <v>0</v>
      </c>
      <c r="I23" s="612">
        <v>0</v>
      </c>
      <c r="J23" s="612">
        <v>0</v>
      </c>
      <c r="K23" s="612">
        <v>0</v>
      </c>
      <c r="L23" s="612">
        <v>0</v>
      </c>
      <c r="M23" s="612">
        <v>0</v>
      </c>
      <c r="N23" s="612">
        <v>0</v>
      </c>
      <c r="O23" s="566">
        <f>'3.sz.m.kiadások M-F'!G23</f>
        <v>0</v>
      </c>
      <c r="P23" s="431"/>
      <c r="Q23" s="431"/>
    </row>
    <row r="24" spans="1:17" ht="15.6" x14ac:dyDescent="0.3">
      <c r="A24" s="491" t="s">
        <v>114</v>
      </c>
      <c r="B24" s="626" t="s">
        <v>115</v>
      </c>
      <c r="C24" s="768">
        <f>$O$24/12</f>
        <v>25250</v>
      </c>
      <c r="D24" s="768">
        <f t="shared" ref="D24:N24" si="5">$O$24/12</f>
        <v>25250</v>
      </c>
      <c r="E24" s="768">
        <f t="shared" si="5"/>
        <v>25250</v>
      </c>
      <c r="F24" s="768">
        <f t="shared" si="5"/>
        <v>25250</v>
      </c>
      <c r="G24" s="768">
        <f t="shared" si="5"/>
        <v>25250</v>
      </c>
      <c r="H24" s="768">
        <f t="shared" si="5"/>
        <v>25250</v>
      </c>
      <c r="I24" s="768">
        <f t="shared" si="5"/>
        <v>25250</v>
      </c>
      <c r="J24" s="768">
        <f t="shared" si="5"/>
        <v>25250</v>
      </c>
      <c r="K24" s="768">
        <f t="shared" si="5"/>
        <v>25250</v>
      </c>
      <c r="L24" s="768">
        <f t="shared" si="5"/>
        <v>25250</v>
      </c>
      <c r="M24" s="768">
        <f t="shared" si="5"/>
        <v>25250</v>
      </c>
      <c r="N24" s="768">
        <f t="shared" si="5"/>
        <v>25250</v>
      </c>
      <c r="O24" s="566">
        <f>'3.sz.m.kiadások M-F'!G24</f>
        <v>303000</v>
      </c>
      <c r="P24" s="431"/>
      <c r="Q24" s="431"/>
    </row>
    <row r="25" spans="1:17" ht="15.6" x14ac:dyDescent="0.3">
      <c r="A25" s="494" t="s">
        <v>386</v>
      </c>
      <c r="B25" s="627" t="s">
        <v>116</v>
      </c>
      <c r="C25" s="768">
        <f>SUM(C22:C24)</f>
        <v>533583.33333333326</v>
      </c>
      <c r="D25" s="768">
        <f t="shared" ref="D25:N25" si="6">SUM(D22:D24)</f>
        <v>533583.33333333326</v>
      </c>
      <c r="E25" s="768">
        <f t="shared" si="6"/>
        <v>533583.33333333326</v>
      </c>
      <c r="F25" s="768">
        <f t="shared" si="6"/>
        <v>533583.33333333326</v>
      </c>
      <c r="G25" s="768">
        <f t="shared" si="6"/>
        <v>533583.33333333326</v>
      </c>
      <c r="H25" s="768">
        <f t="shared" si="6"/>
        <v>533583.33333333326</v>
      </c>
      <c r="I25" s="768">
        <f t="shared" si="6"/>
        <v>533583.33333333326</v>
      </c>
      <c r="J25" s="768">
        <f t="shared" si="6"/>
        <v>533583.33333333326</v>
      </c>
      <c r="K25" s="768">
        <f t="shared" si="6"/>
        <v>533583.33333333326</v>
      </c>
      <c r="L25" s="768">
        <f t="shared" si="6"/>
        <v>533583.33333333326</v>
      </c>
      <c r="M25" s="768">
        <f t="shared" si="6"/>
        <v>533583.33333333326</v>
      </c>
      <c r="N25" s="768">
        <f t="shared" si="6"/>
        <v>533583.33333333326</v>
      </c>
      <c r="O25" s="563">
        <f>'3.sz.m.kiadások M-F'!G25</f>
        <v>6403000</v>
      </c>
      <c r="P25" s="431"/>
      <c r="Q25" s="431"/>
    </row>
    <row r="26" spans="1:17" ht="15.6" x14ac:dyDescent="0.3">
      <c r="A26" s="610" t="s">
        <v>459</v>
      </c>
      <c r="B26" s="627" t="s">
        <v>117</v>
      </c>
      <c r="C26" s="768">
        <f>SUM(C25,C21)</f>
        <v>1134683.3333333333</v>
      </c>
      <c r="D26" s="768">
        <f t="shared" ref="D26:N26" si="7">D21+D25</f>
        <v>1007683.3333333333</v>
      </c>
      <c r="E26" s="768">
        <f t="shared" si="7"/>
        <v>1141683.3333333333</v>
      </c>
      <c r="F26" s="768">
        <f t="shared" si="7"/>
        <v>1007683.3333333333</v>
      </c>
      <c r="G26" s="768">
        <f t="shared" si="7"/>
        <v>1007683.3333333333</v>
      </c>
      <c r="H26" s="768">
        <f t="shared" si="7"/>
        <v>1007683.3333333333</v>
      </c>
      <c r="I26" s="768">
        <f t="shared" si="7"/>
        <v>1008483.3333333333</v>
      </c>
      <c r="J26" s="768">
        <f t="shared" si="7"/>
        <v>1007683.3333333333</v>
      </c>
      <c r="K26" s="768">
        <f t="shared" si="7"/>
        <v>1007683.3333333333</v>
      </c>
      <c r="L26" s="768">
        <f t="shared" si="7"/>
        <v>1007683.3333333333</v>
      </c>
      <c r="M26" s="768">
        <f t="shared" si="7"/>
        <v>1007683.3333333333</v>
      </c>
      <c r="N26" s="768">
        <f t="shared" si="7"/>
        <v>1530683.3333333333</v>
      </c>
      <c r="O26" s="563">
        <f>'3.sz.m.kiadások M-F'!G26</f>
        <v>12877000</v>
      </c>
      <c r="P26" s="431"/>
      <c r="Q26" s="431"/>
    </row>
    <row r="27" spans="1:17" s="786" customFormat="1" ht="15.6" x14ac:dyDescent="0.3">
      <c r="A27" s="497" t="s">
        <v>430</v>
      </c>
      <c r="B27" s="784" t="s">
        <v>118</v>
      </c>
      <c r="C27" s="768">
        <f>$O$27/12</f>
        <v>187416.66666666666</v>
      </c>
      <c r="D27" s="768">
        <f t="shared" ref="D27:N27" si="8">$O$27/12</f>
        <v>187416.66666666666</v>
      </c>
      <c r="E27" s="768">
        <f t="shared" si="8"/>
        <v>187416.66666666666</v>
      </c>
      <c r="F27" s="768">
        <f t="shared" si="8"/>
        <v>187416.66666666666</v>
      </c>
      <c r="G27" s="768">
        <f t="shared" si="8"/>
        <v>187416.66666666666</v>
      </c>
      <c r="H27" s="768">
        <f t="shared" si="8"/>
        <v>187416.66666666666</v>
      </c>
      <c r="I27" s="768">
        <f t="shared" si="8"/>
        <v>187416.66666666666</v>
      </c>
      <c r="J27" s="768">
        <f t="shared" si="8"/>
        <v>187416.66666666666</v>
      </c>
      <c r="K27" s="768">
        <f t="shared" si="8"/>
        <v>187416.66666666666</v>
      </c>
      <c r="L27" s="768">
        <f t="shared" si="8"/>
        <v>187416.66666666666</v>
      </c>
      <c r="M27" s="768">
        <f t="shared" si="8"/>
        <v>187416.66666666666</v>
      </c>
      <c r="N27" s="768">
        <f t="shared" si="8"/>
        <v>187416.66666666666</v>
      </c>
      <c r="O27" s="563">
        <f>'3.sz.m.kiadások M-F'!G27</f>
        <v>2249000</v>
      </c>
      <c r="P27" s="890"/>
      <c r="Q27" s="890"/>
    </row>
    <row r="28" spans="1:17" ht="15.6" x14ac:dyDescent="0.3">
      <c r="A28" s="493" t="s">
        <v>119</v>
      </c>
      <c r="B28" s="626" t="s">
        <v>120</v>
      </c>
      <c r="C28" s="768">
        <f t="shared" ref="C28:N28" si="9">$O$28/12</f>
        <v>3583.3333333333335</v>
      </c>
      <c r="D28" s="768">
        <f t="shared" si="9"/>
        <v>3583.3333333333335</v>
      </c>
      <c r="E28" s="768">
        <f t="shared" si="9"/>
        <v>3583.3333333333335</v>
      </c>
      <c r="F28" s="768">
        <f t="shared" si="9"/>
        <v>3583.3333333333335</v>
      </c>
      <c r="G28" s="768">
        <f t="shared" si="9"/>
        <v>3583.3333333333335</v>
      </c>
      <c r="H28" s="768">
        <f t="shared" si="9"/>
        <v>3583.3333333333335</v>
      </c>
      <c r="I28" s="768">
        <f t="shared" si="9"/>
        <v>3583.3333333333335</v>
      </c>
      <c r="J28" s="768">
        <f t="shared" si="9"/>
        <v>3583.3333333333335</v>
      </c>
      <c r="K28" s="768">
        <f t="shared" si="9"/>
        <v>3583.3333333333335</v>
      </c>
      <c r="L28" s="768">
        <f t="shared" si="9"/>
        <v>3583.3333333333335</v>
      </c>
      <c r="M28" s="768">
        <f t="shared" si="9"/>
        <v>3583.3333333333335</v>
      </c>
      <c r="N28" s="768">
        <f t="shared" si="9"/>
        <v>3583.3333333333335</v>
      </c>
      <c r="O28" s="566">
        <f>'3.sz.m.kiadások M-F'!G28</f>
        <v>43000</v>
      </c>
      <c r="P28" s="431"/>
      <c r="Q28" s="431"/>
    </row>
    <row r="29" spans="1:17" ht="15.6" x14ac:dyDescent="0.3">
      <c r="A29" s="493" t="s">
        <v>121</v>
      </c>
      <c r="B29" s="626" t="s">
        <v>122</v>
      </c>
      <c r="C29" s="768">
        <f t="shared" ref="C29:N29" si="10">$O$29/12</f>
        <v>196666.66666666666</v>
      </c>
      <c r="D29" s="768">
        <f t="shared" si="10"/>
        <v>196666.66666666666</v>
      </c>
      <c r="E29" s="768">
        <f t="shared" si="10"/>
        <v>196666.66666666666</v>
      </c>
      <c r="F29" s="768">
        <f t="shared" si="10"/>
        <v>196666.66666666666</v>
      </c>
      <c r="G29" s="768">
        <f t="shared" si="10"/>
        <v>196666.66666666666</v>
      </c>
      <c r="H29" s="768">
        <f t="shared" si="10"/>
        <v>196666.66666666666</v>
      </c>
      <c r="I29" s="768">
        <f t="shared" si="10"/>
        <v>196666.66666666666</v>
      </c>
      <c r="J29" s="768">
        <f t="shared" si="10"/>
        <v>196666.66666666666</v>
      </c>
      <c r="K29" s="768">
        <f t="shared" si="10"/>
        <v>196666.66666666666</v>
      </c>
      <c r="L29" s="768">
        <f t="shared" si="10"/>
        <v>196666.66666666666</v>
      </c>
      <c r="M29" s="768">
        <f t="shared" si="10"/>
        <v>196666.66666666666</v>
      </c>
      <c r="N29" s="768">
        <f t="shared" si="10"/>
        <v>196666.66666666666</v>
      </c>
      <c r="O29" s="566">
        <f>'3.sz.m.kiadások M-F'!G29</f>
        <v>2360000</v>
      </c>
      <c r="P29" s="431"/>
      <c r="Q29" s="431"/>
    </row>
    <row r="30" spans="1:17" ht="15.6" x14ac:dyDescent="0.3">
      <c r="A30" s="493" t="s">
        <v>123</v>
      </c>
      <c r="B30" s="626" t="s">
        <v>124</v>
      </c>
      <c r="C30" s="768">
        <f>'22.sz.kiadások korm. funk.'!C32/12</f>
        <v>0</v>
      </c>
      <c r="D30" s="768">
        <v>0</v>
      </c>
      <c r="E30" s="768">
        <v>0</v>
      </c>
      <c r="F30" s="768">
        <v>0</v>
      </c>
      <c r="G30" s="768">
        <v>0</v>
      </c>
      <c r="H30" s="768">
        <v>0</v>
      </c>
      <c r="I30" s="768">
        <v>0</v>
      </c>
      <c r="J30" s="768">
        <v>0</v>
      </c>
      <c r="K30" s="768">
        <v>0</v>
      </c>
      <c r="L30" s="768">
        <v>0</v>
      </c>
      <c r="M30" s="768">
        <f>'22.sz.kiadások korm. funk.'!I32/12</f>
        <v>0</v>
      </c>
      <c r="N30" s="768">
        <f>'22.sz.kiadások korm. funk.'!J32/12</f>
        <v>0</v>
      </c>
      <c r="O30" s="566">
        <f>'3.sz.m.kiadások M-F'!G30</f>
        <v>0</v>
      </c>
      <c r="P30" s="431"/>
      <c r="Q30" s="431"/>
    </row>
    <row r="31" spans="1:17" ht="15.6" x14ac:dyDescent="0.3">
      <c r="A31" s="494" t="s">
        <v>387</v>
      </c>
      <c r="B31" s="627" t="s">
        <v>125</v>
      </c>
      <c r="C31" s="768">
        <f>SUM(C28:C30)</f>
        <v>200250</v>
      </c>
      <c r="D31" s="768">
        <f t="shared" ref="D31:N31" si="11">SUM(D28:D30)</f>
        <v>200250</v>
      </c>
      <c r="E31" s="768">
        <f t="shared" si="11"/>
        <v>200250</v>
      </c>
      <c r="F31" s="768">
        <f t="shared" si="11"/>
        <v>200250</v>
      </c>
      <c r="G31" s="768">
        <f t="shared" si="11"/>
        <v>200250</v>
      </c>
      <c r="H31" s="768">
        <f t="shared" si="11"/>
        <v>200250</v>
      </c>
      <c r="I31" s="768">
        <f t="shared" si="11"/>
        <v>200250</v>
      </c>
      <c r="J31" s="768">
        <f t="shared" si="11"/>
        <v>200250</v>
      </c>
      <c r="K31" s="768">
        <f t="shared" si="11"/>
        <v>200250</v>
      </c>
      <c r="L31" s="768">
        <f t="shared" si="11"/>
        <v>200250</v>
      </c>
      <c r="M31" s="768">
        <f t="shared" si="11"/>
        <v>200250</v>
      </c>
      <c r="N31" s="768">
        <f t="shared" si="11"/>
        <v>200250</v>
      </c>
      <c r="O31" s="563">
        <f>'3.sz.m.kiadások M-F'!G31</f>
        <v>2403000</v>
      </c>
      <c r="P31" s="431"/>
      <c r="Q31" s="431"/>
    </row>
    <row r="32" spans="1:17" ht="15.6" x14ac:dyDescent="0.3">
      <c r="A32" s="493" t="s">
        <v>126</v>
      </c>
      <c r="B32" s="626" t="s">
        <v>127</v>
      </c>
      <c r="C32" s="768">
        <f t="shared" ref="C32:N32" si="12">$O$32/12</f>
        <v>23853.333333333332</v>
      </c>
      <c r="D32" s="768">
        <f t="shared" si="12"/>
        <v>23853.333333333332</v>
      </c>
      <c r="E32" s="768">
        <f t="shared" si="12"/>
        <v>23853.333333333332</v>
      </c>
      <c r="F32" s="768">
        <f t="shared" si="12"/>
        <v>23853.333333333332</v>
      </c>
      <c r="G32" s="768">
        <f t="shared" si="12"/>
        <v>23853.333333333332</v>
      </c>
      <c r="H32" s="768">
        <f t="shared" si="12"/>
        <v>23853.333333333332</v>
      </c>
      <c r="I32" s="768">
        <f t="shared" si="12"/>
        <v>23853.333333333332</v>
      </c>
      <c r="J32" s="768">
        <f t="shared" si="12"/>
        <v>23853.333333333332</v>
      </c>
      <c r="K32" s="768">
        <f t="shared" si="12"/>
        <v>23853.333333333332</v>
      </c>
      <c r="L32" s="768">
        <f t="shared" si="12"/>
        <v>23853.333333333332</v>
      </c>
      <c r="M32" s="768">
        <f t="shared" si="12"/>
        <v>23853.333333333332</v>
      </c>
      <c r="N32" s="768">
        <f t="shared" si="12"/>
        <v>23853.333333333332</v>
      </c>
      <c r="O32" s="566">
        <f>'3.sz.m.kiadások M-F'!G32</f>
        <v>286240</v>
      </c>
      <c r="P32" s="431"/>
      <c r="Q32" s="431"/>
    </row>
    <row r="33" spans="1:17" ht="15.6" x14ac:dyDescent="0.3">
      <c r="A33" s="493" t="s">
        <v>128</v>
      </c>
      <c r="B33" s="626" t="s">
        <v>129</v>
      </c>
      <c r="C33" s="768">
        <f t="shared" ref="C33:N33" si="13">$O$33/12</f>
        <v>8797.6666666666661</v>
      </c>
      <c r="D33" s="768">
        <f t="shared" si="13"/>
        <v>8797.6666666666661</v>
      </c>
      <c r="E33" s="768">
        <f t="shared" si="13"/>
        <v>8797.6666666666661</v>
      </c>
      <c r="F33" s="768">
        <f t="shared" si="13"/>
        <v>8797.6666666666661</v>
      </c>
      <c r="G33" s="768">
        <f t="shared" si="13"/>
        <v>8797.6666666666661</v>
      </c>
      <c r="H33" s="768">
        <f t="shared" si="13"/>
        <v>8797.6666666666661</v>
      </c>
      <c r="I33" s="768">
        <f t="shared" si="13"/>
        <v>8797.6666666666661</v>
      </c>
      <c r="J33" s="768">
        <f t="shared" si="13"/>
        <v>8797.6666666666661</v>
      </c>
      <c r="K33" s="768">
        <f t="shared" si="13"/>
        <v>8797.6666666666661</v>
      </c>
      <c r="L33" s="768">
        <f t="shared" si="13"/>
        <v>8797.6666666666661</v>
      </c>
      <c r="M33" s="768">
        <f t="shared" si="13"/>
        <v>8797.6666666666661</v>
      </c>
      <c r="N33" s="768">
        <f t="shared" si="13"/>
        <v>8797.6666666666661</v>
      </c>
      <c r="O33" s="566">
        <f>'3.sz.m.kiadások M-F'!G33</f>
        <v>105572</v>
      </c>
      <c r="P33" s="431"/>
      <c r="Q33" s="431"/>
    </row>
    <row r="34" spans="1:17" ht="15.6" x14ac:dyDescent="0.3">
      <c r="A34" s="494" t="s">
        <v>460</v>
      </c>
      <c r="B34" s="627" t="s">
        <v>130</v>
      </c>
      <c r="C34" s="768">
        <f>SUM(C32:C33)</f>
        <v>32651</v>
      </c>
      <c r="D34" s="768">
        <f t="shared" ref="D34:N34" si="14">SUM(D32:D33)</f>
        <v>32651</v>
      </c>
      <c r="E34" s="768">
        <f t="shared" si="14"/>
        <v>32651</v>
      </c>
      <c r="F34" s="768">
        <f t="shared" si="14"/>
        <v>32651</v>
      </c>
      <c r="G34" s="768">
        <f t="shared" si="14"/>
        <v>32651</v>
      </c>
      <c r="H34" s="768">
        <f t="shared" si="14"/>
        <v>32651</v>
      </c>
      <c r="I34" s="768">
        <f t="shared" si="14"/>
        <v>32651</v>
      </c>
      <c r="J34" s="768">
        <f t="shared" si="14"/>
        <v>32651</v>
      </c>
      <c r="K34" s="768">
        <f t="shared" si="14"/>
        <v>32651</v>
      </c>
      <c r="L34" s="768">
        <f t="shared" si="14"/>
        <v>32651</v>
      </c>
      <c r="M34" s="768">
        <f t="shared" si="14"/>
        <v>32651</v>
      </c>
      <c r="N34" s="768">
        <f t="shared" si="14"/>
        <v>32651</v>
      </c>
      <c r="O34" s="563">
        <f>'3.sz.m.kiadások M-F'!G34</f>
        <v>391812</v>
      </c>
      <c r="P34" s="431"/>
      <c r="Q34" s="431"/>
    </row>
    <row r="35" spans="1:17" ht="15.6" x14ac:dyDescent="0.3">
      <c r="A35" s="493" t="s">
        <v>131</v>
      </c>
      <c r="B35" s="626" t="s">
        <v>132</v>
      </c>
      <c r="C35" s="768">
        <f t="shared" ref="C35:N35" si="15">$O$35/12</f>
        <v>206158.16666666666</v>
      </c>
      <c r="D35" s="768">
        <f t="shared" si="15"/>
        <v>206158.16666666666</v>
      </c>
      <c r="E35" s="768">
        <f t="shared" si="15"/>
        <v>206158.16666666666</v>
      </c>
      <c r="F35" s="768">
        <f t="shared" si="15"/>
        <v>206158.16666666666</v>
      </c>
      <c r="G35" s="768">
        <f t="shared" si="15"/>
        <v>206158.16666666666</v>
      </c>
      <c r="H35" s="768">
        <f t="shared" si="15"/>
        <v>206158.16666666666</v>
      </c>
      <c r="I35" s="768">
        <f t="shared" si="15"/>
        <v>206158.16666666666</v>
      </c>
      <c r="J35" s="768">
        <f t="shared" si="15"/>
        <v>206158.16666666666</v>
      </c>
      <c r="K35" s="768">
        <f t="shared" si="15"/>
        <v>206158.16666666666</v>
      </c>
      <c r="L35" s="768">
        <f t="shared" si="15"/>
        <v>206158.16666666666</v>
      </c>
      <c r="M35" s="768">
        <f t="shared" si="15"/>
        <v>206158.16666666666</v>
      </c>
      <c r="N35" s="768">
        <f t="shared" si="15"/>
        <v>206158.16666666666</v>
      </c>
      <c r="O35" s="566">
        <f>'3.sz.m.kiadások M-F'!G35</f>
        <v>2473898</v>
      </c>
      <c r="P35" s="431"/>
      <c r="Q35" s="431"/>
    </row>
    <row r="36" spans="1:17" ht="15.6" x14ac:dyDescent="0.3">
      <c r="A36" s="493" t="s">
        <v>133</v>
      </c>
      <c r="B36" s="626" t="s">
        <v>134</v>
      </c>
      <c r="C36" s="768">
        <f t="shared" ref="C36:N36" si="16">$O$36/12</f>
        <v>70833.333333333328</v>
      </c>
      <c r="D36" s="768">
        <f t="shared" si="16"/>
        <v>70833.333333333328</v>
      </c>
      <c r="E36" s="768">
        <f t="shared" si="16"/>
        <v>70833.333333333328</v>
      </c>
      <c r="F36" s="768">
        <f t="shared" si="16"/>
        <v>70833.333333333328</v>
      </c>
      <c r="G36" s="768">
        <f t="shared" si="16"/>
        <v>70833.333333333328</v>
      </c>
      <c r="H36" s="768">
        <f t="shared" si="16"/>
        <v>70833.333333333328</v>
      </c>
      <c r="I36" s="768">
        <f t="shared" si="16"/>
        <v>70833.333333333328</v>
      </c>
      <c r="J36" s="768">
        <f t="shared" si="16"/>
        <v>70833.333333333328</v>
      </c>
      <c r="K36" s="768">
        <f t="shared" si="16"/>
        <v>70833.333333333328</v>
      </c>
      <c r="L36" s="768">
        <f t="shared" si="16"/>
        <v>70833.333333333328</v>
      </c>
      <c r="M36" s="768">
        <f t="shared" si="16"/>
        <v>70833.333333333328</v>
      </c>
      <c r="N36" s="768">
        <f t="shared" si="16"/>
        <v>70833.333333333328</v>
      </c>
      <c r="O36" s="566">
        <f>'3.sz.m.kiadások M-F'!G36</f>
        <v>850000</v>
      </c>
      <c r="P36" s="431"/>
      <c r="Q36" s="431"/>
    </row>
    <row r="37" spans="1:17" ht="15.6" x14ac:dyDescent="0.3">
      <c r="A37" s="493" t="s">
        <v>431</v>
      </c>
      <c r="B37" s="626" t="s">
        <v>135</v>
      </c>
      <c r="C37" s="768">
        <v>410</v>
      </c>
      <c r="D37" s="768">
        <v>410</v>
      </c>
      <c r="E37" s="768">
        <v>410</v>
      </c>
      <c r="F37" s="768">
        <v>410</v>
      </c>
      <c r="G37" s="768">
        <v>410</v>
      </c>
      <c r="H37" s="768">
        <v>410</v>
      </c>
      <c r="I37" s="768">
        <v>410</v>
      </c>
      <c r="J37" s="768">
        <v>410</v>
      </c>
      <c r="K37" s="768">
        <v>410</v>
      </c>
      <c r="L37" s="768">
        <v>410</v>
      </c>
      <c r="M37" s="768">
        <v>410</v>
      </c>
      <c r="N37" s="768">
        <v>490</v>
      </c>
      <c r="O37" s="566">
        <f>'3.sz.m.kiadások M-F'!G37</f>
        <v>7000</v>
      </c>
      <c r="P37" s="431"/>
      <c r="Q37" s="431"/>
    </row>
    <row r="38" spans="1:17" ht="15.6" x14ac:dyDescent="0.3">
      <c r="A38" s="493" t="s">
        <v>136</v>
      </c>
      <c r="B38" s="626" t="s">
        <v>137</v>
      </c>
      <c r="C38" s="768">
        <f t="shared" ref="C38:N38" si="17">$O$38/12</f>
        <v>131166.66666666666</v>
      </c>
      <c r="D38" s="768">
        <f t="shared" si="17"/>
        <v>131166.66666666666</v>
      </c>
      <c r="E38" s="768">
        <f t="shared" si="17"/>
        <v>131166.66666666666</v>
      </c>
      <c r="F38" s="768">
        <f t="shared" si="17"/>
        <v>131166.66666666666</v>
      </c>
      <c r="G38" s="768">
        <f t="shared" si="17"/>
        <v>131166.66666666666</v>
      </c>
      <c r="H38" s="768">
        <f t="shared" si="17"/>
        <v>131166.66666666666</v>
      </c>
      <c r="I38" s="768">
        <f t="shared" si="17"/>
        <v>131166.66666666666</v>
      </c>
      <c r="J38" s="768">
        <f t="shared" si="17"/>
        <v>131166.66666666666</v>
      </c>
      <c r="K38" s="768">
        <f t="shared" si="17"/>
        <v>131166.66666666666</v>
      </c>
      <c r="L38" s="768">
        <f t="shared" si="17"/>
        <v>131166.66666666666</v>
      </c>
      <c r="M38" s="768">
        <f t="shared" si="17"/>
        <v>131166.66666666666</v>
      </c>
      <c r="N38" s="768">
        <f t="shared" si="17"/>
        <v>131166.66666666666</v>
      </c>
      <c r="O38" s="566">
        <f>'3.sz.m.kiadások M-F'!G38</f>
        <v>1574000</v>
      </c>
      <c r="P38" s="431"/>
      <c r="Q38" s="431"/>
    </row>
    <row r="39" spans="1:17" ht="15.6" x14ac:dyDescent="0.3">
      <c r="A39" s="493" t="s">
        <v>432</v>
      </c>
      <c r="B39" s="626" t="s">
        <v>138</v>
      </c>
      <c r="C39" s="768">
        <f>'22.sz.kiadások korm. funk.'!C41/12</f>
        <v>0</v>
      </c>
      <c r="D39" s="768">
        <v>0</v>
      </c>
      <c r="E39" s="768">
        <v>0</v>
      </c>
      <c r="F39" s="768">
        <v>0</v>
      </c>
      <c r="G39" s="768">
        <v>0</v>
      </c>
      <c r="H39" s="768">
        <v>0</v>
      </c>
      <c r="I39" s="768">
        <v>0</v>
      </c>
      <c r="J39" s="768">
        <v>0</v>
      </c>
      <c r="K39" s="768">
        <v>0</v>
      </c>
      <c r="L39" s="768">
        <f>'22.sz.kiadások korm. funk.'!H41/12</f>
        <v>0</v>
      </c>
      <c r="M39" s="768">
        <f>'22.sz.kiadások korm. funk.'!I41/12</f>
        <v>0</v>
      </c>
      <c r="N39" s="768">
        <f>'22.sz.kiadások korm. funk.'!J41/12</f>
        <v>0</v>
      </c>
      <c r="O39" s="566">
        <f>'3.sz.m.kiadások M-F'!G39</f>
        <v>0</v>
      </c>
      <c r="P39" s="431"/>
      <c r="Q39" s="431"/>
    </row>
    <row r="40" spans="1:17" ht="15.6" x14ac:dyDescent="0.3">
      <c r="A40" s="491" t="s">
        <v>139</v>
      </c>
      <c r="B40" s="626" t="s">
        <v>140</v>
      </c>
      <c r="C40" s="768">
        <v>0</v>
      </c>
      <c r="D40" s="768">
        <v>0</v>
      </c>
      <c r="E40" s="768">
        <v>15000</v>
      </c>
      <c r="F40" s="768">
        <v>0</v>
      </c>
      <c r="G40" s="768">
        <v>0</v>
      </c>
      <c r="H40" s="768">
        <v>0</v>
      </c>
      <c r="I40" s="768">
        <v>0</v>
      </c>
      <c r="J40" s="768">
        <v>0</v>
      </c>
      <c r="K40" s="768">
        <v>112000</v>
      </c>
      <c r="L40" s="768">
        <v>0</v>
      </c>
      <c r="M40" s="768">
        <v>0</v>
      </c>
      <c r="N40" s="768">
        <v>0</v>
      </c>
      <c r="O40" s="566">
        <f>'3.sz.m.kiadások M-F'!G40</f>
        <v>125000</v>
      </c>
      <c r="P40" s="431"/>
      <c r="Q40" s="431"/>
    </row>
    <row r="41" spans="1:17" ht="15.6" x14ac:dyDescent="0.3">
      <c r="A41" s="493" t="s">
        <v>433</v>
      </c>
      <c r="B41" s="626" t="s">
        <v>141</v>
      </c>
      <c r="C41" s="768">
        <f t="shared" ref="C41:N41" si="18">$O$41/12</f>
        <v>199565.66666666666</v>
      </c>
      <c r="D41" s="768">
        <f t="shared" si="18"/>
        <v>199565.66666666666</v>
      </c>
      <c r="E41" s="768">
        <f t="shared" si="18"/>
        <v>199565.66666666666</v>
      </c>
      <c r="F41" s="768">
        <f t="shared" si="18"/>
        <v>199565.66666666666</v>
      </c>
      <c r="G41" s="768">
        <f t="shared" si="18"/>
        <v>199565.66666666666</v>
      </c>
      <c r="H41" s="768">
        <f t="shared" si="18"/>
        <v>199565.66666666666</v>
      </c>
      <c r="I41" s="768">
        <f t="shared" si="18"/>
        <v>199565.66666666666</v>
      </c>
      <c r="J41" s="768">
        <f t="shared" si="18"/>
        <v>199565.66666666666</v>
      </c>
      <c r="K41" s="768">
        <f t="shared" si="18"/>
        <v>199565.66666666666</v>
      </c>
      <c r="L41" s="768">
        <f t="shared" si="18"/>
        <v>199565.66666666666</v>
      </c>
      <c r="M41" s="768">
        <f t="shared" si="18"/>
        <v>199565.66666666666</v>
      </c>
      <c r="N41" s="768">
        <f t="shared" si="18"/>
        <v>199565.66666666666</v>
      </c>
      <c r="O41" s="566">
        <f>'3.sz.m.kiadások M-F'!G41</f>
        <v>2394788</v>
      </c>
      <c r="P41" s="835"/>
      <c r="Q41" s="431"/>
    </row>
    <row r="42" spans="1:17" ht="15.6" x14ac:dyDescent="0.3">
      <c r="A42" s="494" t="s">
        <v>388</v>
      </c>
      <c r="B42" s="627" t="s">
        <v>142</v>
      </c>
      <c r="C42" s="768">
        <f>SUM(C35:C41)</f>
        <v>608133.83333333326</v>
      </c>
      <c r="D42" s="768">
        <f t="shared" ref="D42:N42" si="19">SUM(D35:D41)</f>
        <v>608133.83333333326</v>
      </c>
      <c r="E42" s="768">
        <f t="shared" si="19"/>
        <v>623133.83333333326</v>
      </c>
      <c r="F42" s="768">
        <f t="shared" si="19"/>
        <v>608133.83333333326</v>
      </c>
      <c r="G42" s="768">
        <f t="shared" si="19"/>
        <v>608133.83333333326</v>
      </c>
      <c r="H42" s="768">
        <f t="shared" si="19"/>
        <v>608133.83333333326</v>
      </c>
      <c r="I42" s="768">
        <f t="shared" si="19"/>
        <v>608133.83333333326</v>
      </c>
      <c r="J42" s="768">
        <f t="shared" si="19"/>
        <v>608133.83333333326</v>
      </c>
      <c r="K42" s="768">
        <f t="shared" si="19"/>
        <v>720133.83333333326</v>
      </c>
      <c r="L42" s="768">
        <f t="shared" si="19"/>
        <v>608133.83333333326</v>
      </c>
      <c r="M42" s="768">
        <f t="shared" si="19"/>
        <v>608133.83333333326</v>
      </c>
      <c r="N42" s="768">
        <f t="shared" si="19"/>
        <v>608213.83333333326</v>
      </c>
      <c r="O42" s="563">
        <f>'3.sz.m.kiadások M-F'!G42</f>
        <v>7424686</v>
      </c>
      <c r="P42" s="431"/>
      <c r="Q42" s="431"/>
    </row>
    <row r="43" spans="1:17" ht="15.6" x14ac:dyDescent="0.3">
      <c r="A43" s="493" t="s">
        <v>143</v>
      </c>
      <c r="B43" s="626" t="s">
        <v>144</v>
      </c>
      <c r="C43" s="768">
        <f t="shared" ref="C43:N43" si="20">$O$43/12</f>
        <v>0</v>
      </c>
      <c r="D43" s="768">
        <f t="shared" si="20"/>
        <v>0</v>
      </c>
      <c r="E43" s="768">
        <f t="shared" si="20"/>
        <v>0</v>
      </c>
      <c r="F43" s="768">
        <f t="shared" si="20"/>
        <v>0</v>
      </c>
      <c r="G43" s="768">
        <f t="shared" si="20"/>
        <v>0</v>
      </c>
      <c r="H43" s="768">
        <f t="shared" si="20"/>
        <v>0</v>
      </c>
      <c r="I43" s="768">
        <f t="shared" si="20"/>
        <v>0</v>
      </c>
      <c r="J43" s="768">
        <f t="shared" si="20"/>
        <v>0</v>
      </c>
      <c r="K43" s="768">
        <f t="shared" si="20"/>
        <v>0</v>
      </c>
      <c r="L43" s="768">
        <f t="shared" si="20"/>
        <v>0</v>
      </c>
      <c r="M43" s="768">
        <f t="shared" si="20"/>
        <v>0</v>
      </c>
      <c r="N43" s="768">
        <f t="shared" si="20"/>
        <v>0</v>
      </c>
      <c r="O43" s="566">
        <f>'3.sz.m.kiadások M-F'!G43</f>
        <v>0</v>
      </c>
      <c r="P43" s="431"/>
      <c r="Q43" s="431"/>
    </row>
    <row r="44" spans="1:17" ht="15.6" x14ac:dyDescent="0.3">
      <c r="A44" s="493" t="s">
        <v>145</v>
      </c>
      <c r="B44" s="626" t="s">
        <v>146</v>
      </c>
      <c r="C44" s="768">
        <v>0</v>
      </c>
      <c r="D44" s="768">
        <v>0</v>
      </c>
      <c r="E44" s="768">
        <v>0</v>
      </c>
      <c r="F44" s="768">
        <v>0</v>
      </c>
      <c r="G44" s="768">
        <v>0</v>
      </c>
      <c r="H44" s="768">
        <v>0</v>
      </c>
      <c r="I44" s="768">
        <v>0</v>
      </c>
      <c r="J44" s="768">
        <v>0</v>
      </c>
      <c r="K44" s="768">
        <v>0</v>
      </c>
      <c r="L44" s="768">
        <v>0</v>
      </c>
      <c r="M44" s="768">
        <v>0</v>
      </c>
      <c r="N44" s="768">
        <v>0</v>
      </c>
      <c r="O44" s="566">
        <f>'3.sz.m.kiadások M-F'!G44</f>
        <v>0</v>
      </c>
      <c r="P44" s="431"/>
      <c r="Q44" s="431"/>
    </row>
    <row r="45" spans="1:17" ht="15.6" x14ac:dyDescent="0.3">
      <c r="A45" s="494" t="s">
        <v>389</v>
      </c>
      <c r="B45" s="627" t="s">
        <v>147</v>
      </c>
      <c r="C45" s="768">
        <f>SUM(C43:C44)</f>
        <v>0</v>
      </c>
      <c r="D45" s="768">
        <f t="shared" ref="D45:N45" si="21">SUM(D43:D44)</f>
        <v>0</v>
      </c>
      <c r="E45" s="768">
        <f t="shared" si="21"/>
        <v>0</v>
      </c>
      <c r="F45" s="768">
        <f t="shared" si="21"/>
        <v>0</v>
      </c>
      <c r="G45" s="768">
        <f t="shared" si="21"/>
        <v>0</v>
      </c>
      <c r="H45" s="768">
        <f t="shared" si="21"/>
        <v>0</v>
      </c>
      <c r="I45" s="768">
        <f t="shared" si="21"/>
        <v>0</v>
      </c>
      <c r="J45" s="768">
        <f t="shared" si="21"/>
        <v>0</v>
      </c>
      <c r="K45" s="768">
        <f t="shared" si="21"/>
        <v>0</v>
      </c>
      <c r="L45" s="768">
        <f t="shared" si="21"/>
        <v>0</v>
      </c>
      <c r="M45" s="768">
        <f t="shared" si="21"/>
        <v>0</v>
      </c>
      <c r="N45" s="768">
        <f t="shared" si="21"/>
        <v>0</v>
      </c>
      <c r="O45" s="563">
        <f>'3.sz.m.kiadások M-F'!G45</f>
        <v>0</v>
      </c>
      <c r="P45" s="431"/>
      <c r="Q45" s="431"/>
    </row>
    <row r="46" spans="1:17" ht="15.6" x14ac:dyDescent="0.3">
      <c r="A46" s="493" t="s">
        <v>148</v>
      </c>
      <c r="B46" s="626" t="s">
        <v>149</v>
      </c>
      <c r="C46" s="768">
        <f t="shared" ref="C46:N46" si="22">$O$46/12</f>
        <v>208717</v>
      </c>
      <c r="D46" s="768">
        <f t="shared" si="22"/>
        <v>208717</v>
      </c>
      <c r="E46" s="768">
        <f t="shared" si="22"/>
        <v>208717</v>
      </c>
      <c r="F46" s="768">
        <f t="shared" si="22"/>
        <v>208717</v>
      </c>
      <c r="G46" s="768">
        <f t="shared" si="22"/>
        <v>208717</v>
      </c>
      <c r="H46" s="768">
        <f t="shared" si="22"/>
        <v>208717</v>
      </c>
      <c r="I46" s="768">
        <f t="shared" si="22"/>
        <v>208717</v>
      </c>
      <c r="J46" s="768">
        <f t="shared" si="22"/>
        <v>208717</v>
      </c>
      <c r="K46" s="768">
        <f t="shared" si="22"/>
        <v>208717</v>
      </c>
      <c r="L46" s="768">
        <f t="shared" si="22"/>
        <v>208717</v>
      </c>
      <c r="M46" s="768">
        <f t="shared" si="22"/>
        <v>208717</v>
      </c>
      <c r="N46" s="768">
        <f t="shared" si="22"/>
        <v>208717</v>
      </c>
      <c r="O46" s="566">
        <f>'3.sz.m.kiadások M-F'!G46</f>
        <v>2504604</v>
      </c>
      <c r="P46" s="835"/>
      <c r="Q46" s="431"/>
    </row>
    <row r="47" spans="1:17" ht="15.6" x14ac:dyDescent="0.3">
      <c r="A47" s="493" t="s">
        <v>150</v>
      </c>
      <c r="B47" s="626" t="s">
        <v>151</v>
      </c>
      <c r="C47" s="768">
        <f t="shared" ref="C47:N47" si="23">$O$47/12</f>
        <v>0</v>
      </c>
      <c r="D47" s="768">
        <f t="shared" si="23"/>
        <v>0</v>
      </c>
      <c r="E47" s="768">
        <f t="shared" si="23"/>
        <v>0</v>
      </c>
      <c r="F47" s="768">
        <f t="shared" si="23"/>
        <v>0</v>
      </c>
      <c r="G47" s="768">
        <f t="shared" si="23"/>
        <v>0</v>
      </c>
      <c r="H47" s="768">
        <f t="shared" si="23"/>
        <v>0</v>
      </c>
      <c r="I47" s="768">
        <f t="shared" si="23"/>
        <v>0</v>
      </c>
      <c r="J47" s="768">
        <f t="shared" si="23"/>
        <v>0</v>
      </c>
      <c r="K47" s="768">
        <f t="shared" si="23"/>
        <v>0</v>
      </c>
      <c r="L47" s="768">
        <f t="shared" si="23"/>
        <v>0</v>
      </c>
      <c r="M47" s="768">
        <f t="shared" si="23"/>
        <v>0</v>
      </c>
      <c r="N47" s="768">
        <f t="shared" si="23"/>
        <v>0</v>
      </c>
      <c r="O47" s="566">
        <f>'3.sz.m.kiadások M-F'!G47</f>
        <v>0</v>
      </c>
      <c r="P47" s="431"/>
      <c r="Q47" s="431"/>
    </row>
    <row r="48" spans="1:17" ht="15.6" x14ac:dyDescent="0.3">
      <c r="A48" s="493" t="s">
        <v>434</v>
      </c>
      <c r="B48" s="626" t="s">
        <v>152</v>
      </c>
      <c r="C48" s="768">
        <f>'22.sz.kiadások korm. funk.'!C50/12</f>
        <v>0</v>
      </c>
      <c r="D48" s="768">
        <v>0</v>
      </c>
      <c r="E48" s="768">
        <v>0</v>
      </c>
      <c r="F48" s="768">
        <v>0</v>
      </c>
      <c r="G48" s="768">
        <v>0</v>
      </c>
      <c r="H48" s="768">
        <v>0</v>
      </c>
      <c r="I48" s="768">
        <v>0</v>
      </c>
      <c r="J48" s="768">
        <v>0</v>
      </c>
      <c r="K48" s="768">
        <v>0</v>
      </c>
      <c r="L48" s="768">
        <f>'22.sz.kiadások korm. funk.'!H50/12</f>
        <v>0</v>
      </c>
      <c r="M48" s="768">
        <f>'22.sz.kiadások korm. funk.'!I50/12</f>
        <v>0</v>
      </c>
      <c r="N48" s="768">
        <f>'22.sz.kiadások korm. funk.'!J50/12</f>
        <v>0</v>
      </c>
      <c r="O48" s="566">
        <f>'3.sz.m.kiadások M-F'!G48</f>
        <v>0</v>
      </c>
      <c r="P48" s="431"/>
      <c r="Q48" s="431"/>
    </row>
    <row r="49" spans="1:17" ht="15.6" x14ac:dyDescent="0.3">
      <c r="A49" s="493" t="s">
        <v>435</v>
      </c>
      <c r="B49" s="626" t="s">
        <v>153</v>
      </c>
      <c r="C49" s="768">
        <f>'22.sz.kiadások korm. funk.'!C51/12</f>
        <v>0</v>
      </c>
      <c r="D49" s="768">
        <v>0</v>
      </c>
      <c r="E49" s="768">
        <v>0</v>
      </c>
      <c r="F49" s="768">
        <v>0</v>
      </c>
      <c r="G49" s="768">
        <v>0</v>
      </c>
      <c r="H49" s="768">
        <v>0</v>
      </c>
      <c r="I49" s="768">
        <v>0</v>
      </c>
      <c r="J49" s="768">
        <v>0</v>
      </c>
      <c r="K49" s="768">
        <v>0</v>
      </c>
      <c r="L49" s="768">
        <f>'22.sz.kiadások korm. funk.'!H51/12</f>
        <v>0</v>
      </c>
      <c r="M49" s="768">
        <f>'22.sz.kiadások korm. funk.'!I51/12</f>
        <v>0</v>
      </c>
      <c r="N49" s="768">
        <f>'22.sz.kiadások korm. funk.'!J51/12</f>
        <v>0</v>
      </c>
      <c r="O49" s="566">
        <f>'3.sz.m.kiadások M-F'!G49</f>
        <v>0</v>
      </c>
      <c r="P49" s="431"/>
      <c r="Q49" s="431"/>
    </row>
    <row r="50" spans="1:17" ht="15.6" x14ac:dyDescent="0.3">
      <c r="A50" s="493" t="s">
        <v>154</v>
      </c>
      <c r="B50" s="626" t="s">
        <v>155</v>
      </c>
      <c r="C50" s="768">
        <f t="shared" ref="C50:N50" si="24">$O$50/12</f>
        <v>25250</v>
      </c>
      <c r="D50" s="768">
        <f t="shared" si="24"/>
        <v>25250</v>
      </c>
      <c r="E50" s="768">
        <f t="shared" si="24"/>
        <v>25250</v>
      </c>
      <c r="F50" s="768">
        <f t="shared" si="24"/>
        <v>25250</v>
      </c>
      <c r="G50" s="768">
        <f t="shared" si="24"/>
        <v>25250</v>
      </c>
      <c r="H50" s="768">
        <f t="shared" si="24"/>
        <v>25250</v>
      </c>
      <c r="I50" s="768">
        <f t="shared" si="24"/>
        <v>25250</v>
      </c>
      <c r="J50" s="768">
        <f t="shared" si="24"/>
        <v>25250</v>
      </c>
      <c r="K50" s="768">
        <f t="shared" si="24"/>
        <v>25250</v>
      </c>
      <c r="L50" s="768">
        <f t="shared" si="24"/>
        <v>25250</v>
      </c>
      <c r="M50" s="768">
        <f t="shared" si="24"/>
        <v>25250</v>
      </c>
      <c r="N50" s="768">
        <f t="shared" si="24"/>
        <v>25250</v>
      </c>
      <c r="O50" s="566">
        <f>'3.sz.m.kiadások M-F'!G50</f>
        <v>303000</v>
      </c>
      <c r="P50" s="835"/>
      <c r="Q50" s="431"/>
    </row>
    <row r="51" spans="1:17" ht="15.6" x14ac:dyDescent="0.3">
      <c r="A51" s="494" t="s">
        <v>390</v>
      </c>
      <c r="B51" s="627" t="s">
        <v>156</v>
      </c>
      <c r="C51" s="768">
        <f>SUM(C46:C50)</f>
        <v>233967</v>
      </c>
      <c r="D51" s="768">
        <f t="shared" ref="D51:N51" si="25">SUM(D46:D50)</f>
        <v>233967</v>
      </c>
      <c r="E51" s="768">
        <f t="shared" si="25"/>
        <v>233967</v>
      </c>
      <c r="F51" s="768">
        <f t="shared" si="25"/>
        <v>233967</v>
      </c>
      <c r="G51" s="768">
        <f t="shared" si="25"/>
        <v>233967</v>
      </c>
      <c r="H51" s="768">
        <f t="shared" si="25"/>
        <v>233967</v>
      </c>
      <c r="I51" s="768">
        <f t="shared" si="25"/>
        <v>233967</v>
      </c>
      <c r="J51" s="768">
        <f t="shared" si="25"/>
        <v>233967</v>
      </c>
      <c r="K51" s="768">
        <f t="shared" si="25"/>
        <v>233967</v>
      </c>
      <c r="L51" s="768">
        <f t="shared" si="25"/>
        <v>233967</v>
      </c>
      <c r="M51" s="768">
        <f t="shared" si="25"/>
        <v>233967</v>
      </c>
      <c r="N51" s="768">
        <f t="shared" si="25"/>
        <v>233967</v>
      </c>
      <c r="O51" s="563">
        <f>'3.sz.m.kiadások M-F'!G51</f>
        <v>2807604</v>
      </c>
      <c r="P51" s="835"/>
      <c r="Q51" s="431"/>
    </row>
    <row r="52" spans="1:17" ht="15.6" x14ac:dyDescent="0.3">
      <c r="A52" s="494" t="s">
        <v>391</v>
      </c>
      <c r="B52" s="627" t="s">
        <v>157</v>
      </c>
      <c r="C52" s="768">
        <f>C31+C34+C42+C45+C51</f>
        <v>1075001.8333333333</v>
      </c>
      <c r="D52" s="768">
        <f t="shared" ref="D52:N52" si="26">D31+D34+D42+D45+D51</f>
        <v>1075001.8333333333</v>
      </c>
      <c r="E52" s="768">
        <f t="shared" si="26"/>
        <v>1090001.8333333333</v>
      </c>
      <c r="F52" s="768">
        <f t="shared" si="26"/>
        <v>1075001.8333333333</v>
      </c>
      <c r="G52" s="768">
        <f t="shared" si="26"/>
        <v>1075001.8333333333</v>
      </c>
      <c r="H52" s="768">
        <f t="shared" si="26"/>
        <v>1075001.8333333333</v>
      </c>
      <c r="I52" s="768">
        <f t="shared" si="26"/>
        <v>1075001.8333333333</v>
      </c>
      <c r="J52" s="768">
        <f t="shared" si="26"/>
        <v>1075001.8333333333</v>
      </c>
      <c r="K52" s="768">
        <f t="shared" si="26"/>
        <v>1187001.8333333333</v>
      </c>
      <c r="L52" s="768">
        <f t="shared" si="26"/>
        <v>1075001.8333333333</v>
      </c>
      <c r="M52" s="768">
        <f t="shared" si="26"/>
        <v>1075001.8333333333</v>
      </c>
      <c r="N52" s="768">
        <f t="shared" si="26"/>
        <v>1075081.8333333333</v>
      </c>
      <c r="O52" s="563">
        <f>'3.sz.m.kiadások M-F'!G52</f>
        <v>13027102</v>
      </c>
      <c r="P52" s="431"/>
      <c r="Q52" s="431"/>
    </row>
    <row r="53" spans="1:17" ht="15.6" x14ac:dyDescent="0.3">
      <c r="A53" s="496" t="s">
        <v>158</v>
      </c>
      <c r="B53" s="626" t="s">
        <v>159</v>
      </c>
      <c r="C53" s="768">
        <f>'22.sz.kiadások korm. funk.'!C55/12</f>
        <v>0</v>
      </c>
      <c r="D53" s="768">
        <v>0</v>
      </c>
      <c r="E53" s="768">
        <v>0</v>
      </c>
      <c r="F53" s="768">
        <v>0</v>
      </c>
      <c r="G53" s="768">
        <v>0</v>
      </c>
      <c r="H53" s="768">
        <v>0</v>
      </c>
      <c r="I53" s="768">
        <f>'22.sz.kiadások korm. funk.'!E55/12</f>
        <v>0</v>
      </c>
      <c r="J53" s="768">
        <f>'22.sz.kiadások korm. funk.'!F55/12</f>
        <v>0</v>
      </c>
      <c r="K53" s="768">
        <v>0</v>
      </c>
      <c r="L53" s="768">
        <f>'22.sz.kiadások korm. funk.'!H55/12</f>
        <v>0</v>
      </c>
      <c r="M53" s="768">
        <f>'22.sz.kiadások korm. funk.'!I55/12</f>
        <v>0</v>
      </c>
      <c r="N53" s="768">
        <f>'22.sz.kiadások korm. funk.'!J55/12</f>
        <v>0</v>
      </c>
      <c r="O53" s="566">
        <f>'3.sz.m.kiadások M-F'!G53</f>
        <v>0</v>
      </c>
      <c r="P53" s="431"/>
      <c r="Q53" s="431"/>
    </row>
    <row r="54" spans="1:17" ht="15.6" x14ac:dyDescent="0.3">
      <c r="A54" s="496" t="s">
        <v>392</v>
      </c>
      <c r="B54" s="626" t="s">
        <v>160</v>
      </c>
      <c r="C54" s="768">
        <v>0</v>
      </c>
      <c r="D54" s="768">
        <v>0</v>
      </c>
      <c r="E54" s="768">
        <v>0</v>
      </c>
      <c r="F54" s="768">
        <v>0</v>
      </c>
      <c r="G54" s="768">
        <v>0</v>
      </c>
      <c r="H54" s="768">
        <v>0</v>
      </c>
      <c r="I54" s="768">
        <f>'22.sz.kiadások korm. funk.'!E56/12</f>
        <v>0</v>
      </c>
      <c r="J54" s="768">
        <f>'22.sz.kiadások korm. funk.'!F56/12</f>
        <v>0</v>
      </c>
      <c r="K54" s="768">
        <v>0</v>
      </c>
      <c r="L54" s="768">
        <v>0</v>
      </c>
      <c r="M54" s="768">
        <f>'22.sz.kiadások korm. funk.'!I56/12</f>
        <v>0</v>
      </c>
      <c r="N54" s="768">
        <f>'22.sz.kiadások korm. funk.'!J56/12</f>
        <v>0</v>
      </c>
      <c r="O54" s="566">
        <f>'3.sz.m.kiadások M-F'!G54</f>
        <v>0</v>
      </c>
      <c r="P54" s="431"/>
      <c r="Q54" s="431"/>
    </row>
    <row r="55" spans="1:17" ht="15.6" x14ac:dyDescent="0.3">
      <c r="A55" s="496" t="s">
        <v>436</v>
      </c>
      <c r="B55" s="626" t="s">
        <v>161</v>
      </c>
      <c r="C55" s="768">
        <f>'22.sz.kiadások korm. funk.'!C57/12</f>
        <v>0</v>
      </c>
      <c r="D55" s="768">
        <v>0</v>
      </c>
      <c r="E55" s="768">
        <v>0</v>
      </c>
      <c r="F55" s="768">
        <v>0</v>
      </c>
      <c r="G55" s="768">
        <v>0</v>
      </c>
      <c r="H55" s="768">
        <v>0</v>
      </c>
      <c r="I55" s="768">
        <f>'22.sz.kiadások korm. funk.'!E57/12</f>
        <v>0</v>
      </c>
      <c r="J55" s="768">
        <f>'22.sz.kiadások korm. funk.'!F57/12</f>
        <v>0</v>
      </c>
      <c r="K55" s="768">
        <v>0</v>
      </c>
      <c r="L55" s="768">
        <f>'22.sz.kiadások korm. funk.'!H57/12</f>
        <v>0</v>
      </c>
      <c r="M55" s="768">
        <f>'22.sz.kiadások korm. funk.'!I57/12</f>
        <v>0</v>
      </c>
      <c r="N55" s="768">
        <f>'22.sz.kiadások korm. funk.'!J57/12</f>
        <v>0</v>
      </c>
      <c r="O55" s="566">
        <f>'3.sz.m.kiadások M-F'!G55</f>
        <v>0</v>
      </c>
      <c r="P55" s="431"/>
      <c r="Q55" s="431"/>
    </row>
    <row r="56" spans="1:17" ht="15.6" x14ac:dyDescent="0.3">
      <c r="A56" s="496" t="s">
        <v>437</v>
      </c>
      <c r="B56" s="626" t="s">
        <v>162</v>
      </c>
      <c r="C56" s="768">
        <f>'22.sz.kiadások korm. funk.'!C58/12</f>
        <v>0</v>
      </c>
      <c r="D56" s="768">
        <v>0</v>
      </c>
      <c r="E56" s="768">
        <v>0</v>
      </c>
      <c r="F56" s="768">
        <v>0</v>
      </c>
      <c r="G56" s="768">
        <v>0</v>
      </c>
      <c r="H56" s="768">
        <v>0</v>
      </c>
      <c r="I56" s="768">
        <f>'22.sz.kiadások korm. funk.'!E58/12</f>
        <v>0</v>
      </c>
      <c r="J56" s="768">
        <f>'22.sz.kiadások korm. funk.'!F58/12</f>
        <v>0</v>
      </c>
      <c r="K56" s="768">
        <v>0</v>
      </c>
      <c r="L56" s="768">
        <f>'22.sz.kiadások korm. funk.'!H58/12</f>
        <v>0</v>
      </c>
      <c r="M56" s="768">
        <f>'22.sz.kiadások korm. funk.'!I58/12</f>
        <v>0</v>
      </c>
      <c r="N56" s="768">
        <f>'22.sz.kiadások korm. funk.'!J58/12</f>
        <v>0</v>
      </c>
      <c r="O56" s="566">
        <f>'3.sz.m.kiadások M-F'!G56</f>
        <v>0</v>
      </c>
      <c r="P56" s="431"/>
      <c r="Q56" s="431"/>
    </row>
    <row r="57" spans="1:17" ht="15.6" x14ac:dyDescent="0.3">
      <c r="A57" s="496" t="s">
        <v>438</v>
      </c>
      <c r="B57" s="626" t="s">
        <v>163</v>
      </c>
      <c r="C57" s="768">
        <f>'22.sz.kiadások korm. funk.'!C59/12</f>
        <v>0</v>
      </c>
      <c r="D57" s="768">
        <v>0</v>
      </c>
      <c r="E57" s="768">
        <v>0</v>
      </c>
      <c r="F57" s="768">
        <v>0</v>
      </c>
      <c r="G57" s="768">
        <v>0</v>
      </c>
      <c r="H57" s="768">
        <v>0</v>
      </c>
      <c r="I57" s="768">
        <f>'22.sz.kiadások korm. funk.'!E59/12</f>
        <v>0</v>
      </c>
      <c r="J57" s="768">
        <f>'22.sz.kiadások korm. funk.'!F59/12</f>
        <v>0</v>
      </c>
      <c r="K57" s="768">
        <v>0</v>
      </c>
      <c r="L57" s="768">
        <f>'22.sz.kiadások korm. funk.'!H59/12</f>
        <v>0</v>
      </c>
      <c r="M57" s="768">
        <f>'22.sz.kiadások korm. funk.'!I59/12</f>
        <v>0</v>
      </c>
      <c r="N57" s="768">
        <f>'22.sz.kiadások korm. funk.'!J59/12</f>
        <v>0</v>
      </c>
      <c r="O57" s="566">
        <f>'3.sz.m.kiadások M-F'!G57</f>
        <v>0</v>
      </c>
      <c r="P57" s="431"/>
      <c r="Q57" s="431"/>
    </row>
    <row r="58" spans="1:17" ht="15.6" x14ac:dyDescent="0.3">
      <c r="A58" s="496" t="s">
        <v>439</v>
      </c>
      <c r="B58" s="626" t="s">
        <v>164</v>
      </c>
      <c r="C58" s="768">
        <f>'22.sz.kiadások korm. funk.'!C60/12</f>
        <v>0</v>
      </c>
      <c r="D58" s="768">
        <v>0</v>
      </c>
      <c r="E58" s="768">
        <v>0</v>
      </c>
      <c r="F58" s="768">
        <v>0</v>
      </c>
      <c r="G58" s="768">
        <v>0</v>
      </c>
      <c r="H58" s="768">
        <v>0</v>
      </c>
      <c r="I58" s="768">
        <f>'22.sz.kiadások korm. funk.'!E60/12</f>
        <v>0</v>
      </c>
      <c r="J58" s="768">
        <f>'22.sz.kiadások korm. funk.'!F60/12</f>
        <v>0</v>
      </c>
      <c r="K58" s="768">
        <v>0</v>
      </c>
      <c r="L58" s="768">
        <f>'22.sz.kiadások korm. funk.'!H60/12</f>
        <v>0</v>
      </c>
      <c r="M58" s="768">
        <f>'22.sz.kiadások korm. funk.'!I60/12</f>
        <v>0</v>
      </c>
      <c r="N58" s="768">
        <f>'22.sz.kiadások korm. funk.'!J60/12</f>
        <v>0</v>
      </c>
      <c r="O58" s="566">
        <f>'3.sz.m.kiadások M-F'!G58</f>
        <v>0</v>
      </c>
      <c r="P58" s="431"/>
      <c r="Q58" s="431"/>
    </row>
    <row r="59" spans="1:17" ht="15.6" x14ac:dyDescent="0.3">
      <c r="A59" s="496" t="s">
        <v>440</v>
      </c>
      <c r="B59" s="626" t="s">
        <v>165</v>
      </c>
      <c r="C59" s="768">
        <f>'22.sz.kiadások korm. funk.'!C61/12</f>
        <v>0</v>
      </c>
      <c r="D59" s="768">
        <v>0</v>
      </c>
      <c r="E59" s="768">
        <v>0</v>
      </c>
      <c r="F59" s="768">
        <v>0</v>
      </c>
      <c r="G59" s="768">
        <v>0</v>
      </c>
      <c r="H59" s="768">
        <v>0</v>
      </c>
      <c r="I59" s="768">
        <f>'22.sz.kiadások korm. funk.'!E61/12</f>
        <v>0</v>
      </c>
      <c r="J59" s="768">
        <f>'22.sz.kiadások korm. funk.'!F61/12</f>
        <v>0</v>
      </c>
      <c r="K59" s="768">
        <v>0</v>
      </c>
      <c r="L59" s="768">
        <f>'22.sz.kiadások korm. funk.'!H61/12</f>
        <v>0</v>
      </c>
      <c r="M59" s="768">
        <f>'22.sz.kiadások korm. funk.'!I61/12</f>
        <v>0</v>
      </c>
      <c r="N59" s="768">
        <f>'22.sz.kiadások korm. funk.'!J61/12</f>
        <v>0</v>
      </c>
      <c r="O59" s="566">
        <f>'3.sz.m.kiadások M-F'!G59</f>
        <v>0</v>
      </c>
      <c r="P59" s="431"/>
      <c r="Q59" s="431"/>
    </row>
    <row r="60" spans="1:17" ht="15.6" x14ac:dyDescent="0.3">
      <c r="A60" s="496" t="s">
        <v>441</v>
      </c>
      <c r="B60" s="626" t="s">
        <v>166</v>
      </c>
      <c r="C60" s="768">
        <f>$O$60/12</f>
        <v>559372.33333333337</v>
      </c>
      <c r="D60" s="768">
        <f t="shared" ref="D60:N60" si="27">$O$60/12</f>
        <v>559372.33333333337</v>
      </c>
      <c r="E60" s="768">
        <f t="shared" si="27"/>
        <v>559372.33333333337</v>
      </c>
      <c r="F60" s="768">
        <f t="shared" si="27"/>
        <v>559372.33333333337</v>
      </c>
      <c r="G60" s="768">
        <f t="shared" si="27"/>
        <v>559372.33333333337</v>
      </c>
      <c r="H60" s="768">
        <f t="shared" si="27"/>
        <v>559372.33333333337</v>
      </c>
      <c r="I60" s="768">
        <f t="shared" si="27"/>
        <v>559372.33333333337</v>
      </c>
      <c r="J60" s="768">
        <f t="shared" si="27"/>
        <v>559372.33333333337</v>
      </c>
      <c r="K60" s="768">
        <f t="shared" si="27"/>
        <v>559372.33333333337</v>
      </c>
      <c r="L60" s="768">
        <f t="shared" si="27"/>
        <v>559372.33333333337</v>
      </c>
      <c r="M60" s="768">
        <f t="shared" si="27"/>
        <v>559372.33333333337</v>
      </c>
      <c r="N60" s="768">
        <f t="shared" si="27"/>
        <v>559372.33333333337</v>
      </c>
      <c r="O60" s="566">
        <f>'3.sz.m.kiadások M-F'!G60</f>
        <v>6712468</v>
      </c>
      <c r="P60" s="835"/>
      <c r="Q60" s="431"/>
    </row>
    <row r="61" spans="1:17" ht="15.6" x14ac:dyDescent="0.3">
      <c r="A61" s="497" t="s">
        <v>403</v>
      </c>
      <c r="B61" s="627" t="s">
        <v>167</v>
      </c>
      <c r="C61" s="768">
        <f>SUM(C53:C60)</f>
        <v>559372.33333333337</v>
      </c>
      <c r="D61" s="768">
        <f t="shared" ref="D61:N61" si="28">SUM(D53:D60)</f>
        <v>559372.33333333337</v>
      </c>
      <c r="E61" s="768">
        <f t="shared" si="28"/>
        <v>559372.33333333337</v>
      </c>
      <c r="F61" s="768">
        <f t="shared" si="28"/>
        <v>559372.33333333337</v>
      </c>
      <c r="G61" s="768">
        <f t="shared" si="28"/>
        <v>559372.33333333337</v>
      </c>
      <c r="H61" s="768">
        <f t="shared" si="28"/>
        <v>559372.33333333337</v>
      </c>
      <c r="I61" s="768">
        <f t="shared" si="28"/>
        <v>559372.33333333337</v>
      </c>
      <c r="J61" s="768">
        <f t="shared" si="28"/>
        <v>559372.33333333337</v>
      </c>
      <c r="K61" s="768">
        <f t="shared" si="28"/>
        <v>559372.33333333337</v>
      </c>
      <c r="L61" s="768">
        <f t="shared" si="28"/>
        <v>559372.33333333337</v>
      </c>
      <c r="M61" s="768">
        <f t="shared" si="28"/>
        <v>559372.33333333337</v>
      </c>
      <c r="N61" s="768">
        <f t="shared" si="28"/>
        <v>559372.33333333337</v>
      </c>
      <c r="O61" s="563">
        <f>'3.sz.m.kiadások M-F'!G61</f>
        <v>6712468</v>
      </c>
      <c r="P61" s="431"/>
      <c r="Q61" s="431"/>
    </row>
    <row r="62" spans="1:17" ht="15.6" x14ac:dyDescent="0.3">
      <c r="A62" s="518" t="s">
        <v>442</v>
      </c>
      <c r="B62" s="626" t="s">
        <v>168</v>
      </c>
      <c r="C62" s="768">
        <f>'22.sz.kiadások korm. funk.'!C64/12</f>
        <v>0</v>
      </c>
      <c r="D62" s="768">
        <v>0</v>
      </c>
      <c r="E62" s="768">
        <v>0</v>
      </c>
      <c r="F62" s="768">
        <v>0</v>
      </c>
      <c r="G62" s="768">
        <v>0</v>
      </c>
      <c r="H62" s="768">
        <v>0</v>
      </c>
      <c r="I62" s="768">
        <f>'22.sz.kiadások korm. funk.'!E64/12</f>
        <v>0</v>
      </c>
      <c r="J62" s="768">
        <f>'22.sz.kiadások korm. funk.'!F64/12</f>
        <v>0</v>
      </c>
      <c r="K62" s="768">
        <v>0</v>
      </c>
      <c r="L62" s="768">
        <f>'22.sz.kiadások korm. funk.'!H64/12</f>
        <v>0</v>
      </c>
      <c r="M62" s="768">
        <f>'22.sz.kiadások korm. funk.'!I64/12</f>
        <v>0</v>
      </c>
      <c r="N62" s="768">
        <f>'22.sz.kiadások korm. funk.'!J64/12</f>
        <v>0</v>
      </c>
      <c r="O62" s="566">
        <f>'3.sz.m.kiadások M-F'!G62</f>
        <v>0</v>
      </c>
      <c r="P62" s="431"/>
      <c r="Q62" s="431"/>
    </row>
    <row r="63" spans="1:17" ht="15.6" x14ac:dyDescent="0.3">
      <c r="A63" s="518" t="s">
        <v>169</v>
      </c>
      <c r="B63" s="626" t="s">
        <v>170</v>
      </c>
      <c r="C63" s="768">
        <v>0</v>
      </c>
      <c r="D63" s="768">
        <v>0</v>
      </c>
      <c r="E63" s="768">
        <v>0</v>
      </c>
      <c r="F63" s="768">
        <v>72022</v>
      </c>
      <c r="G63" s="768">
        <v>0</v>
      </c>
      <c r="H63" s="768">
        <v>0</v>
      </c>
      <c r="I63" s="768">
        <f>'22.sz.kiadások korm. funk.'!E65/12</f>
        <v>0</v>
      </c>
      <c r="J63" s="768">
        <v>0</v>
      </c>
      <c r="K63" s="768">
        <v>0</v>
      </c>
      <c r="L63" s="768">
        <f>'22.sz.kiadások korm. funk.'!H65/12</f>
        <v>0</v>
      </c>
      <c r="M63" s="768">
        <f>'22.sz.kiadások korm. funk.'!I65/12</f>
        <v>0</v>
      </c>
      <c r="N63" s="768">
        <f>'22.sz.kiadások korm. funk.'!J65/12</f>
        <v>0</v>
      </c>
      <c r="O63" s="566">
        <f>'3.sz.m.kiadások M-F'!G63</f>
        <v>72022</v>
      </c>
      <c r="P63" s="431"/>
      <c r="Q63" s="431"/>
    </row>
    <row r="64" spans="1:17" ht="15.6" x14ac:dyDescent="0.3">
      <c r="A64" s="518" t="s">
        <v>171</v>
      </c>
      <c r="B64" s="626" t="s">
        <v>172</v>
      </c>
      <c r="C64" s="768">
        <f>'22.sz.kiadások korm. funk.'!C66/12</f>
        <v>0</v>
      </c>
      <c r="D64" s="768">
        <v>0</v>
      </c>
      <c r="E64" s="768">
        <v>0</v>
      </c>
      <c r="F64" s="768">
        <v>0</v>
      </c>
      <c r="G64" s="768">
        <v>0</v>
      </c>
      <c r="H64" s="768">
        <v>0</v>
      </c>
      <c r="I64" s="768">
        <f>'22.sz.kiadások korm. funk.'!E66/12</f>
        <v>0</v>
      </c>
      <c r="J64" s="768">
        <f>'22.sz.kiadások korm. funk.'!F66/12</f>
        <v>0</v>
      </c>
      <c r="K64" s="768">
        <v>0</v>
      </c>
      <c r="L64" s="768">
        <f>'22.sz.kiadások korm. funk.'!H66/12</f>
        <v>0</v>
      </c>
      <c r="M64" s="768">
        <f>'22.sz.kiadások korm. funk.'!I66/12</f>
        <v>0</v>
      </c>
      <c r="N64" s="768">
        <f>'22.sz.kiadások korm. funk.'!J66/12</f>
        <v>0</v>
      </c>
      <c r="O64" s="566">
        <f>'3.sz.m.kiadások M-F'!G64</f>
        <v>0</v>
      </c>
      <c r="P64" s="431"/>
      <c r="Q64" s="431"/>
    </row>
    <row r="65" spans="1:17" ht="15.6" x14ac:dyDescent="0.3">
      <c r="A65" s="518" t="s">
        <v>404</v>
      </c>
      <c r="B65" s="626" t="s">
        <v>173</v>
      </c>
      <c r="C65" s="768">
        <f>'22.sz.kiadások korm. funk.'!C67/12</f>
        <v>0</v>
      </c>
      <c r="D65" s="768">
        <v>0</v>
      </c>
      <c r="E65" s="768">
        <v>0</v>
      </c>
      <c r="F65" s="768">
        <v>0</v>
      </c>
      <c r="G65" s="768">
        <v>0</v>
      </c>
      <c r="H65" s="768">
        <v>0</v>
      </c>
      <c r="I65" s="768">
        <f>'22.sz.kiadások korm. funk.'!E67/12</f>
        <v>0</v>
      </c>
      <c r="J65" s="768">
        <f>'22.sz.kiadások korm. funk.'!F67/12</f>
        <v>0</v>
      </c>
      <c r="K65" s="768">
        <v>0</v>
      </c>
      <c r="L65" s="768">
        <f>'22.sz.kiadások korm. funk.'!H67/12</f>
        <v>0</v>
      </c>
      <c r="M65" s="768">
        <f>'22.sz.kiadások korm. funk.'!I67/12</f>
        <v>0</v>
      </c>
      <c r="N65" s="768">
        <f>'22.sz.kiadások korm. funk.'!J67/12</f>
        <v>0</v>
      </c>
      <c r="O65" s="566">
        <f>'3.sz.m.kiadások M-F'!G65</f>
        <v>0</v>
      </c>
      <c r="P65" s="431"/>
      <c r="Q65" s="431"/>
    </row>
    <row r="66" spans="1:17" ht="15.6" x14ac:dyDescent="0.3">
      <c r="A66" s="518" t="s">
        <v>443</v>
      </c>
      <c r="B66" s="626" t="s">
        <v>174</v>
      </c>
      <c r="C66" s="768">
        <f>'22.sz.kiadások korm. funk.'!C68/12</f>
        <v>0</v>
      </c>
      <c r="D66" s="768">
        <v>0</v>
      </c>
      <c r="E66" s="768">
        <v>0</v>
      </c>
      <c r="F66" s="768">
        <v>0</v>
      </c>
      <c r="G66" s="768">
        <v>0</v>
      </c>
      <c r="H66" s="768">
        <v>0</v>
      </c>
      <c r="I66" s="768">
        <f>'22.sz.kiadások korm. funk.'!E68/12</f>
        <v>0</v>
      </c>
      <c r="J66" s="768">
        <f>'22.sz.kiadások korm. funk.'!F68/12</f>
        <v>0</v>
      </c>
      <c r="K66" s="768">
        <v>0</v>
      </c>
      <c r="L66" s="768">
        <f>'22.sz.kiadások korm. funk.'!H68/12</f>
        <v>0</v>
      </c>
      <c r="M66" s="768">
        <f>'22.sz.kiadások korm. funk.'!I68/12</f>
        <v>0</v>
      </c>
      <c r="N66" s="768">
        <f>'22.sz.kiadások korm. funk.'!J68/12</f>
        <v>0</v>
      </c>
      <c r="O66" s="566">
        <f>'3.sz.m.kiadások M-F'!G66</f>
        <v>0</v>
      </c>
      <c r="P66" s="431"/>
      <c r="Q66" s="431"/>
    </row>
    <row r="67" spans="1:17" ht="15.6" x14ac:dyDescent="0.3">
      <c r="A67" s="518" t="s">
        <v>406</v>
      </c>
      <c r="B67" s="626" t="s">
        <v>175</v>
      </c>
      <c r="C67" s="768">
        <f>ROUND($O$67/12,0)</f>
        <v>88333</v>
      </c>
      <c r="D67" s="768">
        <f t="shared" ref="D67:N67" si="29">$O$67/12</f>
        <v>88333.333333333328</v>
      </c>
      <c r="E67" s="768">
        <f t="shared" si="29"/>
        <v>88333.333333333328</v>
      </c>
      <c r="F67" s="768">
        <f t="shared" si="29"/>
        <v>88333.333333333328</v>
      </c>
      <c r="G67" s="768">
        <f t="shared" si="29"/>
        <v>88333.333333333328</v>
      </c>
      <c r="H67" s="768">
        <f t="shared" si="29"/>
        <v>88333.333333333328</v>
      </c>
      <c r="I67" s="768">
        <f t="shared" si="29"/>
        <v>88333.333333333328</v>
      </c>
      <c r="J67" s="768">
        <f t="shared" si="29"/>
        <v>88333.333333333328</v>
      </c>
      <c r="K67" s="768">
        <f t="shared" si="29"/>
        <v>88333.333333333328</v>
      </c>
      <c r="L67" s="768">
        <f t="shared" si="29"/>
        <v>88333.333333333328</v>
      </c>
      <c r="M67" s="768">
        <f t="shared" si="29"/>
        <v>88333.333333333328</v>
      </c>
      <c r="N67" s="768">
        <f t="shared" si="29"/>
        <v>88333.333333333328</v>
      </c>
      <c r="O67" s="566">
        <f>'3.sz.m.kiadások M-F'!G67</f>
        <v>1060000</v>
      </c>
      <c r="P67" s="835"/>
      <c r="Q67" s="431"/>
    </row>
    <row r="68" spans="1:17" ht="15.6" x14ac:dyDescent="0.3">
      <c r="A68" s="518" t="s">
        <v>444</v>
      </c>
      <c r="B68" s="626" t="s">
        <v>176</v>
      </c>
      <c r="C68" s="768">
        <f>'22.sz.kiadások korm. funk.'!C70/12</f>
        <v>0</v>
      </c>
      <c r="D68" s="768">
        <v>0</v>
      </c>
      <c r="E68" s="768">
        <v>0</v>
      </c>
      <c r="F68" s="768">
        <v>0</v>
      </c>
      <c r="G68" s="768">
        <v>0</v>
      </c>
      <c r="H68" s="768">
        <v>0</v>
      </c>
      <c r="I68" s="768">
        <v>0</v>
      </c>
      <c r="J68" s="768">
        <v>0</v>
      </c>
      <c r="K68" s="768">
        <v>0</v>
      </c>
      <c r="L68" s="768">
        <f>'22.sz.kiadások korm. funk.'!H70/12</f>
        <v>0</v>
      </c>
      <c r="M68" s="768">
        <f>'22.sz.kiadások korm. funk.'!I70/12</f>
        <v>0</v>
      </c>
      <c r="N68" s="768">
        <f>'22.sz.kiadások korm. funk.'!J70/12</f>
        <v>0</v>
      </c>
      <c r="O68" s="566">
        <f>'3.sz.m.kiadások M-F'!G68</f>
        <v>0</v>
      </c>
      <c r="P68" s="431"/>
      <c r="Q68" s="431"/>
    </row>
    <row r="69" spans="1:17" ht="15.6" x14ac:dyDescent="0.3">
      <c r="A69" s="518" t="s">
        <v>445</v>
      </c>
      <c r="B69" s="626" t="s">
        <v>177</v>
      </c>
      <c r="C69" s="768">
        <f>'22.sz.kiadások korm. funk.'!C71/12</f>
        <v>25000</v>
      </c>
      <c r="D69" s="768">
        <v>0</v>
      </c>
      <c r="E69" s="768">
        <v>0</v>
      </c>
      <c r="F69" s="768">
        <v>275000</v>
      </c>
      <c r="G69" s="768">
        <v>0</v>
      </c>
      <c r="H69" s="768">
        <v>0</v>
      </c>
      <c r="I69" s="768">
        <v>0</v>
      </c>
      <c r="J69" s="768">
        <v>0</v>
      </c>
      <c r="K69" s="768">
        <v>0</v>
      </c>
      <c r="L69" s="768">
        <f>'22.sz.kiadások korm. funk.'!H71/12</f>
        <v>0</v>
      </c>
      <c r="M69" s="768">
        <f>'22.sz.kiadások korm. funk.'!I71/12</f>
        <v>0</v>
      </c>
      <c r="N69" s="768">
        <f>'22.sz.kiadások korm. funk.'!J71/12</f>
        <v>0</v>
      </c>
      <c r="O69" s="566">
        <f>'3.sz.m.kiadások M-F'!G69</f>
        <v>300000</v>
      </c>
      <c r="P69" s="431"/>
      <c r="Q69" s="431"/>
    </row>
    <row r="70" spans="1:17" ht="15.6" x14ac:dyDescent="0.3">
      <c r="A70" s="518" t="s">
        <v>178</v>
      </c>
      <c r="B70" s="626" t="s">
        <v>179</v>
      </c>
      <c r="C70" s="768">
        <f>'22.sz.kiadások korm. funk.'!C72/12</f>
        <v>0</v>
      </c>
      <c r="D70" s="768">
        <v>0</v>
      </c>
      <c r="E70" s="768">
        <v>0</v>
      </c>
      <c r="F70" s="768">
        <v>0</v>
      </c>
      <c r="G70" s="768">
        <v>0</v>
      </c>
      <c r="H70" s="768">
        <v>0</v>
      </c>
      <c r="I70" s="768">
        <v>0</v>
      </c>
      <c r="J70" s="768">
        <v>0</v>
      </c>
      <c r="K70" s="768">
        <v>0</v>
      </c>
      <c r="L70" s="768">
        <f>'22.sz.kiadások korm. funk.'!H72/12</f>
        <v>0</v>
      </c>
      <c r="M70" s="768">
        <f>'22.sz.kiadások korm. funk.'!I72/12</f>
        <v>0</v>
      </c>
      <c r="N70" s="768">
        <f>'22.sz.kiadások korm. funk.'!J72/12</f>
        <v>0</v>
      </c>
      <c r="O70" s="566">
        <f>'3.sz.m.kiadások M-F'!G70</f>
        <v>0</v>
      </c>
      <c r="P70" s="431"/>
      <c r="Q70" s="431"/>
    </row>
    <row r="71" spans="1:17" ht="15.6" x14ac:dyDescent="0.3">
      <c r="A71" s="612" t="s">
        <v>180</v>
      </c>
      <c r="B71" s="626" t="s">
        <v>181</v>
      </c>
      <c r="C71" s="768">
        <f>'22.sz.kiadások korm. funk.'!C73/12</f>
        <v>0</v>
      </c>
      <c r="D71" s="768">
        <v>0</v>
      </c>
      <c r="E71" s="768">
        <v>0</v>
      </c>
      <c r="F71" s="768">
        <v>0</v>
      </c>
      <c r="G71" s="768">
        <v>0</v>
      </c>
      <c r="H71" s="768">
        <v>0</v>
      </c>
      <c r="I71" s="768">
        <v>0</v>
      </c>
      <c r="J71" s="768">
        <v>0</v>
      </c>
      <c r="K71" s="768">
        <v>0</v>
      </c>
      <c r="L71" s="768">
        <f>'22.sz.kiadások korm. funk.'!H73/12</f>
        <v>0</v>
      </c>
      <c r="M71" s="768">
        <f>'22.sz.kiadások korm. funk.'!I73/12</f>
        <v>0</v>
      </c>
      <c r="N71" s="768">
        <f>'22.sz.kiadások korm. funk.'!J73/12</f>
        <v>0</v>
      </c>
      <c r="O71" s="566">
        <f>'3.sz.m.kiadások M-F'!G71</f>
        <v>0</v>
      </c>
      <c r="P71" s="431"/>
      <c r="Q71" s="431"/>
    </row>
    <row r="72" spans="1:17" ht="15.6" x14ac:dyDescent="0.3">
      <c r="A72" s="518" t="s">
        <v>446</v>
      </c>
      <c r="B72" s="626" t="s">
        <v>183</v>
      </c>
      <c r="C72" s="768">
        <v>0</v>
      </c>
      <c r="D72" s="768">
        <v>0</v>
      </c>
      <c r="E72" s="768">
        <v>342000</v>
      </c>
      <c r="F72" s="768">
        <v>0</v>
      </c>
      <c r="G72" s="768">
        <v>0</v>
      </c>
      <c r="H72" s="768">
        <v>0</v>
      </c>
      <c r="I72" s="768">
        <v>0</v>
      </c>
      <c r="J72" s="768">
        <v>0</v>
      </c>
      <c r="K72" s="768">
        <v>0</v>
      </c>
      <c r="L72" s="768">
        <v>0</v>
      </c>
      <c r="M72" s="768">
        <v>0</v>
      </c>
      <c r="N72" s="768">
        <v>0</v>
      </c>
      <c r="O72" s="566">
        <f>'3.sz.m.kiadások M-F'!G72</f>
        <v>342000</v>
      </c>
      <c r="P72" s="431"/>
      <c r="Q72" s="431"/>
    </row>
    <row r="73" spans="1:17" ht="15.6" x14ac:dyDescent="0.3">
      <c r="A73" s="612" t="s">
        <v>628</v>
      </c>
      <c r="B73" s="626" t="s">
        <v>844</v>
      </c>
      <c r="C73" s="768">
        <v>0</v>
      </c>
      <c r="D73" s="768">
        <v>0</v>
      </c>
      <c r="E73" s="768">
        <v>0</v>
      </c>
      <c r="F73" s="768">
        <v>6063670</v>
      </c>
      <c r="G73" s="768">
        <v>0</v>
      </c>
      <c r="H73" s="768">
        <v>0</v>
      </c>
      <c r="I73" s="768">
        <v>0</v>
      </c>
      <c r="J73" s="768">
        <v>0</v>
      </c>
      <c r="K73" s="768">
        <v>369843</v>
      </c>
      <c r="L73" s="768">
        <v>0</v>
      </c>
      <c r="M73" s="768">
        <v>0</v>
      </c>
      <c r="N73" s="768">
        <v>0</v>
      </c>
      <c r="O73" s="566">
        <f>'3.sz.m.kiadások M-F'!G73</f>
        <v>6433513</v>
      </c>
      <c r="P73" s="431"/>
      <c r="Q73" s="431"/>
    </row>
    <row r="74" spans="1:17" ht="15.6" x14ac:dyDescent="0.3">
      <c r="A74" s="612" t="s">
        <v>629</v>
      </c>
      <c r="B74" s="626" t="s">
        <v>183</v>
      </c>
      <c r="C74" s="768">
        <v>2088607</v>
      </c>
      <c r="D74" s="768">
        <v>0</v>
      </c>
      <c r="E74" s="768">
        <v>0</v>
      </c>
      <c r="F74" s="768">
        <v>0</v>
      </c>
      <c r="G74" s="768">
        <v>0</v>
      </c>
      <c r="H74" s="768">
        <v>0</v>
      </c>
      <c r="I74" s="768">
        <f>'22.sz.kiadások korm. funk.'!E76/12</f>
        <v>0</v>
      </c>
      <c r="J74" s="768"/>
      <c r="K74" s="768">
        <v>0</v>
      </c>
      <c r="L74" s="768">
        <f>'22.sz.kiadások korm. funk.'!H76/12</f>
        <v>0</v>
      </c>
      <c r="M74" s="768">
        <f>'22.sz.kiadások korm. funk.'!I76/12</f>
        <v>0</v>
      </c>
      <c r="N74" s="768">
        <f>'22.sz.kiadások korm. funk.'!J76/12</f>
        <v>0</v>
      </c>
      <c r="O74" s="566">
        <f>'3.sz.m.kiadások M-F'!G74</f>
        <v>2088607</v>
      </c>
      <c r="P74" s="431"/>
      <c r="Q74" s="431"/>
    </row>
    <row r="75" spans="1:17" ht="15.6" x14ac:dyDescent="0.3">
      <c r="A75" s="497" t="s">
        <v>409</v>
      </c>
      <c r="B75" s="627" t="s">
        <v>184</v>
      </c>
      <c r="C75" s="768">
        <f>SUM(C62:C74)</f>
        <v>2201940</v>
      </c>
      <c r="D75" s="768">
        <f t="shared" ref="D75:N75" si="30">SUM(D62:D74)</f>
        <v>88333.333333333328</v>
      </c>
      <c r="E75" s="768">
        <f t="shared" si="30"/>
        <v>430333.33333333331</v>
      </c>
      <c r="F75" s="768">
        <f t="shared" si="30"/>
        <v>6499025.333333333</v>
      </c>
      <c r="G75" s="768">
        <f t="shared" si="30"/>
        <v>88333.333333333328</v>
      </c>
      <c r="H75" s="768">
        <f t="shared" si="30"/>
        <v>88333.333333333328</v>
      </c>
      <c r="I75" s="768">
        <f t="shared" si="30"/>
        <v>88333.333333333328</v>
      </c>
      <c r="J75" s="768">
        <f t="shared" si="30"/>
        <v>88333.333333333328</v>
      </c>
      <c r="K75" s="768">
        <f t="shared" si="30"/>
        <v>458176.33333333331</v>
      </c>
      <c r="L75" s="768">
        <f t="shared" si="30"/>
        <v>88333.333333333328</v>
      </c>
      <c r="M75" s="768">
        <f t="shared" si="30"/>
        <v>88333.333333333328</v>
      </c>
      <c r="N75" s="768">
        <f t="shared" si="30"/>
        <v>88333.333333333328</v>
      </c>
      <c r="O75" s="563">
        <f>'3.sz.m.kiadások M-F'!G75</f>
        <v>10296142</v>
      </c>
      <c r="P75" s="431"/>
      <c r="Q75" s="431"/>
    </row>
    <row r="76" spans="1:17" ht="16.2" x14ac:dyDescent="0.3">
      <c r="A76" s="632" t="s">
        <v>577</v>
      </c>
      <c r="B76" s="627"/>
      <c r="C76" s="768">
        <f>C26+C27+C52+C61+C75</f>
        <v>5158414.166666666</v>
      </c>
      <c r="D76" s="768">
        <f t="shared" ref="D76:N76" si="31">D26+D27+D52+D61+D75</f>
        <v>2917807.5</v>
      </c>
      <c r="E76" s="768">
        <f t="shared" si="31"/>
        <v>3408807.5</v>
      </c>
      <c r="F76" s="768">
        <f>F26+F27+F52+F61+F75</f>
        <v>9328499.5</v>
      </c>
      <c r="G76" s="768">
        <f t="shared" si="31"/>
        <v>2917807.5</v>
      </c>
      <c r="H76" s="768">
        <f t="shared" si="31"/>
        <v>2917807.5</v>
      </c>
      <c r="I76" s="768">
        <f t="shared" si="31"/>
        <v>2918607.5</v>
      </c>
      <c r="J76" s="768">
        <f t="shared" si="31"/>
        <v>2917807.5</v>
      </c>
      <c r="K76" s="768">
        <f t="shared" si="31"/>
        <v>3399650.5</v>
      </c>
      <c r="L76" s="768">
        <f t="shared" si="31"/>
        <v>2917807.5</v>
      </c>
      <c r="M76" s="768">
        <f t="shared" si="31"/>
        <v>2917807.5</v>
      </c>
      <c r="N76" s="768">
        <f t="shared" si="31"/>
        <v>3440887.5</v>
      </c>
      <c r="O76" s="563">
        <f>'3.sz.m.kiadások M-F'!G76</f>
        <v>45161712</v>
      </c>
      <c r="P76" s="431"/>
      <c r="Q76" s="431"/>
    </row>
    <row r="77" spans="1:17" ht="15.6" x14ac:dyDescent="0.3">
      <c r="A77" s="628" t="s">
        <v>185</v>
      </c>
      <c r="B77" s="626" t="s">
        <v>186</v>
      </c>
      <c r="C77" s="768">
        <v>0</v>
      </c>
      <c r="D77" s="768">
        <v>0</v>
      </c>
      <c r="E77" s="768">
        <v>0</v>
      </c>
      <c r="F77" s="768">
        <v>70000</v>
      </c>
      <c r="G77" s="768">
        <v>0</v>
      </c>
      <c r="H77" s="768">
        <v>0</v>
      </c>
      <c r="I77" s="768">
        <v>0</v>
      </c>
      <c r="J77" s="768">
        <v>0</v>
      </c>
      <c r="K77" s="768">
        <v>0</v>
      </c>
      <c r="L77" s="768">
        <v>0</v>
      </c>
      <c r="M77" s="768">
        <v>0</v>
      </c>
      <c r="N77" s="768">
        <v>0</v>
      </c>
      <c r="O77" s="566">
        <f>'3.sz.m.kiadások M-F'!G77</f>
        <v>70000</v>
      </c>
      <c r="P77" s="431"/>
      <c r="Q77" s="431"/>
    </row>
    <row r="78" spans="1:17" ht="15.6" x14ac:dyDescent="0.3">
      <c r="A78" s="628" t="s">
        <v>447</v>
      </c>
      <c r="B78" s="626" t="s">
        <v>187</v>
      </c>
      <c r="C78" s="768">
        <v>0</v>
      </c>
      <c r="D78" s="768">
        <v>0</v>
      </c>
      <c r="E78" s="768">
        <v>0</v>
      </c>
      <c r="F78" s="768">
        <v>1000000</v>
      </c>
      <c r="G78" s="768">
        <v>0</v>
      </c>
      <c r="H78" s="768">
        <v>0</v>
      </c>
      <c r="I78" s="768">
        <f>'22.sz.kiadások korm. funk.'!E80/12</f>
        <v>0</v>
      </c>
      <c r="J78" s="768">
        <f>'22.sz.kiadások korm. funk.'!F80/12</f>
        <v>0</v>
      </c>
      <c r="K78" s="768">
        <v>0</v>
      </c>
      <c r="L78" s="768">
        <f>'22.sz.kiadások korm. funk.'!H80/12</f>
        <v>0</v>
      </c>
      <c r="M78" s="768">
        <f>'22.sz.kiadások korm. funk.'!I80/12</f>
        <v>0</v>
      </c>
      <c r="N78" s="768">
        <f>'22.sz.kiadások korm. funk.'!J80/12</f>
        <v>0</v>
      </c>
      <c r="O78" s="566">
        <f>'3.sz.m.kiadások M-F'!G78</f>
        <v>1000000</v>
      </c>
      <c r="P78" s="431"/>
      <c r="Q78" s="431"/>
    </row>
    <row r="79" spans="1:17" ht="15.6" x14ac:dyDescent="0.3">
      <c r="A79" s="628" t="s">
        <v>188</v>
      </c>
      <c r="B79" s="626" t="s">
        <v>189</v>
      </c>
      <c r="C79" s="768">
        <v>0</v>
      </c>
      <c r="D79" s="768">
        <v>0</v>
      </c>
      <c r="E79" s="768">
        <v>0</v>
      </c>
      <c r="F79" s="768">
        <v>138500</v>
      </c>
      <c r="G79" s="768">
        <v>0</v>
      </c>
      <c r="H79" s="768">
        <v>0</v>
      </c>
      <c r="I79" s="768">
        <v>0</v>
      </c>
      <c r="J79" s="768">
        <v>0</v>
      </c>
      <c r="K79" s="768">
        <v>0</v>
      </c>
      <c r="L79" s="768">
        <v>0</v>
      </c>
      <c r="M79" s="768">
        <v>0</v>
      </c>
      <c r="N79" s="768">
        <v>0</v>
      </c>
      <c r="O79" s="566">
        <f>'3.sz.m.kiadások M-F'!G79</f>
        <v>138500</v>
      </c>
      <c r="P79" s="431"/>
      <c r="Q79" s="431"/>
    </row>
    <row r="80" spans="1:17" ht="15.6" x14ac:dyDescent="0.3">
      <c r="A80" s="628" t="s">
        <v>190</v>
      </c>
      <c r="B80" s="626" t="s">
        <v>191</v>
      </c>
      <c r="C80" s="768">
        <v>0</v>
      </c>
      <c r="D80" s="768">
        <v>0</v>
      </c>
      <c r="E80" s="768">
        <v>0</v>
      </c>
      <c r="F80" s="768">
        <v>1083071</v>
      </c>
      <c r="G80" s="768">
        <v>0</v>
      </c>
      <c r="H80" s="768">
        <v>0</v>
      </c>
      <c r="I80" s="768">
        <v>0</v>
      </c>
      <c r="J80" s="768">
        <v>0</v>
      </c>
      <c r="K80" s="768">
        <v>1486705</v>
      </c>
      <c r="L80" s="768">
        <v>0</v>
      </c>
      <c r="M80" s="768">
        <v>0</v>
      </c>
      <c r="N80" s="768">
        <v>0</v>
      </c>
      <c r="O80" s="566">
        <f>'3.sz.m.kiadások M-F'!G80</f>
        <v>2569776</v>
      </c>
      <c r="P80" s="431"/>
      <c r="Q80" s="431"/>
    </row>
    <row r="81" spans="1:17" ht="15.6" x14ac:dyDescent="0.3">
      <c r="A81" s="491" t="s">
        <v>192</v>
      </c>
      <c r="B81" s="626" t="s">
        <v>193</v>
      </c>
      <c r="C81" s="768">
        <f>'22.sz.kiadások korm. funk.'!C83/12</f>
        <v>0</v>
      </c>
      <c r="D81" s="768">
        <v>0</v>
      </c>
      <c r="E81" s="768">
        <v>0</v>
      </c>
      <c r="F81" s="768">
        <v>0</v>
      </c>
      <c r="G81" s="768">
        <v>0</v>
      </c>
      <c r="H81" s="768">
        <v>0</v>
      </c>
      <c r="I81" s="768">
        <v>0</v>
      </c>
      <c r="J81" s="768">
        <v>0</v>
      </c>
      <c r="K81" s="768">
        <v>0</v>
      </c>
      <c r="L81" s="768">
        <v>0</v>
      </c>
      <c r="M81" s="768">
        <v>0</v>
      </c>
      <c r="N81" s="768">
        <v>0</v>
      </c>
      <c r="O81" s="566">
        <f>'3.sz.m.kiadások M-F'!G81</f>
        <v>0</v>
      </c>
      <c r="P81" s="431"/>
      <c r="Q81" s="431"/>
    </row>
    <row r="82" spans="1:17" ht="15.6" x14ac:dyDescent="0.3">
      <c r="A82" s="491" t="s">
        <v>194</v>
      </c>
      <c r="B82" s="626" t="s">
        <v>195</v>
      </c>
      <c r="C82" s="768">
        <f>'22.sz.kiadások korm. funk.'!C84/12</f>
        <v>0</v>
      </c>
      <c r="D82" s="768">
        <v>0</v>
      </c>
      <c r="E82" s="768">
        <v>0</v>
      </c>
      <c r="F82" s="768">
        <v>0</v>
      </c>
      <c r="G82" s="768">
        <v>0</v>
      </c>
      <c r="H82" s="768">
        <v>0</v>
      </c>
      <c r="I82" s="768">
        <v>0</v>
      </c>
      <c r="J82" s="768">
        <v>0</v>
      </c>
      <c r="K82" s="768">
        <v>0</v>
      </c>
      <c r="L82" s="768">
        <v>0</v>
      </c>
      <c r="M82" s="768">
        <v>0</v>
      </c>
      <c r="N82" s="768">
        <v>0</v>
      </c>
      <c r="O82" s="566">
        <f>'3.sz.m.kiadások M-F'!G82</f>
        <v>0</v>
      </c>
      <c r="P82" s="431"/>
      <c r="Q82" s="431"/>
    </row>
    <row r="83" spans="1:17" ht="15.6" x14ac:dyDescent="0.3">
      <c r="A83" s="491" t="s">
        <v>196</v>
      </c>
      <c r="B83" s="626" t="s">
        <v>197</v>
      </c>
      <c r="C83" s="768">
        <v>0</v>
      </c>
      <c r="D83" s="768">
        <v>0</v>
      </c>
      <c r="E83" s="768">
        <v>0</v>
      </c>
      <c r="F83" s="768">
        <v>619829</v>
      </c>
      <c r="G83" s="768">
        <v>0</v>
      </c>
      <c r="H83" s="768">
        <v>0</v>
      </c>
      <c r="I83" s="768">
        <v>0</v>
      </c>
      <c r="J83" s="768">
        <v>0</v>
      </c>
      <c r="K83" s="768">
        <v>401409</v>
      </c>
      <c r="L83" s="768">
        <v>0</v>
      </c>
      <c r="M83" s="768">
        <v>0</v>
      </c>
      <c r="N83" s="768">
        <v>0</v>
      </c>
      <c r="O83" s="566">
        <f>'3.sz.m.kiadások M-F'!G83</f>
        <v>1021238</v>
      </c>
      <c r="P83" s="431"/>
      <c r="Q83" s="431"/>
    </row>
    <row r="84" spans="1:17" ht="15.6" x14ac:dyDescent="0.3">
      <c r="A84" s="495" t="s">
        <v>411</v>
      </c>
      <c r="B84" s="627" t="s">
        <v>198</v>
      </c>
      <c r="C84" s="768">
        <f>SUM(C78:C83)</f>
        <v>0</v>
      </c>
      <c r="D84" s="768">
        <f t="shared" ref="D84:N84" si="32">SUM(D78:D83)</f>
        <v>0</v>
      </c>
      <c r="E84" s="768">
        <f t="shared" si="32"/>
        <v>0</v>
      </c>
      <c r="F84" s="768">
        <f>SUM(F77:F83)</f>
        <v>2911400</v>
      </c>
      <c r="G84" s="768">
        <f>SUM(G78:G83)</f>
        <v>0</v>
      </c>
      <c r="H84" s="768">
        <f t="shared" si="32"/>
        <v>0</v>
      </c>
      <c r="I84" s="768">
        <f t="shared" si="32"/>
        <v>0</v>
      </c>
      <c r="J84" s="768">
        <f t="shared" si="32"/>
        <v>0</v>
      </c>
      <c r="K84" s="768">
        <f t="shared" si="32"/>
        <v>1888114</v>
      </c>
      <c r="L84" s="768">
        <f>SUM(L77:L83)</f>
        <v>0</v>
      </c>
      <c r="M84" s="768">
        <f t="shared" si="32"/>
        <v>0</v>
      </c>
      <c r="N84" s="768">
        <f t="shared" si="32"/>
        <v>0</v>
      </c>
      <c r="O84" s="563">
        <f>'3.sz.m.kiadások M-F'!G84</f>
        <v>4799514</v>
      </c>
      <c r="P84" s="431"/>
      <c r="Q84" s="431"/>
    </row>
    <row r="85" spans="1:17" ht="15.6" x14ac:dyDescent="0.3">
      <c r="A85" s="496" t="s">
        <v>199</v>
      </c>
      <c r="B85" s="626" t="s">
        <v>200</v>
      </c>
      <c r="C85" s="768">
        <v>0</v>
      </c>
      <c r="D85" s="768">
        <v>0</v>
      </c>
      <c r="E85" s="768">
        <v>0</v>
      </c>
      <c r="F85" s="768">
        <v>0</v>
      </c>
      <c r="G85" s="768">
        <v>5811811</v>
      </c>
      <c r="H85" s="768">
        <v>0</v>
      </c>
      <c r="I85" s="768">
        <v>0</v>
      </c>
      <c r="J85" s="768">
        <v>0</v>
      </c>
      <c r="K85" s="768">
        <v>5509952</v>
      </c>
      <c r="L85" s="768">
        <v>0</v>
      </c>
      <c r="M85" s="768">
        <v>0</v>
      </c>
      <c r="N85" s="768">
        <v>0</v>
      </c>
      <c r="O85" s="566">
        <f>'3.sz.m.kiadások M-F'!G85</f>
        <v>11321403</v>
      </c>
      <c r="P85" s="431"/>
      <c r="Q85" s="431"/>
    </row>
    <row r="86" spans="1:17" ht="15.6" x14ac:dyDescent="0.3">
      <c r="A86" s="496" t="s">
        <v>201</v>
      </c>
      <c r="B86" s="626" t="s">
        <v>202</v>
      </c>
      <c r="C86" s="768">
        <f>'22.sz.kiadások korm. funk.'!C88/12</f>
        <v>0</v>
      </c>
      <c r="D86" s="768">
        <v>0</v>
      </c>
      <c r="E86" s="768">
        <v>0</v>
      </c>
      <c r="F86" s="768">
        <v>0</v>
      </c>
      <c r="G86" s="768">
        <v>0</v>
      </c>
      <c r="H86" s="768">
        <v>0</v>
      </c>
      <c r="I86" s="768">
        <v>0</v>
      </c>
      <c r="J86" s="768">
        <v>0</v>
      </c>
      <c r="K86" s="768"/>
      <c r="L86" s="768">
        <f>'22.sz.kiadások korm. funk.'!H88/12</f>
        <v>0</v>
      </c>
      <c r="M86" s="768">
        <f>'22.sz.kiadások korm. funk.'!I88/12</f>
        <v>0</v>
      </c>
      <c r="N86" s="768">
        <f>'22.sz.kiadások korm. funk.'!J88/12</f>
        <v>0</v>
      </c>
      <c r="O86" s="566">
        <f>'3.sz.m.kiadások M-F'!G86</f>
        <v>0</v>
      </c>
      <c r="P86" s="431"/>
      <c r="Q86" s="431"/>
    </row>
    <row r="87" spans="1:17" ht="15.6" x14ac:dyDescent="0.3">
      <c r="A87" s="496" t="s">
        <v>203</v>
      </c>
      <c r="B87" s="626" t="s">
        <v>204</v>
      </c>
      <c r="C87" s="768">
        <f>'22.sz.kiadások korm. funk.'!C89/12</f>
        <v>0</v>
      </c>
      <c r="D87" s="768">
        <v>0</v>
      </c>
      <c r="E87" s="768">
        <v>0</v>
      </c>
      <c r="F87" s="768">
        <v>0</v>
      </c>
      <c r="G87" s="768">
        <v>0</v>
      </c>
      <c r="H87" s="768">
        <v>0</v>
      </c>
      <c r="I87" s="768">
        <v>0</v>
      </c>
      <c r="J87" s="768">
        <v>0</v>
      </c>
      <c r="K87" s="768">
        <v>0</v>
      </c>
      <c r="L87" s="768">
        <f>'22.sz.kiadások korm. funk.'!H89/12</f>
        <v>0</v>
      </c>
      <c r="M87" s="768">
        <f>'22.sz.kiadások korm. funk.'!I89/12</f>
        <v>0</v>
      </c>
      <c r="N87" s="768">
        <f>'22.sz.kiadások korm. funk.'!J89/12</f>
        <v>0</v>
      </c>
      <c r="O87" s="566">
        <f>'3.sz.m.kiadások M-F'!G87</f>
        <v>0</v>
      </c>
      <c r="P87" s="431"/>
      <c r="Q87" s="431"/>
    </row>
    <row r="88" spans="1:17" ht="15.6" x14ac:dyDescent="0.3">
      <c r="A88" s="496" t="s">
        <v>205</v>
      </c>
      <c r="B88" s="626" t="s">
        <v>206</v>
      </c>
      <c r="C88" s="768">
        <v>0</v>
      </c>
      <c r="D88" s="768">
        <v>0</v>
      </c>
      <c r="E88" s="768">
        <v>0</v>
      </c>
      <c r="F88" s="768">
        <v>0</v>
      </c>
      <c r="G88" s="768">
        <v>1569189</v>
      </c>
      <c r="H88" s="768">
        <v>0</v>
      </c>
      <c r="I88" s="768">
        <v>0</v>
      </c>
      <c r="J88" s="768">
        <v>0</v>
      </c>
      <c r="K88" s="768">
        <v>1487590</v>
      </c>
      <c r="L88" s="768">
        <v>0</v>
      </c>
      <c r="M88" s="768">
        <v>0</v>
      </c>
      <c r="N88" s="768">
        <v>0</v>
      </c>
      <c r="O88" s="566">
        <f>'3.sz.m.kiadások M-F'!G88</f>
        <v>3056779</v>
      </c>
      <c r="P88" s="431"/>
      <c r="Q88" s="431"/>
    </row>
    <row r="89" spans="1:17" ht="15.6" x14ac:dyDescent="0.3">
      <c r="A89" s="497" t="s">
        <v>412</v>
      </c>
      <c r="B89" s="627" t="s">
        <v>207</v>
      </c>
      <c r="C89" s="768">
        <f>SUM(C85:C88)</f>
        <v>0</v>
      </c>
      <c r="D89" s="768">
        <f t="shared" ref="D89:N89" si="33">SUM(D85:D88)</f>
        <v>0</v>
      </c>
      <c r="E89" s="768">
        <f t="shared" si="33"/>
        <v>0</v>
      </c>
      <c r="F89" s="768">
        <f t="shared" si="33"/>
        <v>0</v>
      </c>
      <c r="G89" s="768">
        <f t="shared" si="33"/>
        <v>7381000</v>
      </c>
      <c r="H89" s="768">
        <f t="shared" si="33"/>
        <v>0</v>
      </c>
      <c r="I89" s="768">
        <f t="shared" si="33"/>
        <v>0</v>
      </c>
      <c r="J89" s="768">
        <f t="shared" si="33"/>
        <v>0</v>
      </c>
      <c r="K89" s="768">
        <v>6997182</v>
      </c>
      <c r="L89" s="768">
        <f t="shared" si="33"/>
        <v>0</v>
      </c>
      <c r="M89" s="768">
        <f t="shared" si="33"/>
        <v>0</v>
      </c>
      <c r="N89" s="768">
        <f t="shared" si="33"/>
        <v>0</v>
      </c>
      <c r="O89" s="563">
        <f>'3.sz.m.kiadások M-F'!G89</f>
        <v>14378182</v>
      </c>
      <c r="P89" s="431"/>
      <c r="Q89" s="431"/>
    </row>
    <row r="90" spans="1:17" ht="15.6" x14ac:dyDescent="0.3">
      <c r="A90" s="496" t="s">
        <v>208</v>
      </c>
      <c r="B90" s="626" t="s">
        <v>209</v>
      </c>
      <c r="C90" s="768">
        <f>'22.sz.kiadások korm. funk.'!C92/12</f>
        <v>0</v>
      </c>
      <c r="D90" s="768">
        <v>0</v>
      </c>
      <c r="E90" s="768">
        <v>0</v>
      </c>
      <c r="F90" s="768">
        <v>0</v>
      </c>
      <c r="G90" s="768">
        <v>0</v>
      </c>
      <c r="H90" s="768">
        <v>0</v>
      </c>
      <c r="I90" s="768">
        <f>'22.sz.kiadások korm. funk.'!E92/12</f>
        <v>0</v>
      </c>
      <c r="J90" s="768">
        <f>'22.sz.kiadások korm. funk.'!F92/12</f>
        <v>0</v>
      </c>
      <c r="K90" s="768">
        <v>0</v>
      </c>
      <c r="L90" s="768">
        <f>'22.sz.kiadások korm. funk.'!H92/12</f>
        <v>0</v>
      </c>
      <c r="M90" s="768">
        <f>'22.sz.kiadások korm. funk.'!I92/12</f>
        <v>0</v>
      </c>
      <c r="N90" s="768">
        <f>'22.sz.kiadások korm. funk.'!J92/12</f>
        <v>0</v>
      </c>
      <c r="O90" s="566">
        <f>'3.sz.m.kiadások M-F'!G90</f>
        <v>0</v>
      </c>
      <c r="P90" s="431"/>
      <c r="Q90" s="431"/>
    </row>
    <row r="91" spans="1:17" ht="15.6" x14ac:dyDescent="0.3">
      <c r="A91" s="496" t="s">
        <v>448</v>
      </c>
      <c r="B91" s="626" t="s">
        <v>210</v>
      </c>
      <c r="C91" s="768">
        <f>'22.sz.kiadások korm. funk.'!C93/12</f>
        <v>0</v>
      </c>
      <c r="D91" s="768">
        <v>0</v>
      </c>
      <c r="E91" s="768">
        <v>0</v>
      </c>
      <c r="F91" s="768">
        <v>0</v>
      </c>
      <c r="G91" s="768">
        <v>0</v>
      </c>
      <c r="H91" s="768">
        <v>0</v>
      </c>
      <c r="I91" s="768">
        <f>'22.sz.kiadások korm. funk.'!E93/12</f>
        <v>0</v>
      </c>
      <c r="J91" s="768">
        <f>'22.sz.kiadások korm. funk.'!F93/12</f>
        <v>0</v>
      </c>
      <c r="K91" s="768">
        <v>0</v>
      </c>
      <c r="L91" s="768">
        <f>'22.sz.kiadások korm. funk.'!H93/12</f>
        <v>0</v>
      </c>
      <c r="M91" s="768">
        <f>'22.sz.kiadások korm. funk.'!I93/12</f>
        <v>0</v>
      </c>
      <c r="N91" s="768">
        <f>'22.sz.kiadások korm. funk.'!J93/12</f>
        <v>0</v>
      </c>
      <c r="O91" s="566">
        <f>'3.sz.m.kiadások M-F'!G91</f>
        <v>0</v>
      </c>
      <c r="P91" s="431"/>
      <c r="Q91" s="431"/>
    </row>
    <row r="92" spans="1:17" ht="15.6" x14ac:dyDescent="0.3">
      <c r="A92" s="496" t="s">
        <v>449</v>
      </c>
      <c r="B92" s="626" t="s">
        <v>211</v>
      </c>
      <c r="C92" s="768">
        <f>'22.sz.kiadások korm. funk.'!C94/12</f>
        <v>0</v>
      </c>
      <c r="D92" s="768">
        <v>0</v>
      </c>
      <c r="E92" s="768">
        <v>0</v>
      </c>
      <c r="F92" s="768">
        <v>0</v>
      </c>
      <c r="G92" s="768">
        <v>0</v>
      </c>
      <c r="H92" s="768">
        <v>0</v>
      </c>
      <c r="I92" s="768">
        <f>'22.sz.kiadások korm. funk.'!E94/12</f>
        <v>0</v>
      </c>
      <c r="J92" s="768">
        <f>'22.sz.kiadások korm. funk.'!F94/12</f>
        <v>0</v>
      </c>
      <c r="K92" s="768">
        <v>0</v>
      </c>
      <c r="L92" s="768">
        <f>'22.sz.kiadások korm. funk.'!H94/12</f>
        <v>0</v>
      </c>
      <c r="M92" s="768">
        <f>'22.sz.kiadások korm. funk.'!I94/12</f>
        <v>0</v>
      </c>
      <c r="N92" s="768">
        <f>'22.sz.kiadások korm. funk.'!J94/12</f>
        <v>0</v>
      </c>
      <c r="O92" s="566">
        <f>'3.sz.m.kiadások M-F'!G92</f>
        <v>0</v>
      </c>
      <c r="P92" s="431"/>
      <c r="Q92" s="431"/>
    </row>
    <row r="93" spans="1:17" ht="15.6" x14ac:dyDescent="0.3">
      <c r="A93" s="496" t="s">
        <v>450</v>
      </c>
      <c r="B93" s="626" t="s">
        <v>212</v>
      </c>
      <c r="C93" s="768">
        <f>'22.sz.kiadások korm. funk.'!C95/12</f>
        <v>0</v>
      </c>
      <c r="D93" s="768">
        <v>0</v>
      </c>
      <c r="E93" s="768">
        <v>0</v>
      </c>
      <c r="F93" s="768">
        <v>0</v>
      </c>
      <c r="G93" s="768">
        <v>0</v>
      </c>
      <c r="H93" s="768">
        <v>0</v>
      </c>
      <c r="I93" s="768">
        <f>'22.sz.kiadások korm. funk.'!E95/12</f>
        <v>0</v>
      </c>
      <c r="J93" s="768">
        <f>'22.sz.kiadások korm. funk.'!F95/12</f>
        <v>0</v>
      </c>
      <c r="K93" s="768">
        <v>0</v>
      </c>
      <c r="L93" s="768">
        <f>'22.sz.kiadások korm. funk.'!H95/12</f>
        <v>0</v>
      </c>
      <c r="M93" s="768">
        <f>'22.sz.kiadások korm. funk.'!I95/12</f>
        <v>0</v>
      </c>
      <c r="N93" s="768">
        <f>'22.sz.kiadások korm. funk.'!J95/12</f>
        <v>0</v>
      </c>
      <c r="O93" s="566">
        <f>'3.sz.m.kiadások M-F'!G93</f>
        <v>0</v>
      </c>
      <c r="P93" s="431"/>
      <c r="Q93" s="431"/>
    </row>
    <row r="94" spans="1:17" ht="15.6" x14ac:dyDescent="0.3">
      <c r="A94" s="496" t="s">
        <v>451</v>
      </c>
      <c r="B94" s="626" t="s">
        <v>213</v>
      </c>
      <c r="C94" s="768">
        <f>'22.sz.kiadások korm. funk.'!C96/12</f>
        <v>0</v>
      </c>
      <c r="D94" s="768">
        <v>0</v>
      </c>
      <c r="E94" s="768">
        <v>0</v>
      </c>
      <c r="F94" s="768">
        <v>0</v>
      </c>
      <c r="G94" s="768">
        <v>0</v>
      </c>
      <c r="H94" s="768">
        <v>0</v>
      </c>
      <c r="I94" s="768">
        <f>'22.sz.kiadások korm. funk.'!E96/12</f>
        <v>0</v>
      </c>
      <c r="J94" s="768">
        <f>'22.sz.kiadások korm. funk.'!F96/12</f>
        <v>0</v>
      </c>
      <c r="K94" s="768">
        <v>0</v>
      </c>
      <c r="L94" s="768">
        <f>'22.sz.kiadások korm. funk.'!H96/12</f>
        <v>0</v>
      </c>
      <c r="M94" s="768">
        <f>'22.sz.kiadások korm. funk.'!I96/12</f>
        <v>0</v>
      </c>
      <c r="N94" s="768">
        <f>'22.sz.kiadások korm. funk.'!J96/12</f>
        <v>0</v>
      </c>
      <c r="O94" s="566">
        <f>'3.sz.m.kiadások M-F'!G94</f>
        <v>0</v>
      </c>
      <c r="P94" s="431"/>
      <c r="Q94" s="431"/>
    </row>
    <row r="95" spans="1:17" ht="15.6" x14ac:dyDescent="0.3">
      <c r="A95" s="496" t="s">
        <v>452</v>
      </c>
      <c r="B95" s="626" t="s">
        <v>214</v>
      </c>
      <c r="C95" s="768">
        <f>'22.sz.kiadások korm. funk.'!C97/12</f>
        <v>0</v>
      </c>
      <c r="D95" s="768">
        <v>0</v>
      </c>
      <c r="E95" s="768">
        <v>0</v>
      </c>
      <c r="F95" s="768">
        <v>0</v>
      </c>
      <c r="G95" s="768">
        <v>0</v>
      </c>
      <c r="H95" s="768">
        <v>0</v>
      </c>
      <c r="I95" s="768">
        <f>'22.sz.kiadások korm. funk.'!E97/12</f>
        <v>0</v>
      </c>
      <c r="J95" s="768">
        <f>'22.sz.kiadások korm. funk.'!F97/12</f>
        <v>0</v>
      </c>
      <c r="K95" s="768">
        <v>0</v>
      </c>
      <c r="L95" s="768">
        <f>'22.sz.kiadások korm. funk.'!H97/12</f>
        <v>0</v>
      </c>
      <c r="M95" s="768">
        <f>'22.sz.kiadások korm. funk.'!I97/12</f>
        <v>0</v>
      </c>
      <c r="N95" s="768">
        <f>'22.sz.kiadások korm. funk.'!J97/12</f>
        <v>0</v>
      </c>
      <c r="O95" s="566">
        <f>'3.sz.m.kiadások M-F'!G95</f>
        <v>0</v>
      </c>
      <c r="P95" s="431"/>
      <c r="Q95" s="431"/>
    </row>
    <row r="96" spans="1:17" ht="15.6" x14ac:dyDescent="0.3">
      <c r="A96" s="496" t="s">
        <v>215</v>
      </c>
      <c r="B96" s="626" t="s">
        <v>216</v>
      </c>
      <c r="C96" s="768">
        <f>'22.sz.kiadások korm. funk.'!C98/12</f>
        <v>0</v>
      </c>
      <c r="D96" s="768">
        <v>0</v>
      </c>
      <c r="E96" s="768">
        <v>0</v>
      </c>
      <c r="F96" s="768">
        <v>0</v>
      </c>
      <c r="G96" s="768">
        <v>0</v>
      </c>
      <c r="H96" s="768">
        <v>0</v>
      </c>
      <c r="I96" s="768">
        <f>'22.sz.kiadások korm. funk.'!E98/12</f>
        <v>0</v>
      </c>
      <c r="J96" s="768">
        <f>'22.sz.kiadások korm. funk.'!F98/12</f>
        <v>0</v>
      </c>
      <c r="K96" s="768">
        <v>0</v>
      </c>
      <c r="L96" s="768">
        <f>'22.sz.kiadások korm. funk.'!H98/12</f>
        <v>0</v>
      </c>
      <c r="M96" s="768">
        <f>'22.sz.kiadások korm. funk.'!I98/12</f>
        <v>0</v>
      </c>
      <c r="N96" s="768">
        <f>'22.sz.kiadások korm. funk.'!J98/12</f>
        <v>0</v>
      </c>
      <c r="O96" s="566">
        <f>'3.sz.m.kiadások M-F'!G96</f>
        <v>0</v>
      </c>
      <c r="P96" s="431"/>
      <c r="Q96" s="431"/>
    </row>
    <row r="97" spans="1:17" ht="15.6" x14ac:dyDescent="0.3">
      <c r="A97" s="496" t="s">
        <v>453</v>
      </c>
      <c r="B97" s="626" t="s">
        <v>217</v>
      </c>
      <c r="C97" s="768">
        <f>'22.sz.kiadások korm. funk.'!C99/12</f>
        <v>0</v>
      </c>
      <c r="D97" s="768">
        <v>0</v>
      </c>
      <c r="E97" s="768">
        <v>0</v>
      </c>
      <c r="F97" s="768">
        <v>0</v>
      </c>
      <c r="G97" s="768">
        <v>0</v>
      </c>
      <c r="H97" s="768">
        <v>0</v>
      </c>
      <c r="I97" s="768">
        <f>'22.sz.kiadások korm. funk.'!E99/12</f>
        <v>0</v>
      </c>
      <c r="J97" s="768">
        <f>'22.sz.kiadások korm. funk.'!F99/12</f>
        <v>0</v>
      </c>
      <c r="K97" s="768">
        <v>0</v>
      </c>
      <c r="L97" s="768">
        <f>'22.sz.kiadások korm. funk.'!H99/12</f>
        <v>0</v>
      </c>
      <c r="M97" s="768">
        <f>'22.sz.kiadások korm. funk.'!I99/12</f>
        <v>0</v>
      </c>
      <c r="N97" s="768">
        <f>'22.sz.kiadások korm. funk.'!J99/12</f>
        <v>0</v>
      </c>
      <c r="O97" s="566">
        <f>'3.sz.m.kiadások M-F'!G97</f>
        <v>0</v>
      </c>
      <c r="P97" s="431"/>
      <c r="Q97" s="431"/>
    </row>
    <row r="98" spans="1:17" ht="15.6" x14ac:dyDescent="0.3">
      <c r="A98" s="497" t="s">
        <v>413</v>
      </c>
      <c r="B98" s="627" t="s">
        <v>218</v>
      </c>
      <c r="C98" s="768">
        <f>'22.sz.kiadások korm. funk.'!C100/12</f>
        <v>0</v>
      </c>
      <c r="D98" s="768">
        <v>0</v>
      </c>
      <c r="E98" s="768">
        <v>0</v>
      </c>
      <c r="F98" s="768">
        <v>0</v>
      </c>
      <c r="G98" s="768">
        <v>0</v>
      </c>
      <c r="H98" s="768">
        <v>0</v>
      </c>
      <c r="I98" s="768">
        <f>'22.sz.kiadások korm. funk.'!E100/12</f>
        <v>0</v>
      </c>
      <c r="J98" s="768">
        <f>'22.sz.kiadások korm. funk.'!F100/12</f>
        <v>0</v>
      </c>
      <c r="K98" s="768">
        <v>0</v>
      </c>
      <c r="L98" s="768">
        <f>'22.sz.kiadások korm. funk.'!H100/12</f>
        <v>0</v>
      </c>
      <c r="M98" s="768">
        <f>'22.sz.kiadások korm. funk.'!I100/12</f>
        <v>0</v>
      </c>
      <c r="N98" s="768">
        <f>'22.sz.kiadások korm. funk.'!J100/12</f>
        <v>0</v>
      </c>
      <c r="O98" s="566">
        <f>'3.sz.m.kiadások M-F'!G98</f>
        <v>0</v>
      </c>
      <c r="P98" s="431"/>
      <c r="Q98" s="431"/>
    </row>
    <row r="99" spans="1:17" ht="16.8" thickBot="1" x14ac:dyDescent="0.35">
      <c r="A99" s="632" t="s">
        <v>576</v>
      </c>
      <c r="B99" s="629"/>
      <c r="C99" s="769">
        <f>C84+C89+C98</f>
        <v>0</v>
      </c>
      <c r="D99" s="769">
        <f t="shared" ref="D99:N99" si="34">D84+D89+D98</f>
        <v>0</v>
      </c>
      <c r="E99" s="769">
        <f t="shared" si="34"/>
        <v>0</v>
      </c>
      <c r="F99" s="769">
        <f>SUM(F84,F89,F98)</f>
        <v>2911400</v>
      </c>
      <c r="G99" s="769">
        <f>SUM(G84,G89,G98)</f>
        <v>7381000</v>
      </c>
      <c r="H99" s="769">
        <f t="shared" si="34"/>
        <v>0</v>
      </c>
      <c r="I99" s="769">
        <f t="shared" si="34"/>
        <v>0</v>
      </c>
      <c r="J99" s="769">
        <f t="shared" si="34"/>
        <v>0</v>
      </c>
      <c r="K99" s="769">
        <f t="shared" si="34"/>
        <v>8885296</v>
      </c>
      <c r="L99" s="769">
        <f t="shared" si="34"/>
        <v>0</v>
      </c>
      <c r="M99" s="769">
        <f t="shared" si="34"/>
        <v>0</v>
      </c>
      <c r="N99" s="769">
        <f t="shared" si="34"/>
        <v>0</v>
      </c>
      <c r="O99" s="566">
        <f>'3.sz.m.kiadások M-F'!G99</f>
        <v>19177696</v>
      </c>
      <c r="P99" s="431"/>
      <c r="Q99" s="431"/>
    </row>
    <row r="100" spans="1:17" ht="16.2" thickBot="1" x14ac:dyDescent="0.35">
      <c r="A100" s="623" t="s">
        <v>461</v>
      </c>
      <c r="B100" s="624" t="s">
        <v>219</v>
      </c>
      <c r="C100" s="770">
        <f>C26+C27+C52+C61+C75+C84+C89+C98</f>
        <v>5158414.166666666</v>
      </c>
      <c r="D100" s="770">
        <f t="shared" ref="D100:N100" si="35">D26+D27+D52+D61+D75+D84+D89+D98</f>
        <v>2917807.5</v>
      </c>
      <c r="E100" s="770">
        <f t="shared" si="35"/>
        <v>3408807.5</v>
      </c>
      <c r="F100" s="770">
        <f>F26+F27+F52+F61+F75+F84+F89+F98</f>
        <v>12239899.5</v>
      </c>
      <c r="G100" s="770">
        <f>G26+G27+G52+G61+G75+G84+G89+G98</f>
        <v>10298807.5</v>
      </c>
      <c r="H100" s="770">
        <f t="shared" si="35"/>
        <v>2917807.5</v>
      </c>
      <c r="I100" s="770">
        <f t="shared" si="35"/>
        <v>2918607.5</v>
      </c>
      <c r="J100" s="770">
        <f t="shared" si="35"/>
        <v>2917807.5</v>
      </c>
      <c r="K100" s="770">
        <f t="shared" si="35"/>
        <v>12284946.5</v>
      </c>
      <c r="L100" s="770">
        <f t="shared" si="35"/>
        <v>2917807.5</v>
      </c>
      <c r="M100" s="770">
        <f t="shared" si="35"/>
        <v>2917807.5</v>
      </c>
      <c r="N100" s="770">
        <f t="shared" si="35"/>
        <v>3440887.5</v>
      </c>
      <c r="O100" s="633">
        <f>SUM(C100:N100)</f>
        <v>64339407.666666664</v>
      </c>
      <c r="P100" s="835"/>
      <c r="Q100" s="431"/>
    </row>
    <row r="101" spans="1:17" ht="15.6" x14ac:dyDescent="0.3">
      <c r="A101" s="496" t="s">
        <v>454</v>
      </c>
      <c r="B101" s="499" t="s">
        <v>220</v>
      </c>
      <c r="C101" s="771">
        <f>'22.sz.kiadások korm. funk.'!C103/12</f>
        <v>0</v>
      </c>
      <c r="D101" s="771">
        <v>0</v>
      </c>
      <c r="E101" s="771">
        <v>0</v>
      </c>
      <c r="F101" s="771">
        <v>0</v>
      </c>
      <c r="G101" s="771">
        <v>0</v>
      </c>
      <c r="H101" s="771">
        <v>0</v>
      </c>
      <c r="I101" s="771">
        <f>'22.sz.kiadások korm. funk.'!E103/12</f>
        <v>0</v>
      </c>
      <c r="J101" s="771">
        <f>'22.sz.kiadások korm. funk.'!F103/12</f>
        <v>0</v>
      </c>
      <c r="K101" s="771">
        <v>0</v>
      </c>
      <c r="L101" s="771">
        <f>'22.sz.kiadások korm. funk.'!H103/12</f>
        <v>0</v>
      </c>
      <c r="M101" s="771">
        <f>'22.sz.kiadások korm. funk.'!I103/12</f>
        <v>0</v>
      </c>
      <c r="N101" s="771">
        <f>'22.sz.kiadások korm. funk.'!J103/12</f>
        <v>0</v>
      </c>
      <c r="O101" s="634">
        <f>'3.sz.m.kiadások M-F'!C101</f>
        <v>0</v>
      </c>
      <c r="P101" s="431"/>
      <c r="Q101" s="431"/>
    </row>
    <row r="102" spans="1:17" ht="15.6" x14ac:dyDescent="0.3">
      <c r="A102" s="496" t="s">
        <v>223</v>
      </c>
      <c r="B102" s="493" t="s">
        <v>224</v>
      </c>
      <c r="C102" s="768">
        <f>'22.sz.kiadások korm. funk.'!C104/12</f>
        <v>0</v>
      </c>
      <c r="D102" s="768">
        <v>0</v>
      </c>
      <c r="E102" s="768">
        <v>0</v>
      </c>
      <c r="F102" s="768">
        <v>0</v>
      </c>
      <c r="G102" s="768">
        <v>0</v>
      </c>
      <c r="H102" s="768">
        <v>0</v>
      </c>
      <c r="I102" s="768">
        <f>'22.sz.kiadások korm. funk.'!E104/12</f>
        <v>0</v>
      </c>
      <c r="J102" s="768">
        <f>'22.sz.kiadások korm. funk.'!F104/12</f>
        <v>0</v>
      </c>
      <c r="K102" s="768">
        <v>0</v>
      </c>
      <c r="L102" s="768">
        <f>'22.sz.kiadások korm. funk.'!H104/12</f>
        <v>0</v>
      </c>
      <c r="M102" s="768">
        <f>'22.sz.kiadások korm. funk.'!I104/12</f>
        <v>0</v>
      </c>
      <c r="N102" s="768">
        <f>'22.sz.kiadások korm. funk.'!J104/12</f>
        <v>0</v>
      </c>
      <c r="O102" s="566">
        <f>'3.sz.m.kiadások M-F'!C102</f>
        <v>0</v>
      </c>
      <c r="P102" s="431"/>
      <c r="Q102" s="431"/>
    </row>
    <row r="103" spans="1:17" ht="15.6" x14ac:dyDescent="0.3">
      <c r="A103" s="496" t="s">
        <v>455</v>
      </c>
      <c r="B103" s="493" t="s">
        <v>225</v>
      </c>
      <c r="C103" s="768">
        <f>'22.sz.kiadások korm. funk.'!C105/12</f>
        <v>0</v>
      </c>
      <c r="D103" s="768">
        <v>0</v>
      </c>
      <c r="E103" s="768">
        <v>0</v>
      </c>
      <c r="F103" s="768">
        <v>0</v>
      </c>
      <c r="G103" s="768">
        <v>0</v>
      </c>
      <c r="H103" s="768">
        <v>0</v>
      </c>
      <c r="I103" s="768">
        <f>'22.sz.kiadások korm. funk.'!E105/12</f>
        <v>0</v>
      </c>
      <c r="J103" s="768">
        <f>'22.sz.kiadások korm. funk.'!F105/12</f>
        <v>0</v>
      </c>
      <c r="K103" s="768">
        <v>0</v>
      </c>
      <c r="L103" s="768">
        <f>'22.sz.kiadások korm. funk.'!H105/12</f>
        <v>0</v>
      </c>
      <c r="M103" s="768">
        <f>'22.sz.kiadások korm. funk.'!I105/12</f>
        <v>0</v>
      </c>
      <c r="N103" s="768">
        <f>'22.sz.kiadások korm. funk.'!J105/12</f>
        <v>0</v>
      </c>
      <c r="O103" s="566">
        <f>'3.sz.m.kiadások M-F'!C103</f>
        <v>0</v>
      </c>
      <c r="P103" s="431"/>
      <c r="Q103" s="431"/>
    </row>
    <row r="104" spans="1:17" ht="15.6" x14ac:dyDescent="0.3">
      <c r="A104" s="497" t="s">
        <v>418</v>
      </c>
      <c r="B104" s="494" t="s">
        <v>227</v>
      </c>
      <c r="C104" s="768">
        <f>'22.sz.kiadások korm. funk.'!C106/12</f>
        <v>0</v>
      </c>
      <c r="D104" s="768">
        <v>0</v>
      </c>
      <c r="E104" s="768">
        <v>0</v>
      </c>
      <c r="F104" s="768">
        <v>0</v>
      </c>
      <c r="G104" s="768">
        <v>0</v>
      </c>
      <c r="H104" s="768">
        <v>0</v>
      </c>
      <c r="I104" s="768">
        <f>'22.sz.kiadások korm. funk.'!E106/12</f>
        <v>0</v>
      </c>
      <c r="J104" s="768">
        <f>'22.sz.kiadások korm. funk.'!F106/12</f>
        <v>0</v>
      </c>
      <c r="K104" s="768">
        <v>0</v>
      </c>
      <c r="L104" s="768">
        <f>'22.sz.kiadások korm. funk.'!H106/12</f>
        <v>0</v>
      </c>
      <c r="M104" s="768">
        <f>'22.sz.kiadások korm. funk.'!I106/12</f>
        <v>0</v>
      </c>
      <c r="N104" s="768">
        <f>'22.sz.kiadások korm. funk.'!J106/12</f>
        <v>0</v>
      </c>
      <c r="O104" s="566">
        <f>'3.sz.m.kiadások M-F'!C104</f>
        <v>0</v>
      </c>
      <c r="P104" s="431"/>
      <c r="Q104" s="431"/>
    </row>
    <row r="105" spans="1:17" ht="15.6" x14ac:dyDescent="0.3">
      <c r="A105" s="500" t="s">
        <v>456</v>
      </c>
      <c r="B105" s="493" t="s">
        <v>228</v>
      </c>
      <c r="C105" s="768">
        <f>'22.sz.kiadások korm. funk.'!C107/12</f>
        <v>0</v>
      </c>
      <c r="D105" s="768">
        <v>0</v>
      </c>
      <c r="E105" s="768">
        <v>0</v>
      </c>
      <c r="F105" s="768">
        <v>0</v>
      </c>
      <c r="G105" s="768">
        <v>0</v>
      </c>
      <c r="H105" s="768">
        <v>0</v>
      </c>
      <c r="I105" s="768">
        <f>'22.sz.kiadások korm. funk.'!E107/12</f>
        <v>0</v>
      </c>
      <c r="J105" s="768">
        <f>'22.sz.kiadások korm. funk.'!F107/12</f>
        <v>0</v>
      </c>
      <c r="K105" s="768">
        <v>0</v>
      </c>
      <c r="L105" s="768">
        <f>'22.sz.kiadások korm. funk.'!H107/12</f>
        <v>0</v>
      </c>
      <c r="M105" s="768">
        <f>'22.sz.kiadások korm. funk.'!I107/12</f>
        <v>0</v>
      </c>
      <c r="N105" s="768">
        <f>'22.sz.kiadások korm. funk.'!J107/12</f>
        <v>0</v>
      </c>
      <c r="O105" s="566">
        <f>'3.sz.m.kiadások M-F'!C105</f>
        <v>0</v>
      </c>
      <c r="P105" s="431"/>
      <c r="Q105" s="431"/>
    </row>
    <row r="106" spans="1:17" ht="15.6" x14ac:dyDescent="0.3">
      <c r="A106" s="500" t="s">
        <v>424</v>
      </c>
      <c r="B106" s="493" t="s">
        <v>231</v>
      </c>
      <c r="C106" s="768">
        <f>'22.sz.kiadások korm. funk.'!C108/12</f>
        <v>0</v>
      </c>
      <c r="D106" s="768">
        <v>0</v>
      </c>
      <c r="E106" s="768">
        <v>0</v>
      </c>
      <c r="F106" s="768">
        <v>0</v>
      </c>
      <c r="G106" s="768">
        <v>0</v>
      </c>
      <c r="H106" s="768">
        <v>0</v>
      </c>
      <c r="I106" s="768">
        <f>'22.sz.kiadások korm. funk.'!E108/12</f>
        <v>0</v>
      </c>
      <c r="J106" s="768">
        <f>'22.sz.kiadások korm. funk.'!F108/12</f>
        <v>0</v>
      </c>
      <c r="K106" s="768">
        <v>0</v>
      </c>
      <c r="L106" s="768">
        <f>'22.sz.kiadások korm. funk.'!H108/12</f>
        <v>0</v>
      </c>
      <c r="M106" s="768">
        <f>'22.sz.kiadások korm. funk.'!I108/12</f>
        <v>0</v>
      </c>
      <c r="N106" s="768">
        <f>'22.sz.kiadások korm. funk.'!J108/12</f>
        <v>0</v>
      </c>
      <c r="O106" s="566">
        <f>'3.sz.m.kiadások M-F'!C106</f>
        <v>0</v>
      </c>
      <c r="P106" s="431"/>
      <c r="Q106" s="431"/>
    </row>
    <row r="107" spans="1:17" ht="15.6" x14ac:dyDescent="0.3">
      <c r="A107" s="496" t="s">
        <v>232</v>
      </c>
      <c r="B107" s="493" t="s">
        <v>233</v>
      </c>
      <c r="C107" s="768">
        <f>'22.sz.kiadások korm. funk.'!C109/12</f>
        <v>0</v>
      </c>
      <c r="D107" s="768">
        <v>0</v>
      </c>
      <c r="E107" s="768">
        <v>0</v>
      </c>
      <c r="F107" s="768">
        <v>0</v>
      </c>
      <c r="G107" s="768">
        <v>0</v>
      </c>
      <c r="H107" s="768">
        <v>0</v>
      </c>
      <c r="I107" s="768">
        <f>'22.sz.kiadások korm. funk.'!E109/12</f>
        <v>0</v>
      </c>
      <c r="J107" s="768">
        <f>'22.sz.kiadások korm. funk.'!F109/12</f>
        <v>0</v>
      </c>
      <c r="K107" s="768">
        <v>0</v>
      </c>
      <c r="L107" s="768">
        <f>'22.sz.kiadások korm. funk.'!H109/12</f>
        <v>0</v>
      </c>
      <c r="M107" s="768">
        <f>'22.sz.kiadások korm. funk.'!I109/12</f>
        <v>0</v>
      </c>
      <c r="N107" s="768">
        <f>'22.sz.kiadások korm. funk.'!J109/12</f>
        <v>0</v>
      </c>
      <c r="O107" s="566">
        <f>'3.sz.m.kiadások M-F'!C107</f>
        <v>0</v>
      </c>
      <c r="P107" s="431"/>
      <c r="Q107" s="431"/>
    </row>
    <row r="108" spans="1:17" ht="15.6" x14ac:dyDescent="0.3">
      <c r="A108" s="496" t="s">
        <v>457</v>
      </c>
      <c r="B108" s="493" t="s">
        <v>234</v>
      </c>
      <c r="C108" s="768">
        <f>'22.sz.kiadások korm. funk.'!C110/12</f>
        <v>0</v>
      </c>
      <c r="D108" s="768">
        <v>0</v>
      </c>
      <c r="E108" s="768">
        <v>0</v>
      </c>
      <c r="F108" s="768">
        <v>0</v>
      </c>
      <c r="G108" s="768">
        <v>0</v>
      </c>
      <c r="H108" s="768">
        <v>0</v>
      </c>
      <c r="I108" s="768">
        <f>'22.sz.kiadások korm. funk.'!E110/12</f>
        <v>0</v>
      </c>
      <c r="J108" s="768">
        <f>'22.sz.kiadások korm. funk.'!F110/12</f>
        <v>0</v>
      </c>
      <c r="K108" s="768">
        <v>0</v>
      </c>
      <c r="L108" s="768">
        <f>'22.sz.kiadások korm. funk.'!H110/12</f>
        <v>0</v>
      </c>
      <c r="M108" s="768">
        <f>'22.sz.kiadások korm. funk.'!I110/12</f>
        <v>0</v>
      </c>
      <c r="N108" s="768">
        <f>'22.sz.kiadások korm. funk.'!J110/12</f>
        <v>0</v>
      </c>
      <c r="O108" s="566">
        <f>'3.sz.m.kiadások M-F'!C108</f>
        <v>0</v>
      </c>
      <c r="P108" s="431"/>
      <c r="Q108" s="431"/>
    </row>
    <row r="109" spans="1:17" ht="15.6" x14ac:dyDescent="0.3">
      <c r="A109" s="501" t="s">
        <v>421</v>
      </c>
      <c r="B109" s="494" t="s">
        <v>235</v>
      </c>
      <c r="C109" s="768">
        <f>'22.sz.kiadások korm. funk.'!C111/12</f>
        <v>0</v>
      </c>
      <c r="D109" s="768">
        <v>0</v>
      </c>
      <c r="E109" s="768">
        <v>0</v>
      </c>
      <c r="F109" s="768">
        <v>0</v>
      </c>
      <c r="G109" s="768">
        <v>0</v>
      </c>
      <c r="H109" s="768">
        <v>0</v>
      </c>
      <c r="I109" s="768">
        <v>0</v>
      </c>
      <c r="J109" s="768">
        <v>0</v>
      </c>
      <c r="K109" s="768">
        <v>0</v>
      </c>
      <c r="L109" s="768">
        <f>'22.sz.kiadások korm. funk.'!H111/12</f>
        <v>0</v>
      </c>
      <c r="M109" s="768">
        <f>'22.sz.kiadások korm. funk.'!I111/12</f>
        <v>0</v>
      </c>
      <c r="N109" s="768">
        <f>'22.sz.kiadások korm. funk.'!J111/12</f>
        <v>0</v>
      </c>
      <c r="O109" s="566">
        <f>'3.sz.m.kiadások M-F'!C109</f>
        <v>0</v>
      </c>
      <c r="P109" s="431"/>
      <c r="Q109" s="431"/>
    </row>
    <row r="110" spans="1:17" ht="15.6" x14ac:dyDescent="0.3">
      <c r="A110" s="500" t="s">
        <v>236</v>
      </c>
      <c r="B110" s="493" t="s">
        <v>237</v>
      </c>
      <c r="C110" s="768">
        <f>'22.sz.kiadások korm. funk.'!C112/12</f>
        <v>0</v>
      </c>
      <c r="D110" s="768">
        <v>0</v>
      </c>
      <c r="E110" s="768">
        <v>0</v>
      </c>
      <c r="F110" s="768">
        <v>0</v>
      </c>
      <c r="G110" s="768">
        <v>0</v>
      </c>
      <c r="H110" s="768">
        <v>0</v>
      </c>
      <c r="I110" s="768">
        <v>0</v>
      </c>
      <c r="J110" s="768">
        <v>0</v>
      </c>
      <c r="K110" s="768">
        <v>0</v>
      </c>
      <c r="L110" s="768">
        <f>'22.sz.kiadások korm. funk.'!H112/12</f>
        <v>0</v>
      </c>
      <c r="M110" s="768">
        <f>'22.sz.kiadások korm. funk.'!I112/12</f>
        <v>0</v>
      </c>
      <c r="N110" s="768">
        <f>'22.sz.kiadások korm. funk.'!J112/12</f>
        <v>0</v>
      </c>
      <c r="O110" s="566">
        <f>'3.sz.m.kiadások M-F'!C110</f>
        <v>0</v>
      </c>
      <c r="P110" s="431"/>
      <c r="Q110" s="431"/>
    </row>
    <row r="111" spans="1:17" ht="15.6" x14ac:dyDescent="0.3">
      <c r="A111" s="500" t="s">
        <v>238</v>
      </c>
      <c r="B111" s="493" t="s">
        <v>239</v>
      </c>
      <c r="C111" s="768">
        <v>1135000</v>
      </c>
      <c r="D111" s="768">
        <v>0</v>
      </c>
      <c r="E111" s="768">
        <v>0</v>
      </c>
      <c r="F111" s="768">
        <v>500000</v>
      </c>
      <c r="G111" s="768">
        <v>0</v>
      </c>
      <c r="H111" s="768">
        <v>0</v>
      </c>
      <c r="I111" s="768">
        <v>0</v>
      </c>
      <c r="J111" s="768">
        <v>0</v>
      </c>
      <c r="K111" s="768">
        <v>0</v>
      </c>
      <c r="L111" s="768">
        <v>0</v>
      </c>
      <c r="M111" s="768">
        <v>0</v>
      </c>
      <c r="N111" s="768">
        <v>0</v>
      </c>
      <c r="O111" s="566">
        <f>'3.sz.m.kiadások M-F'!G111</f>
        <v>1635000</v>
      </c>
      <c r="P111" s="431"/>
      <c r="Q111" s="431"/>
    </row>
    <row r="112" spans="1:17" ht="15.6" x14ac:dyDescent="0.3">
      <c r="A112" s="501" t="s">
        <v>240</v>
      </c>
      <c r="B112" s="494" t="s">
        <v>241</v>
      </c>
      <c r="C112" s="768">
        <f t="shared" ref="C112:N112" si="36">$O$112/12</f>
        <v>0</v>
      </c>
      <c r="D112" s="768">
        <f t="shared" si="36"/>
        <v>0</v>
      </c>
      <c r="E112" s="768">
        <f t="shared" si="36"/>
        <v>0</v>
      </c>
      <c r="F112" s="768">
        <f t="shared" si="36"/>
        <v>0</v>
      </c>
      <c r="G112" s="768">
        <f t="shared" si="36"/>
        <v>0</v>
      </c>
      <c r="H112" s="768">
        <f t="shared" si="36"/>
        <v>0</v>
      </c>
      <c r="I112" s="768">
        <f t="shared" si="36"/>
        <v>0</v>
      </c>
      <c r="J112" s="768">
        <f t="shared" si="36"/>
        <v>0</v>
      </c>
      <c r="K112" s="768">
        <f t="shared" si="36"/>
        <v>0</v>
      </c>
      <c r="L112" s="768">
        <f t="shared" si="36"/>
        <v>0</v>
      </c>
      <c r="M112" s="768">
        <f t="shared" si="36"/>
        <v>0</v>
      </c>
      <c r="N112" s="768">
        <f t="shared" si="36"/>
        <v>0</v>
      </c>
      <c r="O112" s="566">
        <f>'3.sz.m.kiadások M-F'!C112</f>
        <v>0</v>
      </c>
      <c r="P112" s="431"/>
      <c r="Q112" s="431"/>
    </row>
    <row r="113" spans="1:17" ht="15.6" x14ac:dyDescent="0.3">
      <c r="A113" s="500" t="s">
        <v>242</v>
      </c>
      <c r="B113" s="493" t="s">
        <v>243</v>
      </c>
      <c r="C113" s="768">
        <f>'22.sz.kiadások korm. funk.'!C115/12</f>
        <v>0</v>
      </c>
      <c r="D113" s="768">
        <v>0</v>
      </c>
      <c r="E113" s="768">
        <v>0</v>
      </c>
      <c r="F113" s="768">
        <v>0</v>
      </c>
      <c r="G113" s="768">
        <v>0</v>
      </c>
      <c r="H113" s="768">
        <v>0</v>
      </c>
      <c r="I113" s="768">
        <f>'22.sz.kiadások korm. funk.'!E115/12</f>
        <v>0</v>
      </c>
      <c r="J113" s="768">
        <f>'22.sz.kiadások korm. funk.'!F115/12</f>
        <v>0</v>
      </c>
      <c r="K113" s="768">
        <v>0</v>
      </c>
      <c r="L113" s="768">
        <f>'22.sz.kiadások korm. funk.'!H115/12</f>
        <v>0</v>
      </c>
      <c r="M113" s="768">
        <f>'22.sz.kiadások korm. funk.'!I115/12</f>
        <v>0</v>
      </c>
      <c r="N113" s="768">
        <f>'22.sz.kiadások korm. funk.'!J115/12</f>
        <v>0</v>
      </c>
      <c r="O113" s="566">
        <f>'3.sz.m.kiadások M-F'!C113</f>
        <v>0</v>
      </c>
      <c r="P113" s="431"/>
      <c r="Q113" s="431"/>
    </row>
    <row r="114" spans="1:17" ht="15.6" x14ac:dyDescent="0.3">
      <c r="A114" s="500" t="s">
        <v>244</v>
      </c>
      <c r="B114" s="493" t="s">
        <v>245</v>
      </c>
      <c r="C114" s="768">
        <f>'22.sz.kiadások korm. funk.'!C116/12</f>
        <v>0</v>
      </c>
      <c r="D114" s="768">
        <v>0</v>
      </c>
      <c r="E114" s="768">
        <v>0</v>
      </c>
      <c r="F114" s="768">
        <v>0</v>
      </c>
      <c r="G114" s="768">
        <v>0</v>
      </c>
      <c r="H114" s="768">
        <v>0</v>
      </c>
      <c r="I114" s="768">
        <f>'22.sz.kiadások korm. funk.'!E116/12</f>
        <v>0</v>
      </c>
      <c r="J114" s="768">
        <f>'22.sz.kiadások korm. funk.'!F116/12</f>
        <v>0</v>
      </c>
      <c r="K114" s="768">
        <v>0</v>
      </c>
      <c r="L114" s="768">
        <f>'22.sz.kiadások korm. funk.'!H116/12</f>
        <v>0</v>
      </c>
      <c r="M114" s="768">
        <f>'22.sz.kiadások korm. funk.'!I116/12</f>
        <v>0</v>
      </c>
      <c r="N114" s="768">
        <f>'22.sz.kiadások korm. funk.'!J116/12</f>
        <v>0</v>
      </c>
      <c r="O114" s="566">
        <f>'3.sz.m.kiadások M-F'!C114</f>
        <v>0</v>
      </c>
      <c r="P114" s="431"/>
      <c r="Q114" s="431"/>
    </row>
    <row r="115" spans="1:17" ht="15.6" x14ac:dyDescent="0.3">
      <c r="A115" s="500" t="s">
        <v>246</v>
      </c>
      <c r="B115" s="493" t="s">
        <v>247</v>
      </c>
      <c r="C115" s="768">
        <f>'22.sz.kiadások korm. funk.'!C117/12</f>
        <v>0</v>
      </c>
      <c r="D115" s="768">
        <v>0</v>
      </c>
      <c r="E115" s="768">
        <v>0</v>
      </c>
      <c r="F115" s="768">
        <v>0</v>
      </c>
      <c r="G115" s="768">
        <v>0</v>
      </c>
      <c r="H115" s="768">
        <v>0</v>
      </c>
      <c r="I115" s="768">
        <f>'22.sz.kiadások korm. funk.'!E117/12</f>
        <v>0</v>
      </c>
      <c r="J115" s="768">
        <f>'22.sz.kiadások korm. funk.'!F117/12</f>
        <v>0</v>
      </c>
      <c r="K115" s="768">
        <v>0</v>
      </c>
      <c r="L115" s="768">
        <f>'22.sz.kiadások korm. funk.'!H117/12</f>
        <v>0</v>
      </c>
      <c r="M115" s="768">
        <f>'22.sz.kiadások korm. funk.'!I117/12</f>
        <v>0</v>
      </c>
      <c r="N115" s="768">
        <f>'22.sz.kiadások korm. funk.'!J117/12</f>
        <v>0</v>
      </c>
      <c r="O115" s="566">
        <f>'3.sz.m.kiadások M-F'!C115</f>
        <v>0</v>
      </c>
      <c r="P115" s="431"/>
      <c r="Q115" s="431"/>
    </row>
    <row r="116" spans="1:17" ht="15.6" x14ac:dyDescent="0.3">
      <c r="A116" s="501" t="s">
        <v>422</v>
      </c>
      <c r="B116" s="494" t="s">
        <v>248</v>
      </c>
      <c r="C116" s="768">
        <f>SUM(C104+C109+C110+C111+C112+C113+C114+C115)</f>
        <v>1135000</v>
      </c>
      <c r="D116" s="768">
        <v>0</v>
      </c>
      <c r="E116" s="768">
        <v>0</v>
      </c>
      <c r="F116" s="768">
        <f>SUM(F111:F115)</f>
        <v>500000</v>
      </c>
      <c r="G116" s="768">
        <v>0</v>
      </c>
      <c r="H116" s="768">
        <v>0</v>
      </c>
      <c r="I116" s="768">
        <f t="shared" ref="I116:N116" si="37">SUM(I104+I109+I110+I111+I112+I113+I114+I115)</f>
        <v>0</v>
      </c>
      <c r="J116" s="768">
        <f t="shared" si="37"/>
        <v>0</v>
      </c>
      <c r="K116" s="768">
        <v>0</v>
      </c>
      <c r="L116" s="768">
        <f t="shared" si="37"/>
        <v>0</v>
      </c>
      <c r="M116" s="768">
        <f t="shared" si="37"/>
        <v>0</v>
      </c>
      <c r="N116" s="768">
        <f t="shared" si="37"/>
        <v>0</v>
      </c>
      <c r="O116" s="566">
        <f>'3.sz.m.kiadások M-F'!G116</f>
        <v>1635000</v>
      </c>
      <c r="P116" s="431"/>
      <c r="Q116" s="431"/>
    </row>
    <row r="117" spans="1:17" ht="15.6" x14ac:dyDescent="0.3">
      <c r="A117" s="500" t="s">
        <v>249</v>
      </c>
      <c r="B117" s="493" t="s">
        <v>250</v>
      </c>
      <c r="C117" s="768">
        <f>'22.sz.kiadások korm. funk.'!C119/12</f>
        <v>0</v>
      </c>
      <c r="D117" s="768">
        <v>0</v>
      </c>
      <c r="E117" s="768">
        <v>0</v>
      </c>
      <c r="F117" s="768">
        <v>0</v>
      </c>
      <c r="G117" s="768">
        <v>0</v>
      </c>
      <c r="H117" s="768">
        <v>0</v>
      </c>
      <c r="I117" s="768">
        <f>'22.sz.kiadások korm. funk.'!E119/12</f>
        <v>0</v>
      </c>
      <c r="J117" s="768">
        <f>'22.sz.kiadások korm. funk.'!F119/12</f>
        <v>0</v>
      </c>
      <c r="K117" s="768">
        <v>0</v>
      </c>
      <c r="L117" s="768">
        <f>'22.sz.kiadások korm. funk.'!H119/12</f>
        <v>0</v>
      </c>
      <c r="M117" s="768">
        <f>'22.sz.kiadások korm. funk.'!I119/12</f>
        <v>0</v>
      </c>
      <c r="N117" s="768">
        <f>'22.sz.kiadások korm. funk.'!J119/12</f>
        <v>0</v>
      </c>
      <c r="O117" s="566">
        <f>'3.sz.m.kiadások M-F'!C117</f>
        <v>0</v>
      </c>
      <c r="P117" s="431"/>
      <c r="Q117" s="431"/>
    </row>
    <row r="118" spans="1:17" ht="15.6" x14ac:dyDescent="0.3">
      <c r="A118" s="496" t="s">
        <v>251</v>
      </c>
      <c r="B118" s="493" t="s">
        <v>252</v>
      </c>
      <c r="C118" s="768">
        <f>'22.sz.kiadások korm. funk.'!C120/12</f>
        <v>0</v>
      </c>
      <c r="D118" s="768">
        <v>0</v>
      </c>
      <c r="E118" s="768">
        <v>0</v>
      </c>
      <c r="F118" s="768">
        <v>0</v>
      </c>
      <c r="G118" s="768">
        <v>0</v>
      </c>
      <c r="H118" s="768">
        <v>0</v>
      </c>
      <c r="I118" s="768">
        <f>'22.sz.kiadások korm. funk.'!E120/12</f>
        <v>0</v>
      </c>
      <c r="J118" s="768">
        <f>'22.sz.kiadások korm. funk.'!F120/12</f>
        <v>0</v>
      </c>
      <c r="K118" s="768">
        <v>0</v>
      </c>
      <c r="L118" s="768">
        <f>'22.sz.kiadások korm. funk.'!H120/12</f>
        <v>0</v>
      </c>
      <c r="M118" s="768">
        <f>'22.sz.kiadások korm. funk.'!I120/12</f>
        <v>0</v>
      </c>
      <c r="N118" s="768">
        <f>'22.sz.kiadások korm. funk.'!J120/12</f>
        <v>0</v>
      </c>
      <c r="O118" s="566">
        <f>'3.sz.m.kiadások M-F'!C118</f>
        <v>0</v>
      </c>
      <c r="P118" s="431"/>
      <c r="Q118" s="431"/>
    </row>
    <row r="119" spans="1:17" ht="15.6" x14ac:dyDescent="0.3">
      <c r="A119" s="500" t="s">
        <v>458</v>
      </c>
      <c r="B119" s="493" t="s">
        <v>253</v>
      </c>
      <c r="C119" s="768">
        <f>'22.sz.kiadások korm. funk.'!C121/12</f>
        <v>0</v>
      </c>
      <c r="D119" s="768">
        <v>0</v>
      </c>
      <c r="E119" s="768">
        <v>0</v>
      </c>
      <c r="F119" s="768">
        <v>0</v>
      </c>
      <c r="G119" s="768">
        <v>0</v>
      </c>
      <c r="H119" s="768">
        <v>0</v>
      </c>
      <c r="I119" s="768">
        <f>'22.sz.kiadások korm. funk.'!E121/12</f>
        <v>0</v>
      </c>
      <c r="J119" s="768">
        <f>'22.sz.kiadások korm. funk.'!F121/12</f>
        <v>0</v>
      </c>
      <c r="K119" s="768">
        <v>0</v>
      </c>
      <c r="L119" s="768">
        <f>'22.sz.kiadások korm. funk.'!H121/12</f>
        <v>0</v>
      </c>
      <c r="M119" s="768">
        <f>'22.sz.kiadások korm. funk.'!I121/12</f>
        <v>0</v>
      </c>
      <c r="N119" s="768">
        <f>'22.sz.kiadások korm. funk.'!J121/12</f>
        <v>0</v>
      </c>
      <c r="O119" s="566">
        <f>'3.sz.m.kiadások M-F'!C119</f>
        <v>0</v>
      </c>
      <c r="P119" s="431"/>
      <c r="Q119" s="431"/>
    </row>
    <row r="120" spans="1:17" ht="15.6" x14ac:dyDescent="0.3">
      <c r="A120" s="500" t="s">
        <v>427</v>
      </c>
      <c r="B120" s="493" t="s">
        <v>254</v>
      </c>
      <c r="C120" s="768">
        <f>'22.sz.kiadások korm. funk.'!C122/12</f>
        <v>0</v>
      </c>
      <c r="D120" s="768">
        <v>0</v>
      </c>
      <c r="E120" s="768">
        <v>0</v>
      </c>
      <c r="F120" s="768">
        <v>0</v>
      </c>
      <c r="G120" s="768">
        <v>0</v>
      </c>
      <c r="H120" s="768">
        <v>0</v>
      </c>
      <c r="I120" s="768">
        <f>'22.sz.kiadások korm. funk.'!E122/12</f>
        <v>0</v>
      </c>
      <c r="J120" s="768">
        <f>'22.sz.kiadások korm. funk.'!F122/12</f>
        <v>0</v>
      </c>
      <c r="K120" s="768">
        <v>0</v>
      </c>
      <c r="L120" s="768">
        <f>'22.sz.kiadások korm. funk.'!H122/12</f>
        <v>0</v>
      </c>
      <c r="M120" s="768">
        <f>'22.sz.kiadások korm. funk.'!I122/12</f>
        <v>0</v>
      </c>
      <c r="N120" s="768">
        <f>'22.sz.kiadások korm. funk.'!J122/12</f>
        <v>0</v>
      </c>
      <c r="O120" s="566">
        <f>'3.sz.m.kiadások M-F'!C120</f>
        <v>0</v>
      </c>
      <c r="P120" s="431"/>
      <c r="Q120" s="431"/>
    </row>
    <row r="121" spans="1:17" ht="15.6" x14ac:dyDescent="0.3">
      <c r="A121" s="501" t="s">
        <v>428</v>
      </c>
      <c r="B121" s="494" t="s">
        <v>258</v>
      </c>
      <c r="C121" s="768">
        <f>'22.sz.kiadások korm. funk.'!C123/12</f>
        <v>0</v>
      </c>
      <c r="D121" s="768">
        <v>0</v>
      </c>
      <c r="E121" s="768">
        <v>0</v>
      </c>
      <c r="F121" s="768">
        <v>0</v>
      </c>
      <c r="G121" s="768">
        <v>0</v>
      </c>
      <c r="H121" s="768">
        <v>0</v>
      </c>
      <c r="I121" s="768">
        <f>'22.sz.kiadások korm. funk.'!E123/12</f>
        <v>0</v>
      </c>
      <c r="J121" s="768">
        <f>'22.sz.kiadások korm. funk.'!F123/12</f>
        <v>0</v>
      </c>
      <c r="K121" s="768">
        <v>0</v>
      </c>
      <c r="L121" s="768">
        <f>'22.sz.kiadások korm. funk.'!H123/12</f>
        <v>0</v>
      </c>
      <c r="M121" s="768">
        <f>'22.sz.kiadások korm. funk.'!I123/12</f>
        <v>0</v>
      </c>
      <c r="N121" s="768">
        <f>'22.sz.kiadások korm. funk.'!J123/12</f>
        <v>0</v>
      </c>
      <c r="O121" s="566">
        <f>'3.sz.m.kiadások M-F'!C121</f>
        <v>0</v>
      </c>
      <c r="P121" s="431"/>
      <c r="Q121" s="431"/>
    </row>
    <row r="122" spans="1:17" ht="15.6" x14ac:dyDescent="0.3">
      <c r="A122" s="496" t="s">
        <v>259</v>
      </c>
      <c r="B122" s="493" t="s">
        <v>260</v>
      </c>
      <c r="C122" s="768">
        <f>'22.sz.kiadások korm. funk.'!C124/12</f>
        <v>0</v>
      </c>
      <c r="D122" s="768">
        <v>0</v>
      </c>
      <c r="E122" s="768">
        <v>0</v>
      </c>
      <c r="F122" s="768">
        <v>0</v>
      </c>
      <c r="G122" s="768">
        <v>0</v>
      </c>
      <c r="H122" s="768">
        <v>0</v>
      </c>
      <c r="I122" s="768">
        <f>'22.sz.kiadások korm. funk.'!E124/12</f>
        <v>0</v>
      </c>
      <c r="J122" s="768">
        <f>'22.sz.kiadások korm. funk.'!F124/12</f>
        <v>0</v>
      </c>
      <c r="K122" s="768">
        <v>0</v>
      </c>
      <c r="L122" s="768">
        <f>'22.sz.kiadások korm. funk.'!H124/12</f>
        <v>0</v>
      </c>
      <c r="M122" s="768">
        <f>'22.sz.kiadások korm. funk.'!I124/12</f>
        <v>0</v>
      </c>
      <c r="N122" s="768">
        <f>'22.sz.kiadások korm. funk.'!J124/12</f>
        <v>0</v>
      </c>
      <c r="O122" s="566">
        <f>'3.sz.m.kiadások M-F'!C122</f>
        <v>0</v>
      </c>
      <c r="P122" s="431"/>
      <c r="Q122" s="431"/>
    </row>
    <row r="123" spans="1:17" ht="15.6" x14ac:dyDescent="0.3">
      <c r="A123" s="501" t="s">
        <v>462</v>
      </c>
      <c r="B123" s="494" t="s">
        <v>261</v>
      </c>
      <c r="C123" s="768">
        <f>SUM(C116+C121+C122)</f>
        <v>1135000</v>
      </c>
      <c r="D123" s="768">
        <f t="shared" ref="D123:F123" si="38">SUM(D116+D121+D122)</f>
        <v>0</v>
      </c>
      <c r="E123" s="768">
        <f t="shared" si="38"/>
        <v>0</v>
      </c>
      <c r="F123" s="768">
        <f t="shared" si="38"/>
        <v>500000</v>
      </c>
      <c r="G123" s="768">
        <v>0</v>
      </c>
      <c r="H123" s="768">
        <v>0</v>
      </c>
      <c r="I123" s="768">
        <f t="shared" ref="I123" si="39">SUM(I116+I121+I122)</f>
        <v>0</v>
      </c>
      <c r="J123" s="768">
        <f t="shared" ref="J123" si="40">SUM(J116+J121+J122)</f>
        <v>0</v>
      </c>
      <c r="K123" s="768">
        <v>0</v>
      </c>
      <c r="L123" s="768">
        <f t="shared" ref="L123" si="41">SUM(L116+L121+L122)</f>
        <v>0</v>
      </c>
      <c r="M123" s="768">
        <f t="shared" ref="M123" si="42">SUM(M116+M121+M122)</f>
        <v>0</v>
      </c>
      <c r="N123" s="768">
        <f t="shared" ref="N123" si="43">SUM(N116+N121+N122)</f>
        <v>0</v>
      </c>
      <c r="O123" s="566">
        <f>'3.sz.m.kiadások M-F'!G123</f>
        <v>1635000</v>
      </c>
      <c r="P123" s="431"/>
      <c r="Q123" s="431"/>
    </row>
    <row r="124" spans="1:17" ht="15.6" x14ac:dyDescent="0.3">
      <c r="A124" s="565" t="s">
        <v>499</v>
      </c>
      <c r="B124" s="593"/>
      <c r="C124" s="772">
        <f>C100+C123</f>
        <v>6293414.166666666</v>
      </c>
      <c r="D124" s="772">
        <f t="shared" ref="D124:H124" si="44">D100+D123</f>
        <v>2917807.5</v>
      </c>
      <c r="E124" s="772">
        <f t="shared" si="44"/>
        <v>3408807.5</v>
      </c>
      <c r="F124" s="772">
        <f t="shared" si="44"/>
        <v>12739899.5</v>
      </c>
      <c r="G124" s="772">
        <f t="shared" si="44"/>
        <v>10298807.5</v>
      </c>
      <c r="H124" s="772">
        <f t="shared" si="44"/>
        <v>2917807.5</v>
      </c>
      <c r="I124" s="772">
        <f t="shared" ref="I124:N124" si="45">I100+I123</f>
        <v>2918607.5</v>
      </c>
      <c r="J124" s="772">
        <f t="shared" si="45"/>
        <v>2917807.5</v>
      </c>
      <c r="K124" s="772">
        <f t="shared" si="45"/>
        <v>12284946.5</v>
      </c>
      <c r="L124" s="772">
        <f t="shared" si="45"/>
        <v>2917807.5</v>
      </c>
      <c r="M124" s="772">
        <f t="shared" si="45"/>
        <v>2917807.5</v>
      </c>
      <c r="N124" s="772">
        <f t="shared" si="45"/>
        <v>3440887.5</v>
      </c>
      <c r="O124" s="563">
        <f>SUM(C124:N124)</f>
        <v>65974407.666666664</v>
      </c>
      <c r="P124" s="835"/>
      <c r="Q124" s="431"/>
    </row>
    <row r="125" spans="1:17" ht="31.2" x14ac:dyDescent="0.3">
      <c r="A125" s="487" t="s">
        <v>82</v>
      </c>
      <c r="B125" s="488" t="s">
        <v>492</v>
      </c>
      <c r="C125" s="768">
        <f>'22.sz.kiadások korm. funk.'!C127/12</f>
        <v>0</v>
      </c>
      <c r="D125" s="612">
        <v>0</v>
      </c>
      <c r="E125" s="612">
        <v>0</v>
      </c>
      <c r="F125" s="612">
        <v>0</v>
      </c>
      <c r="G125" s="612">
        <v>0</v>
      </c>
      <c r="H125" s="612">
        <v>0</v>
      </c>
      <c r="I125" s="612">
        <v>0</v>
      </c>
      <c r="J125" s="612">
        <v>0</v>
      </c>
      <c r="K125" s="612">
        <v>0</v>
      </c>
      <c r="L125" s="612">
        <v>0</v>
      </c>
      <c r="M125" s="612">
        <v>0</v>
      </c>
      <c r="N125" s="612">
        <v>0</v>
      </c>
      <c r="O125" s="566">
        <v>0</v>
      </c>
      <c r="P125" s="431"/>
      <c r="Q125" s="431"/>
    </row>
    <row r="126" spans="1:17" ht="15.6" x14ac:dyDescent="0.3">
      <c r="A126" s="490" t="s">
        <v>262</v>
      </c>
      <c r="B126" s="491" t="s">
        <v>263</v>
      </c>
      <c r="C126" s="768">
        <f t="shared" ref="C126:N126" si="46">$O$126/12</f>
        <v>1273824.25</v>
      </c>
      <c r="D126" s="768">
        <f t="shared" si="46"/>
        <v>1273824.25</v>
      </c>
      <c r="E126" s="768">
        <f t="shared" si="46"/>
        <v>1273824.25</v>
      </c>
      <c r="F126" s="768">
        <f t="shared" si="46"/>
        <v>1273824.25</v>
      </c>
      <c r="G126" s="768">
        <f t="shared" si="46"/>
        <v>1273824.25</v>
      </c>
      <c r="H126" s="768">
        <f t="shared" si="46"/>
        <v>1273824.25</v>
      </c>
      <c r="I126" s="768">
        <f t="shared" si="46"/>
        <v>1273824.25</v>
      </c>
      <c r="J126" s="768">
        <f t="shared" si="46"/>
        <v>1273824.25</v>
      </c>
      <c r="K126" s="768">
        <f t="shared" si="46"/>
        <v>1273824.25</v>
      </c>
      <c r="L126" s="768">
        <f t="shared" si="46"/>
        <v>1273824.25</v>
      </c>
      <c r="M126" s="768">
        <f t="shared" si="46"/>
        <v>1273824.25</v>
      </c>
      <c r="N126" s="768">
        <f t="shared" si="46"/>
        <v>1273824.25</v>
      </c>
      <c r="O126" s="566">
        <f>'4.sz.m.bevételek M-F'!G8</f>
        <v>15285891</v>
      </c>
      <c r="P126" s="431"/>
      <c r="Q126" s="431"/>
    </row>
    <row r="127" spans="1:17" ht="15.6" x14ac:dyDescent="0.3">
      <c r="A127" s="493" t="s">
        <v>264</v>
      </c>
      <c r="B127" s="491" t="s">
        <v>265</v>
      </c>
      <c r="C127" s="768">
        <f t="shared" ref="C127:N127" si="47">$O$127/12</f>
        <v>0</v>
      </c>
      <c r="D127" s="768">
        <f t="shared" si="47"/>
        <v>0</v>
      </c>
      <c r="E127" s="768">
        <f t="shared" si="47"/>
        <v>0</v>
      </c>
      <c r="F127" s="768">
        <f t="shared" si="47"/>
        <v>0</v>
      </c>
      <c r="G127" s="768">
        <f t="shared" si="47"/>
        <v>0</v>
      </c>
      <c r="H127" s="768">
        <f t="shared" si="47"/>
        <v>0</v>
      </c>
      <c r="I127" s="768">
        <f t="shared" si="47"/>
        <v>0</v>
      </c>
      <c r="J127" s="768">
        <f t="shared" si="47"/>
        <v>0</v>
      </c>
      <c r="K127" s="768">
        <f t="shared" si="47"/>
        <v>0</v>
      </c>
      <c r="L127" s="768">
        <f t="shared" si="47"/>
        <v>0</v>
      </c>
      <c r="M127" s="768">
        <f t="shared" si="47"/>
        <v>0</v>
      </c>
      <c r="N127" s="768">
        <f t="shared" si="47"/>
        <v>0</v>
      </c>
      <c r="O127" s="566">
        <f>'4.sz.m.bevételek M-F'!C9</f>
        <v>0</v>
      </c>
      <c r="P127" s="431"/>
      <c r="Q127" s="431"/>
    </row>
    <row r="128" spans="1:17" ht="15.6" x14ac:dyDescent="0.3">
      <c r="A128" s="493" t="s">
        <v>266</v>
      </c>
      <c r="B128" s="491" t="s">
        <v>267</v>
      </c>
      <c r="C128" s="768">
        <f t="shared" ref="C128:N128" si="48">$O$128/12</f>
        <v>960822.33333333337</v>
      </c>
      <c r="D128" s="768">
        <f t="shared" si="48"/>
        <v>960822.33333333337</v>
      </c>
      <c r="E128" s="768">
        <f t="shared" si="48"/>
        <v>960822.33333333337</v>
      </c>
      <c r="F128" s="768">
        <f t="shared" si="48"/>
        <v>960822.33333333337</v>
      </c>
      <c r="G128" s="768">
        <f t="shared" si="48"/>
        <v>960822.33333333337</v>
      </c>
      <c r="H128" s="768">
        <f t="shared" si="48"/>
        <v>960822.33333333337</v>
      </c>
      <c r="I128" s="768">
        <f t="shared" si="48"/>
        <v>960822.33333333337</v>
      </c>
      <c r="J128" s="768">
        <f t="shared" si="48"/>
        <v>960822.33333333337</v>
      </c>
      <c r="K128" s="768">
        <f t="shared" si="48"/>
        <v>960822.33333333337</v>
      </c>
      <c r="L128" s="768">
        <f t="shared" si="48"/>
        <v>960822.33333333337</v>
      </c>
      <c r="M128" s="768">
        <f t="shared" si="48"/>
        <v>960822.33333333337</v>
      </c>
      <c r="N128" s="768">
        <f t="shared" si="48"/>
        <v>960822.33333333337</v>
      </c>
      <c r="O128" s="566">
        <f>'4.sz.m.bevételek M-F'!G10</f>
        <v>11529868</v>
      </c>
      <c r="P128" s="431"/>
      <c r="Q128" s="431"/>
    </row>
    <row r="129" spans="1:17" ht="15.6" x14ac:dyDescent="0.3">
      <c r="A129" s="493" t="s">
        <v>268</v>
      </c>
      <c r="B129" s="491" t="s">
        <v>269</v>
      </c>
      <c r="C129" s="768">
        <f t="shared" ref="C129:N129" si="49">$O$129/12</f>
        <v>166666.66666666666</v>
      </c>
      <c r="D129" s="768">
        <f t="shared" si="49"/>
        <v>166666.66666666666</v>
      </c>
      <c r="E129" s="768">
        <f t="shared" si="49"/>
        <v>166666.66666666666</v>
      </c>
      <c r="F129" s="768">
        <f t="shared" si="49"/>
        <v>166666.66666666666</v>
      </c>
      <c r="G129" s="768">
        <f t="shared" si="49"/>
        <v>166666.66666666666</v>
      </c>
      <c r="H129" s="768">
        <f t="shared" si="49"/>
        <v>166666.66666666666</v>
      </c>
      <c r="I129" s="768">
        <f t="shared" si="49"/>
        <v>166666.66666666666</v>
      </c>
      <c r="J129" s="768">
        <f t="shared" si="49"/>
        <v>166666.66666666666</v>
      </c>
      <c r="K129" s="768">
        <f t="shared" si="49"/>
        <v>166666.66666666666</v>
      </c>
      <c r="L129" s="768">
        <f t="shared" si="49"/>
        <v>166666.66666666666</v>
      </c>
      <c r="M129" s="768">
        <f t="shared" si="49"/>
        <v>166666.66666666666</v>
      </c>
      <c r="N129" s="768">
        <f t="shared" si="49"/>
        <v>166666.66666666666</v>
      </c>
      <c r="O129" s="566">
        <f>'4.sz.m.bevételek M-F'!G11</f>
        <v>2000000</v>
      </c>
      <c r="P129" s="431"/>
      <c r="Q129" s="431"/>
    </row>
    <row r="130" spans="1:17" ht="15.6" x14ac:dyDescent="0.3">
      <c r="A130" s="493" t="s">
        <v>270</v>
      </c>
      <c r="B130" s="491" t="s">
        <v>271</v>
      </c>
      <c r="C130" s="768">
        <v>0</v>
      </c>
      <c r="D130" s="768">
        <v>0</v>
      </c>
      <c r="E130" s="768">
        <v>0</v>
      </c>
      <c r="F130" s="768">
        <v>0</v>
      </c>
      <c r="G130" s="768">
        <v>0</v>
      </c>
      <c r="H130" s="768">
        <v>0</v>
      </c>
      <c r="I130" s="768">
        <v>0</v>
      </c>
      <c r="J130" s="768">
        <v>0</v>
      </c>
      <c r="K130" s="768">
        <f>'23.sz.bev. korm. funk.'!D13/12</f>
        <v>0</v>
      </c>
      <c r="L130" s="768">
        <f>'23.sz.bev. korm. funk.'!E13/12</f>
        <v>0</v>
      </c>
      <c r="M130" s="768">
        <f>'23.sz.bev. korm. funk.'!F13/12</f>
        <v>0</v>
      </c>
      <c r="N130" s="768">
        <f>'23.sz.bev. korm. funk.'!G13/12</f>
        <v>0</v>
      </c>
      <c r="O130" s="566">
        <f>'4.sz.m.bevételek M-F'!C12</f>
        <v>0</v>
      </c>
      <c r="P130" s="431"/>
      <c r="Q130" s="431"/>
    </row>
    <row r="131" spans="1:17" ht="15.6" x14ac:dyDescent="0.3">
      <c r="A131" s="493" t="s">
        <v>272</v>
      </c>
      <c r="B131" s="491" t="s">
        <v>273</v>
      </c>
      <c r="C131" s="768">
        <f>'23.sz.bev. korm. funk.'!C14/12</f>
        <v>0</v>
      </c>
      <c r="D131" s="768">
        <v>0</v>
      </c>
      <c r="E131" s="768">
        <v>0</v>
      </c>
      <c r="F131" s="768">
        <v>0</v>
      </c>
      <c r="G131" s="768">
        <v>0</v>
      </c>
      <c r="H131" s="768">
        <v>0</v>
      </c>
      <c r="I131" s="768">
        <v>0</v>
      </c>
      <c r="J131" s="768">
        <v>0</v>
      </c>
      <c r="K131" s="768">
        <f>'23.sz.bev. korm. funk.'!D14/12</f>
        <v>0</v>
      </c>
      <c r="L131" s="768">
        <f>'23.sz.bev. korm. funk.'!E14/12</f>
        <v>0</v>
      </c>
      <c r="M131" s="768">
        <f>'23.sz.bev. korm. funk.'!F14/12</f>
        <v>0</v>
      </c>
      <c r="N131" s="768">
        <f>'23.sz.bev. korm. funk.'!G14/12</f>
        <v>0</v>
      </c>
      <c r="O131" s="566">
        <f>'4.sz.m.bevételek M-F'!C13</f>
        <v>0</v>
      </c>
      <c r="P131" s="431"/>
      <c r="Q131" s="431"/>
    </row>
    <row r="132" spans="1:17" ht="15.6" x14ac:dyDescent="0.3">
      <c r="A132" s="494" t="s">
        <v>502</v>
      </c>
      <c r="B132" s="495" t="s">
        <v>274</v>
      </c>
      <c r="C132" s="768">
        <f>SUM(C126:C131)</f>
        <v>2401313.25</v>
      </c>
      <c r="D132" s="768">
        <f t="shared" ref="D132:N132" si="50">SUM(D126:D131)</f>
        <v>2401313.25</v>
      </c>
      <c r="E132" s="768">
        <f t="shared" si="50"/>
        <v>2401313.25</v>
      </c>
      <c r="F132" s="768">
        <f t="shared" si="50"/>
        <v>2401313.25</v>
      </c>
      <c r="G132" s="768">
        <f t="shared" si="50"/>
        <v>2401313.25</v>
      </c>
      <c r="H132" s="768">
        <f t="shared" si="50"/>
        <v>2401313.25</v>
      </c>
      <c r="I132" s="768">
        <f t="shared" si="50"/>
        <v>2401313.25</v>
      </c>
      <c r="J132" s="768">
        <f t="shared" si="50"/>
        <v>2401313.25</v>
      </c>
      <c r="K132" s="768">
        <f t="shared" si="50"/>
        <v>2401313.25</v>
      </c>
      <c r="L132" s="768">
        <f t="shared" si="50"/>
        <v>2401313.25</v>
      </c>
      <c r="M132" s="768">
        <f t="shared" si="50"/>
        <v>2401313.25</v>
      </c>
      <c r="N132" s="768">
        <f t="shared" si="50"/>
        <v>2401313.25</v>
      </c>
      <c r="O132" s="566">
        <f>'4.sz.m.bevételek M-F'!G14</f>
        <v>28815759</v>
      </c>
      <c r="P132" s="431"/>
      <c r="Q132" s="431"/>
    </row>
    <row r="133" spans="1:17" ht="15.6" x14ac:dyDescent="0.3">
      <c r="A133" s="493" t="s">
        <v>275</v>
      </c>
      <c r="B133" s="491" t="s">
        <v>276</v>
      </c>
      <c r="C133" s="768">
        <f>'23.sz.bev. korm. funk.'!C16/12</f>
        <v>0</v>
      </c>
      <c r="D133" s="768">
        <v>0</v>
      </c>
      <c r="E133" s="768">
        <v>0</v>
      </c>
      <c r="F133" s="768">
        <v>0</v>
      </c>
      <c r="G133" s="768">
        <v>0</v>
      </c>
      <c r="H133" s="768">
        <v>0</v>
      </c>
      <c r="I133" s="768">
        <v>0</v>
      </c>
      <c r="J133" s="768">
        <v>0</v>
      </c>
      <c r="K133" s="768">
        <f>'23.sz.bev. korm. funk.'!D16/12</f>
        <v>0</v>
      </c>
      <c r="L133" s="768">
        <f>'23.sz.bev. korm. funk.'!E16/12</f>
        <v>0</v>
      </c>
      <c r="M133" s="768">
        <f>'23.sz.bev. korm. funk.'!F16/12</f>
        <v>0</v>
      </c>
      <c r="N133" s="768">
        <f>'23.sz.bev. korm. funk.'!G16/12</f>
        <v>0</v>
      </c>
      <c r="O133" s="566">
        <f>'4.sz.m.bevételek M-F'!C15</f>
        <v>0</v>
      </c>
      <c r="P133" s="431"/>
      <c r="Q133" s="431"/>
    </row>
    <row r="134" spans="1:17" ht="15.6" x14ac:dyDescent="0.3">
      <c r="A134" s="493" t="s">
        <v>277</v>
      </c>
      <c r="B134" s="491" t="s">
        <v>278</v>
      </c>
      <c r="C134" s="768">
        <f>'23.sz.bev. korm. funk.'!C17/12</f>
        <v>0</v>
      </c>
      <c r="D134" s="768">
        <v>0</v>
      </c>
      <c r="E134" s="768">
        <v>0</v>
      </c>
      <c r="F134" s="768">
        <v>0</v>
      </c>
      <c r="G134" s="768">
        <v>0</v>
      </c>
      <c r="H134" s="768">
        <v>0</v>
      </c>
      <c r="I134" s="768">
        <v>0</v>
      </c>
      <c r="J134" s="768">
        <v>0</v>
      </c>
      <c r="K134" s="768">
        <f>'23.sz.bev. korm. funk.'!D17/12</f>
        <v>0</v>
      </c>
      <c r="L134" s="768">
        <f>'23.sz.bev. korm. funk.'!E17/12</f>
        <v>0</v>
      </c>
      <c r="M134" s="768">
        <f>'23.sz.bev. korm. funk.'!F17/12</f>
        <v>0</v>
      </c>
      <c r="N134" s="768">
        <f>'23.sz.bev. korm. funk.'!G17/12</f>
        <v>0</v>
      </c>
      <c r="O134" s="566">
        <f>'4.sz.m.bevételek M-F'!C16</f>
        <v>0</v>
      </c>
      <c r="P134" s="431"/>
      <c r="Q134" s="431"/>
    </row>
    <row r="135" spans="1:17" ht="15.6" x14ac:dyDescent="0.3">
      <c r="A135" s="493" t="s">
        <v>463</v>
      </c>
      <c r="B135" s="491" t="s">
        <v>279</v>
      </c>
      <c r="C135" s="768">
        <f>'23.sz.bev. korm. funk.'!C18/12</f>
        <v>0</v>
      </c>
      <c r="D135" s="768">
        <v>0</v>
      </c>
      <c r="E135" s="768">
        <v>0</v>
      </c>
      <c r="F135" s="768">
        <v>0</v>
      </c>
      <c r="G135" s="768">
        <v>0</v>
      </c>
      <c r="H135" s="768">
        <v>0</v>
      </c>
      <c r="I135" s="768">
        <v>0</v>
      </c>
      <c r="J135" s="768">
        <v>0</v>
      </c>
      <c r="K135" s="768">
        <f>'23.sz.bev. korm. funk.'!D18/12</f>
        <v>0</v>
      </c>
      <c r="L135" s="768">
        <f>'23.sz.bev. korm. funk.'!E18/12</f>
        <v>0</v>
      </c>
      <c r="M135" s="768">
        <f>'23.sz.bev. korm. funk.'!F18/12</f>
        <v>0</v>
      </c>
      <c r="N135" s="768">
        <f>'23.sz.bev. korm. funk.'!G18/12</f>
        <v>0</v>
      </c>
      <c r="O135" s="566">
        <f>'4.sz.m.bevételek M-F'!C17</f>
        <v>0</v>
      </c>
      <c r="P135" s="431"/>
      <c r="Q135" s="431"/>
    </row>
    <row r="136" spans="1:17" ht="15.6" x14ac:dyDescent="0.3">
      <c r="A136" s="493" t="s">
        <v>464</v>
      </c>
      <c r="B136" s="491" t="s">
        <v>280</v>
      </c>
      <c r="C136" s="768">
        <f>'23.sz.bev. korm. funk.'!C19/12</f>
        <v>0</v>
      </c>
      <c r="D136" s="768">
        <v>0</v>
      </c>
      <c r="E136" s="768">
        <v>0</v>
      </c>
      <c r="F136" s="768">
        <v>0</v>
      </c>
      <c r="G136" s="768">
        <v>0</v>
      </c>
      <c r="H136" s="768">
        <v>0</v>
      </c>
      <c r="I136" s="768">
        <v>0</v>
      </c>
      <c r="J136" s="768">
        <v>0</v>
      </c>
      <c r="K136" s="768">
        <f>'23.sz.bev. korm. funk.'!D19/12</f>
        <v>0</v>
      </c>
      <c r="L136" s="768">
        <f>'23.sz.bev. korm. funk.'!E19/12</f>
        <v>0</v>
      </c>
      <c r="M136" s="768">
        <f>'23.sz.bev. korm. funk.'!F19/12</f>
        <v>0</v>
      </c>
      <c r="N136" s="768">
        <f>'23.sz.bev. korm. funk.'!G19/12</f>
        <v>0</v>
      </c>
      <c r="O136" s="566">
        <f>'4.sz.m.bevételek M-F'!C18</f>
        <v>0</v>
      </c>
      <c r="P136" s="431"/>
      <c r="Q136" s="431"/>
    </row>
    <row r="137" spans="1:17" ht="15.6" x14ac:dyDescent="0.3">
      <c r="A137" s="493" t="s">
        <v>465</v>
      </c>
      <c r="B137" s="491" t="s">
        <v>281</v>
      </c>
      <c r="C137" s="768">
        <f t="shared" ref="C137:N137" si="51">$O$137/12</f>
        <v>687166.66666666663</v>
      </c>
      <c r="D137" s="768">
        <f t="shared" si="51"/>
        <v>687166.66666666663</v>
      </c>
      <c r="E137" s="768">
        <f t="shared" si="51"/>
        <v>687166.66666666663</v>
      </c>
      <c r="F137" s="768">
        <f t="shared" si="51"/>
        <v>687166.66666666663</v>
      </c>
      <c r="G137" s="768">
        <f t="shared" si="51"/>
        <v>687166.66666666663</v>
      </c>
      <c r="H137" s="768">
        <f t="shared" si="51"/>
        <v>687166.66666666663</v>
      </c>
      <c r="I137" s="768">
        <f t="shared" si="51"/>
        <v>687166.66666666663</v>
      </c>
      <c r="J137" s="768">
        <f t="shared" si="51"/>
        <v>687166.66666666663</v>
      </c>
      <c r="K137" s="768">
        <f t="shared" si="51"/>
        <v>687166.66666666663</v>
      </c>
      <c r="L137" s="768">
        <f t="shared" si="51"/>
        <v>687166.66666666663</v>
      </c>
      <c r="M137" s="768">
        <f t="shared" si="51"/>
        <v>687166.66666666663</v>
      </c>
      <c r="N137" s="768">
        <f t="shared" si="51"/>
        <v>687166.66666666663</v>
      </c>
      <c r="O137" s="566">
        <f>'4.sz.m.bevételek M-F'!G19</f>
        <v>8246000</v>
      </c>
      <c r="P137" s="431"/>
      <c r="Q137" s="431"/>
    </row>
    <row r="138" spans="1:17" ht="15.6" x14ac:dyDescent="0.3">
      <c r="A138" s="494" t="s">
        <v>503</v>
      </c>
      <c r="B138" s="495" t="s">
        <v>282</v>
      </c>
      <c r="C138" s="768">
        <f>C132+C133+C134+C135+C136+C137</f>
        <v>3088479.9166666665</v>
      </c>
      <c r="D138" s="768">
        <f t="shared" ref="D138:N138" si="52">D132+D133+D134+D135+D136+D137</f>
        <v>3088479.9166666665</v>
      </c>
      <c r="E138" s="768">
        <f t="shared" si="52"/>
        <v>3088479.9166666665</v>
      </c>
      <c r="F138" s="768">
        <f t="shared" si="52"/>
        <v>3088479.9166666665</v>
      </c>
      <c r="G138" s="768">
        <f t="shared" si="52"/>
        <v>3088479.9166666665</v>
      </c>
      <c r="H138" s="768">
        <f t="shared" si="52"/>
        <v>3088479.9166666665</v>
      </c>
      <c r="I138" s="768">
        <f t="shared" si="52"/>
        <v>3088479.9166666665</v>
      </c>
      <c r="J138" s="768">
        <f t="shared" si="52"/>
        <v>3088479.9166666665</v>
      </c>
      <c r="K138" s="768">
        <f t="shared" si="52"/>
        <v>3088479.9166666665</v>
      </c>
      <c r="L138" s="768">
        <f t="shared" si="52"/>
        <v>3088479.9166666665</v>
      </c>
      <c r="M138" s="768">
        <f t="shared" si="52"/>
        <v>3088479.9166666665</v>
      </c>
      <c r="N138" s="768">
        <f t="shared" si="52"/>
        <v>3088479.9166666665</v>
      </c>
      <c r="O138" s="563">
        <f>'4.sz.m.bevételek M-F'!G20</f>
        <v>37061759</v>
      </c>
      <c r="P138" s="431"/>
      <c r="Q138" s="431"/>
    </row>
    <row r="139" spans="1:17" ht="15.6" x14ac:dyDescent="0.3">
      <c r="A139" s="493" t="s">
        <v>469</v>
      </c>
      <c r="B139" s="491" t="s">
        <v>291</v>
      </c>
      <c r="C139" s="768">
        <f>'23.sz.bev. korm. funk.'!C22/12</f>
        <v>0</v>
      </c>
      <c r="D139" s="768">
        <v>0</v>
      </c>
      <c r="E139" s="768">
        <v>0</v>
      </c>
      <c r="F139" s="768">
        <v>0</v>
      </c>
      <c r="G139" s="768">
        <v>0</v>
      </c>
      <c r="H139" s="768">
        <v>0</v>
      </c>
      <c r="I139" s="768">
        <v>0</v>
      </c>
      <c r="J139" s="768">
        <v>0</v>
      </c>
      <c r="K139" s="768">
        <f>'23.sz.bev. korm. funk.'!D22/12</f>
        <v>0</v>
      </c>
      <c r="L139" s="768">
        <f>'23.sz.bev. korm. funk.'!E22/12</f>
        <v>0</v>
      </c>
      <c r="M139" s="768">
        <f>'23.sz.bev. korm. funk.'!F22/12</f>
        <v>0</v>
      </c>
      <c r="N139" s="768">
        <f>'23.sz.bev. korm. funk.'!G22/12</f>
        <v>0</v>
      </c>
      <c r="O139" s="566">
        <f>'4.sz.m.bevételek M-F'!C21</f>
        <v>0</v>
      </c>
      <c r="P139" s="431"/>
      <c r="Q139" s="431"/>
    </row>
    <row r="140" spans="1:17" ht="15.6" x14ac:dyDescent="0.3">
      <c r="A140" s="493" t="s">
        <v>470</v>
      </c>
      <c r="B140" s="491" t="s">
        <v>292</v>
      </c>
      <c r="C140" s="768">
        <f>'23.sz.bev. korm. funk.'!C23/12</f>
        <v>0</v>
      </c>
      <c r="D140" s="768">
        <v>0</v>
      </c>
      <c r="E140" s="768">
        <v>0</v>
      </c>
      <c r="F140" s="768">
        <v>0</v>
      </c>
      <c r="G140" s="768">
        <v>0</v>
      </c>
      <c r="H140" s="768">
        <v>0</v>
      </c>
      <c r="I140" s="768">
        <v>0</v>
      </c>
      <c r="J140" s="768">
        <v>0</v>
      </c>
      <c r="K140" s="768">
        <f>'23.sz.bev. korm. funk.'!D23/12</f>
        <v>0</v>
      </c>
      <c r="L140" s="768">
        <f>'23.sz.bev. korm. funk.'!E23/12</f>
        <v>0</v>
      </c>
      <c r="M140" s="768">
        <f>'23.sz.bev. korm. funk.'!F23/12</f>
        <v>0</v>
      </c>
      <c r="N140" s="768">
        <f>'23.sz.bev. korm. funk.'!G23/12</f>
        <v>0</v>
      </c>
      <c r="O140" s="566">
        <f>'4.sz.m.bevételek M-F'!C22</f>
        <v>0</v>
      </c>
      <c r="P140" s="431"/>
      <c r="Q140" s="431"/>
    </row>
    <row r="141" spans="1:17" ht="15.6" x14ac:dyDescent="0.3">
      <c r="A141" s="494" t="s">
        <v>505</v>
      </c>
      <c r="B141" s="495" t="s">
        <v>293</v>
      </c>
      <c r="C141" s="768">
        <f>'23.sz.bev. korm. funk.'!C24/12</f>
        <v>0</v>
      </c>
      <c r="D141" s="768">
        <v>0</v>
      </c>
      <c r="E141" s="768">
        <v>0</v>
      </c>
      <c r="F141" s="768">
        <v>0</v>
      </c>
      <c r="G141" s="768">
        <v>0</v>
      </c>
      <c r="H141" s="768">
        <v>0</v>
      </c>
      <c r="I141" s="768">
        <v>0</v>
      </c>
      <c r="J141" s="768">
        <v>0</v>
      </c>
      <c r="K141" s="768">
        <f>'23.sz.bev. korm. funk.'!D24/12</f>
        <v>0</v>
      </c>
      <c r="L141" s="768">
        <f>'23.sz.bev. korm. funk.'!E24/12</f>
        <v>0</v>
      </c>
      <c r="M141" s="768">
        <f>'23.sz.bev. korm. funk.'!F24/12</f>
        <v>0</v>
      </c>
      <c r="N141" s="768">
        <f>'23.sz.bev. korm. funk.'!G24/12</f>
        <v>0</v>
      </c>
      <c r="O141" s="566">
        <f>'4.sz.m.bevételek M-F'!C23</f>
        <v>0</v>
      </c>
      <c r="P141" s="431"/>
      <c r="Q141" s="431"/>
    </row>
    <row r="142" spans="1:17" ht="15.6" x14ac:dyDescent="0.3">
      <c r="A142" s="493" t="s">
        <v>471</v>
      </c>
      <c r="B142" s="491" t="s">
        <v>294</v>
      </c>
      <c r="C142" s="768">
        <f>'23.sz.bev. korm. funk.'!C25/12</f>
        <v>0</v>
      </c>
      <c r="D142" s="768">
        <v>0</v>
      </c>
      <c r="E142" s="768">
        <v>0</v>
      </c>
      <c r="F142" s="768">
        <v>0</v>
      </c>
      <c r="G142" s="768">
        <v>0</v>
      </c>
      <c r="H142" s="768">
        <v>0</v>
      </c>
      <c r="I142" s="768">
        <v>0</v>
      </c>
      <c r="J142" s="768">
        <v>0</v>
      </c>
      <c r="K142" s="768">
        <f>'23.sz.bev. korm. funk.'!D25/12</f>
        <v>0</v>
      </c>
      <c r="L142" s="768">
        <f>'23.sz.bev. korm. funk.'!E25/12</f>
        <v>0</v>
      </c>
      <c r="M142" s="768">
        <f>'23.sz.bev. korm. funk.'!F25/12</f>
        <v>0</v>
      </c>
      <c r="N142" s="768">
        <f>'23.sz.bev. korm. funk.'!G25/12</f>
        <v>0</v>
      </c>
      <c r="O142" s="566">
        <f>'4.sz.m.bevételek M-F'!C24</f>
        <v>0</v>
      </c>
      <c r="P142" s="431"/>
      <c r="Q142" s="431"/>
    </row>
    <row r="143" spans="1:17" ht="15.6" x14ac:dyDescent="0.3">
      <c r="A143" s="493" t="s">
        <v>472</v>
      </c>
      <c r="B143" s="491" t="s">
        <v>295</v>
      </c>
      <c r="C143" s="768">
        <f>'23.sz.bev. korm. funk.'!C26/12</f>
        <v>0</v>
      </c>
      <c r="D143" s="768">
        <v>0</v>
      </c>
      <c r="E143" s="768">
        <v>0</v>
      </c>
      <c r="F143" s="768">
        <v>0</v>
      </c>
      <c r="G143" s="768">
        <v>0</v>
      </c>
      <c r="H143" s="768">
        <v>0</v>
      </c>
      <c r="I143" s="768">
        <v>0</v>
      </c>
      <c r="J143" s="768">
        <v>0</v>
      </c>
      <c r="K143" s="768">
        <f>'23.sz.bev. korm. funk.'!D26/12</f>
        <v>0</v>
      </c>
      <c r="L143" s="768">
        <f>'23.sz.bev. korm. funk.'!E26/12</f>
        <v>0</v>
      </c>
      <c r="M143" s="768">
        <f>'23.sz.bev. korm. funk.'!F26/12</f>
        <v>0</v>
      </c>
      <c r="N143" s="768">
        <v>0</v>
      </c>
      <c r="O143" s="566">
        <f>'4.sz.m.bevételek M-F'!C25</f>
        <v>0</v>
      </c>
      <c r="P143" s="431"/>
      <c r="Q143" s="431"/>
    </row>
    <row r="144" spans="1:17" ht="15.6" x14ac:dyDescent="0.3">
      <c r="A144" s="493" t="s">
        <v>473</v>
      </c>
      <c r="B144" s="491" t="s">
        <v>296</v>
      </c>
      <c r="C144" s="768">
        <v>0</v>
      </c>
      <c r="D144" s="768">
        <v>0</v>
      </c>
      <c r="E144" s="768">
        <v>440000</v>
      </c>
      <c r="F144" s="768">
        <v>0</v>
      </c>
      <c r="G144" s="768">
        <v>0</v>
      </c>
      <c r="H144" s="768">
        <v>0</v>
      </c>
      <c r="I144" s="768">
        <v>0</v>
      </c>
      <c r="J144" s="768">
        <v>0</v>
      </c>
      <c r="K144" s="768">
        <v>440000</v>
      </c>
      <c r="L144" s="768">
        <v>0</v>
      </c>
      <c r="M144" s="768">
        <v>0</v>
      </c>
      <c r="N144" s="768">
        <v>0</v>
      </c>
      <c r="O144" s="566">
        <f>'4.sz.m.bevételek M-F'!G26</f>
        <v>880000</v>
      </c>
      <c r="P144" s="431"/>
      <c r="Q144" s="431"/>
    </row>
    <row r="145" spans="1:17" ht="15.6" x14ac:dyDescent="0.3">
      <c r="A145" s="493" t="s">
        <v>474</v>
      </c>
      <c r="B145" s="491" t="s">
        <v>297</v>
      </c>
      <c r="C145" s="768">
        <v>0</v>
      </c>
      <c r="D145" s="768">
        <v>0</v>
      </c>
      <c r="E145" s="768">
        <v>500000</v>
      </c>
      <c r="F145" s="768">
        <v>0</v>
      </c>
      <c r="G145" s="768">
        <v>0</v>
      </c>
      <c r="H145" s="768">
        <v>0</v>
      </c>
      <c r="I145" s="768">
        <v>0</v>
      </c>
      <c r="J145" s="768">
        <v>0</v>
      </c>
      <c r="K145" s="768">
        <v>500000</v>
      </c>
      <c r="L145" s="768">
        <v>0</v>
      </c>
      <c r="M145" s="768">
        <v>0</v>
      </c>
      <c r="N145" s="768">
        <v>0</v>
      </c>
      <c r="O145" s="566">
        <f>'4.sz.m.bevételek M-F'!G27</f>
        <v>1000000</v>
      </c>
      <c r="P145" s="431"/>
      <c r="Q145" s="431"/>
    </row>
    <row r="146" spans="1:17" ht="15.6" x14ac:dyDescent="0.3">
      <c r="A146" s="493" t="s">
        <v>475</v>
      </c>
      <c r="B146" s="491" t="s">
        <v>300</v>
      </c>
      <c r="C146" s="768">
        <f>'23.sz.bev. korm. funk.'!C29/12</f>
        <v>0</v>
      </c>
      <c r="D146" s="768">
        <v>0</v>
      </c>
      <c r="E146" s="768">
        <v>0</v>
      </c>
      <c r="F146" s="768">
        <v>0</v>
      </c>
      <c r="G146" s="768">
        <v>0</v>
      </c>
      <c r="H146" s="768">
        <v>0</v>
      </c>
      <c r="I146" s="768">
        <v>0</v>
      </c>
      <c r="J146" s="768">
        <v>0</v>
      </c>
      <c r="K146" s="768">
        <f>'23.sz.bev. korm. funk.'!D29/12</f>
        <v>0</v>
      </c>
      <c r="L146" s="768">
        <f>'23.sz.bev. korm. funk.'!E29/12</f>
        <v>0</v>
      </c>
      <c r="M146" s="768">
        <f>'23.sz.bev. korm. funk.'!F29/12</f>
        <v>0</v>
      </c>
      <c r="N146" s="768">
        <f>'23.sz.bev. korm. funk.'!G29/12</f>
        <v>0</v>
      </c>
      <c r="O146" s="566">
        <f>'4.sz.m.bevételek M-F'!C28</f>
        <v>0</v>
      </c>
      <c r="P146" s="431"/>
      <c r="Q146" s="431"/>
    </row>
    <row r="147" spans="1:17" ht="15.6" x14ac:dyDescent="0.3">
      <c r="A147" s="493" t="s">
        <v>301</v>
      </c>
      <c r="B147" s="491" t="s">
        <v>302</v>
      </c>
      <c r="C147" s="768">
        <f>'23.sz.bev. korm. funk.'!C30/12</f>
        <v>0</v>
      </c>
      <c r="D147" s="768">
        <v>0</v>
      </c>
      <c r="E147" s="768">
        <v>0</v>
      </c>
      <c r="F147" s="768">
        <v>0</v>
      </c>
      <c r="G147" s="768">
        <v>0</v>
      </c>
      <c r="H147" s="768">
        <v>0</v>
      </c>
      <c r="I147" s="768">
        <v>0</v>
      </c>
      <c r="J147" s="768">
        <v>0</v>
      </c>
      <c r="K147" s="768">
        <f>'23.sz.bev. korm. funk.'!D30/12</f>
        <v>0</v>
      </c>
      <c r="L147" s="768">
        <f>'23.sz.bev. korm. funk.'!E30/12</f>
        <v>0</v>
      </c>
      <c r="M147" s="768">
        <f>'23.sz.bev. korm. funk.'!F30/12</f>
        <v>0</v>
      </c>
      <c r="N147" s="768">
        <f>'23.sz.bev. korm. funk.'!G30/12</f>
        <v>0</v>
      </c>
      <c r="O147" s="566">
        <f>'4.sz.m.bevételek M-F'!C29</f>
        <v>0</v>
      </c>
      <c r="P147" s="431"/>
      <c r="Q147" s="431"/>
    </row>
    <row r="148" spans="1:17" ht="15.6" x14ac:dyDescent="0.3">
      <c r="A148" s="493" t="s">
        <v>476</v>
      </c>
      <c r="B148" s="491" t="s">
        <v>303</v>
      </c>
      <c r="C148" s="768">
        <v>0</v>
      </c>
      <c r="D148" s="768">
        <v>0</v>
      </c>
      <c r="E148" s="768">
        <v>0</v>
      </c>
      <c r="F148" s="768">
        <v>0</v>
      </c>
      <c r="G148" s="768">
        <v>0</v>
      </c>
      <c r="H148" s="768">
        <v>0</v>
      </c>
      <c r="I148" s="768">
        <v>0</v>
      </c>
      <c r="J148" s="768">
        <v>0</v>
      </c>
      <c r="K148" s="768">
        <v>0</v>
      </c>
      <c r="L148" s="768">
        <v>0</v>
      </c>
      <c r="M148" s="768">
        <v>0</v>
      </c>
      <c r="N148" s="768">
        <v>0</v>
      </c>
      <c r="O148" s="566">
        <f>'4.sz.m.bevételek M-F'!E30</f>
        <v>0</v>
      </c>
      <c r="P148" s="431"/>
      <c r="Q148" s="431"/>
    </row>
    <row r="149" spans="1:17" ht="15.6" x14ac:dyDescent="0.3">
      <c r="A149" s="493" t="s">
        <v>477</v>
      </c>
      <c r="B149" s="491" t="s">
        <v>308</v>
      </c>
      <c r="C149" s="768">
        <v>0</v>
      </c>
      <c r="D149" s="768">
        <v>0</v>
      </c>
      <c r="E149" s="768">
        <v>0</v>
      </c>
      <c r="F149" s="768">
        <v>0</v>
      </c>
      <c r="G149" s="768">
        <v>0</v>
      </c>
      <c r="H149" s="768">
        <v>0</v>
      </c>
      <c r="I149" s="768">
        <v>0</v>
      </c>
      <c r="J149" s="768">
        <v>0</v>
      </c>
      <c r="K149" s="768">
        <v>0</v>
      </c>
      <c r="L149" s="768">
        <v>0</v>
      </c>
      <c r="M149" s="768">
        <v>0</v>
      </c>
      <c r="N149" s="768">
        <v>0</v>
      </c>
      <c r="O149" s="566">
        <f>'4.sz.m.bevételek M-F'!C31</f>
        <v>0</v>
      </c>
      <c r="P149" s="431"/>
      <c r="Q149" s="431"/>
    </row>
    <row r="150" spans="1:17" ht="15.6" x14ac:dyDescent="0.3">
      <c r="A150" s="494" t="s">
        <v>506</v>
      </c>
      <c r="B150" s="495" t="s">
        <v>311</v>
      </c>
      <c r="C150" s="768">
        <f>SUM(C145:C149)</f>
        <v>0</v>
      </c>
      <c r="D150" s="768">
        <f t="shared" ref="D150:N150" si="53">SUM(D145:D149)</f>
        <v>0</v>
      </c>
      <c r="E150" s="768">
        <f t="shared" si="53"/>
        <v>500000</v>
      </c>
      <c r="F150" s="768">
        <f t="shared" si="53"/>
        <v>0</v>
      </c>
      <c r="G150" s="768">
        <f t="shared" si="53"/>
        <v>0</v>
      </c>
      <c r="H150" s="768">
        <f t="shared" si="53"/>
        <v>0</v>
      </c>
      <c r="I150" s="768">
        <f t="shared" si="53"/>
        <v>0</v>
      </c>
      <c r="J150" s="768">
        <f t="shared" si="53"/>
        <v>0</v>
      </c>
      <c r="K150" s="768">
        <f t="shared" si="53"/>
        <v>500000</v>
      </c>
      <c r="L150" s="768">
        <f t="shared" si="53"/>
        <v>0</v>
      </c>
      <c r="M150" s="768">
        <f t="shared" si="53"/>
        <v>0</v>
      </c>
      <c r="N150" s="768">
        <f t="shared" si="53"/>
        <v>0</v>
      </c>
      <c r="O150" s="566">
        <f>'4.sz.m.bevételek M-F'!G32</f>
        <v>1000000</v>
      </c>
      <c r="P150" s="431"/>
      <c r="Q150" s="431"/>
    </row>
    <row r="151" spans="1:17" ht="15.6" x14ac:dyDescent="0.3">
      <c r="A151" s="493" t="s">
        <v>478</v>
      </c>
      <c r="B151" s="491" t="s">
        <v>312</v>
      </c>
      <c r="C151" s="768">
        <f t="shared" ref="C151:N151" si="54">$O$151/12</f>
        <v>4166.666666666667</v>
      </c>
      <c r="D151" s="768">
        <f t="shared" si="54"/>
        <v>4166.666666666667</v>
      </c>
      <c r="E151" s="768">
        <f t="shared" si="54"/>
        <v>4166.666666666667</v>
      </c>
      <c r="F151" s="768">
        <f t="shared" si="54"/>
        <v>4166.666666666667</v>
      </c>
      <c r="G151" s="768">
        <f t="shared" si="54"/>
        <v>4166.666666666667</v>
      </c>
      <c r="H151" s="768">
        <f t="shared" si="54"/>
        <v>4166.666666666667</v>
      </c>
      <c r="I151" s="768">
        <f t="shared" si="54"/>
        <v>4166.666666666667</v>
      </c>
      <c r="J151" s="768">
        <f t="shared" si="54"/>
        <v>4166.666666666667</v>
      </c>
      <c r="K151" s="768">
        <f t="shared" si="54"/>
        <v>4166.666666666667</v>
      </c>
      <c r="L151" s="768">
        <f t="shared" si="54"/>
        <v>4166.666666666667</v>
      </c>
      <c r="M151" s="768">
        <f t="shared" si="54"/>
        <v>4166.666666666667</v>
      </c>
      <c r="N151" s="768">
        <f t="shared" si="54"/>
        <v>4166.666666666667</v>
      </c>
      <c r="O151" s="566">
        <f>'4.sz.m.bevételek M-F'!G33</f>
        <v>50000</v>
      </c>
      <c r="P151" s="431"/>
      <c r="Q151" s="431"/>
    </row>
    <row r="152" spans="1:17" ht="15.6" x14ac:dyDescent="0.3">
      <c r="A152" s="494" t="s">
        <v>507</v>
      </c>
      <c r="B152" s="495" t="s">
        <v>313</v>
      </c>
      <c r="C152" s="768">
        <f>C141+C142+C143+C144+C150+C151</f>
        <v>4166.666666666667</v>
      </c>
      <c r="D152" s="768">
        <f t="shared" ref="D152:N152" si="55">D141+D142+D143+D144+D150+D151</f>
        <v>4166.666666666667</v>
      </c>
      <c r="E152" s="768">
        <f t="shared" si="55"/>
        <v>944166.66666666663</v>
      </c>
      <c r="F152" s="768">
        <f t="shared" si="55"/>
        <v>4166.666666666667</v>
      </c>
      <c r="G152" s="768">
        <f t="shared" si="55"/>
        <v>4166.666666666667</v>
      </c>
      <c r="H152" s="768">
        <f t="shared" si="55"/>
        <v>4166.666666666667</v>
      </c>
      <c r="I152" s="768">
        <f t="shared" si="55"/>
        <v>4166.666666666667</v>
      </c>
      <c r="J152" s="768">
        <f t="shared" si="55"/>
        <v>4166.666666666667</v>
      </c>
      <c r="K152" s="768">
        <f t="shared" si="55"/>
        <v>944166.66666666663</v>
      </c>
      <c r="L152" s="768">
        <f t="shared" si="55"/>
        <v>4166.666666666667</v>
      </c>
      <c r="M152" s="768">
        <f t="shared" si="55"/>
        <v>4166.666666666667</v>
      </c>
      <c r="N152" s="768">
        <f t="shared" si="55"/>
        <v>4166.666666666667</v>
      </c>
      <c r="O152" s="563">
        <f>'4.sz.m.bevételek M-F'!G34</f>
        <v>1930000</v>
      </c>
      <c r="P152" s="431"/>
      <c r="Q152" s="431"/>
    </row>
    <row r="153" spans="1:17" ht="15.6" x14ac:dyDescent="0.3">
      <c r="A153" s="496" t="s">
        <v>314</v>
      </c>
      <c r="B153" s="491" t="s">
        <v>315</v>
      </c>
      <c r="C153" s="768">
        <f>'23.sz.bev. korm. funk.'!C36/12</f>
        <v>0</v>
      </c>
      <c r="D153" s="768">
        <v>0</v>
      </c>
      <c r="E153" s="768">
        <v>0</v>
      </c>
      <c r="F153" s="768">
        <v>0</v>
      </c>
      <c r="G153" s="768">
        <v>0</v>
      </c>
      <c r="H153" s="768">
        <v>0</v>
      </c>
      <c r="I153" s="768">
        <v>0</v>
      </c>
      <c r="J153" s="768">
        <v>0</v>
      </c>
      <c r="K153" s="768">
        <f>'23.sz.bev. korm. funk.'!D36/12</f>
        <v>0</v>
      </c>
      <c r="L153" s="768">
        <f>'23.sz.bev. korm. funk.'!E36/12</f>
        <v>0</v>
      </c>
      <c r="M153" s="768">
        <f>'23.sz.bev. korm. funk.'!F36/12</f>
        <v>0</v>
      </c>
      <c r="N153" s="768">
        <f>'23.sz.bev. korm. funk.'!G36/12</f>
        <v>0</v>
      </c>
      <c r="O153" s="566">
        <f>'4.sz.m.bevételek M-F'!C35</f>
        <v>0</v>
      </c>
      <c r="P153" s="431"/>
      <c r="Q153" s="431"/>
    </row>
    <row r="154" spans="1:17" ht="15.6" x14ac:dyDescent="0.3">
      <c r="A154" s="496" t="s">
        <v>479</v>
      </c>
      <c r="B154" s="491" t="s">
        <v>316</v>
      </c>
      <c r="C154" s="768">
        <f t="shared" ref="C154:N154" si="56">$O$154/12</f>
        <v>25000</v>
      </c>
      <c r="D154" s="768">
        <f t="shared" si="56"/>
        <v>25000</v>
      </c>
      <c r="E154" s="768">
        <f t="shared" si="56"/>
        <v>25000</v>
      </c>
      <c r="F154" s="768">
        <f t="shared" si="56"/>
        <v>25000</v>
      </c>
      <c r="G154" s="768">
        <f t="shared" si="56"/>
        <v>25000</v>
      </c>
      <c r="H154" s="768">
        <f t="shared" si="56"/>
        <v>25000</v>
      </c>
      <c r="I154" s="768">
        <f t="shared" si="56"/>
        <v>25000</v>
      </c>
      <c r="J154" s="768">
        <f t="shared" si="56"/>
        <v>25000</v>
      </c>
      <c r="K154" s="768">
        <f t="shared" si="56"/>
        <v>25000</v>
      </c>
      <c r="L154" s="768">
        <f t="shared" si="56"/>
        <v>25000</v>
      </c>
      <c r="M154" s="768">
        <f t="shared" si="56"/>
        <v>25000</v>
      </c>
      <c r="N154" s="768">
        <f t="shared" si="56"/>
        <v>25000</v>
      </c>
      <c r="O154" s="566">
        <f>'4.sz.m.bevételek M-F'!G36</f>
        <v>300000</v>
      </c>
      <c r="P154" s="431"/>
      <c r="Q154" s="431"/>
    </row>
    <row r="155" spans="1:17" ht="15.6" x14ac:dyDescent="0.3">
      <c r="A155" s="496" t="s">
        <v>480</v>
      </c>
      <c r="B155" s="491" t="s">
        <v>317</v>
      </c>
      <c r="C155" s="768">
        <f t="shared" ref="C155:N155" si="57">$O$155/12</f>
        <v>0</v>
      </c>
      <c r="D155" s="768">
        <f t="shared" si="57"/>
        <v>0</v>
      </c>
      <c r="E155" s="768">
        <f t="shared" si="57"/>
        <v>0</v>
      </c>
      <c r="F155" s="768">
        <f t="shared" si="57"/>
        <v>0</v>
      </c>
      <c r="G155" s="768">
        <f t="shared" si="57"/>
        <v>0</v>
      </c>
      <c r="H155" s="768">
        <f t="shared" si="57"/>
        <v>0</v>
      </c>
      <c r="I155" s="768">
        <f t="shared" si="57"/>
        <v>0</v>
      </c>
      <c r="J155" s="768">
        <f t="shared" si="57"/>
        <v>0</v>
      </c>
      <c r="K155" s="768">
        <f t="shared" si="57"/>
        <v>0</v>
      </c>
      <c r="L155" s="768">
        <f t="shared" si="57"/>
        <v>0</v>
      </c>
      <c r="M155" s="768">
        <f t="shared" si="57"/>
        <v>0</v>
      </c>
      <c r="N155" s="768">
        <f t="shared" si="57"/>
        <v>0</v>
      </c>
      <c r="O155" s="566">
        <f>'4.sz.m.bevételek M-F'!C37</f>
        <v>0</v>
      </c>
      <c r="P155" s="431"/>
      <c r="Q155" s="431"/>
    </row>
    <row r="156" spans="1:17" ht="15.6" x14ac:dyDescent="0.3">
      <c r="A156" s="496" t="s">
        <v>481</v>
      </c>
      <c r="B156" s="491" t="s">
        <v>318</v>
      </c>
      <c r="C156" s="768">
        <f t="shared" ref="C156:N156" si="58">$O$156/12</f>
        <v>11000</v>
      </c>
      <c r="D156" s="768">
        <f t="shared" si="58"/>
        <v>11000</v>
      </c>
      <c r="E156" s="768">
        <f t="shared" si="58"/>
        <v>11000</v>
      </c>
      <c r="F156" s="768">
        <f t="shared" si="58"/>
        <v>11000</v>
      </c>
      <c r="G156" s="768">
        <f t="shared" si="58"/>
        <v>11000</v>
      </c>
      <c r="H156" s="768">
        <f t="shared" si="58"/>
        <v>11000</v>
      </c>
      <c r="I156" s="768">
        <f t="shared" si="58"/>
        <v>11000</v>
      </c>
      <c r="J156" s="768">
        <f t="shared" si="58"/>
        <v>11000</v>
      </c>
      <c r="K156" s="768">
        <f t="shared" si="58"/>
        <v>11000</v>
      </c>
      <c r="L156" s="768">
        <f t="shared" si="58"/>
        <v>11000</v>
      </c>
      <c r="M156" s="768">
        <f t="shared" si="58"/>
        <v>11000</v>
      </c>
      <c r="N156" s="768">
        <f t="shared" si="58"/>
        <v>11000</v>
      </c>
      <c r="O156" s="566">
        <f>'4.sz.m.bevételek M-F'!G38</f>
        <v>132000</v>
      </c>
      <c r="P156" s="431"/>
      <c r="Q156" s="431"/>
    </row>
    <row r="157" spans="1:17" ht="15.6" x14ac:dyDescent="0.3">
      <c r="A157" s="496" t="s">
        <v>319</v>
      </c>
      <c r="B157" s="491" t="s">
        <v>320</v>
      </c>
      <c r="C157" s="768">
        <f t="shared" ref="C157:N157" si="59">$O$157/12</f>
        <v>33333.333333333336</v>
      </c>
      <c r="D157" s="768">
        <f t="shared" si="59"/>
        <v>33333.333333333336</v>
      </c>
      <c r="E157" s="768">
        <f t="shared" si="59"/>
        <v>33333.333333333336</v>
      </c>
      <c r="F157" s="768">
        <f t="shared" si="59"/>
        <v>33333.333333333336</v>
      </c>
      <c r="G157" s="768">
        <f t="shared" si="59"/>
        <v>33333.333333333336</v>
      </c>
      <c r="H157" s="768">
        <f t="shared" si="59"/>
        <v>33333.333333333336</v>
      </c>
      <c r="I157" s="768">
        <f t="shared" si="59"/>
        <v>33333.333333333336</v>
      </c>
      <c r="J157" s="768">
        <f t="shared" si="59"/>
        <v>33333.333333333336</v>
      </c>
      <c r="K157" s="768">
        <f t="shared" si="59"/>
        <v>33333.333333333336</v>
      </c>
      <c r="L157" s="768">
        <f t="shared" si="59"/>
        <v>33333.333333333336</v>
      </c>
      <c r="M157" s="768">
        <f t="shared" si="59"/>
        <v>33333.333333333336</v>
      </c>
      <c r="N157" s="768">
        <f t="shared" si="59"/>
        <v>33333.333333333336</v>
      </c>
      <c r="O157" s="566">
        <f>'4.sz.m.bevételek M-F'!G39</f>
        <v>400000</v>
      </c>
      <c r="P157" s="431"/>
      <c r="Q157" s="431"/>
    </row>
    <row r="158" spans="1:17" ht="15.6" x14ac:dyDescent="0.3">
      <c r="A158" s="496" t="s">
        <v>321</v>
      </c>
      <c r="B158" s="491" t="s">
        <v>322</v>
      </c>
      <c r="C158" s="768">
        <f t="shared" ref="C158:N158" si="60">$O$158/12</f>
        <v>0</v>
      </c>
      <c r="D158" s="768">
        <f t="shared" si="60"/>
        <v>0</v>
      </c>
      <c r="E158" s="768">
        <f t="shared" si="60"/>
        <v>0</v>
      </c>
      <c r="F158" s="768">
        <f t="shared" si="60"/>
        <v>0</v>
      </c>
      <c r="G158" s="768">
        <f t="shared" si="60"/>
        <v>0</v>
      </c>
      <c r="H158" s="768">
        <f t="shared" si="60"/>
        <v>0</v>
      </c>
      <c r="I158" s="768">
        <f t="shared" si="60"/>
        <v>0</v>
      </c>
      <c r="J158" s="768">
        <f t="shared" si="60"/>
        <v>0</v>
      </c>
      <c r="K158" s="768">
        <f t="shared" si="60"/>
        <v>0</v>
      </c>
      <c r="L158" s="768">
        <f t="shared" si="60"/>
        <v>0</v>
      </c>
      <c r="M158" s="768">
        <f t="shared" si="60"/>
        <v>0</v>
      </c>
      <c r="N158" s="768">
        <f t="shared" si="60"/>
        <v>0</v>
      </c>
      <c r="O158" s="566">
        <f>'4.sz.m.bevételek M-F'!C40</f>
        <v>0</v>
      </c>
      <c r="P158" s="431"/>
      <c r="Q158" s="431"/>
    </row>
    <row r="159" spans="1:17" ht="15.6" x14ac:dyDescent="0.3">
      <c r="A159" s="496" t="s">
        <v>323</v>
      </c>
      <c r="B159" s="491" t="s">
        <v>324</v>
      </c>
      <c r="C159" s="768">
        <f>'23.sz.bev. korm. funk.'!C42/12</f>
        <v>0</v>
      </c>
      <c r="D159" s="768">
        <v>0</v>
      </c>
      <c r="E159" s="768">
        <v>0</v>
      </c>
      <c r="F159" s="768">
        <v>0</v>
      </c>
      <c r="G159" s="768">
        <v>0</v>
      </c>
      <c r="H159" s="768">
        <v>0</v>
      </c>
      <c r="I159" s="768">
        <v>0</v>
      </c>
      <c r="J159" s="768">
        <v>0</v>
      </c>
      <c r="K159" s="768">
        <f>'23.sz.bev. korm. funk.'!D42/12</f>
        <v>0</v>
      </c>
      <c r="L159" s="768">
        <f>'23.sz.bev. korm. funk.'!E42/12</f>
        <v>0</v>
      </c>
      <c r="M159" s="768">
        <f>'23.sz.bev. korm. funk.'!F42/12</f>
        <v>0</v>
      </c>
      <c r="N159" s="768">
        <f>'23.sz.bev. korm. funk.'!G42/12</f>
        <v>0</v>
      </c>
      <c r="O159" s="566">
        <f>'4.sz.m.bevételek M-F'!C41</f>
        <v>0</v>
      </c>
      <c r="P159" s="431"/>
      <c r="Q159" s="431"/>
    </row>
    <row r="160" spans="1:17" ht="15.6" x14ac:dyDescent="0.3">
      <c r="A160" s="496" t="s">
        <v>482</v>
      </c>
      <c r="B160" s="491" t="s">
        <v>325</v>
      </c>
      <c r="C160" s="768">
        <v>0</v>
      </c>
      <c r="D160" s="768">
        <v>0</v>
      </c>
      <c r="E160" s="768">
        <v>0</v>
      </c>
      <c r="F160" s="768">
        <v>0</v>
      </c>
      <c r="G160" s="768">
        <v>0</v>
      </c>
      <c r="H160" s="768">
        <v>0</v>
      </c>
      <c r="I160" s="768">
        <v>0</v>
      </c>
      <c r="J160" s="768">
        <v>0</v>
      </c>
      <c r="K160" s="768">
        <v>0</v>
      </c>
      <c r="L160" s="768">
        <f>'23.sz.bev. korm. funk.'!E43/12</f>
        <v>0</v>
      </c>
      <c r="M160" s="768">
        <f>'23.sz.bev. korm. funk.'!F43/12</f>
        <v>0</v>
      </c>
      <c r="N160" s="768">
        <f>'23.sz.bev. korm. funk.'!G43/12</f>
        <v>0</v>
      </c>
      <c r="O160" s="566">
        <f>'4.sz.m.bevételek M-F'!C42</f>
        <v>0</v>
      </c>
      <c r="P160" s="431"/>
      <c r="Q160" s="431"/>
    </row>
    <row r="161" spans="1:17" ht="15.6" x14ac:dyDescent="0.3">
      <c r="A161" s="496" t="s">
        <v>483</v>
      </c>
      <c r="B161" s="491" t="s">
        <v>326</v>
      </c>
      <c r="C161" s="768">
        <f>'23.sz.bev. korm. funk.'!C44/12</f>
        <v>0</v>
      </c>
      <c r="D161" s="768">
        <v>0</v>
      </c>
      <c r="E161" s="768">
        <v>0</v>
      </c>
      <c r="F161" s="768">
        <v>0</v>
      </c>
      <c r="G161" s="768">
        <v>0</v>
      </c>
      <c r="H161" s="768">
        <v>0</v>
      </c>
      <c r="I161" s="768">
        <v>0</v>
      </c>
      <c r="J161" s="768">
        <v>0</v>
      </c>
      <c r="K161" s="768">
        <f>'23.sz.bev. korm. funk.'!D44/12</f>
        <v>0</v>
      </c>
      <c r="L161" s="768">
        <f>'23.sz.bev. korm. funk.'!E44/12</f>
        <v>0</v>
      </c>
      <c r="M161" s="768">
        <f>'23.sz.bev. korm. funk.'!F44/12</f>
        <v>0</v>
      </c>
      <c r="N161" s="768">
        <f>'23.sz.bev. korm. funk.'!G44/12</f>
        <v>0</v>
      </c>
      <c r="O161" s="566">
        <f>'4.sz.m.bevételek M-F'!C43</f>
        <v>0</v>
      </c>
      <c r="P161" s="431"/>
      <c r="Q161" s="431"/>
    </row>
    <row r="162" spans="1:17" ht="15.6" x14ac:dyDescent="0.3">
      <c r="A162" s="496" t="s">
        <v>484</v>
      </c>
      <c r="B162" s="491" t="s">
        <v>327</v>
      </c>
      <c r="C162" s="768">
        <f t="shared" ref="C162:N162" si="61">$O$162/12</f>
        <v>0</v>
      </c>
      <c r="D162" s="768">
        <f t="shared" si="61"/>
        <v>0</v>
      </c>
      <c r="E162" s="768">
        <f t="shared" si="61"/>
        <v>0</v>
      </c>
      <c r="F162" s="768">
        <f t="shared" si="61"/>
        <v>0</v>
      </c>
      <c r="G162" s="768">
        <f t="shared" si="61"/>
        <v>0</v>
      </c>
      <c r="H162" s="768">
        <f t="shared" si="61"/>
        <v>0</v>
      </c>
      <c r="I162" s="768">
        <f t="shared" si="61"/>
        <v>0</v>
      </c>
      <c r="J162" s="768">
        <f t="shared" si="61"/>
        <v>0</v>
      </c>
      <c r="K162" s="768">
        <f t="shared" si="61"/>
        <v>0</v>
      </c>
      <c r="L162" s="768">
        <f t="shared" si="61"/>
        <v>0</v>
      </c>
      <c r="M162" s="768">
        <f t="shared" si="61"/>
        <v>0</v>
      </c>
      <c r="N162" s="768">
        <f t="shared" si="61"/>
        <v>0</v>
      </c>
      <c r="O162" s="566">
        <f>'4.sz.m.bevételek M-F'!C44</f>
        <v>0</v>
      </c>
      <c r="P162" s="431"/>
      <c r="Q162" s="431"/>
    </row>
    <row r="163" spans="1:17" ht="15.6" x14ac:dyDescent="0.3">
      <c r="A163" s="496" t="s">
        <v>484</v>
      </c>
      <c r="B163" s="491" t="s">
        <v>872</v>
      </c>
      <c r="C163" s="768">
        <f t="shared" ref="C163:N163" si="62">$O$163/12</f>
        <v>86574.416666666672</v>
      </c>
      <c r="D163" s="768">
        <f t="shared" si="62"/>
        <v>86574.416666666672</v>
      </c>
      <c r="E163" s="768">
        <f t="shared" si="62"/>
        <v>86574.416666666672</v>
      </c>
      <c r="F163" s="768">
        <f t="shared" si="62"/>
        <v>86574.416666666672</v>
      </c>
      <c r="G163" s="768">
        <f t="shared" si="62"/>
        <v>86574.416666666672</v>
      </c>
      <c r="H163" s="768">
        <f t="shared" si="62"/>
        <v>86574.416666666672</v>
      </c>
      <c r="I163" s="768">
        <f t="shared" si="62"/>
        <v>86574.416666666672</v>
      </c>
      <c r="J163" s="768">
        <f t="shared" si="62"/>
        <v>86574.416666666672</v>
      </c>
      <c r="K163" s="768">
        <f t="shared" si="62"/>
        <v>86574.416666666672</v>
      </c>
      <c r="L163" s="768">
        <f t="shared" si="62"/>
        <v>86574.416666666672</v>
      </c>
      <c r="M163" s="768">
        <f t="shared" si="62"/>
        <v>86574.416666666672</v>
      </c>
      <c r="N163" s="768">
        <f t="shared" si="62"/>
        <v>86574.416666666672</v>
      </c>
      <c r="O163" s="566">
        <f>'4.sz.m.bevételek M-F'!G45</f>
        <v>1038893</v>
      </c>
      <c r="P163" s="431"/>
      <c r="Q163" s="431"/>
    </row>
    <row r="164" spans="1:17" ht="15.6" x14ac:dyDescent="0.3">
      <c r="A164" s="497" t="s">
        <v>508</v>
      </c>
      <c r="B164" s="495" t="s">
        <v>328</v>
      </c>
      <c r="C164" s="768">
        <f>SUM(C153:C163)</f>
        <v>155907.75</v>
      </c>
      <c r="D164" s="768">
        <f t="shared" ref="D164:N164" si="63">SUM(D153:D163)</f>
        <v>155907.75</v>
      </c>
      <c r="E164" s="768">
        <f t="shared" si="63"/>
        <v>155907.75</v>
      </c>
      <c r="F164" s="768">
        <f t="shared" si="63"/>
        <v>155907.75</v>
      </c>
      <c r="G164" s="768">
        <f t="shared" si="63"/>
        <v>155907.75</v>
      </c>
      <c r="H164" s="768">
        <f t="shared" si="63"/>
        <v>155907.75</v>
      </c>
      <c r="I164" s="768">
        <f t="shared" si="63"/>
        <v>155907.75</v>
      </c>
      <c r="J164" s="768">
        <f t="shared" si="63"/>
        <v>155907.75</v>
      </c>
      <c r="K164" s="768">
        <f t="shared" si="63"/>
        <v>155907.75</v>
      </c>
      <c r="L164" s="768">
        <f t="shared" si="63"/>
        <v>155907.75</v>
      </c>
      <c r="M164" s="768">
        <f t="shared" si="63"/>
        <v>155907.75</v>
      </c>
      <c r="N164" s="768">
        <f t="shared" si="63"/>
        <v>155907.75</v>
      </c>
      <c r="O164" s="563">
        <f>'4.sz.m.bevételek M-F'!G46</f>
        <v>1870893</v>
      </c>
      <c r="P164" s="431"/>
      <c r="Q164" s="431"/>
    </row>
    <row r="165" spans="1:17" ht="15.6" x14ac:dyDescent="0.3">
      <c r="A165" s="496" t="s">
        <v>337</v>
      </c>
      <c r="B165" s="491" t="s">
        <v>338</v>
      </c>
      <c r="C165" s="768">
        <f>'23.sz.bev. korm. funk.'!C48/12</f>
        <v>0</v>
      </c>
      <c r="D165" s="768">
        <v>0</v>
      </c>
      <c r="E165" s="768">
        <v>0</v>
      </c>
      <c r="F165" s="768">
        <v>0</v>
      </c>
      <c r="G165" s="768">
        <v>0</v>
      </c>
      <c r="H165" s="768">
        <v>0</v>
      </c>
      <c r="I165" s="768">
        <v>0</v>
      </c>
      <c r="J165" s="768">
        <v>0</v>
      </c>
      <c r="K165" s="768">
        <f>'23.sz.bev. korm. funk.'!D48/12</f>
        <v>0</v>
      </c>
      <c r="L165" s="768">
        <f>'23.sz.bev. korm. funk.'!E48/12</f>
        <v>0</v>
      </c>
      <c r="M165" s="768">
        <f>'23.sz.bev. korm. funk.'!F48/12</f>
        <v>0</v>
      </c>
      <c r="N165" s="768">
        <f>'23.sz.bev. korm. funk.'!G48/12</f>
        <v>0</v>
      </c>
      <c r="O165" s="566">
        <f>'4.sz.m.bevételek M-F'!C47</f>
        <v>0</v>
      </c>
      <c r="P165" s="431"/>
      <c r="Q165" s="431"/>
    </row>
    <row r="166" spans="1:17" ht="30.75" customHeight="1" x14ac:dyDescent="0.3">
      <c r="A166" s="493" t="s">
        <v>488</v>
      </c>
      <c r="B166" s="491" t="s">
        <v>1071</v>
      </c>
      <c r="C166" s="768">
        <v>0</v>
      </c>
      <c r="D166" s="768">
        <v>0</v>
      </c>
      <c r="E166" s="768">
        <v>0</v>
      </c>
      <c r="F166" s="768">
        <v>0</v>
      </c>
      <c r="G166" s="768">
        <v>0</v>
      </c>
      <c r="H166" s="768">
        <v>0</v>
      </c>
      <c r="I166" s="768">
        <v>300000</v>
      </c>
      <c r="J166" s="768">
        <v>0</v>
      </c>
      <c r="K166" s="768">
        <v>0</v>
      </c>
      <c r="L166" s="768">
        <v>0</v>
      </c>
      <c r="M166" s="768">
        <f>'23.sz.bev. korm. funk.'!F49/12</f>
        <v>0</v>
      </c>
      <c r="N166" s="768">
        <f>'23.sz.bev. korm. funk.'!G49/12</f>
        <v>0</v>
      </c>
      <c r="O166" s="566">
        <f>'4.sz.m.bevételek M-F'!G48</f>
        <v>300000</v>
      </c>
      <c r="P166" s="431"/>
      <c r="Q166" s="431"/>
    </row>
    <row r="167" spans="1:17" ht="15.6" x14ac:dyDescent="0.3">
      <c r="A167" s="496" t="s">
        <v>489</v>
      </c>
      <c r="B167" s="491" t="s">
        <v>340</v>
      </c>
      <c r="C167" s="768">
        <f t="shared" ref="C167:N167" si="64">$O$167/12</f>
        <v>0</v>
      </c>
      <c r="D167" s="768">
        <f t="shared" si="64"/>
        <v>0</v>
      </c>
      <c r="E167" s="768">
        <f t="shared" si="64"/>
        <v>0</v>
      </c>
      <c r="F167" s="768">
        <f t="shared" si="64"/>
        <v>0</v>
      </c>
      <c r="G167" s="768">
        <f t="shared" si="64"/>
        <v>0</v>
      </c>
      <c r="H167" s="768">
        <f t="shared" si="64"/>
        <v>0</v>
      </c>
      <c r="I167" s="768">
        <f t="shared" si="64"/>
        <v>0</v>
      </c>
      <c r="J167" s="768">
        <f t="shared" si="64"/>
        <v>0</v>
      </c>
      <c r="K167" s="768">
        <f t="shared" si="64"/>
        <v>0</v>
      </c>
      <c r="L167" s="768">
        <f t="shared" si="64"/>
        <v>0</v>
      </c>
      <c r="M167" s="768">
        <f t="shared" si="64"/>
        <v>0</v>
      </c>
      <c r="N167" s="768">
        <f t="shared" si="64"/>
        <v>0</v>
      </c>
      <c r="O167" s="566">
        <f>'4.sz.m.bevételek M-F'!C49</f>
        <v>0</v>
      </c>
      <c r="P167" s="431"/>
      <c r="Q167" s="431"/>
    </row>
    <row r="168" spans="1:17" ht="15.6" x14ac:dyDescent="0.3">
      <c r="A168" s="494" t="s">
        <v>510</v>
      </c>
      <c r="B168" s="495" t="s">
        <v>341</v>
      </c>
      <c r="C168" s="768">
        <f>SUM(C165:C167)</f>
        <v>0</v>
      </c>
      <c r="D168" s="768">
        <f t="shared" ref="D168:N168" si="65">SUM(D165:D167)</f>
        <v>0</v>
      </c>
      <c r="E168" s="768">
        <f t="shared" si="65"/>
        <v>0</v>
      </c>
      <c r="F168" s="768">
        <f t="shared" si="65"/>
        <v>0</v>
      </c>
      <c r="G168" s="768">
        <f t="shared" si="65"/>
        <v>0</v>
      </c>
      <c r="H168" s="768">
        <f t="shared" si="65"/>
        <v>0</v>
      </c>
      <c r="I168" s="768">
        <f t="shared" si="65"/>
        <v>300000</v>
      </c>
      <c r="J168" s="768">
        <f t="shared" si="65"/>
        <v>0</v>
      </c>
      <c r="K168" s="768">
        <f t="shared" si="65"/>
        <v>0</v>
      </c>
      <c r="L168" s="768">
        <f t="shared" si="65"/>
        <v>0</v>
      </c>
      <c r="M168" s="768">
        <f t="shared" si="65"/>
        <v>0</v>
      </c>
      <c r="N168" s="768">
        <f t="shared" si="65"/>
        <v>0</v>
      </c>
      <c r="O168" s="566">
        <f>'4.sz.m.bevételek M-F'!G50</f>
        <v>300000</v>
      </c>
      <c r="P168" s="431"/>
      <c r="Q168" s="431"/>
    </row>
    <row r="169" spans="1:17" ht="16.2" x14ac:dyDescent="0.3">
      <c r="A169" s="632" t="s">
        <v>577</v>
      </c>
      <c r="B169" s="495"/>
      <c r="C169" s="768">
        <f>C138+C152+C164+C168</f>
        <v>3248554.333333333</v>
      </c>
      <c r="D169" s="768">
        <f t="shared" ref="D169:N169" si="66">D138+D152+D164+D168</f>
        <v>3248554.333333333</v>
      </c>
      <c r="E169" s="768">
        <f t="shared" si="66"/>
        <v>4188554.333333333</v>
      </c>
      <c r="F169" s="768">
        <f t="shared" si="66"/>
        <v>3248554.333333333</v>
      </c>
      <c r="G169" s="768">
        <f t="shared" si="66"/>
        <v>3248554.333333333</v>
      </c>
      <c r="H169" s="768">
        <f t="shared" si="66"/>
        <v>3248554.333333333</v>
      </c>
      <c r="I169" s="768">
        <f t="shared" si="66"/>
        <v>3548554.333333333</v>
      </c>
      <c r="J169" s="768">
        <f t="shared" si="66"/>
        <v>3248554.333333333</v>
      </c>
      <c r="K169" s="768">
        <f t="shared" si="66"/>
        <v>4188554.333333333</v>
      </c>
      <c r="L169" s="768">
        <f t="shared" si="66"/>
        <v>3248554.333333333</v>
      </c>
      <c r="M169" s="768">
        <f t="shared" si="66"/>
        <v>3248554.333333333</v>
      </c>
      <c r="N169" s="768">
        <f t="shared" si="66"/>
        <v>3248554.333333333</v>
      </c>
      <c r="O169" s="563">
        <f>'4.sz.m.bevételek M-F'!G51</f>
        <v>41162652</v>
      </c>
      <c r="P169" s="431"/>
      <c r="Q169" s="431"/>
    </row>
    <row r="170" spans="1:17" ht="15.6" x14ac:dyDescent="0.3">
      <c r="A170" s="493" t="s">
        <v>283</v>
      </c>
      <c r="B170" s="491" t="s">
        <v>284</v>
      </c>
      <c r="C170" s="768">
        <v>0</v>
      </c>
      <c r="D170" s="768">
        <v>0</v>
      </c>
      <c r="E170" s="768">
        <v>0</v>
      </c>
      <c r="F170" s="768">
        <v>0</v>
      </c>
      <c r="G170" s="768">
        <v>0</v>
      </c>
      <c r="H170" s="768">
        <v>0</v>
      </c>
      <c r="I170" s="768">
        <v>1000000</v>
      </c>
      <c r="J170" s="768">
        <v>0</v>
      </c>
      <c r="K170" s="768">
        <f>'23.sz.bev. korm. funk.'!D55/12</f>
        <v>0</v>
      </c>
      <c r="L170" s="768">
        <f>'23.sz.bev. korm. funk.'!E55/12</f>
        <v>0</v>
      </c>
      <c r="M170" s="768">
        <v>0</v>
      </c>
      <c r="N170" s="768">
        <f>'23.sz.bev. korm. funk.'!G55/12</f>
        <v>0</v>
      </c>
      <c r="O170" s="566">
        <f>'4.sz.m.bevételek M-F'!G52</f>
        <v>1000000</v>
      </c>
      <c r="P170" s="431"/>
      <c r="Q170" s="431"/>
    </row>
    <row r="171" spans="1:17" ht="31.2" x14ac:dyDescent="0.3">
      <c r="A171" s="493" t="s">
        <v>285</v>
      </c>
      <c r="B171" s="491" t="s">
        <v>286</v>
      </c>
      <c r="C171" s="768">
        <f>'23.sz.bev. korm. funk.'!C56/12</f>
        <v>0</v>
      </c>
      <c r="D171" s="768">
        <v>0</v>
      </c>
      <c r="E171" s="768">
        <v>0</v>
      </c>
      <c r="F171" s="768">
        <v>0</v>
      </c>
      <c r="G171" s="768">
        <v>0</v>
      </c>
      <c r="H171" s="768">
        <v>0</v>
      </c>
      <c r="I171" s="768">
        <v>0</v>
      </c>
      <c r="J171" s="768">
        <v>0</v>
      </c>
      <c r="K171" s="768">
        <f>'23.sz.bev. korm. funk.'!D56/12</f>
        <v>0</v>
      </c>
      <c r="L171" s="768">
        <f>'23.sz.bev. korm. funk.'!E56/12</f>
        <v>0</v>
      </c>
      <c r="M171" s="768">
        <f>'23.sz.bev. korm. funk.'!F56/12</f>
        <v>0</v>
      </c>
      <c r="N171" s="768">
        <f>'23.sz.bev. korm. funk.'!G56/12</f>
        <v>0</v>
      </c>
      <c r="O171" s="566">
        <f>'4.sz.m.bevételek M-F'!C53</f>
        <v>0</v>
      </c>
      <c r="P171" s="431"/>
      <c r="Q171" s="431"/>
    </row>
    <row r="172" spans="1:17" ht="15.6" x14ac:dyDescent="0.3">
      <c r="A172" s="493" t="s">
        <v>466</v>
      </c>
      <c r="B172" s="491" t="s">
        <v>287</v>
      </c>
      <c r="C172" s="768">
        <f>'23.sz.bev. korm. funk.'!C57/12</f>
        <v>0</v>
      </c>
      <c r="D172" s="768">
        <v>0</v>
      </c>
      <c r="E172" s="768">
        <v>0</v>
      </c>
      <c r="F172" s="768">
        <v>0</v>
      </c>
      <c r="G172" s="768">
        <v>0</v>
      </c>
      <c r="H172" s="768">
        <v>0</v>
      </c>
      <c r="I172" s="768">
        <v>0</v>
      </c>
      <c r="J172" s="768">
        <v>0</v>
      </c>
      <c r="K172" s="768">
        <f>'23.sz.bev. korm. funk.'!D57/12</f>
        <v>0</v>
      </c>
      <c r="L172" s="768">
        <f>'23.sz.bev. korm. funk.'!E57/12</f>
        <v>0</v>
      </c>
      <c r="M172" s="768">
        <f>'23.sz.bev. korm. funk.'!F57/12</f>
        <v>0</v>
      </c>
      <c r="N172" s="768">
        <f>'23.sz.bev. korm. funk.'!G57/12</f>
        <v>0</v>
      </c>
      <c r="O172" s="566">
        <f>'4.sz.m.bevételek M-F'!C54</f>
        <v>0</v>
      </c>
      <c r="P172" s="431"/>
      <c r="Q172" s="431"/>
    </row>
    <row r="173" spans="1:17" ht="15.6" x14ac:dyDescent="0.3">
      <c r="A173" s="493" t="s">
        <v>467</v>
      </c>
      <c r="B173" s="491" t="s">
        <v>288</v>
      </c>
      <c r="C173" s="768">
        <f>'23.sz.bev. korm. funk.'!C58/12</f>
        <v>0</v>
      </c>
      <c r="D173" s="768">
        <v>0</v>
      </c>
      <c r="E173" s="768">
        <v>0</v>
      </c>
      <c r="F173" s="768">
        <v>0</v>
      </c>
      <c r="G173" s="768">
        <v>0</v>
      </c>
      <c r="H173" s="768">
        <v>0</v>
      </c>
      <c r="I173" s="768">
        <v>0</v>
      </c>
      <c r="J173" s="768">
        <v>0</v>
      </c>
      <c r="K173" s="768">
        <f>'23.sz.bev. korm. funk.'!D58/12</f>
        <v>0</v>
      </c>
      <c r="L173" s="768">
        <f>'23.sz.bev. korm. funk.'!E58/12</f>
        <v>0</v>
      </c>
      <c r="M173" s="768">
        <f>'23.sz.bev. korm. funk.'!F58/12</f>
        <v>0</v>
      </c>
      <c r="N173" s="768">
        <f>'23.sz.bev. korm. funk.'!G58/12</f>
        <v>0</v>
      </c>
      <c r="O173" s="566">
        <f>'4.sz.m.bevételek M-F'!C55</f>
        <v>0</v>
      </c>
      <c r="P173" s="431"/>
      <c r="Q173" s="431"/>
    </row>
    <row r="174" spans="1:17" ht="15.6" x14ac:dyDescent="0.3">
      <c r="A174" s="493" t="s">
        <v>468</v>
      </c>
      <c r="B174" s="491" t="s">
        <v>289</v>
      </c>
      <c r="C174" s="768">
        <v>0</v>
      </c>
      <c r="D174" s="768">
        <v>0</v>
      </c>
      <c r="E174" s="768">
        <v>0</v>
      </c>
      <c r="F174" s="768">
        <v>0</v>
      </c>
      <c r="G174" s="768">
        <v>0</v>
      </c>
      <c r="H174" s="768">
        <v>0</v>
      </c>
      <c r="I174" s="768">
        <v>0</v>
      </c>
      <c r="J174" s="768">
        <v>0</v>
      </c>
      <c r="K174" s="768">
        <v>7996296</v>
      </c>
      <c r="L174" s="768">
        <f>'23.sz.bev. korm. funk.'!E59/12</f>
        <v>0</v>
      </c>
      <c r="M174" s="768">
        <f>'23.sz.bev. korm. funk.'!F59/12</f>
        <v>0</v>
      </c>
      <c r="N174" s="768">
        <f>'23.sz.bev. korm. funk.'!G59/12</f>
        <v>0</v>
      </c>
      <c r="O174" s="566">
        <f>'4.sz.m.bevételek M-F'!C56</f>
        <v>0</v>
      </c>
      <c r="P174" s="431"/>
      <c r="Q174" s="431"/>
    </row>
    <row r="175" spans="1:17" ht="15.6" x14ac:dyDescent="0.3">
      <c r="A175" s="494" t="s">
        <v>504</v>
      </c>
      <c r="B175" s="495" t="s">
        <v>290</v>
      </c>
      <c r="C175" s="768">
        <f>SUM(C170:C174)</f>
        <v>0</v>
      </c>
      <c r="D175" s="768">
        <f t="shared" ref="D175:N175" si="67">SUM(D170:D174)</f>
        <v>0</v>
      </c>
      <c r="E175" s="768">
        <f t="shared" si="67"/>
        <v>0</v>
      </c>
      <c r="F175" s="768">
        <f t="shared" si="67"/>
        <v>0</v>
      </c>
      <c r="G175" s="768">
        <f t="shared" si="67"/>
        <v>0</v>
      </c>
      <c r="H175" s="768">
        <f t="shared" si="67"/>
        <v>0</v>
      </c>
      <c r="I175" s="768">
        <f t="shared" si="67"/>
        <v>1000000</v>
      </c>
      <c r="J175" s="768">
        <f t="shared" si="67"/>
        <v>0</v>
      </c>
      <c r="K175" s="768">
        <f t="shared" si="67"/>
        <v>7996296</v>
      </c>
      <c r="L175" s="768">
        <f t="shared" si="67"/>
        <v>0</v>
      </c>
      <c r="M175" s="768">
        <f t="shared" si="67"/>
        <v>0</v>
      </c>
      <c r="N175" s="768">
        <f t="shared" si="67"/>
        <v>0</v>
      </c>
      <c r="O175" s="563">
        <f>'4.sz.m.bevételek M-F'!G57</f>
        <v>8996296</v>
      </c>
      <c r="P175" s="431"/>
      <c r="Q175" s="431"/>
    </row>
    <row r="176" spans="1:17" ht="15.6" x14ac:dyDescent="0.3">
      <c r="A176" s="496" t="s">
        <v>485</v>
      </c>
      <c r="B176" s="491" t="s">
        <v>329</v>
      </c>
      <c r="C176" s="768">
        <f>'23.sz.bev. korm. funk.'!C61/12</f>
        <v>0</v>
      </c>
      <c r="D176" s="768">
        <v>0</v>
      </c>
      <c r="E176" s="768">
        <v>0</v>
      </c>
      <c r="F176" s="768">
        <v>0</v>
      </c>
      <c r="G176" s="768">
        <v>0</v>
      </c>
      <c r="H176" s="768">
        <v>0</v>
      </c>
      <c r="I176" s="768">
        <v>0</v>
      </c>
      <c r="J176" s="768">
        <v>0</v>
      </c>
      <c r="K176" s="768">
        <f>'23.sz.bev. korm. funk.'!D61/12</f>
        <v>0</v>
      </c>
      <c r="L176" s="768">
        <f>'23.sz.bev. korm. funk.'!E61/12</f>
        <v>0</v>
      </c>
      <c r="M176" s="768">
        <f>'23.sz.bev. korm. funk.'!F61/12</f>
        <v>0</v>
      </c>
      <c r="N176" s="768">
        <f>'23.sz.bev. korm. funk.'!G61/12</f>
        <v>0</v>
      </c>
      <c r="O176" s="566">
        <f>'4.sz.m.bevételek M-F'!C58</f>
        <v>0</v>
      </c>
      <c r="P176" s="431"/>
      <c r="Q176" s="431"/>
    </row>
    <row r="177" spans="1:17" ht="15.6" x14ac:dyDescent="0.3">
      <c r="A177" s="496" t="s">
        <v>486</v>
      </c>
      <c r="B177" s="491" t="s">
        <v>330</v>
      </c>
      <c r="C177" s="768">
        <f>'23.sz.bev. korm. funk.'!C62/12</f>
        <v>0</v>
      </c>
      <c r="D177" s="768">
        <v>0</v>
      </c>
      <c r="E177" s="768">
        <v>0</v>
      </c>
      <c r="F177" s="768">
        <v>0</v>
      </c>
      <c r="G177" s="768">
        <v>0</v>
      </c>
      <c r="H177" s="768">
        <v>0</v>
      </c>
      <c r="I177" s="768">
        <v>0</v>
      </c>
      <c r="J177" s="768">
        <v>0</v>
      </c>
      <c r="K177" s="768">
        <f>'23.sz.bev. korm. funk.'!D62/12</f>
        <v>0</v>
      </c>
      <c r="L177" s="768">
        <f>'23.sz.bev. korm. funk.'!E62/12</f>
        <v>0</v>
      </c>
      <c r="M177" s="768">
        <f>'23.sz.bev. korm. funk.'!F62/12</f>
        <v>0</v>
      </c>
      <c r="N177" s="768">
        <f>'23.sz.bev. korm. funk.'!G62/12</f>
        <v>0</v>
      </c>
      <c r="O177" s="566">
        <f>'4.sz.m.bevételek M-F'!C59</f>
        <v>0</v>
      </c>
      <c r="P177" s="431"/>
      <c r="Q177" s="431"/>
    </row>
    <row r="178" spans="1:17" ht="15.6" x14ac:dyDescent="0.3">
      <c r="A178" s="496" t="s">
        <v>331</v>
      </c>
      <c r="B178" s="491" t="s">
        <v>332</v>
      </c>
      <c r="C178" s="768">
        <v>0</v>
      </c>
      <c r="D178" s="768">
        <v>0</v>
      </c>
      <c r="E178" s="768">
        <v>0</v>
      </c>
      <c r="F178" s="768">
        <v>0</v>
      </c>
      <c r="G178" s="768">
        <v>0</v>
      </c>
      <c r="H178" s="768">
        <v>0</v>
      </c>
      <c r="I178" s="768">
        <v>0</v>
      </c>
      <c r="J178" s="768">
        <v>0</v>
      </c>
      <c r="K178" s="768">
        <f>'23.sz.bev. korm. funk.'!D63/12</f>
        <v>0</v>
      </c>
      <c r="L178" s="768">
        <f>'23.sz.bev. korm. funk.'!E63/12</f>
        <v>0</v>
      </c>
      <c r="M178" s="768">
        <f>'23.sz.bev. korm. funk.'!F63/12</f>
        <v>0</v>
      </c>
      <c r="N178" s="768">
        <v>0</v>
      </c>
      <c r="O178" s="566">
        <f>'4.sz.m.bevételek M-F'!C60</f>
        <v>0</v>
      </c>
      <c r="P178" s="431"/>
      <c r="Q178" s="431"/>
    </row>
    <row r="179" spans="1:17" ht="15.6" x14ac:dyDescent="0.3">
      <c r="A179" s="496" t="s">
        <v>487</v>
      </c>
      <c r="B179" s="491" t="s">
        <v>333</v>
      </c>
      <c r="C179" s="768">
        <f>'23.sz.bev. korm. funk.'!C64/12</f>
        <v>0</v>
      </c>
      <c r="D179" s="768">
        <v>0</v>
      </c>
      <c r="E179" s="768">
        <v>0</v>
      </c>
      <c r="F179" s="768">
        <v>0</v>
      </c>
      <c r="G179" s="768">
        <v>0</v>
      </c>
      <c r="H179" s="768">
        <v>0</v>
      </c>
      <c r="I179" s="768">
        <v>0</v>
      </c>
      <c r="J179" s="768">
        <v>0</v>
      </c>
      <c r="K179" s="768">
        <f>'23.sz.bev. korm. funk.'!D64/12</f>
        <v>0</v>
      </c>
      <c r="L179" s="768">
        <f>'23.sz.bev. korm. funk.'!E64/12</f>
        <v>0</v>
      </c>
      <c r="M179" s="768">
        <f>'23.sz.bev. korm. funk.'!F64/12</f>
        <v>0</v>
      </c>
      <c r="N179" s="768">
        <f>'23.sz.bev. korm. funk.'!G64/12</f>
        <v>0</v>
      </c>
      <c r="O179" s="566">
        <f>'4.sz.m.bevételek M-F'!C61</f>
        <v>0</v>
      </c>
      <c r="P179" s="431"/>
      <c r="Q179" s="431"/>
    </row>
    <row r="180" spans="1:17" ht="15.6" x14ac:dyDescent="0.3">
      <c r="A180" s="496" t="s">
        <v>334</v>
      </c>
      <c r="B180" s="491" t="s">
        <v>335</v>
      </c>
      <c r="C180" s="768">
        <f>'23.sz.bev. korm. funk.'!C65/12</f>
        <v>0</v>
      </c>
      <c r="D180" s="768">
        <v>0</v>
      </c>
      <c r="E180" s="768">
        <v>0</v>
      </c>
      <c r="F180" s="768">
        <v>0</v>
      </c>
      <c r="G180" s="768">
        <v>0</v>
      </c>
      <c r="H180" s="768">
        <v>0</v>
      </c>
      <c r="I180" s="768">
        <v>0</v>
      </c>
      <c r="J180" s="768">
        <v>0</v>
      </c>
      <c r="K180" s="768">
        <f>'23.sz.bev. korm. funk.'!D65/12</f>
        <v>0</v>
      </c>
      <c r="L180" s="768">
        <f>'23.sz.bev. korm. funk.'!E65/12</f>
        <v>0</v>
      </c>
      <c r="M180" s="768">
        <f>'23.sz.bev. korm. funk.'!F65/12</f>
        <v>0</v>
      </c>
      <c r="N180" s="768">
        <f>'23.sz.bev. korm. funk.'!G65/12</f>
        <v>0</v>
      </c>
      <c r="O180" s="566">
        <f>'4.sz.m.bevételek M-F'!C62</f>
        <v>0</v>
      </c>
      <c r="P180" s="431"/>
      <c r="Q180" s="431"/>
    </row>
    <row r="181" spans="1:17" ht="15.6" x14ac:dyDescent="0.3">
      <c r="A181" s="494" t="s">
        <v>509</v>
      </c>
      <c r="B181" s="495" t="s">
        <v>336</v>
      </c>
      <c r="C181" s="768">
        <v>0</v>
      </c>
      <c r="D181" s="768">
        <v>0</v>
      </c>
      <c r="E181" s="768">
        <v>0</v>
      </c>
      <c r="F181" s="768">
        <v>0</v>
      </c>
      <c r="G181" s="768">
        <v>0</v>
      </c>
      <c r="H181" s="768">
        <v>0</v>
      </c>
      <c r="I181" s="768">
        <v>0</v>
      </c>
      <c r="J181" s="768">
        <v>0</v>
      </c>
      <c r="K181" s="768">
        <f>'23.sz.bev. korm. funk.'!D66/12</f>
        <v>0</v>
      </c>
      <c r="L181" s="768">
        <f>'23.sz.bev. korm. funk.'!E66/12</f>
        <v>0</v>
      </c>
      <c r="M181" s="768">
        <f>'23.sz.bev. korm. funk.'!F66/12</f>
        <v>0</v>
      </c>
      <c r="N181" s="768">
        <v>0</v>
      </c>
      <c r="O181" s="566">
        <f>'4.sz.m.bevételek M-F'!C63</f>
        <v>0</v>
      </c>
      <c r="P181" s="431"/>
      <c r="Q181" s="431"/>
    </row>
    <row r="182" spans="1:17" ht="31.2" x14ac:dyDescent="0.3">
      <c r="A182" s="496" t="s">
        <v>342</v>
      </c>
      <c r="B182" s="491" t="s">
        <v>343</v>
      </c>
      <c r="C182" s="768">
        <f>'23.sz.bev. korm. funk.'!C67/12</f>
        <v>0</v>
      </c>
      <c r="D182" s="768">
        <v>0</v>
      </c>
      <c r="E182" s="768">
        <v>0</v>
      </c>
      <c r="F182" s="768">
        <v>0</v>
      </c>
      <c r="G182" s="768">
        <v>0</v>
      </c>
      <c r="H182" s="768">
        <v>0</v>
      </c>
      <c r="I182" s="768">
        <v>0</v>
      </c>
      <c r="J182" s="768">
        <v>0</v>
      </c>
      <c r="K182" s="768">
        <f>'23.sz.bev. korm. funk.'!D67/12</f>
        <v>0</v>
      </c>
      <c r="L182" s="768">
        <f>'23.sz.bev. korm. funk.'!E67/12</f>
        <v>0</v>
      </c>
      <c r="M182" s="768">
        <f>'23.sz.bev. korm. funk.'!F67/12</f>
        <v>0</v>
      </c>
      <c r="N182" s="768">
        <f>'23.sz.bev. korm. funk.'!G67/12</f>
        <v>0</v>
      </c>
      <c r="O182" s="566">
        <f>'4.sz.m.bevételek M-F'!C64</f>
        <v>0</v>
      </c>
      <c r="P182" s="431"/>
      <c r="Q182" s="431"/>
    </row>
    <row r="183" spans="1:17" ht="15.6" x14ac:dyDescent="0.3">
      <c r="A183" s="493" t="s">
        <v>490</v>
      </c>
      <c r="B183" s="491" t="s">
        <v>344</v>
      </c>
      <c r="C183" s="768">
        <f>'23.sz.bev. korm. funk.'!C68/12</f>
        <v>0</v>
      </c>
      <c r="D183" s="768">
        <v>0</v>
      </c>
      <c r="E183" s="768">
        <v>0</v>
      </c>
      <c r="F183" s="768">
        <v>0</v>
      </c>
      <c r="G183" s="768">
        <v>0</v>
      </c>
      <c r="H183" s="768">
        <v>0</v>
      </c>
      <c r="I183" s="768">
        <v>0</v>
      </c>
      <c r="J183" s="768">
        <v>0</v>
      </c>
      <c r="K183" s="768">
        <f>'23.sz.bev. korm. funk.'!D68/12</f>
        <v>0</v>
      </c>
      <c r="L183" s="768">
        <f>'23.sz.bev. korm. funk.'!E68/12</f>
        <v>0</v>
      </c>
      <c r="M183" s="768">
        <f>'23.sz.bev. korm. funk.'!F68/12</f>
        <v>0</v>
      </c>
      <c r="N183" s="768">
        <f>'23.sz.bev. korm. funk.'!G68/12</f>
        <v>0</v>
      </c>
      <c r="O183" s="566">
        <f>'4.sz.m.bevételek M-F'!C65</f>
        <v>0</v>
      </c>
      <c r="P183" s="431"/>
      <c r="Q183" s="431"/>
    </row>
    <row r="184" spans="1:17" ht="15.6" x14ac:dyDescent="0.3">
      <c r="A184" s="496" t="s">
        <v>491</v>
      </c>
      <c r="B184" s="491" t="s">
        <v>345</v>
      </c>
      <c r="C184" s="768">
        <f>'23.sz.bev. korm. funk.'!C69/12</f>
        <v>0</v>
      </c>
      <c r="D184" s="768">
        <v>0</v>
      </c>
      <c r="E184" s="768">
        <v>0</v>
      </c>
      <c r="F184" s="768">
        <v>0</v>
      </c>
      <c r="G184" s="768">
        <v>0</v>
      </c>
      <c r="H184" s="768">
        <v>0</v>
      </c>
      <c r="I184" s="768">
        <v>0</v>
      </c>
      <c r="J184" s="768">
        <v>0</v>
      </c>
      <c r="K184" s="768">
        <f>'23.sz.bev. korm. funk.'!D69/12</f>
        <v>0</v>
      </c>
      <c r="L184" s="768">
        <f>'23.sz.bev. korm. funk.'!E69/12</f>
        <v>0</v>
      </c>
      <c r="M184" s="768">
        <f>'23.sz.bev. korm. funk.'!F69/12</f>
        <v>0</v>
      </c>
      <c r="N184" s="768">
        <f>'23.sz.bev. korm. funk.'!G69/12</f>
        <v>0</v>
      </c>
      <c r="O184" s="566">
        <f>'4.sz.m.bevételek M-F'!C66</f>
        <v>0</v>
      </c>
      <c r="P184" s="431"/>
      <c r="Q184" s="431"/>
    </row>
    <row r="185" spans="1:17" ht="15.6" x14ac:dyDescent="0.3">
      <c r="A185" s="494" t="s">
        <v>512</v>
      </c>
      <c r="B185" s="495" t="s">
        <v>346</v>
      </c>
      <c r="C185" s="768">
        <f>'23.sz.bev. korm. funk.'!C70/12</f>
        <v>0</v>
      </c>
      <c r="D185" s="768">
        <v>0</v>
      </c>
      <c r="E185" s="768">
        <v>0</v>
      </c>
      <c r="F185" s="768">
        <v>0</v>
      </c>
      <c r="G185" s="768">
        <v>0</v>
      </c>
      <c r="H185" s="768">
        <v>0</v>
      </c>
      <c r="I185" s="768">
        <v>0</v>
      </c>
      <c r="J185" s="768">
        <v>0</v>
      </c>
      <c r="K185" s="768">
        <f>'23.sz.bev. korm. funk.'!D70/12</f>
        <v>0</v>
      </c>
      <c r="L185" s="768">
        <f>'23.sz.bev. korm. funk.'!E70/12</f>
        <v>0</v>
      </c>
      <c r="M185" s="768">
        <f>'23.sz.bev. korm. funk.'!F70/12</f>
        <v>0</v>
      </c>
      <c r="N185" s="768">
        <f>'23.sz.bev. korm. funk.'!G70/12</f>
        <v>0</v>
      </c>
      <c r="O185" s="566">
        <f>'4.sz.m.bevételek M-F'!C67</f>
        <v>0</v>
      </c>
      <c r="P185" s="431"/>
      <c r="Q185" s="431"/>
    </row>
    <row r="186" spans="1:17" ht="16.2" x14ac:dyDescent="0.3">
      <c r="A186" s="632" t="s">
        <v>576</v>
      </c>
      <c r="B186" s="495"/>
      <c r="C186" s="768">
        <v>0</v>
      </c>
      <c r="D186" s="768">
        <v>0</v>
      </c>
      <c r="E186" s="768">
        <v>0</v>
      </c>
      <c r="F186" s="768">
        <v>0</v>
      </c>
      <c r="G186" s="768">
        <v>0</v>
      </c>
      <c r="H186" s="768">
        <v>0</v>
      </c>
      <c r="I186" s="768">
        <v>0</v>
      </c>
      <c r="J186" s="768">
        <v>0</v>
      </c>
      <c r="K186" s="768">
        <f>'23.sz.bev. korm. funk.'!D71/12</f>
        <v>0</v>
      </c>
      <c r="L186" s="768">
        <f>'23.sz.bev. korm. funk.'!E71/12</f>
        <v>0</v>
      </c>
      <c r="M186" s="768">
        <f>'23.sz.bev. korm. funk.'!F71/12</f>
        <v>0</v>
      </c>
      <c r="N186" s="768">
        <f>'23.sz.bev. korm. funk.'!G71/12</f>
        <v>0</v>
      </c>
      <c r="O186" s="566">
        <f>'4.sz.m.bevételek M-F'!G68</f>
        <v>8996296</v>
      </c>
      <c r="P186" s="431"/>
      <c r="Q186" s="431"/>
    </row>
    <row r="187" spans="1:17" ht="15.6" x14ac:dyDescent="0.3">
      <c r="A187" s="497" t="s">
        <v>511</v>
      </c>
      <c r="B187" s="495" t="s">
        <v>347</v>
      </c>
      <c r="C187" s="768">
        <f>C169+C186</f>
        <v>3248554.333333333</v>
      </c>
      <c r="D187" s="768">
        <f t="shared" ref="D187:N187" si="68">D169+D186</f>
        <v>3248554.333333333</v>
      </c>
      <c r="E187" s="768">
        <f t="shared" si="68"/>
        <v>4188554.333333333</v>
      </c>
      <c r="F187" s="768">
        <f t="shared" si="68"/>
        <v>3248554.333333333</v>
      </c>
      <c r="G187" s="768">
        <f t="shared" si="68"/>
        <v>3248554.333333333</v>
      </c>
      <c r="H187" s="768">
        <f t="shared" si="68"/>
        <v>3248554.333333333</v>
      </c>
      <c r="I187" s="768">
        <f>I169+I186+I175</f>
        <v>4548554.333333333</v>
      </c>
      <c r="J187" s="768">
        <f t="shared" si="68"/>
        <v>3248554.333333333</v>
      </c>
      <c r="K187" s="768">
        <f>K169+K186+K175</f>
        <v>12184850.333333332</v>
      </c>
      <c r="L187" s="768">
        <f t="shared" si="68"/>
        <v>3248554.333333333</v>
      </c>
      <c r="M187" s="768">
        <f t="shared" si="68"/>
        <v>3248554.333333333</v>
      </c>
      <c r="N187" s="768">
        <f t="shared" si="68"/>
        <v>3248554.333333333</v>
      </c>
      <c r="O187" s="563">
        <f>'4.sz.m.bevételek M-F'!G69</f>
        <v>50158948</v>
      </c>
      <c r="P187" s="431"/>
      <c r="Q187" s="431"/>
    </row>
    <row r="188" spans="1:17" ht="15.6" x14ac:dyDescent="0.3">
      <c r="A188" s="565" t="s">
        <v>626</v>
      </c>
      <c r="B188" s="495"/>
      <c r="C188" s="768">
        <v>0</v>
      </c>
      <c r="D188" s="768">
        <v>0</v>
      </c>
      <c r="E188" s="768">
        <v>0</v>
      </c>
      <c r="F188" s="768">
        <v>0</v>
      </c>
      <c r="G188" s="768">
        <v>0</v>
      </c>
      <c r="H188" s="768">
        <v>0</v>
      </c>
      <c r="I188" s="768">
        <v>0</v>
      </c>
      <c r="J188" s="768">
        <v>0</v>
      </c>
      <c r="K188" s="768">
        <v>0</v>
      </c>
      <c r="L188" s="768">
        <v>0</v>
      </c>
      <c r="M188" s="768">
        <v>0</v>
      </c>
      <c r="N188" s="768">
        <v>0</v>
      </c>
      <c r="O188" s="566">
        <f>'4.sz.m.bevételek M-F'!C70</f>
        <v>0</v>
      </c>
      <c r="P188" s="431"/>
      <c r="Q188" s="431"/>
    </row>
    <row r="189" spans="1:17" ht="15.6" x14ac:dyDescent="0.3">
      <c r="A189" s="565" t="s">
        <v>627</v>
      </c>
      <c r="B189" s="495"/>
      <c r="C189" s="768">
        <v>0</v>
      </c>
      <c r="D189" s="768">
        <v>0</v>
      </c>
      <c r="E189" s="768">
        <v>0</v>
      </c>
      <c r="F189" s="768">
        <v>0</v>
      </c>
      <c r="G189" s="768">
        <v>0</v>
      </c>
      <c r="H189" s="768">
        <v>0</v>
      </c>
      <c r="I189" s="768">
        <v>0</v>
      </c>
      <c r="J189" s="768">
        <v>0</v>
      </c>
      <c r="K189" s="768">
        <v>0</v>
      </c>
      <c r="L189" s="768">
        <v>0</v>
      </c>
      <c r="M189" s="768">
        <v>0</v>
      </c>
      <c r="N189" s="768">
        <v>0</v>
      </c>
      <c r="O189" s="566">
        <f>'4.sz.m.bevételek M-F'!C71</f>
        <v>0</v>
      </c>
      <c r="P189" s="431"/>
      <c r="Q189" s="431"/>
    </row>
    <row r="190" spans="1:17" ht="15.6" x14ac:dyDescent="0.3">
      <c r="A190" s="500" t="s">
        <v>493</v>
      </c>
      <c r="B190" s="493" t="s">
        <v>348</v>
      </c>
      <c r="C190" s="768">
        <f>'23.sz.bev. korm. funk.'!C73/12</f>
        <v>0</v>
      </c>
      <c r="D190" s="768">
        <v>0</v>
      </c>
      <c r="E190" s="768">
        <v>0</v>
      </c>
      <c r="F190" s="768">
        <v>0</v>
      </c>
      <c r="G190" s="768">
        <v>0</v>
      </c>
      <c r="H190" s="768">
        <v>0</v>
      </c>
      <c r="I190" s="768">
        <v>0</v>
      </c>
      <c r="J190" s="768">
        <v>0</v>
      </c>
      <c r="K190" s="768">
        <f>'23.sz.bev. korm. funk.'!D73/12</f>
        <v>0</v>
      </c>
      <c r="L190" s="768">
        <f>'23.sz.bev. korm. funk.'!E73/12</f>
        <v>0</v>
      </c>
      <c r="M190" s="768">
        <f>'23.sz.bev. korm. funk.'!F73/12</f>
        <v>0</v>
      </c>
      <c r="N190" s="768">
        <f>'23.sz.bev. korm. funk.'!G73/12</f>
        <v>0</v>
      </c>
      <c r="O190" s="566">
        <f>'4.sz.m.bevételek M-F'!C72</f>
        <v>0</v>
      </c>
      <c r="P190" s="431"/>
      <c r="Q190" s="431"/>
    </row>
    <row r="191" spans="1:17" ht="15.6" x14ac:dyDescent="0.3">
      <c r="A191" s="496" t="s">
        <v>349</v>
      </c>
      <c r="B191" s="493" t="s">
        <v>350</v>
      </c>
      <c r="C191" s="768">
        <f>'23.sz.bev. korm. funk.'!C74/12</f>
        <v>0</v>
      </c>
      <c r="D191" s="768">
        <v>0</v>
      </c>
      <c r="E191" s="768">
        <v>0</v>
      </c>
      <c r="F191" s="768">
        <v>0</v>
      </c>
      <c r="G191" s="768">
        <v>0</v>
      </c>
      <c r="H191" s="768">
        <v>0</v>
      </c>
      <c r="I191" s="768">
        <v>0</v>
      </c>
      <c r="J191" s="768">
        <v>0</v>
      </c>
      <c r="K191" s="768">
        <f>'23.sz.bev. korm. funk.'!D74/12</f>
        <v>0</v>
      </c>
      <c r="L191" s="768">
        <f>'23.sz.bev. korm. funk.'!E74/12</f>
        <v>0</v>
      </c>
      <c r="M191" s="768">
        <f>'23.sz.bev. korm. funk.'!F74/12</f>
        <v>0</v>
      </c>
      <c r="N191" s="768">
        <f>'23.sz.bev. korm. funk.'!G74/12</f>
        <v>0</v>
      </c>
      <c r="O191" s="566">
        <f>'4.sz.m.bevételek M-F'!C73</f>
        <v>0</v>
      </c>
      <c r="P191" s="431"/>
      <c r="Q191" s="431"/>
    </row>
    <row r="192" spans="1:17" ht="15.6" x14ac:dyDescent="0.3">
      <c r="A192" s="500" t="s">
        <v>494</v>
      </c>
      <c r="B192" s="493" t="s">
        <v>351</v>
      </c>
      <c r="C192" s="768">
        <f>'23.sz.bev. korm. funk.'!C75/12</f>
        <v>0</v>
      </c>
      <c r="D192" s="768">
        <v>0</v>
      </c>
      <c r="E192" s="768">
        <v>0</v>
      </c>
      <c r="F192" s="768">
        <v>0</v>
      </c>
      <c r="G192" s="768">
        <v>0</v>
      </c>
      <c r="H192" s="768">
        <v>0</v>
      </c>
      <c r="I192" s="768">
        <v>0</v>
      </c>
      <c r="J192" s="768">
        <v>0</v>
      </c>
      <c r="K192" s="768">
        <f>'23.sz.bev. korm. funk.'!D75/12</f>
        <v>0</v>
      </c>
      <c r="L192" s="768">
        <f>'23.sz.bev. korm. funk.'!E75/12</f>
        <v>0</v>
      </c>
      <c r="M192" s="768">
        <f>'23.sz.bev. korm. funk.'!F75/12</f>
        <v>0</v>
      </c>
      <c r="N192" s="768">
        <f>'23.sz.bev. korm. funk.'!G75/12</f>
        <v>0</v>
      </c>
      <c r="O192" s="566">
        <f>'4.sz.m.bevételek M-F'!C74</f>
        <v>0</v>
      </c>
      <c r="P192" s="431"/>
      <c r="Q192" s="431"/>
    </row>
    <row r="193" spans="1:17" ht="15.6" x14ac:dyDescent="0.3">
      <c r="A193" s="497" t="s">
        <v>513</v>
      </c>
      <c r="B193" s="494" t="s">
        <v>352</v>
      </c>
      <c r="C193" s="768">
        <f>'23.sz.bev. korm. funk.'!C76/12</f>
        <v>0</v>
      </c>
      <c r="D193" s="768">
        <v>0</v>
      </c>
      <c r="E193" s="768">
        <v>0</v>
      </c>
      <c r="F193" s="768">
        <v>0</v>
      </c>
      <c r="G193" s="768">
        <v>0</v>
      </c>
      <c r="H193" s="768">
        <v>0</v>
      </c>
      <c r="I193" s="768">
        <v>0</v>
      </c>
      <c r="J193" s="768">
        <v>0</v>
      </c>
      <c r="K193" s="768">
        <f>'23.sz.bev. korm. funk.'!D76/12</f>
        <v>0</v>
      </c>
      <c r="L193" s="768">
        <f>'23.sz.bev. korm. funk.'!E76/12</f>
        <v>0</v>
      </c>
      <c r="M193" s="768">
        <f>'23.sz.bev. korm. funk.'!F76/12</f>
        <v>0</v>
      </c>
      <c r="N193" s="768">
        <f>'23.sz.bev. korm. funk.'!G76/12</f>
        <v>0</v>
      </c>
      <c r="O193" s="566">
        <f>'4.sz.m.bevételek M-F'!C75</f>
        <v>0</v>
      </c>
      <c r="P193" s="431"/>
      <c r="Q193" s="431"/>
    </row>
    <row r="194" spans="1:17" ht="15.6" x14ac:dyDescent="0.3">
      <c r="A194" s="496" t="s">
        <v>495</v>
      </c>
      <c r="B194" s="493" t="s">
        <v>353</v>
      </c>
      <c r="C194" s="768">
        <f>'23.sz.bev. korm. funk.'!C77/12</f>
        <v>0</v>
      </c>
      <c r="D194" s="768">
        <v>0</v>
      </c>
      <c r="E194" s="768">
        <v>0</v>
      </c>
      <c r="F194" s="768">
        <v>0</v>
      </c>
      <c r="G194" s="768">
        <v>0</v>
      </c>
      <c r="H194" s="768">
        <v>0</v>
      </c>
      <c r="I194" s="768">
        <v>0</v>
      </c>
      <c r="J194" s="768">
        <v>0</v>
      </c>
      <c r="K194" s="768">
        <f>'23.sz.bev. korm. funk.'!D77/12</f>
        <v>0</v>
      </c>
      <c r="L194" s="768">
        <f>'23.sz.bev. korm. funk.'!E77/12</f>
        <v>0</v>
      </c>
      <c r="M194" s="768">
        <f>'23.sz.bev. korm. funk.'!F77/12</f>
        <v>0</v>
      </c>
      <c r="N194" s="768">
        <f>'23.sz.bev. korm. funk.'!G77/12</f>
        <v>0</v>
      </c>
      <c r="O194" s="566">
        <f>'4.sz.m.bevételek M-F'!C76</f>
        <v>0</v>
      </c>
      <c r="P194" s="431"/>
      <c r="Q194" s="431"/>
    </row>
    <row r="195" spans="1:17" ht="15.6" x14ac:dyDescent="0.3">
      <c r="A195" s="500" t="s">
        <v>354</v>
      </c>
      <c r="B195" s="493" t="s">
        <v>355</v>
      </c>
      <c r="C195" s="768">
        <f>'23.sz.bev. korm. funk.'!C78/12</f>
        <v>0</v>
      </c>
      <c r="D195" s="768">
        <v>0</v>
      </c>
      <c r="E195" s="768">
        <v>0</v>
      </c>
      <c r="F195" s="768">
        <v>0</v>
      </c>
      <c r="G195" s="768">
        <v>0</v>
      </c>
      <c r="H195" s="768">
        <v>0</v>
      </c>
      <c r="I195" s="768">
        <v>0</v>
      </c>
      <c r="J195" s="768">
        <v>0</v>
      </c>
      <c r="K195" s="768">
        <f>'23.sz.bev. korm. funk.'!D78/12</f>
        <v>0</v>
      </c>
      <c r="L195" s="768">
        <f>'23.sz.bev. korm. funk.'!E78/12</f>
        <v>0</v>
      </c>
      <c r="M195" s="768">
        <f>'23.sz.bev. korm. funk.'!F78/12</f>
        <v>0</v>
      </c>
      <c r="N195" s="768">
        <f>'23.sz.bev. korm. funk.'!G78/12</f>
        <v>0</v>
      </c>
      <c r="O195" s="566">
        <f>'4.sz.m.bevételek M-F'!C77</f>
        <v>0</v>
      </c>
      <c r="P195" s="431"/>
      <c r="Q195" s="431"/>
    </row>
    <row r="196" spans="1:17" ht="15.6" x14ac:dyDescent="0.3">
      <c r="A196" s="496" t="s">
        <v>496</v>
      </c>
      <c r="B196" s="493" t="s">
        <v>356</v>
      </c>
      <c r="C196" s="768">
        <f>'23.sz.bev. korm. funk.'!C79/12</f>
        <v>0</v>
      </c>
      <c r="D196" s="768">
        <v>0</v>
      </c>
      <c r="E196" s="768">
        <v>0</v>
      </c>
      <c r="F196" s="768">
        <v>0</v>
      </c>
      <c r="G196" s="768">
        <v>0</v>
      </c>
      <c r="H196" s="768">
        <v>0</v>
      </c>
      <c r="I196" s="768">
        <v>0</v>
      </c>
      <c r="J196" s="768">
        <v>0</v>
      </c>
      <c r="K196" s="768">
        <f>'23.sz.bev. korm. funk.'!D79/12</f>
        <v>0</v>
      </c>
      <c r="L196" s="768">
        <f>'23.sz.bev. korm. funk.'!E79/12</f>
        <v>0</v>
      </c>
      <c r="M196" s="768">
        <f>'23.sz.bev. korm. funk.'!F79/12</f>
        <v>0</v>
      </c>
      <c r="N196" s="768">
        <f>'23.sz.bev. korm. funk.'!G79/12</f>
        <v>0</v>
      </c>
      <c r="O196" s="566">
        <f>'4.sz.m.bevételek M-F'!C78</f>
        <v>0</v>
      </c>
      <c r="P196" s="431"/>
      <c r="Q196" s="431"/>
    </row>
    <row r="197" spans="1:17" ht="15.6" x14ac:dyDescent="0.3">
      <c r="A197" s="500" t="s">
        <v>357</v>
      </c>
      <c r="B197" s="493" t="s">
        <v>358</v>
      </c>
      <c r="C197" s="768">
        <f>'23.sz.bev. korm. funk.'!C80/12</f>
        <v>0</v>
      </c>
      <c r="D197" s="768">
        <v>0</v>
      </c>
      <c r="E197" s="768">
        <v>0</v>
      </c>
      <c r="F197" s="768">
        <v>0</v>
      </c>
      <c r="G197" s="768">
        <v>0</v>
      </c>
      <c r="H197" s="768">
        <v>0</v>
      </c>
      <c r="I197" s="768">
        <v>0</v>
      </c>
      <c r="J197" s="768">
        <v>0</v>
      </c>
      <c r="K197" s="768">
        <f>'23.sz.bev. korm. funk.'!D80/12</f>
        <v>0</v>
      </c>
      <c r="L197" s="768">
        <f>'23.sz.bev. korm. funk.'!E80/12</f>
        <v>0</v>
      </c>
      <c r="M197" s="768">
        <f>'23.sz.bev. korm. funk.'!F80/12</f>
        <v>0</v>
      </c>
      <c r="N197" s="768">
        <f>'23.sz.bev. korm. funk.'!G80/12</f>
        <v>0</v>
      </c>
      <c r="O197" s="566">
        <v>0</v>
      </c>
      <c r="P197" s="431"/>
      <c r="Q197" s="431"/>
    </row>
    <row r="198" spans="1:17" ht="15.6" x14ac:dyDescent="0.3">
      <c r="A198" s="501" t="s">
        <v>514</v>
      </c>
      <c r="B198" s="494" t="s">
        <v>359</v>
      </c>
      <c r="C198" s="768">
        <f>'23.sz.bev. korm. funk.'!C81/12</f>
        <v>0</v>
      </c>
      <c r="D198" s="768">
        <v>0</v>
      </c>
      <c r="E198" s="768">
        <v>0</v>
      </c>
      <c r="F198" s="768">
        <v>0</v>
      </c>
      <c r="G198" s="768">
        <v>0</v>
      </c>
      <c r="H198" s="768">
        <v>0</v>
      </c>
      <c r="I198" s="768">
        <v>0</v>
      </c>
      <c r="J198" s="768">
        <v>0</v>
      </c>
      <c r="K198" s="768">
        <f>'23.sz.bev. korm. funk.'!D81/12</f>
        <v>0</v>
      </c>
      <c r="L198" s="768">
        <f>'23.sz.bev. korm. funk.'!E81/12</f>
        <v>0</v>
      </c>
      <c r="M198" s="768">
        <f>'23.sz.bev. korm. funk.'!F81/12</f>
        <v>0</v>
      </c>
      <c r="N198" s="768">
        <f>'23.sz.bev. korm. funk.'!G81/12</f>
        <v>0</v>
      </c>
      <c r="O198" s="566">
        <f>'4.sz.m.bevételek M-F'!C80</f>
        <v>0</v>
      </c>
      <c r="P198" s="431"/>
      <c r="Q198" s="431"/>
    </row>
    <row r="199" spans="1:17" ht="15.6" x14ac:dyDescent="0.3">
      <c r="A199" s="493" t="s">
        <v>624</v>
      </c>
      <c r="B199" s="493" t="s">
        <v>360</v>
      </c>
      <c r="C199" s="768">
        <v>14180150</v>
      </c>
      <c r="D199" s="768">
        <v>0</v>
      </c>
      <c r="E199" s="768">
        <v>0</v>
      </c>
      <c r="F199" s="768">
        <v>0</v>
      </c>
      <c r="G199" s="768">
        <v>0</v>
      </c>
      <c r="H199" s="768">
        <v>0</v>
      </c>
      <c r="I199" s="768">
        <v>0</v>
      </c>
      <c r="J199" s="768">
        <v>0</v>
      </c>
      <c r="K199" s="768">
        <v>0</v>
      </c>
      <c r="L199" s="768">
        <v>0</v>
      </c>
      <c r="M199" s="768">
        <v>0</v>
      </c>
      <c r="N199" s="768">
        <v>0</v>
      </c>
      <c r="O199" s="566">
        <v>14180150</v>
      </c>
      <c r="P199" s="431"/>
      <c r="Q199" s="431"/>
    </row>
    <row r="200" spans="1:17" ht="15.6" x14ac:dyDescent="0.3">
      <c r="A200" s="493" t="s">
        <v>625</v>
      </c>
      <c r="B200" s="493" t="s">
        <v>360</v>
      </c>
      <c r="C200" s="768">
        <f>'23.sz.bev. korm. funk.'!C83/12</f>
        <v>0</v>
      </c>
      <c r="D200" s="768">
        <v>0</v>
      </c>
      <c r="E200" s="768">
        <v>0</v>
      </c>
      <c r="F200" s="768">
        <v>0</v>
      </c>
      <c r="G200" s="768">
        <v>0</v>
      </c>
      <c r="H200" s="768">
        <v>0</v>
      </c>
      <c r="I200" s="768">
        <v>0</v>
      </c>
      <c r="J200" s="768">
        <v>0</v>
      </c>
      <c r="K200" s="768">
        <f>'23.sz.bev. korm. funk.'!D83/12</f>
        <v>0</v>
      </c>
      <c r="L200" s="768">
        <f>'23.sz.bev. korm. funk.'!E83/12</f>
        <v>0</v>
      </c>
      <c r="M200" s="768">
        <f>'23.sz.bev. korm. funk.'!F83/12</f>
        <v>0</v>
      </c>
      <c r="N200" s="768">
        <f>'23.sz.bev. korm. funk.'!G83/12</f>
        <v>0</v>
      </c>
      <c r="O200" s="566">
        <f>'4.sz.m.bevételek M-F'!C82</f>
        <v>0</v>
      </c>
      <c r="P200" s="431"/>
      <c r="Q200" s="431"/>
    </row>
    <row r="201" spans="1:17" ht="15.6" x14ac:dyDescent="0.3">
      <c r="A201" s="493" t="s">
        <v>622</v>
      </c>
      <c r="B201" s="493" t="s">
        <v>361</v>
      </c>
      <c r="C201" s="768">
        <f>'23.sz.bev. korm. funk.'!C84/12</f>
        <v>0</v>
      </c>
      <c r="D201" s="768">
        <v>0</v>
      </c>
      <c r="E201" s="768">
        <v>0</v>
      </c>
      <c r="F201" s="768">
        <v>0</v>
      </c>
      <c r="G201" s="768">
        <v>0</v>
      </c>
      <c r="H201" s="768">
        <v>0</v>
      </c>
      <c r="I201" s="768">
        <v>0</v>
      </c>
      <c r="J201" s="768">
        <v>0</v>
      </c>
      <c r="K201" s="768">
        <f>'23.sz.bev. korm. funk.'!D84/12</f>
        <v>0</v>
      </c>
      <c r="L201" s="768">
        <f>'23.sz.bev. korm. funk.'!E84/12</f>
        <v>0</v>
      </c>
      <c r="M201" s="768">
        <f>'23.sz.bev. korm. funk.'!F84/12</f>
        <v>0</v>
      </c>
      <c r="N201" s="768">
        <f>'23.sz.bev. korm. funk.'!G84/12</f>
        <v>0</v>
      </c>
      <c r="O201" s="566">
        <v>0</v>
      </c>
      <c r="P201" s="431"/>
      <c r="Q201" s="431"/>
    </row>
    <row r="202" spans="1:17" ht="15.6" x14ac:dyDescent="0.3">
      <c r="A202" s="493" t="s">
        <v>623</v>
      </c>
      <c r="B202" s="493" t="s">
        <v>361</v>
      </c>
      <c r="C202" s="768">
        <f>'23.sz.bev. korm. funk.'!C85/12</f>
        <v>0</v>
      </c>
      <c r="D202" s="768">
        <v>0</v>
      </c>
      <c r="E202" s="768">
        <v>0</v>
      </c>
      <c r="F202" s="768">
        <v>0</v>
      </c>
      <c r="G202" s="768">
        <v>0</v>
      </c>
      <c r="H202" s="768">
        <v>0</v>
      </c>
      <c r="I202" s="768">
        <v>0</v>
      </c>
      <c r="J202" s="768">
        <v>0</v>
      </c>
      <c r="K202" s="768">
        <f>'23.sz.bev. korm. funk.'!D85/12</f>
        <v>0</v>
      </c>
      <c r="L202" s="768">
        <f>'23.sz.bev. korm. funk.'!E85/12</f>
        <v>0</v>
      </c>
      <c r="M202" s="768">
        <f>'23.sz.bev. korm. funk.'!F85/12</f>
        <v>0</v>
      </c>
      <c r="N202" s="768">
        <f>'23.sz.bev. korm. funk.'!G85/12</f>
        <v>0</v>
      </c>
      <c r="O202" s="566">
        <v>0</v>
      </c>
      <c r="P202" s="431"/>
      <c r="Q202" s="431"/>
    </row>
    <row r="203" spans="1:17" ht="15.6" x14ac:dyDescent="0.3">
      <c r="A203" s="494" t="s">
        <v>515</v>
      </c>
      <c r="B203" s="494" t="s">
        <v>362</v>
      </c>
      <c r="C203" s="768">
        <f>SUM(C199:C202)</f>
        <v>14180150</v>
      </c>
      <c r="D203" s="768">
        <f t="shared" ref="D203:N203" si="69">SUM(D199:D202)</f>
        <v>0</v>
      </c>
      <c r="E203" s="768">
        <f t="shared" si="69"/>
        <v>0</v>
      </c>
      <c r="F203" s="768">
        <f t="shared" si="69"/>
        <v>0</v>
      </c>
      <c r="G203" s="768">
        <f t="shared" si="69"/>
        <v>0</v>
      </c>
      <c r="H203" s="768">
        <f t="shared" si="69"/>
        <v>0</v>
      </c>
      <c r="I203" s="768">
        <f t="shared" si="69"/>
        <v>0</v>
      </c>
      <c r="J203" s="768">
        <f t="shared" si="69"/>
        <v>0</v>
      </c>
      <c r="K203" s="768">
        <f t="shared" si="69"/>
        <v>0</v>
      </c>
      <c r="L203" s="768">
        <f t="shared" si="69"/>
        <v>0</v>
      </c>
      <c r="M203" s="768">
        <f t="shared" si="69"/>
        <v>0</v>
      </c>
      <c r="N203" s="768">
        <f t="shared" si="69"/>
        <v>0</v>
      </c>
      <c r="O203" s="563">
        <v>14180150</v>
      </c>
      <c r="P203" s="431"/>
      <c r="Q203" s="431"/>
    </row>
    <row r="204" spans="1:17" ht="15.6" x14ac:dyDescent="0.3">
      <c r="A204" s="500" t="s">
        <v>363</v>
      </c>
      <c r="B204" s="493" t="s">
        <v>364</v>
      </c>
      <c r="C204" s="768">
        <v>1135310</v>
      </c>
      <c r="D204" s="768">
        <v>0</v>
      </c>
      <c r="E204" s="768">
        <v>500000</v>
      </c>
      <c r="F204" s="768">
        <v>0</v>
      </c>
      <c r="G204" s="768">
        <v>0</v>
      </c>
      <c r="H204" s="768">
        <v>0</v>
      </c>
      <c r="I204" s="768">
        <v>0</v>
      </c>
      <c r="J204" s="768">
        <v>0</v>
      </c>
      <c r="K204" s="768">
        <f>'23.sz.bev. korm. funk.'!D87/12</f>
        <v>0</v>
      </c>
      <c r="L204" s="768">
        <f>'23.sz.bev. korm. funk.'!E87/12</f>
        <v>0</v>
      </c>
      <c r="M204" s="768">
        <f>'23.sz.bev. korm. funk.'!F87/12</f>
        <v>0</v>
      </c>
      <c r="N204" s="768">
        <f>'23.sz.bev. korm. funk.'!G87/12</f>
        <v>0</v>
      </c>
      <c r="O204" s="566">
        <f>SUM(C204:N204)</f>
        <v>1635310</v>
      </c>
      <c r="P204" s="431"/>
      <c r="Q204" s="431"/>
    </row>
    <row r="205" spans="1:17" ht="15.6" x14ac:dyDescent="0.3">
      <c r="A205" s="500" t="s">
        <v>365</v>
      </c>
      <c r="B205" s="493" t="s">
        <v>366</v>
      </c>
      <c r="C205" s="768">
        <f>'23.sz.bev. korm. funk.'!C88/12</f>
        <v>0</v>
      </c>
      <c r="D205" s="768">
        <v>0</v>
      </c>
      <c r="E205" s="768">
        <v>0</v>
      </c>
      <c r="F205" s="768">
        <v>0</v>
      </c>
      <c r="G205" s="768">
        <v>0</v>
      </c>
      <c r="H205" s="768">
        <v>0</v>
      </c>
      <c r="I205" s="768">
        <v>0</v>
      </c>
      <c r="J205" s="768">
        <v>0</v>
      </c>
      <c r="K205" s="768">
        <f>'23.sz.bev. korm. funk.'!D88/12</f>
        <v>0</v>
      </c>
      <c r="L205" s="768">
        <f>'23.sz.bev. korm. funk.'!E88/12</f>
        <v>0</v>
      </c>
      <c r="M205" s="768">
        <f>'23.sz.bev. korm. funk.'!F88/12</f>
        <v>0</v>
      </c>
      <c r="N205" s="768">
        <f>'23.sz.bev. korm. funk.'!G88/12</f>
        <v>0</v>
      </c>
      <c r="O205" s="566">
        <f>'4.sz.m.bevételek M-F'!C87</f>
        <v>0</v>
      </c>
      <c r="P205" s="431"/>
      <c r="Q205" s="431"/>
    </row>
    <row r="206" spans="1:17" ht="15.6" x14ac:dyDescent="0.3">
      <c r="A206" s="500" t="s">
        <v>367</v>
      </c>
      <c r="B206" s="493" t="s">
        <v>368</v>
      </c>
      <c r="C206" s="768">
        <f>'23.sz.bev. korm. funk.'!C89/12</f>
        <v>0</v>
      </c>
      <c r="D206" s="768">
        <v>0</v>
      </c>
      <c r="E206" s="768">
        <v>0</v>
      </c>
      <c r="F206" s="768">
        <v>0</v>
      </c>
      <c r="G206" s="768">
        <v>0</v>
      </c>
      <c r="H206" s="768">
        <v>0</v>
      </c>
      <c r="I206" s="768">
        <v>0</v>
      </c>
      <c r="J206" s="768">
        <v>0</v>
      </c>
      <c r="K206" s="768">
        <f>'23.sz.bev. korm. funk.'!D89/12</f>
        <v>0</v>
      </c>
      <c r="L206" s="768">
        <f>'23.sz.bev. korm. funk.'!E89/12</f>
        <v>0</v>
      </c>
      <c r="M206" s="768">
        <f>'23.sz.bev. korm. funk.'!F89/12</f>
        <v>0</v>
      </c>
      <c r="N206" s="768">
        <f>'23.sz.bev. korm. funk.'!G89/12</f>
        <v>0</v>
      </c>
      <c r="O206" s="566">
        <f>'4.sz.m.bevételek M-F'!C88</f>
        <v>0</v>
      </c>
      <c r="P206" s="431"/>
      <c r="Q206" s="431"/>
    </row>
    <row r="207" spans="1:17" ht="15.6" x14ac:dyDescent="0.3">
      <c r="A207" s="500" t="s">
        <v>369</v>
      </c>
      <c r="B207" s="493" t="s">
        <v>370</v>
      </c>
      <c r="C207" s="768">
        <f>'23.sz.bev. korm. funk.'!C90/12</f>
        <v>0</v>
      </c>
      <c r="D207" s="768">
        <v>0</v>
      </c>
      <c r="E207" s="768">
        <v>0</v>
      </c>
      <c r="F207" s="768">
        <v>0</v>
      </c>
      <c r="G207" s="768">
        <v>0</v>
      </c>
      <c r="H207" s="768">
        <v>0</v>
      </c>
      <c r="I207" s="768">
        <v>0</v>
      </c>
      <c r="J207" s="768">
        <v>0</v>
      </c>
      <c r="K207" s="768">
        <f>'23.sz.bev. korm. funk.'!D90/12</f>
        <v>0</v>
      </c>
      <c r="L207" s="768">
        <f>'23.sz.bev. korm. funk.'!E90/12</f>
        <v>0</v>
      </c>
      <c r="M207" s="768">
        <f>'23.sz.bev. korm. funk.'!F90/12</f>
        <v>0</v>
      </c>
      <c r="N207" s="768">
        <f>'23.sz.bev. korm. funk.'!G90/12</f>
        <v>0</v>
      </c>
      <c r="O207" s="566">
        <f>'4.sz.m.bevételek M-F'!G89</f>
        <v>15315460</v>
      </c>
      <c r="P207" s="431"/>
      <c r="Q207" s="431"/>
    </row>
    <row r="208" spans="1:17" ht="15.6" x14ac:dyDescent="0.3">
      <c r="A208" s="496" t="s">
        <v>497</v>
      </c>
      <c r="B208" s="493" t="s">
        <v>371</v>
      </c>
      <c r="C208" s="768">
        <f>'23.sz.bev. korm. funk.'!C91/12</f>
        <v>0</v>
      </c>
      <c r="D208" s="768">
        <v>0</v>
      </c>
      <c r="E208" s="768">
        <v>0</v>
      </c>
      <c r="F208" s="768">
        <v>0</v>
      </c>
      <c r="G208" s="768">
        <v>0</v>
      </c>
      <c r="H208" s="768">
        <v>0</v>
      </c>
      <c r="I208" s="768">
        <v>0</v>
      </c>
      <c r="J208" s="768">
        <v>0</v>
      </c>
      <c r="K208" s="768">
        <f>'23.sz.bev. korm. funk.'!D91/12</f>
        <v>0</v>
      </c>
      <c r="L208" s="768">
        <f>'23.sz.bev. korm. funk.'!E91/12</f>
        <v>0</v>
      </c>
      <c r="M208" s="768">
        <f>'23.sz.bev. korm. funk.'!F91/12</f>
        <v>0</v>
      </c>
      <c r="N208" s="768">
        <f>'23.sz.bev. korm. funk.'!G91/12</f>
        <v>0</v>
      </c>
      <c r="O208" s="566">
        <f>'4.sz.m.bevételek M-F'!C90</f>
        <v>0</v>
      </c>
      <c r="P208" s="431"/>
      <c r="Q208" s="431"/>
    </row>
    <row r="209" spans="1:17" ht="15.6" x14ac:dyDescent="0.3">
      <c r="A209" s="497" t="s">
        <v>516</v>
      </c>
      <c r="B209" s="494" t="s">
        <v>373</v>
      </c>
      <c r="C209" s="768">
        <f>SUM(C193,C198,C203:C208)</f>
        <v>15315460</v>
      </c>
      <c r="D209" s="768">
        <f t="shared" ref="D209:N209" si="70">SUM(D193,D198,D203:D208)</f>
        <v>0</v>
      </c>
      <c r="E209" s="768">
        <v>500000</v>
      </c>
      <c r="F209" s="768">
        <f t="shared" si="70"/>
        <v>0</v>
      </c>
      <c r="G209" s="768">
        <f t="shared" si="70"/>
        <v>0</v>
      </c>
      <c r="H209" s="768">
        <f t="shared" si="70"/>
        <v>0</v>
      </c>
      <c r="I209" s="768">
        <f t="shared" si="70"/>
        <v>0</v>
      </c>
      <c r="J209" s="768">
        <f t="shared" si="70"/>
        <v>0</v>
      </c>
      <c r="K209" s="768">
        <f t="shared" si="70"/>
        <v>0</v>
      </c>
      <c r="L209" s="768">
        <f t="shared" si="70"/>
        <v>0</v>
      </c>
      <c r="M209" s="768">
        <f t="shared" si="70"/>
        <v>0</v>
      </c>
      <c r="N209" s="768">
        <f t="shared" si="70"/>
        <v>0</v>
      </c>
      <c r="O209" s="563">
        <v>15315460</v>
      </c>
      <c r="P209" s="431"/>
      <c r="Q209" s="431"/>
    </row>
    <row r="210" spans="1:17" ht="15.6" x14ac:dyDescent="0.3">
      <c r="A210" s="496" t="s">
        <v>374</v>
      </c>
      <c r="B210" s="493" t="s">
        <v>375</v>
      </c>
      <c r="C210" s="768">
        <f>'23.sz.bev. korm. funk.'!C93/12</f>
        <v>0</v>
      </c>
      <c r="D210" s="768">
        <v>0</v>
      </c>
      <c r="E210" s="768">
        <v>0</v>
      </c>
      <c r="F210" s="768">
        <v>0</v>
      </c>
      <c r="G210" s="768">
        <v>0</v>
      </c>
      <c r="H210" s="768">
        <v>0</v>
      </c>
      <c r="I210" s="768">
        <v>0</v>
      </c>
      <c r="J210" s="768">
        <v>0</v>
      </c>
      <c r="K210" s="768">
        <f>'23.sz.bev. korm. funk.'!D93/12</f>
        <v>0</v>
      </c>
      <c r="L210" s="768">
        <f>'23.sz.bev. korm. funk.'!E93/12</f>
        <v>0</v>
      </c>
      <c r="M210" s="768">
        <f>'23.sz.bev. korm. funk.'!F93/12</f>
        <v>0</v>
      </c>
      <c r="N210" s="768">
        <f>'23.sz.bev. korm. funk.'!G93/12</f>
        <v>0</v>
      </c>
      <c r="O210" s="566">
        <f>'4.sz.m.bevételek M-F'!C92</f>
        <v>0</v>
      </c>
      <c r="P210" s="431"/>
      <c r="Q210" s="431"/>
    </row>
    <row r="211" spans="1:17" ht="15.6" x14ac:dyDescent="0.3">
      <c r="A211" s="496" t="s">
        <v>376</v>
      </c>
      <c r="B211" s="493" t="s">
        <v>377</v>
      </c>
      <c r="C211" s="768">
        <f>'23.sz.bev. korm. funk.'!C94/12</f>
        <v>0</v>
      </c>
      <c r="D211" s="768">
        <v>0</v>
      </c>
      <c r="E211" s="768">
        <v>0</v>
      </c>
      <c r="F211" s="768">
        <v>0</v>
      </c>
      <c r="G211" s="768">
        <v>0</v>
      </c>
      <c r="H211" s="768">
        <v>0</v>
      </c>
      <c r="I211" s="768">
        <v>0</v>
      </c>
      <c r="J211" s="768">
        <v>0</v>
      </c>
      <c r="K211" s="768">
        <f>'23.sz.bev. korm. funk.'!D94/12</f>
        <v>0</v>
      </c>
      <c r="L211" s="768">
        <f>'23.sz.bev. korm. funk.'!E94/12</f>
        <v>0</v>
      </c>
      <c r="M211" s="768">
        <f>'23.sz.bev. korm. funk.'!F94/12</f>
        <v>0</v>
      </c>
      <c r="N211" s="768">
        <f>'23.sz.bev. korm. funk.'!G94/12</f>
        <v>0</v>
      </c>
      <c r="O211" s="566">
        <f>'4.sz.m.bevételek M-F'!C93</f>
        <v>0</v>
      </c>
      <c r="P211" s="431"/>
      <c r="Q211" s="431"/>
    </row>
    <row r="212" spans="1:17" ht="15.6" x14ac:dyDescent="0.3">
      <c r="A212" s="500" t="s">
        <v>378</v>
      </c>
      <c r="B212" s="493" t="s">
        <v>379</v>
      </c>
      <c r="C212" s="768">
        <f>'23.sz.bev. korm. funk.'!C95/12</f>
        <v>0</v>
      </c>
      <c r="D212" s="768">
        <v>0</v>
      </c>
      <c r="E212" s="768">
        <v>0</v>
      </c>
      <c r="F212" s="768">
        <v>0</v>
      </c>
      <c r="G212" s="768">
        <v>0</v>
      </c>
      <c r="H212" s="768">
        <v>0</v>
      </c>
      <c r="I212" s="768">
        <v>0</v>
      </c>
      <c r="J212" s="768">
        <v>0</v>
      </c>
      <c r="K212" s="768">
        <f>'23.sz.bev. korm. funk.'!D95/12</f>
        <v>0</v>
      </c>
      <c r="L212" s="768">
        <f>'23.sz.bev. korm. funk.'!E95/12</f>
        <v>0</v>
      </c>
      <c r="M212" s="768">
        <f>'23.sz.bev. korm. funk.'!F95/12</f>
        <v>0</v>
      </c>
      <c r="N212" s="768">
        <f>'23.sz.bev. korm. funk.'!G95/12</f>
        <v>0</v>
      </c>
      <c r="O212" s="566">
        <f>'4.sz.m.bevételek M-F'!C94</f>
        <v>0</v>
      </c>
      <c r="P212" s="431"/>
      <c r="Q212" s="431"/>
    </row>
    <row r="213" spans="1:17" ht="15.6" x14ac:dyDescent="0.3">
      <c r="A213" s="500" t="s">
        <v>498</v>
      </c>
      <c r="B213" s="493" t="s">
        <v>380</v>
      </c>
      <c r="C213" s="768">
        <f>'23.sz.bev. korm. funk.'!C96/12</f>
        <v>0</v>
      </c>
      <c r="D213" s="768">
        <v>0</v>
      </c>
      <c r="E213" s="768">
        <v>0</v>
      </c>
      <c r="F213" s="768">
        <v>0</v>
      </c>
      <c r="G213" s="768">
        <v>0</v>
      </c>
      <c r="H213" s="768">
        <v>0</v>
      </c>
      <c r="I213" s="768">
        <v>0</v>
      </c>
      <c r="J213" s="768">
        <v>0</v>
      </c>
      <c r="K213" s="768">
        <f>'23.sz.bev. korm. funk.'!D96/12</f>
        <v>0</v>
      </c>
      <c r="L213" s="768">
        <f>'23.sz.bev. korm. funk.'!E96/12</f>
        <v>0</v>
      </c>
      <c r="M213" s="768">
        <f>'23.sz.bev. korm. funk.'!F96/12</f>
        <v>0</v>
      </c>
      <c r="N213" s="768">
        <f>'23.sz.bev. korm. funk.'!G96/12</f>
        <v>0</v>
      </c>
      <c r="O213" s="566">
        <f>'4.sz.m.bevételek M-F'!C95</f>
        <v>0</v>
      </c>
      <c r="P213" s="431"/>
      <c r="Q213" s="431"/>
    </row>
    <row r="214" spans="1:17" ht="15.6" x14ac:dyDescent="0.3">
      <c r="A214" s="501" t="s">
        <v>517</v>
      </c>
      <c r="B214" s="494" t="s">
        <v>381</v>
      </c>
      <c r="C214" s="768">
        <f>'23.sz.bev. korm. funk.'!C97/12</f>
        <v>0</v>
      </c>
      <c r="D214" s="768">
        <v>0</v>
      </c>
      <c r="E214" s="768">
        <v>0</v>
      </c>
      <c r="F214" s="768">
        <v>0</v>
      </c>
      <c r="G214" s="768">
        <v>0</v>
      </c>
      <c r="H214" s="768">
        <v>0</v>
      </c>
      <c r="I214" s="768">
        <v>0</v>
      </c>
      <c r="J214" s="768">
        <v>0</v>
      </c>
      <c r="K214" s="768">
        <f>'23.sz.bev. korm. funk.'!D97/12</f>
        <v>0</v>
      </c>
      <c r="L214" s="768">
        <f>'23.sz.bev. korm. funk.'!E97/12</f>
        <v>0</v>
      </c>
      <c r="M214" s="768">
        <f>'23.sz.bev. korm. funk.'!F97/12</f>
        <v>0</v>
      </c>
      <c r="N214" s="768">
        <f>'23.sz.bev. korm. funk.'!G97/12</f>
        <v>0</v>
      </c>
      <c r="O214" s="566">
        <v>0</v>
      </c>
      <c r="P214" s="431"/>
      <c r="Q214" s="431"/>
    </row>
    <row r="215" spans="1:17" ht="15.6" x14ac:dyDescent="0.3">
      <c r="A215" s="497" t="s">
        <v>382</v>
      </c>
      <c r="B215" s="494" t="s">
        <v>383</v>
      </c>
      <c r="C215" s="768">
        <f>'23.sz.bev. korm. funk.'!C98/12</f>
        <v>0</v>
      </c>
      <c r="D215" s="768">
        <v>0</v>
      </c>
      <c r="E215" s="768">
        <v>0</v>
      </c>
      <c r="F215" s="768">
        <v>0</v>
      </c>
      <c r="G215" s="768">
        <v>0</v>
      </c>
      <c r="H215" s="768">
        <v>0</v>
      </c>
      <c r="I215" s="768">
        <v>0</v>
      </c>
      <c r="J215" s="768">
        <v>0</v>
      </c>
      <c r="K215" s="768">
        <f>'23.sz.bev. korm. funk.'!D98/12</f>
        <v>0</v>
      </c>
      <c r="L215" s="768">
        <f>'23.sz.bev. korm. funk.'!E98/12</f>
        <v>0</v>
      </c>
      <c r="M215" s="768">
        <f>'23.sz.bev. korm. funk.'!F98/12</f>
        <v>0</v>
      </c>
      <c r="N215" s="768">
        <f>'23.sz.bev. korm. funk.'!G98/12</f>
        <v>0</v>
      </c>
      <c r="O215" s="566">
        <v>0</v>
      </c>
      <c r="P215" s="431"/>
      <c r="Q215" s="431"/>
    </row>
    <row r="216" spans="1:17" ht="15.6" x14ac:dyDescent="0.3">
      <c r="A216" s="501" t="s">
        <v>518</v>
      </c>
      <c r="B216" s="494" t="s">
        <v>384</v>
      </c>
      <c r="C216" s="768">
        <f>SUM(C209,C214:C215)</f>
        <v>15315460</v>
      </c>
      <c r="D216" s="768">
        <f t="shared" ref="D216:N216" si="71">SUM(D209,D214:D215)</f>
        <v>0</v>
      </c>
      <c r="E216" s="768">
        <f t="shared" si="71"/>
        <v>500000</v>
      </c>
      <c r="F216" s="768">
        <f t="shared" si="71"/>
        <v>0</v>
      </c>
      <c r="G216" s="768">
        <f t="shared" si="71"/>
        <v>0</v>
      </c>
      <c r="H216" s="768">
        <f t="shared" si="71"/>
        <v>0</v>
      </c>
      <c r="I216" s="768">
        <f t="shared" si="71"/>
        <v>0</v>
      </c>
      <c r="J216" s="768">
        <f t="shared" si="71"/>
        <v>0</v>
      </c>
      <c r="K216" s="768">
        <f t="shared" si="71"/>
        <v>0</v>
      </c>
      <c r="L216" s="768">
        <f t="shared" si="71"/>
        <v>0</v>
      </c>
      <c r="M216" s="768">
        <f t="shared" si="71"/>
        <v>0</v>
      </c>
      <c r="N216" s="768">
        <f t="shared" si="71"/>
        <v>0</v>
      </c>
      <c r="O216" s="566">
        <f>'4.sz.m.bevételek M-F'!C96</f>
        <v>15315460</v>
      </c>
      <c r="P216" s="431"/>
      <c r="Q216" s="431"/>
    </row>
    <row r="217" spans="1:17" ht="15.6" x14ac:dyDescent="0.3">
      <c r="A217" s="565" t="s">
        <v>500</v>
      </c>
      <c r="B217" s="593"/>
      <c r="C217" s="563">
        <f>C187+C216</f>
        <v>18564014.333333332</v>
      </c>
      <c r="D217" s="563">
        <f t="shared" ref="D217:N217" si="72">D187+D216</f>
        <v>3248554.333333333</v>
      </c>
      <c r="E217" s="563">
        <f>E187+E216</f>
        <v>4688554.333333333</v>
      </c>
      <c r="F217" s="563">
        <f t="shared" si="72"/>
        <v>3248554.333333333</v>
      </c>
      <c r="G217" s="563">
        <f t="shared" si="72"/>
        <v>3248554.333333333</v>
      </c>
      <c r="H217" s="563">
        <f t="shared" si="72"/>
        <v>3248554.333333333</v>
      </c>
      <c r="I217" s="563">
        <f t="shared" si="72"/>
        <v>4548554.333333333</v>
      </c>
      <c r="J217" s="563">
        <f t="shared" si="72"/>
        <v>3248554.333333333</v>
      </c>
      <c r="K217" s="563">
        <f t="shared" si="72"/>
        <v>12184850.333333332</v>
      </c>
      <c r="L217" s="563">
        <f t="shared" si="72"/>
        <v>3248554.333333333</v>
      </c>
      <c r="M217" s="563">
        <f t="shared" si="72"/>
        <v>3248554.333333333</v>
      </c>
      <c r="N217" s="563">
        <f t="shared" si="72"/>
        <v>3248554.333333333</v>
      </c>
      <c r="O217" s="563">
        <f>'4.sz.m.bevételek M-F'!G97</f>
        <v>65974408</v>
      </c>
      <c r="P217" s="431"/>
      <c r="Q217" s="431"/>
    </row>
    <row r="218" spans="1:17" x14ac:dyDescent="0.3">
      <c r="B218" s="431"/>
      <c r="C218" s="431"/>
      <c r="D218" s="431"/>
      <c r="E218" s="431"/>
      <c r="F218" s="431"/>
      <c r="G218" s="431"/>
      <c r="H218" s="431"/>
      <c r="I218" s="431"/>
      <c r="J218" s="431"/>
      <c r="K218" s="431"/>
      <c r="L218" s="431"/>
      <c r="M218" s="431"/>
      <c r="N218" s="431"/>
      <c r="P218" s="835"/>
      <c r="Q218" s="431"/>
    </row>
    <row r="219" spans="1:17" x14ac:dyDescent="0.3">
      <c r="B219" s="431"/>
      <c r="C219" s="431"/>
      <c r="D219" s="431"/>
      <c r="E219" s="431"/>
      <c r="F219" s="431"/>
      <c r="G219" s="431"/>
      <c r="H219" s="431"/>
      <c r="I219" s="431"/>
      <c r="J219" s="431"/>
      <c r="K219" s="431"/>
      <c r="L219" s="431"/>
      <c r="M219" s="431"/>
      <c r="N219" s="431"/>
      <c r="O219" s="431"/>
      <c r="P219" s="835"/>
      <c r="Q219" s="431"/>
    </row>
    <row r="220" spans="1:17" x14ac:dyDescent="0.3">
      <c r="B220" s="431"/>
      <c r="C220" s="431"/>
      <c r="D220" s="431"/>
      <c r="E220" s="431"/>
      <c r="F220" s="431"/>
      <c r="G220" s="431"/>
      <c r="H220" s="431"/>
      <c r="I220" s="431"/>
      <c r="J220" s="431"/>
      <c r="K220" s="431"/>
      <c r="L220" s="431"/>
      <c r="M220" s="431"/>
      <c r="N220" s="431"/>
      <c r="O220" s="431"/>
      <c r="P220" s="431"/>
      <c r="Q220" s="431"/>
    </row>
    <row r="221" spans="1:17" x14ac:dyDescent="0.3">
      <c r="B221" s="431"/>
      <c r="C221" s="431"/>
      <c r="D221" s="431"/>
      <c r="E221" s="431"/>
      <c r="F221" s="431"/>
      <c r="G221" s="431"/>
      <c r="H221" s="431"/>
      <c r="I221" s="431"/>
      <c r="J221" s="431"/>
      <c r="K221" s="431"/>
      <c r="L221" s="431"/>
      <c r="M221" s="431"/>
      <c r="N221" s="431"/>
      <c r="O221" s="431"/>
      <c r="P221" s="431"/>
      <c r="Q221" s="431"/>
    </row>
    <row r="222" spans="1:17" x14ac:dyDescent="0.3">
      <c r="B222" s="431"/>
      <c r="C222" s="431"/>
      <c r="D222" s="431"/>
      <c r="E222" s="431"/>
      <c r="F222" s="431"/>
      <c r="G222" s="431"/>
      <c r="H222" s="431"/>
      <c r="I222" s="431"/>
      <c r="J222" s="431"/>
      <c r="K222" s="431"/>
      <c r="L222" s="431"/>
      <c r="M222" s="431"/>
      <c r="N222" s="431"/>
      <c r="O222" s="431"/>
      <c r="P222" s="431"/>
      <c r="Q222" s="431"/>
    </row>
    <row r="223" spans="1:17" x14ac:dyDescent="0.3">
      <c r="B223" s="431"/>
      <c r="C223" s="431"/>
      <c r="D223" s="431"/>
      <c r="E223" s="431"/>
      <c r="F223" s="431"/>
      <c r="G223" s="431"/>
      <c r="H223" s="431"/>
      <c r="I223" s="431"/>
      <c r="J223" s="431"/>
      <c r="K223" s="431"/>
      <c r="L223" s="431"/>
      <c r="M223" s="431"/>
      <c r="N223" s="431"/>
      <c r="O223" s="431"/>
      <c r="P223" s="431"/>
      <c r="Q223" s="431"/>
    </row>
    <row r="224" spans="1:17" x14ac:dyDescent="0.3">
      <c r="B224" s="431"/>
      <c r="C224" s="431"/>
      <c r="D224" s="431"/>
      <c r="E224" s="431"/>
      <c r="F224" s="431"/>
      <c r="G224" s="431"/>
      <c r="H224" s="431"/>
      <c r="I224" s="431"/>
      <c r="J224" s="431"/>
      <c r="K224" s="431"/>
      <c r="L224" s="431"/>
      <c r="M224" s="431"/>
      <c r="N224" s="431"/>
      <c r="O224" s="431"/>
      <c r="P224" s="431"/>
      <c r="Q224" s="431"/>
    </row>
    <row r="225" spans="2:17" x14ac:dyDescent="0.3">
      <c r="B225" s="431"/>
      <c r="C225" s="431"/>
      <c r="D225" s="431"/>
      <c r="E225" s="431"/>
      <c r="F225" s="431"/>
      <c r="G225" s="431"/>
      <c r="H225" s="431"/>
      <c r="I225" s="431"/>
      <c r="J225" s="431"/>
      <c r="K225" s="431"/>
      <c r="L225" s="431"/>
      <c r="M225" s="431"/>
      <c r="N225" s="431"/>
      <c r="O225" s="431"/>
      <c r="P225" s="431"/>
      <c r="Q225" s="431"/>
    </row>
    <row r="226" spans="2:17" x14ac:dyDescent="0.3">
      <c r="B226" s="431"/>
      <c r="C226" s="431"/>
      <c r="D226" s="431"/>
      <c r="E226" s="431"/>
      <c r="F226" s="431"/>
      <c r="G226" s="431"/>
      <c r="H226" s="431"/>
      <c r="I226" s="431"/>
      <c r="J226" s="431"/>
      <c r="K226" s="431"/>
      <c r="L226" s="431"/>
      <c r="M226" s="431"/>
      <c r="N226" s="431"/>
      <c r="O226" s="431"/>
      <c r="P226" s="431"/>
      <c r="Q226" s="431"/>
    </row>
    <row r="227" spans="2:17" x14ac:dyDescent="0.3">
      <c r="B227" s="431"/>
      <c r="C227" s="431"/>
      <c r="D227" s="431"/>
      <c r="E227" s="431"/>
      <c r="F227" s="431"/>
      <c r="G227" s="431"/>
      <c r="H227" s="431"/>
      <c r="I227" s="431"/>
      <c r="J227" s="431"/>
      <c r="K227" s="431"/>
      <c r="L227" s="431"/>
      <c r="M227" s="431"/>
      <c r="N227" s="431"/>
      <c r="O227" s="431"/>
      <c r="P227" s="431"/>
      <c r="Q227" s="431"/>
    </row>
    <row r="228" spans="2:17" x14ac:dyDescent="0.3">
      <c r="B228" s="431"/>
      <c r="C228" s="431"/>
      <c r="D228" s="431"/>
      <c r="E228" s="431"/>
      <c r="F228" s="431"/>
      <c r="G228" s="431"/>
      <c r="H228" s="431"/>
      <c r="I228" s="431"/>
      <c r="J228" s="431"/>
      <c r="K228" s="431"/>
      <c r="L228" s="431"/>
      <c r="M228" s="431"/>
      <c r="N228" s="431"/>
      <c r="O228" s="431"/>
      <c r="P228" s="431"/>
      <c r="Q228" s="431"/>
    </row>
    <row r="229" spans="2:17" x14ac:dyDescent="0.3">
      <c r="B229" s="431"/>
      <c r="C229" s="431"/>
      <c r="D229" s="431"/>
      <c r="E229" s="431"/>
      <c r="F229" s="431"/>
      <c r="G229" s="431"/>
      <c r="H229" s="431"/>
      <c r="I229" s="431"/>
      <c r="J229" s="431"/>
      <c r="K229" s="431"/>
      <c r="L229" s="431"/>
      <c r="M229" s="431"/>
      <c r="N229" s="431"/>
      <c r="O229" s="431"/>
      <c r="P229" s="431"/>
      <c r="Q229" s="431"/>
    </row>
    <row r="230" spans="2:17" x14ac:dyDescent="0.3">
      <c r="B230" s="431"/>
      <c r="C230" s="431"/>
      <c r="D230" s="431"/>
      <c r="E230" s="431"/>
      <c r="F230" s="431"/>
      <c r="G230" s="431"/>
      <c r="H230" s="431"/>
      <c r="I230" s="431"/>
      <c r="J230" s="431"/>
      <c r="K230" s="431"/>
      <c r="L230" s="431"/>
      <c r="M230" s="431"/>
      <c r="N230" s="431"/>
      <c r="O230" s="431"/>
      <c r="P230" s="431"/>
      <c r="Q230" s="431"/>
    </row>
  </sheetData>
  <mergeCells count="4">
    <mergeCell ref="A1:O1"/>
    <mergeCell ref="A2:O2"/>
    <mergeCell ref="A3:O3"/>
    <mergeCell ref="A4:O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5" fitToHeight="2" orientation="portrait" horizontalDpi="300" verticalDpi="300" r:id="rId1"/>
  <rowBreaks count="1" manualBreakCount="1">
    <brk id="164" max="16" man="1"/>
  </rowBreak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L31"/>
  <sheetViews>
    <sheetView view="pageBreakPreview" zoomScale="60" zoomScaleNormal="100" workbookViewId="0">
      <selection activeCell="E17" sqref="E17"/>
    </sheetView>
  </sheetViews>
  <sheetFormatPr defaultRowHeight="14.4" x14ac:dyDescent="0.3"/>
  <cols>
    <col min="1" max="1" width="101.33203125" customWidth="1"/>
    <col min="2" max="2" width="16.33203125" customWidth="1"/>
    <col min="3" max="5" width="14.6640625" bestFit="1" customWidth="1"/>
    <col min="6" max="6" width="11.44140625" hidden="1" customWidth="1"/>
  </cols>
  <sheetData>
    <row r="1" spans="1:12" ht="15.6" x14ac:dyDescent="0.3">
      <c r="A1" s="1018" t="s">
        <v>1160</v>
      </c>
      <c r="B1" s="1018"/>
      <c r="C1" s="1018"/>
      <c r="D1" s="1018"/>
      <c r="E1" s="1018"/>
      <c r="F1" s="1018"/>
    </row>
    <row r="2" spans="1:12" s="154" customFormat="1" ht="18" x14ac:dyDescent="0.35">
      <c r="A2" s="998" t="str">
        <f>' Melléklet 2020'!A1:B1</f>
        <v>Szőc Község Önkormányzata</v>
      </c>
      <c r="B2" s="998"/>
      <c r="C2" s="998"/>
      <c r="D2" s="998"/>
      <c r="E2" s="998"/>
      <c r="F2" s="998"/>
      <c r="G2" s="149"/>
      <c r="H2" s="149"/>
      <c r="I2" s="149"/>
      <c r="J2" s="149"/>
      <c r="K2" s="149"/>
      <c r="L2" s="149"/>
    </row>
    <row r="3" spans="1:12" s="154" customFormat="1" ht="22.5" customHeight="1" x14ac:dyDescent="0.35">
      <c r="A3" s="999" t="s">
        <v>1121</v>
      </c>
      <c r="B3" s="999"/>
      <c r="C3" s="999"/>
      <c r="D3" s="999"/>
      <c r="E3" s="999"/>
      <c r="F3" s="999"/>
      <c r="G3" s="127"/>
      <c r="H3" s="127"/>
      <c r="I3" s="127"/>
      <c r="J3" s="127"/>
      <c r="K3" s="127"/>
      <c r="L3" s="127"/>
    </row>
    <row r="4" spans="1:12" ht="23.25" customHeight="1" x14ac:dyDescent="0.3">
      <c r="A4" s="1019" t="s">
        <v>876</v>
      </c>
      <c r="B4" s="1021"/>
      <c r="C4" s="1021"/>
      <c r="D4" s="1021"/>
      <c r="E4" s="1021"/>
      <c r="F4" s="1021"/>
    </row>
    <row r="5" spans="1:12" ht="15.6" x14ac:dyDescent="0.3">
      <c r="A5" s="466"/>
      <c r="B5" s="466"/>
      <c r="C5" s="466"/>
      <c r="D5" s="466"/>
      <c r="E5" s="466"/>
      <c r="F5" s="466"/>
    </row>
    <row r="6" spans="1:12" ht="15.6" x14ac:dyDescent="0.3">
      <c r="A6" s="525" t="s">
        <v>664</v>
      </c>
      <c r="B6" s="466"/>
      <c r="C6" s="466"/>
      <c r="D6" s="466"/>
      <c r="E6" s="466"/>
      <c r="F6" s="466"/>
    </row>
    <row r="7" spans="1:12" ht="48.6" x14ac:dyDescent="0.3">
      <c r="A7" s="637" t="s">
        <v>38</v>
      </c>
      <c r="B7" s="637" t="s">
        <v>1128</v>
      </c>
      <c r="C7" s="637" t="s">
        <v>1037</v>
      </c>
      <c r="D7" s="637" t="s">
        <v>1075</v>
      </c>
      <c r="E7" s="637" t="s">
        <v>1129</v>
      </c>
      <c r="F7" s="637" t="s">
        <v>854</v>
      </c>
    </row>
    <row r="8" spans="1:12" ht="15.6" x14ac:dyDescent="0.3">
      <c r="A8" s="587" t="s">
        <v>861</v>
      </c>
      <c r="B8" s="638">
        <v>12877000</v>
      </c>
      <c r="C8" s="638">
        <f>B8*1.1</f>
        <v>14164700.000000002</v>
      </c>
      <c r="D8" s="638">
        <f t="shared" ref="D8:E8" si="0">C8*1.1</f>
        <v>15581170.000000004</v>
      </c>
      <c r="E8" s="638">
        <f t="shared" si="0"/>
        <v>17139287.000000004</v>
      </c>
      <c r="F8" s="638"/>
    </row>
    <row r="9" spans="1:12" ht="15.6" x14ac:dyDescent="0.3">
      <c r="A9" s="587" t="s">
        <v>862</v>
      </c>
      <c r="B9" s="638">
        <v>2249000</v>
      </c>
      <c r="C9" s="638">
        <f t="shared" ref="C9:E12" si="1">B9*1.1</f>
        <v>2473900</v>
      </c>
      <c r="D9" s="638">
        <f t="shared" si="1"/>
        <v>2721290</v>
      </c>
      <c r="E9" s="638">
        <f t="shared" si="1"/>
        <v>2993419.0000000005</v>
      </c>
      <c r="F9" s="638"/>
    </row>
    <row r="10" spans="1:12" ht="15.6" x14ac:dyDescent="0.3">
      <c r="A10" s="587" t="s">
        <v>863</v>
      </c>
      <c r="B10" s="638">
        <v>9321000</v>
      </c>
      <c r="C10" s="638">
        <f t="shared" si="1"/>
        <v>10253100</v>
      </c>
      <c r="D10" s="638">
        <f t="shared" si="1"/>
        <v>11278410</v>
      </c>
      <c r="E10" s="638">
        <f t="shared" si="1"/>
        <v>12406251.000000002</v>
      </c>
      <c r="F10" s="638"/>
    </row>
    <row r="11" spans="1:12" ht="15.6" x14ac:dyDescent="0.3">
      <c r="A11" s="587" t="s">
        <v>864</v>
      </c>
      <c r="B11" s="638">
        <v>6712000</v>
      </c>
      <c r="C11" s="638">
        <f t="shared" si="1"/>
        <v>7383200.0000000009</v>
      </c>
      <c r="D11" s="638">
        <f t="shared" si="1"/>
        <v>8121520.0000000019</v>
      </c>
      <c r="E11" s="638">
        <f t="shared" si="1"/>
        <v>8933672.0000000019</v>
      </c>
      <c r="F11" s="638"/>
    </row>
    <row r="12" spans="1:12" ht="16.2" x14ac:dyDescent="0.3">
      <c r="A12" s="587" t="s">
        <v>867</v>
      </c>
      <c r="B12" s="638">
        <v>6369219</v>
      </c>
      <c r="C12" s="638">
        <f t="shared" si="1"/>
        <v>7006140.9000000004</v>
      </c>
      <c r="D12" s="638">
        <f t="shared" si="1"/>
        <v>7706754.9900000012</v>
      </c>
      <c r="E12" s="638">
        <f t="shared" si="1"/>
        <v>8477430.4890000019</v>
      </c>
      <c r="F12" s="636"/>
    </row>
    <row r="13" spans="1:12" ht="16.2" x14ac:dyDescent="0.3">
      <c r="A13" s="587" t="s">
        <v>42</v>
      </c>
      <c r="B13" s="636"/>
      <c r="C13" s="636"/>
      <c r="D13" s="636"/>
      <c r="E13" s="636"/>
      <c r="F13" s="636"/>
    </row>
    <row r="14" spans="1:12" ht="16.2" x14ac:dyDescent="0.3">
      <c r="A14" s="635" t="s">
        <v>868</v>
      </c>
      <c r="B14" s="636">
        <f>SUM(B8:B13)</f>
        <v>37528219</v>
      </c>
      <c r="C14" s="636">
        <f t="shared" ref="C14:F14" si="2">SUM(C8:C13)</f>
        <v>41281040.899999999</v>
      </c>
      <c r="D14" s="636">
        <f t="shared" ref="D14:E14" si="3">SUM(D8:D13)</f>
        <v>45409144.99000001</v>
      </c>
      <c r="E14" s="636">
        <f t="shared" si="3"/>
        <v>49950059.489000008</v>
      </c>
      <c r="F14" s="636">
        <f t="shared" si="2"/>
        <v>0</v>
      </c>
    </row>
    <row r="15" spans="1:12" ht="15.6" x14ac:dyDescent="0.3">
      <c r="A15" s="587" t="s">
        <v>43</v>
      </c>
      <c r="B15" s="638">
        <f t="shared" ref="B15:F15" si="4">SUM(B13:B13)</f>
        <v>0</v>
      </c>
      <c r="C15" s="638">
        <f t="shared" si="4"/>
        <v>0</v>
      </c>
      <c r="D15" s="638">
        <f t="shared" ref="D15:E15" si="5">SUM(D13:D13)</f>
        <v>0</v>
      </c>
      <c r="E15" s="638">
        <f t="shared" si="5"/>
        <v>0</v>
      </c>
      <c r="F15" s="638">
        <f t="shared" si="4"/>
        <v>0</v>
      </c>
    </row>
    <row r="16" spans="1:12" ht="15.6" x14ac:dyDescent="0.3">
      <c r="A16" s="587" t="s">
        <v>865</v>
      </c>
      <c r="B16" s="638">
        <f>'3.sz.m.kiadások M-F'!C84</f>
        <v>2645500</v>
      </c>
      <c r="C16" s="638">
        <v>635000</v>
      </c>
      <c r="D16" s="638">
        <v>0</v>
      </c>
      <c r="E16" s="638">
        <v>0</v>
      </c>
      <c r="F16" s="638"/>
    </row>
    <row r="17" spans="1:6" ht="15.6" x14ac:dyDescent="0.3">
      <c r="A17" s="587" t="s">
        <v>866</v>
      </c>
      <c r="B17" s="638">
        <f>'3.sz.m.kiadások M-F'!C89</f>
        <v>8651000</v>
      </c>
      <c r="C17" s="638">
        <v>0</v>
      </c>
      <c r="D17" s="638">
        <v>0</v>
      </c>
      <c r="E17" s="638">
        <v>0</v>
      </c>
      <c r="F17" s="638"/>
    </row>
    <row r="18" spans="1:6" ht="16.2" x14ac:dyDescent="0.3">
      <c r="A18" s="635" t="s">
        <v>44</v>
      </c>
      <c r="B18" s="636">
        <f>SUM(B16:B17)</f>
        <v>11296500</v>
      </c>
      <c r="C18" s="636">
        <f t="shared" ref="C18:F18" si="6">SUM(C16:C17)</f>
        <v>635000</v>
      </c>
      <c r="D18" s="636">
        <f t="shared" ref="D18:E18" si="7">SUM(D16:D17)</f>
        <v>0</v>
      </c>
      <c r="E18" s="636">
        <f t="shared" si="7"/>
        <v>0</v>
      </c>
      <c r="F18" s="636">
        <f t="shared" si="6"/>
        <v>0</v>
      </c>
    </row>
    <row r="19" spans="1:6" ht="16.2" x14ac:dyDescent="0.3">
      <c r="A19" s="635" t="s">
        <v>869</v>
      </c>
      <c r="B19" s="636">
        <f>B14+B18</f>
        <v>48824719</v>
      </c>
      <c r="C19" s="636">
        <f t="shared" ref="C19:F19" si="8">C14+C18</f>
        <v>41916040.899999999</v>
      </c>
      <c r="D19" s="636">
        <f t="shared" ref="D19:E19" si="9">D14+D18</f>
        <v>45409144.99000001</v>
      </c>
      <c r="E19" s="636">
        <f t="shared" si="9"/>
        <v>49950059.489000008</v>
      </c>
      <c r="F19" s="636">
        <f t="shared" si="8"/>
        <v>0</v>
      </c>
    </row>
    <row r="20" spans="1:6" s="428" customFormat="1" ht="15.6" hidden="1" x14ac:dyDescent="0.3">
      <c r="A20" s="587"/>
      <c r="B20" s="638"/>
      <c r="C20" s="638"/>
      <c r="D20" s="638"/>
      <c r="E20" s="638"/>
      <c r="F20" s="638"/>
    </row>
    <row r="21" spans="1:6" ht="15.6" hidden="1" x14ac:dyDescent="0.3">
      <c r="A21" s="587"/>
      <c r="B21" s="638"/>
      <c r="C21" s="638"/>
      <c r="D21" s="638"/>
      <c r="E21" s="638"/>
      <c r="F21" s="638"/>
    </row>
    <row r="22" spans="1:6" ht="15.6" hidden="1" x14ac:dyDescent="0.3">
      <c r="A22" s="587"/>
      <c r="B22" s="638"/>
      <c r="C22" s="638"/>
      <c r="D22" s="638"/>
      <c r="E22" s="638"/>
      <c r="F22" s="638"/>
    </row>
    <row r="23" spans="1:6" ht="15.6" hidden="1" x14ac:dyDescent="0.3">
      <c r="A23" s="587"/>
      <c r="B23" s="638"/>
      <c r="C23" s="638"/>
      <c r="D23" s="638"/>
      <c r="E23" s="638"/>
      <c r="F23" s="638"/>
    </row>
    <row r="24" spans="1:6" ht="15.6" hidden="1" x14ac:dyDescent="0.3">
      <c r="A24" s="587"/>
      <c r="B24" s="638"/>
      <c r="C24" s="638"/>
      <c r="D24" s="638"/>
      <c r="E24" s="638"/>
      <c r="F24" s="638"/>
    </row>
    <row r="25" spans="1:6" ht="16.2" hidden="1" x14ac:dyDescent="0.3">
      <c r="A25" s="635" t="s">
        <v>45</v>
      </c>
      <c r="B25" s="636"/>
      <c r="C25" s="636"/>
      <c r="D25" s="636"/>
      <c r="E25" s="636"/>
      <c r="F25" s="636"/>
    </row>
    <row r="26" spans="1:6" ht="16.2" hidden="1" x14ac:dyDescent="0.3">
      <c r="A26" s="635"/>
      <c r="B26" s="636"/>
      <c r="C26" s="636"/>
      <c r="D26" s="636"/>
      <c r="E26" s="636"/>
      <c r="F26" s="636"/>
    </row>
    <row r="27" spans="1:6" ht="16.2" hidden="1" x14ac:dyDescent="0.3">
      <c r="A27" s="635"/>
      <c r="B27" s="636"/>
      <c r="C27" s="636"/>
      <c r="D27" s="636"/>
      <c r="E27" s="636"/>
      <c r="F27" s="636"/>
    </row>
    <row r="28" spans="1:6" ht="16.2" hidden="1" x14ac:dyDescent="0.3">
      <c r="A28" s="635"/>
      <c r="B28" s="636"/>
      <c r="C28" s="636"/>
      <c r="D28" s="636"/>
      <c r="E28" s="636"/>
      <c r="F28" s="636"/>
    </row>
    <row r="29" spans="1:6" ht="16.2" hidden="1" x14ac:dyDescent="0.3">
      <c r="A29" s="635"/>
      <c r="B29" s="636"/>
      <c r="C29" s="636"/>
      <c r="D29" s="636"/>
      <c r="E29" s="636"/>
      <c r="F29" s="636"/>
    </row>
    <row r="30" spans="1:6" ht="16.2" x14ac:dyDescent="0.3">
      <c r="A30" s="635"/>
      <c r="B30" s="636"/>
      <c r="C30" s="636"/>
      <c r="D30" s="636"/>
      <c r="E30" s="636"/>
      <c r="F30" s="636"/>
    </row>
    <row r="31" spans="1:6" ht="15.6" x14ac:dyDescent="0.3">
      <c r="A31" s="466"/>
      <c r="B31" s="466"/>
      <c r="C31" s="466"/>
      <c r="D31" s="466"/>
      <c r="E31" s="466"/>
      <c r="F31" s="466"/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81" orientation="landscape" horizontalDpi="300" verticalDpi="3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M50"/>
  <sheetViews>
    <sheetView view="pageBreakPreview" topLeftCell="A13" zoomScale="60" zoomScaleNormal="100" workbookViewId="0">
      <selection activeCell="H43" sqref="H43"/>
    </sheetView>
  </sheetViews>
  <sheetFormatPr defaultRowHeight="14.4" x14ac:dyDescent="0.3"/>
  <cols>
    <col min="1" max="1" width="101.33203125" customWidth="1"/>
    <col min="2" max="2" width="18.109375" customWidth="1"/>
    <col min="3" max="3" width="15" customWidth="1"/>
  </cols>
  <sheetData>
    <row r="1" spans="1:13" ht="28.5" customHeight="1" x14ac:dyDescent="0.3">
      <c r="A1" s="1018" t="s">
        <v>1161</v>
      </c>
      <c r="B1" s="1018"/>
      <c r="C1" s="639"/>
    </row>
    <row r="2" spans="1:13" s="154" customFormat="1" ht="28.5" customHeight="1" x14ac:dyDescent="0.35">
      <c r="A2" s="998" t="s">
        <v>1103</v>
      </c>
      <c r="B2" s="998"/>
      <c r="C2" s="641"/>
      <c r="D2" s="149"/>
      <c r="E2" s="149"/>
      <c r="F2" s="149"/>
      <c r="G2" s="149"/>
      <c r="H2" s="149"/>
      <c r="I2" s="149"/>
      <c r="J2" s="149"/>
      <c r="K2" s="149"/>
      <c r="L2" s="149"/>
      <c r="M2" s="149"/>
    </row>
    <row r="3" spans="1:13" s="154" customFormat="1" ht="28.5" customHeight="1" x14ac:dyDescent="0.35">
      <c r="A3" s="999" t="s">
        <v>1121</v>
      </c>
      <c r="B3" s="999"/>
      <c r="C3" s="594"/>
      <c r="D3" s="127"/>
      <c r="E3" s="127"/>
      <c r="F3" s="127"/>
      <c r="G3" s="127"/>
      <c r="H3" s="127"/>
      <c r="I3" s="127"/>
      <c r="J3" s="127"/>
      <c r="K3" s="127"/>
      <c r="L3" s="127"/>
      <c r="M3" s="127"/>
    </row>
    <row r="4" spans="1:13" ht="22.5" customHeight="1" x14ac:dyDescent="0.3">
      <c r="A4" s="1019" t="s">
        <v>886</v>
      </c>
      <c r="B4" s="1019"/>
      <c r="C4" s="640"/>
    </row>
    <row r="5" spans="1:13" ht="16.2" x14ac:dyDescent="0.3">
      <c r="A5" s="713"/>
      <c r="B5" s="466"/>
      <c r="C5" s="519"/>
    </row>
    <row r="6" spans="1:13" ht="16.2" thickBot="1" x14ac:dyDescent="0.35">
      <c r="A6" s="525" t="s">
        <v>664</v>
      </c>
      <c r="B6" s="466"/>
      <c r="C6" s="519"/>
    </row>
    <row r="7" spans="1:13" ht="15" customHeight="1" x14ac:dyDescent="0.3">
      <c r="A7" s="1030" t="s">
        <v>632</v>
      </c>
      <c r="B7" s="714" t="s">
        <v>1130</v>
      </c>
      <c r="C7" s="519"/>
    </row>
    <row r="8" spans="1:13" ht="15" customHeight="1" thickBot="1" x14ac:dyDescent="0.35">
      <c r="A8" s="1031"/>
      <c r="B8" s="715" t="s">
        <v>891</v>
      </c>
      <c r="C8" s="519"/>
    </row>
    <row r="9" spans="1:13" ht="18" customHeight="1" thickBot="1" x14ac:dyDescent="0.35">
      <c r="A9" s="716" t="s">
        <v>1076</v>
      </c>
      <c r="B9" s="717">
        <v>0</v>
      </c>
      <c r="C9" s="519"/>
    </row>
    <row r="10" spans="1:13" ht="16.2" thickBot="1" x14ac:dyDescent="0.35">
      <c r="A10" s="716" t="s">
        <v>1077</v>
      </c>
      <c r="B10" s="717">
        <v>0</v>
      </c>
      <c r="C10" s="519"/>
    </row>
    <row r="11" spans="1:13" ht="16.2" thickBot="1" x14ac:dyDescent="0.35">
      <c r="A11" s="716" t="s">
        <v>1078</v>
      </c>
      <c r="B11" s="717">
        <v>0</v>
      </c>
      <c r="C11" s="519"/>
    </row>
    <row r="12" spans="1:13" ht="16.2" thickBot="1" x14ac:dyDescent="0.35">
      <c r="A12" s="716" t="s">
        <v>1079</v>
      </c>
      <c r="B12" s="717">
        <v>0</v>
      </c>
      <c r="C12" s="519"/>
    </row>
    <row r="13" spans="1:13" ht="16.2" thickBot="1" x14ac:dyDescent="0.35">
      <c r="A13" s="718" t="s">
        <v>931</v>
      </c>
      <c r="B13" s="717">
        <v>0</v>
      </c>
      <c r="C13" s="519"/>
    </row>
    <row r="14" spans="1:13" ht="16.2" thickBot="1" x14ac:dyDescent="0.35">
      <c r="A14" s="716" t="s">
        <v>1080</v>
      </c>
      <c r="B14" s="717">
        <v>0</v>
      </c>
      <c r="C14" s="519"/>
    </row>
    <row r="15" spans="1:13" ht="16.2" thickBot="1" x14ac:dyDescent="0.35">
      <c r="A15" s="716" t="s">
        <v>1081</v>
      </c>
      <c r="B15" s="717">
        <v>0</v>
      </c>
      <c r="C15" s="519"/>
    </row>
    <row r="16" spans="1:13" ht="16.2" thickBot="1" x14ac:dyDescent="0.35">
      <c r="A16" s="718" t="s">
        <v>1082</v>
      </c>
      <c r="B16" s="717">
        <v>0</v>
      </c>
      <c r="C16" s="519"/>
    </row>
    <row r="17" spans="1:3" ht="16.2" thickBot="1" x14ac:dyDescent="0.35">
      <c r="A17" s="716" t="s">
        <v>1083</v>
      </c>
      <c r="B17" s="717">
        <v>0</v>
      </c>
      <c r="C17" s="519"/>
    </row>
    <row r="18" spans="1:3" ht="16.2" thickBot="1" x14ac:dyDescent="0.35">
      <c r="A18" s="718" t="s">
        <v>1084</v>
      </c>
      <c r="B18" s="717">
        <v>0</v>
      </c>
      <c r="C18" s="519"/>
    </row>
    <row r="19" spans="1:3" ht="16.2" thickBot="1" x14ac:dyDescent="0.35">
      <c r="A19" s="716" t="s">
        <v>1085</v>
      </c>
      <c r="B19" s="717">
        <v>0</v>
      </c>
      <c r="C19" s="519"/>
    </row>
    <row r="20" spans="1:3" ht="16.2" thickBot="1" x14ac:dyDescent="0.35">
      <c r="A20" s="718" t="s">
        <v>1086</v>
      </c>
      <c r="B20" s="717">
        <v>0</v>
      </c>
      <c r="C20" s="519"/>
    </row>
    <row r="21" spans="1:3" ht="16.2" thickBot="1" x14ac:dyDescent="0.35">
      <c r="A21" s="718" t="s">
        <v>933</v>
      </c>
      <c r="B21" s="717">
        <v>0</v>
      </c>
      <c r="C21" s="519"/>
    </row>
    <row r="22" spans="1:3" ht="16.2" thickBot="1" x14ac:dyDescent="0.35">
      <c r="A22" s="716" t="s">
        <v>1087</v>
      </c>
      <c r="B22" s="717">
        <v>0</v>
      </c>
      <c r="C22" s="519"/>
    </row>
    <row r="23" spans="1:3" ht="16.2" thickBot="1" x14ac:dyDescent="0.35">
      <c r="A23" s="716" t="s">
        <v>1088</v>
      </c>
      <c r="B23" s="717">
        <v>0</v>
      </c>
      <c r="C23" s="519"/>
    </row>
    <row r="24" spans="1:3" ht="16.2" thickBot="1" x14ac:dyDescent="0.35">
      <c r="A24" s="718" t="s">
        <v>935</v>
      </c>
      <c r="B24" s="717">
        <v>0</v>
      </c>
      <c r="C24" s="519"/>
    </row>
    <row r="25" spans="1:3" ht="16.2" thickBot="1" x14ac:dyDescent="0.35">
      <c r="A25" s="719" t="s">
        <v>76</v>
      </c>
      <c r="B25" s="717">
        <v>0</v>
      </c>
      <c r="C25" s="519"/>
    </row>
    <row r="26" spans="1:3" ht="16.2" thickBot="1" x14ac:dyDescent="0.35">
      <c r="A26" s="716" t="s">
        <v>1089</v>
      </c>
      <c r="B26" s="717">
        <v>0</v>
      </c>
      <c r="C26" s="519"/>
    </row>
    <row r="27" spans="1:3" ht="16.2" thickBot="1" x14ac:dyDescent="0.35">
      <c r="A27" s="716" t="s">
        <v>1090</v>
      </c>
      <c r="B27" s="717">
        <v>0</v>
      </c>
      <c r="C27" s="519"/>
    </row>
    <row r="28" spans="1:3" ht="16.2" thickBot="1" x14ac:dyDescent="0.35">
      <c r="A28" s="718" t="s">
        <v>940</v>
      </c>
      <c r="B28" s="717">
        <v>0</v>
      </c>
      <c r="C28" s="519"/>
    </row>
    <row r="29" spans="1:3" ht="16.2" thickBot="1" x14ac:dyDescent="0.35">
      <c r="A29" s="716" t="s">
        <v>1091</v>
      </c>
      <c r="B29" s="717">
        <v>0</v>
      </c>
      <c r="C29" s="519"/>
    </row>
    <row r="30" spans="1:3" ht="16.2" thickBot="1" x14ac:dyDescent="0.35">
      <c r="A30" s="716" t="s">
        <v>1092</v>
      </c>
      <c r="B30" s="717">
        <v>0</v>
      </c>
      <c r="C30" s="519"/>
    </row>
    <row r="31" spans="1:3" ht="16.2" thickBot="1" x14ac:dyDescent="0.35">
      <c r="A31" s="718" t="s">
        <v>944</v>
      </c>
      <c r="B31" s="717">
        <v>0</v>
      </c>
      <c r="C31" s="519"/>
    </row>
    <row r="32" spans="1:3" ht="16.2" thickBot="1" x14ac:dyDescent="0.35">
      <c r="A32" s="716" t="s">
        <v>1093</v>
      </c>
      <c r="B32" s="717">
        <v>0</v>
      </c>
      <c r="C32" s="519"/>
    </row>
    <row r="33" spans="1:3" ht="16.2" thickBot="1" x14ac:dyDescent="0.35">
      <c r="A33" s="718" t="s">
        <v>946</v>
      </c>
      <c r="B33" s="717">
        <v>0</v>
      </c>
      <c r="C33" s="519"/>
    </row>
    <row r="34" spans="1:3" ht="16.2" thickBot="1" x14ac:dyDescent="0.35">
      <c r="A34" s="716" t="s">
        <v>1094</v>
      </c>
      <c r="B34" s="717">
        <v>0</v>
      </c>
      <c r="C34" s="519"/>
    </row>
    <row r="35" spans="1:3" ht="16.2" thickBot="1" x14ac:dyDescent="0.35">
      <c r="A35" s="718" t="s">
        <v>952</v>
      </c>
      <c r="B35" s="717">
        <v>0</v>
      </c>
      <c r="C35" s="519"/>
    </row>
    <row r="36" spans="1:3" ht="16.2" thickBot="1" x14ac:dyDescent="0.35">
      <c r="A36" s="718" t="s">
        <v>954</v>
      </c>
      <c r="B36" s="717">
        <v>0</v>
      </c>
      <c r="C36" s="519"/>
    </row>
    <row r="37" spans="1:3" ht="16.2" thickBot="1" x14ac:dyDescent="0.35">
      <c r="A37" s="718" t="s">
        <v>956</v>
      </c>
      <c r="B37" s="717">
        <v>0</v>
      </c>
      <c r="C37" s="519"/>
    </row>
    <row r="38" spans="1:3" ht="16.2" thickBot="1" x14ac:dyDescent="0.35">
      <c r="A38" s="716" t="s">
        <v>1095</v>
      </c>
      <c r="B38" s="717">
        <v>0</v>
      </c>
      <c r="C38" s="519"/>
    </row>
    <row r="39" spans="1:3" ht="16.2" thickBot="1" x14ac:dyDescent="0.35">
      <c r="A39" s="718" t="s">
        <v>965</v>
      </c>
      <c r="B39" s="717">
        <v>0</v>
      </c>
      <c r="C39" s="519"/>
    </row>
    <row r="40" spans="1:3" ht="16.2" thickBot="1" x14ac:dyDescent="0.35">
      <c r="A40" s="719" t="s">
        <v>1096</v>
      </c>
      <c r="B40" s="717">
        <v>0</v>
      </c>
      <c r="C40" s="519"/>
    </row>
    <row r="41" spans="1:3" ht="31.8" thickBot="1" x14ac:dyDescent="0.35">
      <c r="A41" s="716" t="s">
        <v>1097</v>
      </c>
      <c r="B41" s="717">
        <v>0</v>
      </c>
      <c r="C41" s="519"/>
    </row>
    <row r="42" spans="1:3" ht="16.2" thickBot="1" x14ac:dyDescent="0.35">
      <c r="A42" s="718" t="s">
        <v>1098</v>
      </c>
      <c r="B42" s="717">
        <v>0</v>
      </c>
      <c r="C42" s="519"/>
    </row>
    <row r="43" spans="1:3" ht="16.2" thickBot="1" x14ac:dyDescent="0.35">
      <c r="A43" s="719" t="s">
        <v>79</v>
      </c>
      <c r="B43" s="717">
        <v>0</v>
      </c>
      <c r="C43" s="519"/>
    </row>
    <row r="44" spans="1:3" ht="16.2" thickBot="1" x14ac:dyDescent="0.35">
      <c r="A44" s="716" t="s">
        <v>1099</v>
      </c>
      <c r="B44" s="717">
        <v>0</v>
      </c>
      <c r="C44" s="519"/>
    </row>
    <row r="45" spans="1:3" ht="15.6" x14ac:dyDescent="0.3">
      <c r="A45" s="466"/>
      <c r="B45" s="466"/>
      <c r="C45" s="519"/>
    </row>
    <row r="46" spans="1:3" ht="16.2" thickBot="1" x14ac:dyDescent="0.35">
      <c r="A46" s="466"/>
      <c r="B46" s="466"/>
      <c r="C46" s="519"/>
    </row>
    <row r="47" spans="1:3" ht="47.4" thickBot="1" x14ac:dyDescent="0.35">
      <c r="A47" s="720" t="s">
        <v>1100</v>
      </c>
      <c r="B47" s="721"/>
      <c r="C47" s="519"/>
    </row>
    <row r="48" spans="1:3" ht="16.2" thickBot="1" x14ac:dyDescent="0.35">
      <c r="A48" s="718" t="s">
        <v>1101</v>
      </c>
      <c r="B48" s="722">
        <v>0</v>
      </c>
      <c r="C48" s="519"/>
    </row>
    <row r="49" spans="1:3" ht="16.2" thickBot="1" x14ac:dyDescent="0.35">
      <c r="A49" s="719" t="s">
        <v>80</v>
      </c>
      <c r="B49" s="722">
        <v>0</v>
      </c>
      <c r="C49" s="519"/>
    </row>
    <row r="50" spans="1:3" ht="16.2" thickBot="1" x14ac:dyDescent="0.35">
      <c r="A50" s="719" t="s">
        <v>1102</v>
      </c>
      <c r="B50" s="722">
        <v>0</v>
      </c>
      <c r="C50" s="519"/>
    </row>
  </sheetData>
  <mergeCells count="5">
    <mergeCell ref="A7:A8"/>
    <mergeCell ref="A3:B3"/>
    <mergeCell ref="A4:B4"/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O54"/>
  <sheetViews>
    <sheetView view="pageBreakPreview" topLeftCell="A13" zoomScale="60" zoomScaleNormal="100" workbookViewId="0">
      <selection activeCell="E49" sqref="E49"/>
    </sheetView>
  </sheetViews>
  <sheetFormatPr defaultRowHeight="14.4" x14ac:dyDescent="0.3"/>
  <cols>
    <col min="1" max="1" width="101.33203125" customWidth="1"/>
    <col min="3" max="3" width="22" customWidth="1"/>
    <col min="4" max="5" width="22.33203125" customWidth="1"/>
    <col min="6" max="6" width="23.6640625" customWidth="1"/>
    <col min="7" max="7" width="12.109375" customWidth="1"/>
    <col min="8" max="8" width="11.109375" customWidth="1"/>
    <col min="9" max="9" width="12.33203125" customWidth="1"/>
    <col min="10" max="10" width="12" customWidth="1"/>
  </cols>
  <sheetData>
    <row r="1" spans="1:15" ht="15.6" x14ac:dyDescent="0.3">
      <c r="A1" s="1018" t="s">
        <v>1162</v>
      </c>
      <c r="B1" s="1018"/>
      <c r="C1" s="1018"/>
      <c r="D1" s="1018"/>
      <c r="E1" s="1018"/>
      <c r="F1" s="1018"/>
      <c r="G1" s="1018"/>
      <c r="H1" s="1018"/>
      <c r="I1" s="1018"/>
      <c r="J1" s="1018"/>
    </row>
    <row r="2" spans="1:15" s="154" customFormat="1" ht="18" x14ac:dyDescent="0.35">
      <c r="A2" s="998" t="str">
        <f>' Melléklet 2020'!A1:B1</f>
        <v>Szőc Község Önkormányzata</v>
      </c>
      <c r="B2" s="998"/>
      <c r="C2" s="998"/>
      <c r="D2" s="998"/>
      <c r="E2" s="998"/>
      <c r="F2" s="998"/>
      <c r="G2" s="998"/>
      <c r="H2" s="998"/>
      <c r="I2" s="998"/>
      <c r="J2" s="998"/>
      <c r="K2" s="149"/>
      <c r="L2" s="149"/>
      <c r="M2" s="149"/>
      <c r="N2" s="149"/>
      <c r="O2" s="149"/>
    </row>
    <row r="3" spans="1:15" s="154" customFormat="1" ht="23.25" customHeight="1" x14ac:dyDescent="0.35">
      <c r="A3" s="999" t="s">
        <v>1121</v>
      </c>
      <c r="B3" s="999"/>
      <c r="C3" s="999"/>
      <c r="D3" s="999"/>
      <c r="E3" s="999"/>
      <c r="F3" s="999"/>
      <c r="G3" s="999"/>
      <c r="H3" s="999"/>
      <c r="I3" s="999"/>
      <c r="J3" s="999"/>
      <c r="K3" s="127"/>
      <c r="L3" s="127"/>
      <c r="M3" s="127"/>
      <c r="N3" s="127"/>
      <c r="O3" s="127"/>
    </row>
    <row r="4" spans="1:15" ht="43.5" customHeight="1" x14ac:dyDescent="0.3">
      <c r="A4" s="1019" t="s">
        <v>692</v>
      </c>
      <c r="B4" s="1019"/>
      <c r="C4" s="1019"/>
      <c r="D4" s="1019"/>
      <c r="E4" s="1019"/>
      <c r="F4" s="1019"/>
      <c r="G4" s="1019"/>
      <c r="H4" s="1019"/>
      <c r="I4" s="1019"/>
      <c r="J4" s="1019"/>
    </row>
    <row r="5" spans="1:15" ht="15.6" x14ac:dyDescent="0.3">
      <c r="A5" s="466"/>
      <c r="B5" s="466"/>
      <c r="C5" s="466"/>
      <c r="D5" s="466"/>
      <c r="E5" s="466"/>
      <c r="F5" s="466"/>
      <c r="G5" s="466"/>
      <c r="H5" s="466"/>
      <c r="I5" s="466"/>
      <c r="J5" s="466"/>
    </row>
    <row r="6" spans="1:15" ht="31.2" x14ac:dyDescent="0.3">
      <c r="A6" s="642" t="s">
        <v>1131</v>
      </c>
      <c r="B6" s="466"/>
      <c r="C6" s="466"/>
      <c r="D6" s="466"/>
      <c r="E6" s="466"/>
      <c r="F6" s="466"/>
      <c r="G6" s="466"/>
      <c r="H6" s="466"/>
      <c r="I6" s="466"/>
      <c r="J6" s="466"/>
    </row>
    <row r="7" spans="1:15" ht="31.2" x14ac:dyDescent="0.3">
      <c r="A7" s="643" t="s">
        <v>1132</v>
      </c>
      <c r="B7" s="466"/>
      <c r="C7" s="466"/>
      <c r="D7" s="466"/>
      <c r="E7" s="466"/>
      <c r="F7" s="466"/>
      <c r="G7" s="466"/>
      <c r="H7" s="466"/>
      <c r="I7" s="466"/>
      <c r="J7" s="466"/>
    </row>
    <row r="8" spans="1:15" ht="31.2" x14ac:dyDescent="0.3">
      <c r="A8" s="643" t="s">
        <v>1133</v>
      </c>
      <c r="B8" s="466"/>
      <c r="C8" s="526"/>
      <c r="D8" s="466"/>
      <c r="E8" s="466"/>
      <c r="F8" s="466"/>
      <c r="G8" s="466"/>
      <c r="H8" s="466"/>
      <c r="I8" s="466"/>
      <c r="J8" s="466"/>
    </row>
    <row r="9" spans="1:15" ht="15.6" x14ac:dyDescent="0.3">
      <c r="A9" s="644" t="s">
        <v>691</v>
      </c>
      <c r="B9" s="466"/>
      <c r="C9" s="466"/>
      <c r="D9" s="466"/>
      <c r="E9" s="466"/>
      <c r="F9" s="466"/>
      <c r="G9" s="466"/>
      <c r="H9" s="466"/>
      <c r="I9" s="466"/>
      <c r="J9" s="466"/>
    </row>
    <row r="10" spans="1:15" ht="15.6" x14ac:dyDescent="0.3">
      <c r="A10" s="466"/>
      <c r="B10" s="466"/>
      <c r="C10" s="466"/>
      <c r="D10" s="466"/>
      <c r="E10" s="466"/>
      <c r="F10" s="466"/>
      <c r="G10" s="466"/>
      <c r="H10" s="466"/>
      <c r="I10" s="466"/>
      <c r="J10" s="466"/>
    </row>
    <row r="11" spans="1:15" ht="15.6" x14ac:dyDescent="0.3">
      <c r="A11" s="597" t="s">
        <v>49</v>
      </c>
      <c r="B11" s="466"/>
      <c r="C11" s="466"/>
      <c r="D11" s="466"/>
      <c r="E11" s="466"/>
      <c r="F11" s="466"/>
      <c r="G11" s="466"/>
      <c r="H11" s="466"/>
      <c r="I11" s="466"/>
      <c r="J11" s="466"/>
    </row>
    <row r="12" spans="1:15" ht="15.6" x14ac:dyDescent="0.3">
      <c r="A12" s="597" t="s">
        <v>50</v>
      </c>
      <c r="B12" s="466"/>
      <c r="C12" s="466"/>
      <c r="D12" s="466"/>
      <c r="E12" s="466"/>
      <c r="F12" s="466"/>
      <c r="G12" s="466"/>
      <c r="H12" s="466"/>
      <c r="I12" s="466"/>
      <c r="J12" s="466"/>
    </row>
    <row r="13" spans="1:15" ht="15.6" x14ac:dyDescent="0.3">
      <c r="A13" s="525" t="s">
        <v>51</v>
      </c>
      <c r="B13" s="466"/>
      <c r="C13" s="466"/>
      <c r="D13" s="466"/>
      <c r="E13" s="466"/>
      <c r="F13" s="466"/>
      <c r="G13" s="466"/>
      <c r="H13" s="466"/>
      <c r="I13" s="466"/>
      <c r="J13" s="466"/>
    </row>
    <row r="14" spans="1:15" ht="15.6" x14ac:dyDescent="0.3">
      <c r="A14" s="525" t="s">
        <v>52</v>
      </c>
      <c r="B14" s="466"/>
      <c r="C14" s="466"/>
      <c r="D14" s="466"/>
      <c r="E14" s="466"/>
      <c r="F14" s="466"/>
      <c r="G14" s="466"/>
      <c r="H14" s="466"/>
      <c r="I14" s="466"/>
      <c r="J14" s="466"/>
    </row>
    <row r="15" spans="1:15" ht="15.6" x14ac:dyDescent="0.3">
      <c r="A15" s="525" t="s">
        <v>53</v>
      </c>
      <c r="B15" s="466"/>
      <c r="C15" s="466"/>
      <c r="D15" s="466"/>
      <c r="E15" s="466"/>
      <c r="F15" s="466"/>
      <c r="G15" s="466"/>
      <c r="H15" s="466"/>
      <c r="I15" s="466"/>
      <c r="J15" s="466"/>
    </row>
    <row r="16" spans="1:15" ht="15.6" x14ac:dyDescent="0.3">
      <c r="A16" s="525" t="s">
        <v>54</v>
      </c>
      <c r="B16" s="466"/>
      <c r="C16" s="466"/>
      <c r="D16" s="466"/>
      <c r="E16" s="466"/>
      <c r="F16" s="466"/>
      <c r="G16" s="466"/>
      <c r="H16" s="466"/>
      <c r="I16" s="466"/>
      <c r="J16" s="466"/>
    </row>
    <row r="17" spans="1:10" ht="15.6" x14ac:dyDescent="0.3">
      <c r="A17" s="525" t="s">
        <v>55</v>
      </c>
      <c r="B17" s="466"/>
      <c r="C17" s="466"/>
      <c r="D17" s="466"/>
      <c r="E17" s="466"/>
      <c r="F17" s="466"/>
      <c r="G17" s="466"/>
      <c r="H17" s="466"/>
      <c r="I17" s="466"/>
      <c r="J17" s="466"/>
    </row>
    <row r="18" spans="1:10" ht="15.6" x14ac:dyDescent="0.3">
      <c r="A18" s="525" t="s">
        <v>56</v>
      </c>
      <c r="B18" s="466"/>
      <c r="C18" s="466"/>
      <c r="D18" s="466"/>
      <c r="E18" s="466"/>
      <c r="F18" s="466"/>
      <c r="G18" s="466"/>
      <c r="H18" s="466"/>
      <c r="I18" s="466"/>
      <c r="J18" s="466"/>
    </row>
    <row r="19" spans="1:10" ht="15.6" x14ac:dyDescent="0.3">
      <c r="A19" s="525"/>
      <c r="B19" s="466"/>
      <c r="C19" s="466"/>
      <c r="D19" s="466"/>
      <c r="E19" s="466"/>
      <c r="F19" s="466"/>
      <c r="G19" s="466"/>
      <c r="H19" s="466"/>
      <c r="I19" s="466"/>
      <c r="J19" s="466"/>
    </row>
    <row r="20" spans="1:10" ht="15.6" x14ac:dyDescent="0.3">
      <c r="A20" s="525" t="s">
        <v>666</v>
      </c>
      <c r="B20" s="466"/>
      <c r="C20" s="466"/>
      <c r="D20" s="466"/>
      <c r="E20" s="466"/>
      <c r="F20" s="466"/>
      <c r="G20" s="466"/>
      <c r="H20" s="466"/>
      <c r="I20" s="466"/>
      <c r="J20" s="466"/>
    </row>
    <row r="21" spans="1:10" ht="101.25" customHeight="1" x14ac:dyDescent="0.3">
      <c r="A21" s="571" t="s">
        <v>82</v>
      </c>
      <c r="B21" s="528" t="s">
        <v>83</v>
      </c>
      <c r="C21" s="572" t="s">
        <v>874</v>
      </c>
      <c r="D21" s="572" t="s">
        <v>1069</v>
      </c>
      <c r="E21" s="572" t="s">
        <v>1070</v>
      </c>
      <c r="F21" s="572" t="s">
        <v>1134</v>
      </c>
      <c r="G21" s="572" t="s">
        <v>875</v>
      </c>
      <c r="H21" s="572" t="s">
        <v>1038</v>
      </c>
      <c r="I21" s="572" t="s">
        <v>1068</v>
      </c>
      <c r="J21" s="572" t="s">
        <v>1125</v>
      </c>
    </row>
    <row r="22" spans="1:10" ht="15.6" x14ac:dyDescent="0.3">
      <c r="A22" s="587" t="s">
        <v>493</v>
      </c>
      <c r="B22" s="536" t="s">
        <v>348</v>
      </c>
      <c r="C22" s="645">
        <v>0</v>
      </c>
      <c r="D22" s="645">
        <v>0</v>
      </c>
      <c r="E22" s="645">
        <v>0</v>
      </c>
      <c r="F22" s="645">
        <v>0</v>
      </c>
      <c r="G22" s="645">
        <v>0</v>
      </c>
      <c r="H22" s="645">
        <v>0</v>
      </c>
      <c r="I22" s="645">
        <v>0</v>
      </c>
      <c r="J22" s="573">
        <v>0</v>
      </c>
    </row>
    <row r="23" spans="1:10" ht="15.6" x14ac:dyDescent="0.3">
      <c r="A23" s="599" t="s">
        <v>221</v>
      </c>
      <c r="B23" s="599" t="s">
        <v>348</v>
      </c>
      <c r="C23" s="645">
        <v>0</v>
      </c>
      <c r="D23" s="645">
        <v>0</v>
      </c>
      <c r="E23" s="645">
        <v>0</v>
      </c>
      <c r="F23" s="645">
        <v>0</v>
      </c>
      <c r="G23" s="645">
        <v>0</v>
      </c>
      <c r="H23" s="645">
        <v>0</v>
      </c>
      <c r="I23" s="645">
        <v>0</v>
      </c>
      <c r="J23" s="573">
        <v>0</v>
      </c>
    </row>
    <row r="24" spans="1:10" ht="15.6" x14ac:dyDescent="0.3">
      <c r="A24" s="586" t="s">
        <v>349</v>
      </c>
      <c r="B24" s="536" t="s">
        <v>350</v>
      </c>
      <c r="C24" s="645">
        <v>0</v>
      </c>
      <c r="D24" s="645">
        <v>0</v>
      </c>
      <c r="E24" s="645">
        <v>0</v>
      </c>
      <c r="F24" s="645">
        <v>0</v>
      </c>
      <c r="G24" s="645">
        <v>0</v>
      </c>
      <c r="H24" s="645">
        <v>0</v>
      </c>
      <c r="I24" s="645">
        <v>0</v>
      </c>
      <c r="J24" s="573">
        <v>0</v>
      </c>
    </row>
    <row r="25" spans="1:10" ht="15.6" x14ac:dyDescent="0.3">
      <c r="A25" s="587" t="s">
        <v>542</v>
      </c>
      <c r="B25" s="536" t="s">
        <v>351</v>
      </c>
      <c r="C25" s="645">
        <v>0</v>
      </c>
      <c r="D25" s="645">
        <v>0</v>
      </c>
      <c r="E25" s="645">
        <v>0</v>
      </c>
      <c r="F25" s="645">
        <v>0</v>
      </c>
      <c r="G25" s="645">
        <v>0</v>
      </c>
      <c r="H25" s="645">
        <v>0</v>
      </c>
      <c r="I25" s="645">
        <v>0</v>
      </c>
      <c r="J25" s="573">
        <v>0</v>
      </c>
    </row>
    <row r="26" spans="1:10" ht="15.6" x14ac:dyDescent="0.3">
      <c r="A26" s="599" t="s">
        <v>221</v>
      </c>
      <c r="B26" s="599" t="s">
        <v>351</v>
      </c>
      <c r="C26" s="645">
        <v>0</v>
      </c>
      <c r="D26" s="645">
        <v>0</v>
      </c>
      <c r="E26" s="645">
        <v>0</v>
      </c>
      <c r="F26" s="645">
        <v>0</v>
      </c>
      <c r="G26" s="645">
        <v>0</v>
      </c>
      <c r="H26" s="645">
        <v>0</v>
      </c>
      <c r="I26" s="645">
        <v>0</v>
      </c>
      <c r="J26" s="573">
        <v>0</v>
      </c>
    </row>
    <row r="27" spans="1:10" ht="15.6" x14ac:dyDescent="0.3">
      <c r="A27" s="533" t="s">
        <v>513</v>
      </c>
      <c r="B27" s="538" t="s">
        <v>352</v>
      </c>
      <c r="C27" s="645">
        <v>0</v>
      </c>
      <c r="D27" s="645">
        <v>0</v>
      </c>
      <c r="E27" s="645">
        <v>0</v>
      </c>
      <c r="F27" s="645">
        <v>0</v>
      </c>
      <c r="G27" s="645">
        <v>0</v>
      </c>
      <c r="H27" s="645">
        <v>0</v>
      </c>
      <c r="I27" s="645">
        <v>0</v>
      </c>
      <c r="J27" s="573">
        <v>0</v>
      </c>
    </row>
    <row r="28" spans="1:10" ht="15.6" x14ac:dyDescent="0.3">
      <c r="A28" s="586" t="s">
        <v>543</v>
      </c>
      <c r="B28" s="536" t="s">
        <v>353</v>
      </c>
      <c r="C28" s="645">
        <v>0</v>
      </c>
      <c r="D28" s="645">
        <v>0</v>
      </c>
      <c r="E28" s="645">
        <v>0</v>
      </c>
      <c r="F28" s="645">
        <v>0</v>
      </c>
      <c r="G28" s="645">
        <v>0</v>
      </c>
      <c r="H28" s="645">
        <v>0</v>
      </c>
      <c r="I28" s="645">
        <v>0</v>
      </c>
      <c r="J28" s="573">
        <v>0</v>
      </c>
    </row>
    <row r="29" spans="1:10" ht="15.6" x14ac:dyDescent="0.3">
      <c r="A29" s="599" t="s">
        <v>229</v>
      </c>
      <c r="B29" s="599" t="s">
        <v>353</v>
      </c>
      <c r="C29" s="645">
        <v>0</v>
      </c>
      <c r="D29" s="645">
        <v>0</v>
      </c>
      <c r="E29" s="645">
        <v>0</v>
      </c>
      <c r="F29" s="645">
        <v>0</v>
      </c>
      <c r="G29" s="645">
        <v>0</v>
      </c>
      <c r="H29" s="645">
        <v>0</v>
      </c>
      <c r="I29" s="645">
        <v>0</v>
      </c>
      <c r="J29" s="573">
        <v>0</v>
      </c>
    </row>
    <row r="30" spans="1:10" ht="15.6" x14ac:dyDescent="0.3">
      <c r="A30" s="587" t="s">
        <v>354</v>
      </c>
      <c r="B30" s="536" t="s">
        <v>355</v>
      </c>
      <c r="C30" s="645">
        <v>0</v>
      </c>
      <c r="D30" s="645">
        <v>0</v>
      </c>
      <c r="E30" s="645">
        <v>0</v>
      </c>
      <c r="F30" s="645">
        <v>0</v>
      </c>
      <c r="G30" s="645">
        <v>0</v>
      </c>
      <c r="H30" s="645">
        <v>0</v>
      </c>
      <c r="I30" s="645">
        <v>0</v>
      </c>
      <c r="J30" s="573">
        <v>0</v>
      </c>
    </row>
    <row r="31" spans="1:10" ht="15.6" x14ac:dyDescent="0.3">
      <c r="A31" s="530" t="s">
        <v>544</v>
      </c>
      <c r="B31" s="536" t="s">
        <v>356</v>
      </c>
      <c r="C31" s="573">
        <v>0</v>
      </c>
      <c r="D31" s="573">
        <v>0</v>
      </c>
      <c r="E31" s="573">
        <v>0</v>
      </c>
      <c r="F31" s="573">
        <v>0</v>
      </c>
      <c r="G31" s="573">
        <v>0</v>
      </c>
      <c r="H31" s="573">
        <v>0</v>
      </c>
      <c r="I31" s="573">
        <v>0</v>
      </c>
      <c r="J31" s="573">
        <v>0</v>
      </c>
    </row>
    <row r="32" spans="1:10" ht="15.6" x14ac:dyDescent="0.3">
      <c r="A32" s="599" t="s">
        <v>230</v>
      </c>
      <c r="B32" s="599" t="s">
        <v>356</v>
      </c>
      <c r="C32" s="573">
        <v>0</v>
      </c>
      <c r="D32" s="573">
        <v>0</v>
      </c>
      <c r="E32" s="573">
        <v>0</v>
      </c>
      <c r="F32" s="573">
        <v>0</v>
      </c>
      <c r="G32" s="573">
        <v>0</v>
      </c>
      <c r="H32" s="573">
        <v>0</v>
      </c>
      <c r="I32" s="573">
        <v>0</v>
      </c>
      <c r="J32" s="573">
        <v>0</v>
      </c>
    </row>
    <row r="33" spans="1:10" ht="15.6" x14ac:dyDescent="0.3">
      <c r="A33" s="587" t="s">
        <v>357</v>
      </c>
      <c r="B33" s="536" t="s">
        <v>358</v>
      </c>
      <c r="C33" s="573">
        <v>0</v>
      </c>
      <c r="D33" s="573">
        <v>0</v>
      </c>
      <c r="E33" s="573">
        <v>0</v>
      </c>
      <c r="F33" s="573">
        <v>0</v>
      </c>
      <c r="G33" s="573">
        <v>0</v>
      </c>
      <c r="H33" s="573">
        <v>0</v>
      </c>
      <c r="I33" s="573">
        <v>0</v>
      </c>
      <c r="J33" s="573">
        <v>0</v>
      </c>
    </row>
    <row r="34" spans="1:10" ht="15.6" x14ac:dyDescent="0.3">
      <c r="A34" s="600" t="s">
        <v>514</v>
      </c>
      <c r="B34" s="538" t="s">
        <v>359</v>
      </c>
      <c r="C34" s="573">
        <v>0</v>
      </c>
      <c r="D34" s="573">
        <v>0</v>
      </c>
      <c r="E34" s="573">
        <v>0</v>
      </c>
      <c r="F34" s="573">
        <v>0</v>
      </c>
      <c r="G34" s="573">
        <v>0</v>
      </c>
      <c r="H34" s="573">
        <v>0</v>
      </c>
      <c r="I34" s="573">
        <v>0</v>
      </c>
      <c r="J34" s="573">
        <v>0</v>
      </c>
    </row>
    <row r="35" spans="1:10" ht="15.6" x14ac:dyDescent="0.3">
      <c r="A35" s="586" t="s">
        <v>374</v>
      </c>
      <c r="B35" s="536" t="s">
        <v>375</v>
      </c>
      <c r="C35" s="573">
        <v>0</v>
      </c>
      <c r="D35" s="573">
        <v>0</v>
      </c>
      <c r="E35" s="573">
        <v>0</v>
      </c>
      <c r="F35" s="573">
        <v>0</v>
      </c>
      <c r="G35" s="573">
        <v>0</v>
      </c>
      <c r="H35" s="573">
        <v>0</v>
      </c>
      <c r="I35" s="573">
        <v>0</v>
      </c>
      <c r="J35" s="573">
        <v>0</v>
      </c>
    </row>
    <row r="36" spans="1:10" ht="15.6" x14ac:dyDescent="0.3">
      <c r="A36" s="530" t="s">
        <v>376</v>
      </c>
      <c r="B36" s="536" t="s">
        <v>377</v>
      </c>
      <c r="C36" s="573">
        <v>0</v>
      </c>
      <c r="D36" s="573">
        <v>0</v>
      </c>
      <c r="E36" s="573">
        <v>0</v>
      </c>
      <c r="F36" s="573">
        <v>0</v>
      </c>
      <c r="G36" s="573">
        <v>0</v>
      </c>
      <c r="H36" s="573">
        <v>0</v>
      </c>
      <c r="I36" s="573">
        <v>0</v>
      </c>
      <c r="J36" s="573">
        <v>0</v>
      </c>
    </row>
    <row r="37" spans="1:10" ht="15.6" x14ac:dyDescent="0.3">
      <c r="A37" s="587" t="s">
        <v>378</v>
      </c>
      <c r="B37" s="536" t="s">
        <v>379</v>
      </c>
      <c r="C37" s="573">
        <v>0</v>
      </c>
      <c r="D37" s="573">
        <v>0</v>
      </c>
      <c r="E37" s="573">
        <v>0</v>
      </c>
      <c r="F37" s="573">
        <v>0</v>
      </c>
      <c r="G37" s="573">
        <v>0</v>
      </c>
      <c r="H37" s="573">
        <v>0</v>
      </c>
      <c r="I37" s="573">
        <v>0</v>
      </c>
      <c r="J37" s="573">
        <v>0</v>
      </c>
    </row>
    <row r="38" spans="1:10" ht="15.6" x14ac:dyDescent="0.3">
      <c r="A38" s="587" t="s">
        <v>498</v>
      </c>
      <c r="B38" s="536" t="s">
        <v>380</v>
      </c>
      <c r="C38" s="573">
        <v>0</v>
      </c>
      <c r="D38" s="573">
        <v>0</v>
      </c>
      <c r="E38" s="573">
        <v>0</v>
      </c>
      <c r="F38" s="573">
        <v>0</v>
      </c>
      <c r="G38" s="573">
        <v>0</v>
      </c>
      <c r="H38" s="573">
        <v>0</v>
      </c>
      <c r="I38" s="573">
        <v>0</v>
      </c>
      <c r="J38" s="573">
        <v>0</v>
      </c>
    </row>
    <row r="39" spans="1:10" ht="15.6" x14ac:dyDescent="0.3">
      <c r="A39" s="599" t="s">
        <v>255</v>
      </c>
      <c r="B39" s="599" t="s">
        <v>380</v>
      </c>
      <c r="C39" s="573">
        <v>0</v>
      </c>
      <c r="D39" s="573">
        <v>0</v>
      </c>
      <c r="E39" s="573">
        <v>0</v>
      </c>
      <c r="F39" s="573">
        <v>0</v>
      </c>
      <c r="G39" s="573">
        <v>0</v>
      </c>
      <c r="H39" s="573">
        <v>0</v>
      </c>
      <c r="I39" s="573">
        <v>0</v>
      </c>
      <c r="J39" s="573">
        <v>0</v>
      </c>
    </row>
    <row r="40" spans="1:10" ht="15.6" x14ac:dyDescent="0.3">
      <c r="A40" s="599" t="s">
        <v>256</v>
      </c>
      <c r="B40" s="599" t="s">
        <v>380</v>
      </c>
      <c r="C40" s="573">
        <v>0</v>
      </c>
      <c r="D40" s="573">
        <v>0</v>
      </c>
      <c r="E40" s="573">
        <v>0</v>
      </c>
      <c r="F40" s="573">
        <v>0</v>
      </c>
      <c r="G40" s="573">
        <v>0</v>
      </c>
      <c r="H40" s="573">
        <v>0</v>
      </c>
      <c r="I40" s="573">
        <v>0</v>
      </c>
      <c r="J40" s="573">
        <v>0</v>
      </c>
    </row>
    <row r="41" spans="1:10" ht="15.6" x14ac:dyDescent="0.3">
      <c r="A41" s="601" t="s">
        <v>257</v>
      </c>
      <c r="B41" s="601" t="s">
        <v>380</v>
      </c>
      <c r="C41" s="573">
        <v>0</v>
      </c>
      <c r="D41" s="573">
        <v>0</v>
      </c>
      <c r="E41" s="573">
        <v>0</v>
      </c>
      <c r="F41" s="573">
        <v>0</v>
      </c>
      <c r="G41" s="573">
        <v>0</v>
      </c>
      <c r="H41" s="573">
        <v>0</v>
      </c>
      <c r="I41" s="573">
        <v>0</v>
      </c>
      <c r="J41" s="573">
        <v>0</v>
      </c>
    </row>
    <row r="42" spans="1:10" ht="15.6" x14ac:dyDescent="0.3">
      <c r="A42" s="600" t="s">
        <v>517</v>
      </c>
      <c r="B42" s="538" t="s">
        <v>381</v>
      </c>
      <c r="C42" s="573">
        <v>0</v>
      </c>
      <c r="D42" s="573">
        <v>0</v>
      </c>
      <c r="E42" s="573">
        <v>0</v>
      </c>
      <c r="F42" s="573">
        <v>0</v>
      </c>
      <c r="G42" s="573">
        <v>0</v>
      </c>
      <c r="H42" s="573">
        <v>0</v>
      </c>
      <c r="I42" s="573">
        <v>0</v>
      </c>
      <c r="J42" s="573">
        <v>0</v>
      </c>
    </row>
    <row r="43" spans="1:10" ht="15.6" x14ac:dyDescent="0.3">
      <c r="A43" s="602"/>
      <c r="B43" s="603"/>
      <c r="C43" s="646"/>
      <c r="D43" s="646"/>
      <c r="E43" s="646"/>
      <c r="F43" s="646"/>
      <c r="G43" s="646"/>
      <c r="H43" s="646"/>
      <c r="I43" s="646"/>
      <c r="J43" s="646"/>
    </row>
    <row r="44" spans="1:10" ht="15.6" x14ac:dyDescent="0.3">
      <c r="A44" s="602"/>
      <c r="B44" s="603"/>
      <c r="C44" s="646"/>
      <c r="D44" s="646"/>
      <c r="E44" s="646"/>
      <c r="F44" s="646"/>
      <c r="G44" s="646"/>
      <c r="H44" s="646"/>
      <c r="I44" s="646"/>
      <c r="J44" s="646"/>
    </row>
    <row r="45" spans="1:10" ht="15.6" x14ac:dyDescent="0.3">
      <c r="A45" s="602"/>
      <c r="B45" s="603"/>
      <c r="C45" s="466"/>
      <c r="D45" s="466"/>
      <c r="E45" s="466"/>
      <c r="F45" s="466"/>
      <c r="G45" s="466"/>
      <c r="H45" s="466"/>
      <c r="I45" s="466"/>
      <c r="J45" s="466"/>
    </row>
    <row r="46" spans="1:10" ht="46.8" x14ac:dyDescent="0.3">
      <c r="A46" s="571" t="s">
        <v>82</v>
      </c>
      <c r="B46" s="528" t="s">
        <v>83</v>
      </c>
      <c r="C46" s="572" t="s">
        <v>875</v>
      </c>
      <c r="D46" s="923" t="s">
        <v>1193</v>
      </c>
      <c r="E46" s="923" t="s">
        <v>1212</v>
      </c>
      <c r="F46" s="572" t="s">
        <v>1038</v>
      </c>
      <c r="G46" s="572" t="s">
        <v>1068</v>
      </c>
      <c r="H46" s="572" t="s">
        <v>1125</v>
      </c>
      <c r="I46" s="466"/>
      <c r="J46" s="466"/>
    </row>
    <row r="47" spans="1:10" ht="15.6" x14ac:dyDescent="0.3">
      <c r="A47" s="604" t="s">
        <v>57</v>
      </c>
      <c r="B47" s="538"/>
      <c r="C47" s="573"/>
      <c r="D47" s="183"/>
      <c r="E47" s="183"/>
      <c r="F47" s="573"/>
      <c r="G47" s="573"/>
      <c r="H47" s="573"/>
      <c r="I47" s="466"/>
      <c r="J47" s="466"/>
    </row>
    <row r="48" spans="1:10" ht="15.6" x14ac:dyDescent="0.3">
      <c r="A48" s="572" t="s">
        <v>51</v>
      </c>
      <c r="B48" s="538"/>
      <c r="C48" s="532">
        <v>2250000</v>
      </c>
      <c r="D48" s="183">
        <v>-370000</v>
      </c>
      <c r="E48" s="156">
        <f>SUM(C48:D48)</f>
        <v>1880000</v>
      </c>
      <c r="F48" s="532">
        <v>2250000</v>
      </c>
      <c r="G48" s="532">
        <v>2250000</v>
      </c>
      <c r="H48" s="532">
        <f>G48</f>
        <v>2250000</v>
      </c>
      <c r="I48" s="466"/>
      <c r="J48" s="466"/>
    </row>
    <row r="49" spans="1:10" ht="31.2" x14ac:dyDescent="0.3">
      <c r="A49" s="572" t="s">
        <v>52</v>
      </c>
      <c r="B49" s="538"/>
      <c r="C49" s="532">
        <v>0</v>
      </c>
      <c r="D49" s="183">
        <v>0</v>
      </c>
      <c r="E49" s="156">
        <f t="shared" ref="E49:E54" si="0">SUM(C49:D49)</f>
        <v>0</v>
      </c>
      <c r="F49" s="532">
        <f>C49</f>
        <v>0</v>
      </c>
      <c r="G49" s="532">
        <f t="shared" ref="G49:H49" si="1">F49</f>
        <v>0</v>
      </c>
      <c r="H49" s="532">
        <f t="shared" si="1"/>
        <v>0</v>
      </c>
      <c r="I49" s="466"/>
      <c r="J49" s="466"/>
    </row>
    <row r="50" spans="1:10" ht="15.6" x14ac:dyDescent="0.3">
      <c r="A50" s="572" t="s">
        <v>53</v>
      </c>
      <c r="B50" s="538"/>
      <c r="C50" s="532">
        <v>0</v>
      </c>
      <c r="D50" s="183">
        <v>0</v>
      </c>
      <c r="E50" s="156">
        <f t="shared" si="0"/>
        <v>0</v>
      </c>
      <c r="F50" s="532">
        <v>0</v>
      </c>
      <c r="G50" s="532">
        <v>0</v>
      </c>
      <c r="H50" s="532">
        <v>0</v>
      </c>
      <c r="I50" s="466"/>
      <c r="J50" s="466"/>
    </row>
    <row r="51" spans="1:10" ht="31.2" x14ac:dyDescent="0.3">
      <c r="A51" s="572" t="s">
        <v>54</v>
      </c>
      <c r="B51" s="538"/>
      <c r="C51" s="532">
        <v>0</v>
      </c>
      <c r="D51" s="183">
        <v>0</v>
      </c>
      <c r="E51" s="156">
        <f t="shared" si="0"/>
        <v>0</v>
      </c>
      <c r="F51" s="532">
        <v>0</v>
      </c>
      <c r="G51" s="532">
        <v>0</v>
      </c>
      <c r="H51" s="532">
        <v>0</v>
      </c>
      <c r="I51" s="466"/>
      <c r="J51" s="466"/>
    </row>
    <row r="52" spans="1:10" ht="15.6" x14ac:dyDescent="0.3">
      <c r="A52" s="572" t="s">
        <v>55</v>
      </c>
      <c r="B52" s="538"/>
      <c r="C52" s="532">
        <v>50000</v>
      </c>
      <c r="D52" s="183">
        <v>0</v>
      </c>
      <c r="E52" s="156">
        <f t="shared" si="0"/>
        <v>50000</v>
      </c>
      <c r="F52" s="532">
        <v>50000</v>
      </c>
      <c r="G52" s="532">
        <v>50000</v>
      </c>
      <c r="H52" s="532">
        <v>50000</v>
      </c>
      <c r="I52" s="466"/>
      <c r="J52" s="466"/>
    </row>
    <row r="53" spans="1:10" ht="15.6" x14ac:dyDescent="0.3">
      <c r="A53" s="572" t="s">
        <v>56</v>
      </c>
      <c r="B53" s="538"/>
      <c r="C53" s="532">
        <v>0</v>
      </c>
      <c r="D53" s="183">
        <v>0</v>
      </c>
      <c r="E53" s="156">
        <f t="shared" si="0"/>
        <v>0</v>
      </c>
      <c r="F53" s="532">
        <v>0</v>
      </c>
      <c r="G53" s="532">
        <v>0</v>
      </c>
      <c r="H53" s="532">
        <v>0</v>
      </c>
      <c r="I53" s="466"/>
      <c r="J53" s="466"/>
    </row>
    <row r="54" spans="1:10" ht="15.6" x14ac:dyDescent="0.3">
      <c r="A54" s="600" t="s">
        <v>21</v>
      </c>
      <c r="B54" s="538"/>
      <c r="C54" s="541">
        <f>SUM(C48:C53)</f>
        <v>2300000</v>
      </c>
      <c r="D54" s="924">
        <f>SUM(D48:D53)</f>
        <v>-370000</v>
      </c>
      <c r="E54" s="204">
        <f t="shared" si="0"/>
        <v>1930000</v>
      </c>
      <c r="F54" s="541">
        <f t="shared" ref="F54:H54" si="2">SUM(F48:F53)</f>
        <v>2300000</v>
      </c>
      <c r="G54" s="541">
        <f t="shared" si="2"/>
        <v>2300000</v>
      </c>
      <c r="H54" s="541">
        <f t="shared" si="2"/>
        <v>2300000</v>
      </c>
      <c r="I54" s="466"/>
      <c r="J54" s="466"/>
    </row>
  </sheetData>
  <mergeCells count="4">
    <mergeCell ref="A1:J1"/>
    <mergeCell ref="A2:J2"/>
    <mergeCell ref="A3:J3"/>
    <mergeCell ref="A4:J4"/>
  </mergeCells>
  <hyperlinks>
    <hyperlink ref="A34" r:id="rId1" location="foot4" display="http://njt.hu/cgi_bin/njt_doc.cgi?docid=142896.245143 - foot4" xr:uid="{00000000-0004-0000-2B00-000000000000}"/>
  </hyperlinks>
  <pageMargins left="0.70866141732283472" right="0.70866141732283472" top="0.74803149606299213" bottom="0.74803149606299213" header="0.31496062992125984" footer="0.31496062992125984"/>
  <pageSetup paperSize="9" scale="44" orientation="landscape" horizontalDpi="300" verticalDpi="300"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C32"/>
  <sheetViews>
    <sheetView showGridLines="0" view="pageBreakPreview" zoomScaleNormal="100" zoomScaleSheetLayoutView="100" workbookViewId="0">
      <selection activeCell="B16" sqref="B16"/>
    </sheetView>
  </sheetViews>
  <sheetFormatPr defaultRowHeight="14.4" x14ac:dyDescent="0.3"/>
  <cols>
    <col min="1" max="1" width="70.6640625" customWidth="1"/>
    <col min="2" max="2" width="13.44140625" customWidth="1"/>
  </cols>
  <sheetData>
    <row r="1" spans="1:3" ht="15.6" x14ac:dyDescent="0.3">
      <c r="A1" s="1032" t="s">
        <v>1163</v>
      </c>
      <c r="B1" s="1032"/>
    </row>
    <row r="2" spans="1:3" ht="18" x14ac:dyDescent="0.3">
      <c r="A2" s="1033" t="str">
        <f>' Melléklet 2020'!A1:B1</f>
        <v>Szőc Község Önkormányzata</v>
      </c>
      <c r="B2" s="1033"/>
    </row>
    <row r="3" spans="1:3" ht="16.2" x14ac:dyDescent="0.3">
      <c r="A3" s="653"/>
      <c r="B3" s="653"/>
    </row>
    <row r="4" spans="1:3" ht="16.2" x14ac:dyDescent="0.3">
      <c r="A4" s="1034" t="s">
        <v>1135</v>
      </c>
      <c r="B4" s="1034"/>
    </row>
    <row r="5" spans="1:3" ht="15.6" x14ac:dyDescent="0.3">
      <c r="A5" s="1011" t="s">
        <v>3</v>
      </c>
      <c r="B5" s="1011"/>
    </row>
    <row r="6" spans="1:3" x14ac:dyDescent="0.3">
      <c r="A6" s="647"/>
      <c r="B6" s="648" t="s">
        <v>877</v>
      </c>
    </row>
    <row r="7" spans="1:3" ht="26.25" customHeight="1" x14ac:dyDescent="0.3">
      <c r="A7" s="649" t="s">
        <v>632</v>
      </c>
      <c r="B7" s="654" t="s">
        <v>5</v>
      </c>
    </row>
    <row r="8" spans="1:3" ht="20.100000000000001" customHeight="1" x14ac:dyDescent="0.3">
      <c r="A8" s="650" t="s">
        <v>6</v>
      </c>
      <c r="B8" s="520"/>
      <c r="C8" s="117"/>
    </row>
    <row r="9" spans="1:3" ht="20.100000000000001" customHeight="1" x14ac:dyDescent="0.3">
      <c r="A9" s="651" t="s">
        <v>1115</v>
      </c>
      <c r="B9" s="521">
        <v>500000</v>
      </c>
    </row>
    <row r="10" spans="1:3" ht="20.100000000000001" customHeight="1" x14ac:dyDescent="0.3">
      <c r="A10" s="651" t="s">
        <v>1168</v>
      </c>
      <c r="B10" s="520">
        <v>560000</v>
      </c>
    </row>
    <row r="11" spans="1:3" ht="20.100000000000001" customHeight="1" x14ac:dyDescent="0.3">
      <c r="A11" s="651"/>
      <c r="B11" s="520"/>
    </row>
    <row r="12" spans="1:3" ht="20.100000000000001" customHeight="1" x14ac:dyDescent="0.3">
      <c r="A12" s="651"/>
      <c r="B12" s="520"/>
    </row>
    <row r="13" spans="1:3" ht="20.100000000000001" customHeight="1" x14ac:dyDescent="0.3">
      <c r="A13" s="650" t="s">
        <v>7</v>
      </c>
      <c r="B13" s="539">
        <f>SUM(B9:B12)</f>
        <v>1060000</v>
      </c>
    </row>
    <row r="14" spans="1:3" ht="20.100000000000001" customHeight="1" x14ac:dyDescent="0.3">
      <c r="A14" s="650"/>
      <c r="B14" s="539"/>
    </row>
    <row r="15" spans="1:3" ht="34.5" customHeight="1" x14ac:dyDescent="0.3">
      <c r="A15" s="773" t="s">
        <v>1169</v>
      </c>
      <c r="B15" s="520"/>
    </row>
    <row r="16" spans="1:3" ht="20.100000000000001" customHeight="1" x14ac:dyDescent="0.3">
      <c r="A16" s="651" t="s">
        <v>1170</v>
      </c>
      <c r="B16" s="521">
        <v>300000</v>
      </c>
    </row>
    <row r="17" spans="1:2" ht="34.5" customHeight="1" x14ac:dyDescent="0.3">
      <c r="A17" s="773" t="s">
        <v>1171</v>
      </c>
      <c r="B17" s="539">
        <f>SUM(B16:B16)</f>
        <v>300000</v>
      </c>
    </row>
    <row r="18" spans="1:2" ht="20.100000000000001" customHeight="1" x14ac:dyDescent="0.3">
      <c r="A18" s="650"/>
      <c r="B18" s="539"/>
    </row>
    <row r="19" spans="1:2" ht="20.100000000000001" customHeight="1" x14ac:dyDescent="0.3">
      <c r="A19" s="650"/>
      <c r="B19" s="539"/>
    </row>
    <row r="20" spans="1:2" ht="20.100000000000001" customHeight="1" x14ac:dyDescent="0.3">
      <c r="A20" s="652" t="s">
        <v>1172</v>
      </c>
      <c r="B20" s="520"/>
    </row>
    <row r="21" spans="1:2" ht="20.100000000000001" customHeight="1" x14ac:dyDescent="0.3">
      <c r="A21" s="651" t="s">
        <v>1116</v>
      </c>
      <c r="B21" s="521">
        <v>130000</v>
      </c>
    </row>
    <row r="22" spans="1:2" ht="32.25" customHeight="1" x14ac:dyDescent="0.3">
      <c r="A22" s="651" t="s">
        <v>1117</v>
      </c>
      <c r="B22" s="521">
        <v>138000</v>
      </c>
    </row>
    <row r="23" spans="1:2" s="195" customFormat="1" ht="20.100000000000001" customHeight="1" x14ac:dyDescent="0.25">
      <c r="A23" s="651" t="s">
        <v>1118</v>
      </c>
      <c r="B23" s="521">
        <v>30000</v>
      </c>
    </row>
    <row r="24" spans="1:2" ht="20.100000000000001" customHeight="1" x14ac:dyDescent="0.3">
      <c r="A24" s="651" t="s">
        <v>1035</v>
      </c>
      <c r="B24" s="521">
        <v>11000</v>
      </c>
    </row>
    <row r="25" spans="1:2" x14ac:dyDescent="0.3">
      <c r="A25" s="651" t="s">
        <v>1119</v>
      </c>
      <c r="B25" s="521">
        <v>28000</v>
      </c>
    </row>
    <row r="26" spans="1:2" x14ac:dyDescent="0.3">
      <c r="A26" s="651" t="s">
        <v>1120</v>
      </c>
      <c r="B26" s="521">
        <v>5000</v>
      </c>
    </row>
    <row r="27" spans="1:2" x14ac:dyDescent="0.3">
      <c r="A27" s="652" t="s">
        <v>9</v>
      </c>
      <c r="B27" s="539">
        <f>SUM(B21:B26)</f>
        <v>342000</v>
      </c>
    </row>
    <row r="28" spans="1:2" x14ac:dyDescent="0.3">
      <c r="A28" s="650" t="s">
        <v>10</v>
      </c>
      <c r="B28" s="539">
        <f>SUM(B13,B17,B27)</f>
        <v>1702000</v>
      </c>
    </row>
    <row r="29" spans="1:2" x14ac:dyDescent="0.3">
      <c r="A29" s="650"/>
      <c r="B29" s="539"/>
    </row>
    <row r="30" spans="1:2" ht="27.6" x14ac:dyDescent="0.3">
      <c r="A30" s="650" t="s">
        <v>416</v>
      </c>
      <c r="B30" s="520"/>
    </row>
    <row r="31" spans="1:2" x14ac:dyDescent="0.3">
      <c r="A31" s="651"/>
      <c r="B31" s="521"/>
    </row>
    <row r="32" spans="1:2" x14ac:dyDescent="0.3">
      <c r="A32" s="650" t="s">
        <v>11</v>
      </c>
      <c r="B32" s="539">
        <f>SUM(B31)</f>
        <v>0</v>
      </c>
    </row>
  </sheetData>
  <mergeCells count="4">
    <mergeCell ref="A1:B1"/>
    <mergeCell ref="A2:B2"/>
    <mergeCell ref="A4:B4"/>
    <mergeCell ref="A5:B5"/>
  </mergeCells>
  <printOptions horizontalCentered="1"/>
  <pageMargins left="0.39370078740157483" right="0.19685039370078741" top="0.78740157480314965" bottom="0.59055118110236227" header="0.51181102362204722" footer="0.51181102362204722"/>
  <pageSetup paperSize="9" fitToHeight="0" orientation="portrait" verticalDpi="36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C00000"/>
  </sheetPr>
  <dimension ref="A1:X175"/>
  <sheetViews>
    <sheetView view="pageBreakPreview" topLeftCell="B82" zoomScale="55" zoomScaleNormal="100" zoomScaleSheetLayoutView="55" workbookViewId="0">
      <selection activeCell="C28" sqref="C28"/>
    </sheetView>
  </sheetViews>
  <sheetFormatPr defaultColWidth="9.109375" defaultRowHeight="14.4" x14ac:dyDescent="0.3"/>
  <cols>
    <col min="1" max="1" width="45.5546875" style="442" customWidth="1"/>
    <col min="2" max="2" width="31.109375" style="442" customWidth="1"/>
    <col min="3" max="4" width="17.88671875" style="441" customWidth="1"/>
    <col min="5" max="5" width="15.88671875" style="442" customWidth="1"/>
    <col min="6" max="7" width="15" style="442" customWidth="1"/>
    <col min="8" max="8" width="15.6640625" style="442" customWidth="1"/>
    <col min="9" max="9" width="13.44140625" style="442" customWidth="1"/>
    <col min="10" max="11" width="12.6640625" style="442" customWidth="1"/>
    <col min="12" max="12" width="14.88671875" style="442" customWidth="1"/>
    <col min="13" max="13" width="14.33203125" style="442" customWidth="1"/>
    <col min="14" max="14" width="0.33203125" style="442" customWidth="1"/>
    <col min="15" max="15" width="14.88671875" style="442" customWidth="1"/>
    <col min="16" max="16" width="14.33203125" style="442" customWidth="1"/>
    <col min="17" max="17" width="12.6640625" style="442" customWidth="1"/>
    <col min="18" max="20" width="14.88671875" style="442" customWidth="1"/>
    <col min="21" max="21" width="11" style="442" customWidth="1"/>
    <col min="22" max="22" width="9.109375" style="442" customWidth="1"/>
    <col min="23" max="16384" width="9.109375" style="442"/>
  </cols>
  <sheetData>
    <row r="1" spans="1:24" ht="15.6" x14ac:dyDescent="0.3">
      <c r="A1" s="1036" t="s">
        <v>1164</v>
      </c>
      <c r="B1" s="1036"/>
      <c r="C1" s="1036"/>
      <c r="D1" s="1036"/>
      <c r="E1" s="1036"/>
      <c r="F1" s="1036"/>
      <c r="G1" s="1036"/>
      <c r="H1" s="1036"/>
      <c r="I1" s="1036"/>
      <c r="J1" s="1036"/>
      <c r="K1" s="1036"/>
      <c r="L1" s="1036"/>
      <c r="M1" s="1036"/>
      <c r="N1" s="1036"/>
      <c r="O1" s="1036"/>
      <c r="P1" s="1036"/>
      <c r="Q1" s="1036"/>
      <c r="R1" s="467"/>
      <c r="S1" s="467"/>
      <c r="T1" s="467"/>
      <c r="U1" s="467"/>
      <c r="V1" s="467"/>
    </row>
    <row r="2" spans="1:24" ht="18" x14ac:dyDescent="0.35">
      <c r="A2" s="1037" t="s">
        <v>1103</v>
      </c>
      <c r="B2" s="1037"/>
      <c r="C2" s="1037"/>
      <c r="D2" s="1037"/>
      <c r="E2" s="1037"/>
      <c r="F2" s="1037"/>
      <c r="G2" s="1037"/>
      <c r="H2" s="1037"/>
      <c r="I2" s="1037"/>
      <c r="J2" s="1037"/>
      <c r="K2" s="1037"/>
      <c r="L2" s="1037"/>
      <c r="M2" s="1037"/>
      <c r="N2" s="1037"/>
      <c r="O2" s="1037"/>
      <c r="P2" s="1037"/>
      <c r="Q2" s="1037"/>
      <c r="R2" s="468"/>
      <c r="S2" s="468"/>
      <c r="T2" s="468"/>
      <c r="U2" s="468"/>
      <c r="V2" s="468"/>
    </row>
    <row r="3" spans="1:24" ht="18" x14ac:dyDescent="0.35">
      <c r="A3" s="1037" t="s">
        <v>1121</v>
      </c>
      <c r="B3" s="1037"/>
      <c r="C3" s="1037"/>
      <c r="D3" s="1037"/>
      <c r="E3" s="1037"/>
      <c r="F3" s="1037"/>
      <c r="G3" s="1037"/>
      <c r="H3" s="1037"/>
      <c r="I3" s="1037"/>
      <c r="J3" s="1037"/>
      <c r="K3" s="1037"/>
      <c r="L3" s="1037"/>
      <c r="M3" s="1037"/>
      <c r="N3" s="1037"/>
      <c r="O3" s="1037"/>
      <c r="P3" s="1037"/>
      <c r="Q3" s="1037"/>
      <c r="R3" s="468"/>
      <c r="S3" s="468"/>
      <c r="T3" s="468"/>
      <c r="U3" s="468"/>
      <c r="V3" s="468"/>
    </row>
    <row r="4" spans="1:24" ht="18" x14ac:dyDescent="0.35">
      <c r="A4" s="1037" t="s">
        <v>834</v>
      </c>
      <c r="B4" s="1037"/>
      <c r="C4" s="1037"/>
      <c r="D4" s="1037"/>
      <c r="E4" s="1037"/>
      <c r="F4" s="1037"/>
      <c r="G4" s="1037"/>
      <c r="H4" s="1037"/>
      <c r="I4" s="1037"/>
      <c r="J4" s="1037"/>
      <c r="K4" s="1037"/>
      <c r="L4" s="1037"/>
      <c r="M4" s="1037"/>
      <c r="N4" s="1037"/>
      <c r="O4" s="1037"/>
      <c r="P4" s="1037"/>
      <c r="Q4" s="1037"/>
      <c r="R4" s="468"/>
      <c r="S4" s="468"/>
      <c r="T4" s="468"/>
      <c r="U4" s="468"/>
      <c r="V4" s="468"/>
    </row>
    <row r="5" spans="1:24" ht="24.75" customHeight="1" x14ac:dyDescent="0.3">
      <c r="A5" s="1037"/>
      <c r="B5" s="1037"/>
      <c r="C5" s="1037"/>
      <c r="D5" s="664"/>
      <c r="E5" s="665"/>
      <c r="F5" s="666"/>
      <c r="G5" s="666"/>
      <c r="H5" s="666"/>
      <c r="I5" s="666"/>
      <c r="J5" s="666"/>
      <c r="K5" s="666"/>
      <c r="L5" s="666"/>
      <c r="M5" s="666"/>
      <c r="N5" s="666"/>
      <c r="O5" s="666"/>
      <c r="P5" s="666"/>
      <c r="Q5" s="666"/>
      <c r="R5" s="449"/>
      <c r="S5" s="449"/>
      <c r="T5" s="449"/>
      <c r="U5" s="449"/>
      <c r="V5" s="449"/>
    </row>
    <row r="6" spans="1:24" ht="18.75" customHeight="1" x14ac:dyDescent="0.3">
      <c r="A6" s="1038"/>
      <c r="B6" s="1022"/>
      <c r="C6" s="1022"/>
      <c r="D6" s="591"/>
      <c r="E6" s="666"/>
      <c r="F6" s="666"/>
      <c r="G6" s="666"/>
      <c r="H6" s="666"/>
      <c r="I6" s="666"/>
      <c r="J6" s="666"/>
      <c r="K6" s="666"/>
      <c r="L6" s="666"/>
      <c r="M6" s="666"/>
      <c r="N6" s="666"/>
      <c r="O6" s="666"/>
      <c r="P6" s="666"/>
      <c r="Q6" s="666"/>
      <c r="R6" s="449"/>
      <c r="S6" s="449"/>
      <c r="T6" s="449"/>
      <c r="U6" s="449"/>
      <c r="V6" s="449"/>
    </row>
    <row r="7" spans="1:24" ht="15" customHeight="1" x14ac:dyDescent="0.3">
      <c r="A7" s="1039" t="s">
        <v>664</v>
      </c>
      <c r="B7" s="1041"/>
      <c r="C7" s="1042" t="s">
        <v>1107</v>
      </c>
      <c r="D7" s="791" t="s">
        <v>753</v>
      </c>
      <c r="E7" s="667" t="s">
        <v>766</v>
      </c>
      <c r="F7" s="668" t="s">
        <v>754</v>
      </c>
      <c r="G7" s="787" t="s">
        <v>1173</v>
      </c>
      <c r="H7" s="668" t="s">
        <v>755</v>
      </c>
      <c r="I7" s="668" t="s">
        <v>756</v>
      </c>
      <c r="J7" s="668" t="s">
        <v>757</v>
      </c>
      <c r="K7" s="787" t="s">
        <v>1175</v>
      </c>
      <c r="L7" s="668" t="s">
        <v>758</v>
      </c>
      <c r="M7" s="668" t="s">
        <v>812</v>
      </c>
      <c r="N7" s="668" t="s">
        <v>870</v>
      </c>
      <c r="O7" s="668" t="s">
        <v>765</v>
      </c>
      <c r="P7" s="668" t="s">
        <v>820</v>
      </c>
      <c r="Q7" s="668" t="s">
        <v>1108</v>
      </c>
      <c r="R7" s="874" t="s">
        <v>1110</v>
      </c>
      <c r="S7" s="874" t="s">
        <v>1104</v>
      </c>
      <c r="T7" s="874" t="s">
        <v>1190</v>
      </c>
      <c r="U7" s="874"/>
      <c r="V7" s="874"/>
      <c r="W7" s="1035"/>
    </row>
    <row r="8" spans="1:24" s="872" customFormat="1" ht="62.25" customHeight="1" x14ac:dyDescent="0.3">
      <c r="A8" s="1040"/>
      <c r="B8" s="1041"/>
      <c r="C8" s="1043"/>
      <c r="D8" s="790" t="s">
        <v>1177</v>
      </c>
      <c r="E8" s="669" t="s">
        <v>723</v>
      </c>
      <c r="F8" s="615" t="s">
        <v>814</v>
      </c>
      <c r="G8" s="788" t="s">
        <v>1174</v>
      </c>
      <c r="H8" s="615" t="s">
        <v>1025</v>
      </c>
      <c r="I8" s="615" t="s">
        <v>1026</v>
      </c>
      <c r="J8" s="615" t="s">
        <v>1027</v>
      </c>
      <c r="K8" s="659" t="s">
        <v>1176</v>
      </c>
      <c r="L8" s="659" t="s">
        <v>1028</v>
      </c>
      <c r="M8" s="659" t="s">
        <v>813</v>
      </c>
      <c r="N8" s="659" t="s">
        <v>871</v>
      </c>
      <c r="O8" s="659" t="s">
        <v>838</v>
      </c>
      <c r="P8" s="615" t="s">
        <v>821</v>
      </c>
      <c r="Q8" s="615" t="s">
        <v>1109</v>
      </c>
      <c r="R8" s="659" t="s">
        <v>1111</v>
      </c>
      <c r="S8" s="659" t="s">
        <v>1105</v>
      </c>
      <c r="T8" s="659" t="s">
        <v>1191</v>
      </c>
      <c r="U8" s="659"/>
      <c r="V8" s="659"/>
      <c r="W8" s="1035"/>
    </row>
    <row r="9" spans="1:24" ht="45" customHeight="1" x14ac:dyDescent="0.3">
      <c r="A9" s="779" t="s">
        <v>82</v>
      </c>
      <c r="B9" s="780" t="s">
        <v>83</v>
      </c>
      <c r="C9" s="489" t="s">
        <v>2</v>
      </c>
      <c r="D9" s="789"/>
      <c r="E9" s="781"/>
      <c r="F9" s="612"/>
      <c r="G9" s="612"/>
      <c r="H9" s="612"/>
      <c r="I9" s="612"/>
      <c r="J9" s="612"/>
      <c r="K9" s="612"/>
      <c r="L9" s="612"/>
      <c r="M9" s="612"/>
      <c r="N9" s="612"/>
      <c r="O9" s="612"/>
      <c r="P9" s="612"/>
      <c r="Q9" s="612"/>
      <c r="R9" s="875"/>
      <c r="S9" s="875"/>
      <c r="T9" s="875"/>
      <c r="U9" s="873"/>
      <c r="V9" s="873"/>
      <c r="W9" s="876" t="s">
        <v>83</v>
      </c>
    </row>
    <row r="10" spans="1:24" ht="15.6" x14ac:dyDescent="0.3">
      <c r="A10" s="612" t="s">
        <v>84</v>
      </c>
      <c r="B10" s="782" t="s">
        <v>85</v>
      </c>
      <c r="C10" s="768">
        <f t="shared" ref="C10:C46" si="0">SUM(E10:T10)</f>
        <v>5490000</v>
      </c>
      <c r="D10" s="685">
        <v>0</v>
      </c>
      <c r="E10" s="685">
        <f>'kiadások korm. funkciónként'!I10</f>
        <v>0</v>
      </c>
      <c r="F10" s="685">
        <v>0</v>
      </c>
      <c r="G10" s="685">
        <v>0</v>
      </c>
      <c r="H10" s="685">
        <v>0</v>
      </c>
      <c r="I10" s="685">
        <f>'kiadások korm. funkciónként'!M10</f>
        <v>0</v>
      </c>
      <c r="J10" s="685">
        <f>'kiadások korm. funkciónként'!N10</f>
        <v>0</v>
      </c>
      <c r="K10" s="685">
        <v>0</v>
      </c>
      <c r="L10" s="685">
        <v>2925000</v>
      </c>
      <c r="M10" s="685">
        <f>'kiadások korm. funkciónként'!V10</f>
        <v>0</v>
      </c>
      <c r="N10" s="685">
        <f>'kiadások korm. funkciónként'!W10</f>
        <v>0</v>
      </c>
      <c r="O10" s="685">
        <f>'kiadások korm. funkciónként'!S10</f>
        <v>0</v>
      </c>
      <c r="P10" s="685">
        <v>0</v>
      </c>
      <c r="Q10" s="685">
        <v>0</v>
      </c>
      <c r="R10" s="877">
        <v>2565000</v>
      </c>
      <c r="S10" s="877">
        <v>0</v>
      </c>
      <c r="T10" s="877">
        <v>0</v>
      </c>
      <c r="U10" s="878"/>
      <c r="V10" s="878"/>
      <c r="W10" s="879" t="s">
        <v>85</v>
      </c>
      <c r="X10" s="441"/>
    </row>
    <row r="11" spans="1:24" ht="15.6" x14ac:dyDescent="0.3">
      <c r="A11" s="612" t="s">
        <v>86</v>
      </c>
      <c r="B11" s="783" t="s">
        <v>87</v>
      </c>
      <c r="C11" s="768">
        <f t="shared" si="0"/>
        <v>657000</v>
      </c>
      <c r="D11" s="685">
        <v>0</v>
      </c>
      <c r="E11" s="685">
        <f>'kiadások korm. funkciónként'!I11</f>
        <v>0</v>
      </c>
      <c r="F11" s="685">
        <v>299000</v>
      </c>
      <c r="G11" s="685">
        <v>0</v>
      </c>
      <c r="H11" s="685">
        <f>'kiadások korm. funkciónként'!L11</f>
        <v>0</v>
      </c>
      <c r="I11" s="685">
        <f>'kiadások korm. funkciónként'!M11</f>
        <v>0</v>
      </c>
      <c r="J11" s="685">
        <f>'kiadások korm. funkciónként'!N11</f>
        <v>0</v>
      </c>
      <c r="K11" s="685">
        <v>0</v>
      </c>
      <c r="L11" s="685">
        <f>'kiadások korm. funkciónként'!P11</f>
        <v>0</v>
      </c>
      <c r="M11" s="685">
        <f>'kiadások korm. funkciónként'!V11</f>
        <v>0</v>
      </c>
      <c r="N11" s="685">
        <f>'kiadások korm. funkciónként'!W11</f>
        <v>0</v>
      </c>
      <c r="O11" s="685">
        <f>'kiadások korm. funkciónként'!S11</f>
        <v>0</v>
      </c>
      <c r="P11" s="685">
        <f>'kiadások korm. funkciónként'!T11</f>
        <v>0</v>
      </c>
      <c r="Q11" s="685">
        <f>'kiadások korm. funkciónként'!U11</f>
        <v>0</v>
      </c>
      <c r="R11" s="877">
        <v>358000</v>
      </c>
      <c r="S11" s="877">
        <v>0</v>
      </c>
      <c r="T11" s="877">
        <v>0</v>
      </c>
      <c r="U11" s="878"/>
      <c r="V11" s="878"/>
      <c r="W11" s="658" t="s">
        <v>87</v>
      </c>
      <c r="X11" s="441"/>
    </row>
    <row r="12" spans="1:24" ht="15.6" x14ac:dyDescent="0.3">
      <c r="A12" s="612" t="s">
        <v>88</v>
      </c>
      <c r="B12" s="783" t="s">
        <v>89</v>
      </c>
      <c r="C12" s="768">
        <f t="shared" si="0"/>
        <v>0</v>
      </c>
      <c r="D12" s="685">
        <v>0</v>
      </c>
      <c r="E12" s="685">
        <f>'kiadások korm. funkciónként'!I12</f>
        <v>0</v>
      </c>
      <c r="F12" s="685">
        <f>'kiadások korm. funkciónként'!J12</f>
        <v>0</v>
      </c>
      <c r="G12" s="685">
        <v>0</v>
      </c>
      <c r="H12" s="685">
        <f>'kiadások korm. funkciónként'!L12</f>
        <v>0</v>
      </c>
      <c r="I12" s="685">
        <f>'kiadások korm. funkciónként'!M12</f>
        <v>0</v>
      </c>
      <c r="J12" s="685">
        <f>'kiadások korm. funkciónként'!N12</f>
        <v>0</v>
      </c>
      <c r="K12" s="685">
        <v>0</v>
      </c>
      <c r="L12" s="685">
        <f>'kiadások korm. funkciónként'!P12</f>
        <v>0</v>
      </c>
      <c r="M12" s="685">
        <f>'kiadások korm. funkciónként'!V12</f>
        <v>0</v>
      </c>
      <c r="N12" s="685">
        <f>'kiadások korm. funkciónként'!W12</f>
        <v>0</v>
      </c>
      <c r="O12" s="685">
        <f>'kiadások korm. funkciónként'!S12</f>
        <v>0</v>
      </c>
      <c r="P12" s="685">
        <f>'kiadások korm. funkciónként'!T12</f>
        <v>0</v>
      </c>
      <c r="Q12" s="685">
        <f>'kiadások korm. funkciónként'!U12</f>
        <v>0</v>
      </c>
      <c r="R12" s="877"/>
      <c r="S12" s="877">
        <v>0</v>
      </c>
      <c r="T12" s="877">
        <v>0</v>
      </c>
      <c r="U12" s="878"/>
      <c r="V12" s="878"/>
      <c r="W12" s="658" t="s">
        <v>89</v>
      </c>
      <c r="X12" s="441"/>
    </row>
    <row r="13" spans="1:24" ht="31.2" x14ac:dyDescent="0.3">
      <c r="A13" s="518" t="s">
        <v>90</v>
      </c>
      <c r="B13" s="783" t="s">
        <v>91</v>
      </c>
      <c r="C13" s="768">
        <f t="shared" si="0"/>
        <v>0</v>
      </c>
      <c r="D13" s="685">
        <v>0</v>
      </c>
      <c r="E13" s="685">
        <f>'kiadások korm. funkciónként'!I13</f>
        <v>0</v>
      </c>
      <c r="F13" s="685">
        <f>'kiadások korm. funkciónként'!J13</f>
        <v>0</v>
      </c>
      <c r="G13" s="685">
        <v>0</v>
      </c>
      <c r="H13" s="685">
        <f>'kiadások korm. funkciónként'!L13</f>
        <v>0</v>
      </c>
      <c r="I13" s="685">
        <f>'kiadások korm. funkciónként'!M13</f>
        <v>0</v>
      </c>
      <c r="J13" s="685">
        <f>'kiadások korm. funkciónként'!N13</f>
        <v>0</v>
      </c>
      <c r="K13" s="685">
        <v>0</v>
      </c>
      <c r="L13" s="685">
        <f>'kiadások korm. funkciónként'!P13</f>
        <v>0</v>
      </c>
      <c r="M13" s="685">
        <f>'kiadások korm. funkciónként'!V13</f>
        <v>0</v>
      </c>
      <c r="N13" s="685">
        <f>'kiadások korm. funkciónként'!W13</f>
        <v>0</v>
      </c>
      <c r="O13" s="685">
        <f>'kiadások korm. funkciónként'!S13</f>
        <v>0</v>
      </c>
      <c r="P13" s="685">
        <f>'kiadások korm. funkciónként'!T13</f>
        <v>0</v>
      </c>
      <c r="Q13" s="685">
        <f>'kiadások korm. funkciónként'!U13</f>
        <v>0</v>
      </c>
      <c r="R13" s="877">
        <f>'kiadások korm. funkciónként'!R13</f>
        <v>0</v>
      </c>
      <c r="S13" s="877">
        <v>0</v>
      </c>
      <c r="T13" s="877">
        <v>0</v>
      </c>
      <c r="U13" s="878"/>
      <c r="V13" s="878"/>
      <c r="W13" s="658" t="s">
        <v>91</v>
      </c>
      <c r="X13" s="441"/>
    </row>
    <row r="14" spans="1:24" ht="15.6" x14ac:dyDescent="0.3">
      <c r="A14" s="518" t="s">
        <v>92</v>
      </c>
      <c r="B14" s="783" t="s">
        <v>93</v>
      </c>
      <c r="C14" s="768">
        <f t="shared" si="0"/>
        <v>0</v>
      </c>
      <c r="D14" s="685">
        <v>0</v>
      </c>
      <c r="E14" s="685">
        <f>'kiadások korm. funkciónként'!I14</f>
        <v>0</v>
      </c>
      <c r="F14" s="685">
        <f>'kiadások korm. funkciónként'!J14</f>
        <v>0</v>
      </c>
      <c r="G14" s="685">
        <v>0</v>
      </c>
      <c r="H14" s="685">
        <f>'kiadások korm. funkciónként'!L14</f>
        <v>0</v>
      </c>
      <c r="I14" s="685">
        <f>'kiadások korm. funkciónként'!M14</f>
        <v>0</v>
      </c>
      <c r="J14" s="685">
        <f>'kiadások korm. funkciónként'!N14</f>
        <v>0</v>
      </c>
      <c r="K14" s="685">
        <v>0</v>
      </c>
      <c r="L14" s="685">
        <f>'kiadások korm. funkciónként'!P14</f>
        <v>0</v>
      </c>
      <c r="M14" s="685">
        <f>'kiadások korm. funkciónként'!V14</f>
        <v>0</v>
      </c>
      <c r="N14" s="685">
        <f>'kiadások korm. funkciónként'!W14</f>
        <v>0</v>
      </c>
      <c r="O14" s="685">
        <f>'kiadások korm. funkciónként'!S14</f>
        <v>0</v>
      </c>
      <c r="P14" s="685">
        <f>'kiadások korm. funkciónként'!T14</f>
        <v>0</v>
      </c>
      <c r="Q14" s="685">
        <f>'kiadások korm. funkciónként'!U14</f>
        <v>0</v>
      </c>
      <c r="R14" s="877">
        <f>'kiadások korm. funkciónként'!R14</f>
        <v>0</v>
      </c>
      <c r="S14" s="877">
        <v>0</v>
      </c>
      <c r="T14" s="877">
        <v>0</v>
      </c>
      <c r="U14" s="878"/>
      <c r="V14" s="878"/>
      <c r="W14" s="658" t="s">
        <v>93</v>
      </c>
      <c r="X14" s="441"/>
    </row>
    <row r="15" spans="1:24" ht="15.6" x14ac:dyDescent="0.3">
      <c r="A15" s="518" t="s">
        <v>94</v>
      </c>
      <c r="B15" s="783" t="s">
        <v>95</v>
      </c>
      <c r="C15" s="768">
        <f t="shared" si="0"/>
        <v>0</v>
      </c>
      <c r="D15" s="685">
        <v>0</v>
      </c>
      <c r="E15" s="685">
        <f>'kiadások korm. funkciónként'!I15</f>
        <v>0</v>
      </c>
      <c r="F15" s="685">
        <f>'kiadások korm. funkciónként'!J15</f>
        <v>0</v>
      </c>
      <c r="G15" s="685">
        <v>0</v>
      </c>
      <c r="H15" s="685">
        <f>'kiadások korm. funkciónként'!L15</f>
        <v>0</v>
      </c>
      <c r="I15" s="685">
        <f>'kiadások korm. funkciónként'!M15</f>
        <v>0</v>
      </c>
      <c r="J15" s="685">
        <f>'kiadások korm. funkciónként'!N15</f>
        <v>0</v>
      </c>
      <c r="K15" s="685">
        <v>0</v>
      </c>
      <c r="L15" s="685">
        <f>'kiadások korm. funkciónként'!P15</f>
        <v>0</v>
      </c>
      <c r="M15" s="685">
        <f>'kiadások korm. funkciónként'!V15</f>
        <v>0</v>
      </c>
      <c r="N15" s="685">
        <f>'kiadások korm. funkciónként'!W15</f>
        <v>0</v>
      </c>
      <c r="O15" s="685">
        <f>'kiadások korm. funkciónként'!S15</f>
        <v>0</v>
      </c>
      <c r="P15" s="685">
        <f>'kiadások korm. funkciónként'!T15</f>
        <v>0</v>
      </c>
      <c r="Q15" s="685">
        <f>'kiadások korm. funkciónként'!U15</f>
        <v>0</v>
      </c>
      <c r="R15" s="877">
        <f>'kiadások korm. funkciónként'!R15</f>
        <v>0</v>
      </c>
      <c r="S15" s="877">
        <v>0</v>
      </c>
      <c r="T15" s="877">
        <v>0</v>
      </c>
      <c r="U15" s="878"/>
      <c r="V15" s="878"/>
      <c r="W15" s="658" t="s">
        <v>95</v>
      </c>
      <c r="X15" s="441"/>
    </row>
    <row r="16" spans="1:24" s="786" customFormat="1" ht="15.6" x14ac:dyDescent="0.3">
      <c r="A16" s="518" t="s">
        <v>96</v>
      </c>
      <c r="B16" s="783" t="s">
        <v>97</v>
      </c>
      <c r="C16" s="768">
        <f t="shared" si="0"/>
        <v>200000</v>
      </c>
      <c r="D16" s="685">
        <v>0</v>
      </c>
      <c r="E16" s="685">
        <f>'kiadások korm. funkciónként'!I16</f>
        <v>0</v>
      </c>
      <c r="F16" s="685">
        <v>200000</v>
      </c>
      <c r="G16" s="685">
        <v>0</v>
      </c>
      <c r="H16" s="685">
        <f>'kiadások korm. funkciónként'!L16</f>
        <v>0</v>
      </c>
      <c r="I16" s="685">
        <f>'kiadások korm. funkciónként'!M16</f>
        <v>0</v>
      </c>
      <c r="J16" s="685">
        <f>'kiadások korm. funkciónként'!N16</f>
        <v>0</v>
      </c>
      <c r="K16" s="685">
        <v>0</v>
      </c>
      <c r="L16" s="685">
        <f>'kiadások korm. funkciónként'!P16</f>
        <v>0</v>
      </c>
      <c r="M16" s="685">
        <f>'kiadások korm. funkciónként'!V16</f>
        <v>0</v>
      </c>
      <c r="N16" s="685">
        <f>'kiadások korm. funkciónként'!W16</f>
        <v>0</v>
      </c>
      <c r="O16" s="685">
        <f>'kiadások korm. funkciónként'!S16</f>
        <v>0</v>
      </c>
      <c r="P16" s="685">
        <f>'kiadások korm. funkciónként'!T16</f>
        <v>0</v>
      </c>
      <c r="Q16" s="685">
        <f>'kiadások korm. funkciónként'!U16</f>
        <v>0</v>
      </c>
      <c r="R16" s="877">
        <v>0</v>
      </c>
      <c r="S16" s="877">
        <v>0</v>
      </c>
      <c r="T16" s="877">
        <v>0</v>
      </c>
      <c r="U16" s="492"/>
      <c r="V16" s="492"/>
      <c r="W16" s="783" t="s">
        <v>97</v>
      </c>
      <c r="X16" s="785"/>
    </row>
    <row r="17" spans="1:24" ht="15.6" x14ac:dyDescent="0.3">
      <c r="A17" s="518" t="s">
        <v>98</v>
      </c>
      <c r="B17" s="783" t="s">
        <v>99</v>
      </c>
      <c r="C17" s="768">
        <f t="shared" si="0"/>
        <v>0</v>
      </c>
      <c r="D17" s="685">
        <v>0</v>
      </c>
      <c r="E17" s="685">
        <f>'kiadások korm. funkciónként'!I17</f>
        <v>0</v>
      </c>
      <c r="F17" s="685">
        <f>'kiadások korm. funkciónként'!J17</f>
        <v>0</v>
      </c>
      <c r="G17" s="685">
        <v>0</v>
      </c>
      <c r="H17" s="685">
        <f>'kiadások korm. funkciónként'!L17</f>
        <v>0</v>
      </c>
      <c r="I17" s="685">
        <f>'kiadások korm. funkciónként'!M17</f>
        <v>0</v>
      </c>
      <c r="J17" s="685">
        <f>'kiadások korm. funkciónként'!N17</f>
        <v>0</v>
      </c>
      <c r="K17" s="685">
        <v>0</v>
      </c>
      <c r="L17" s="685">
        <f>'kiadások korm. funkciónként'!P17</f>
        <v>0</v>
      </c>
      <c r="M17" s="685">
        <f>'kiadások korm. funkciónként'!V17</f>
        <v>0</v>
      </c>
      <c r="N17" s="685">
        <f>'kiadások korm. funkciónként'!W17</f>
        <v>0</v>
      </c>
      <c r="O17" s="685">
        <f>'kiadások korm. funkciónként'!S17</f>
        <v>0</v>
      </c>
      <c r="P17" s="685">
        <f>'kiadások korm. funkciónként'!T17</f>
        <v>0</v>
      </c>
      <c r="Q17" s="685">
        <f>'kiadások korm. funkciónként'!U17</f>
        <v>0</v>
      </c>
      <c r="R17" s="877">
        <f>'kiadások korm. funkciónként'!R17</f>
        <v>0</v>
      </c>
      <c r="S17" s="877">
        <v>0</v>
      </c>
      <c r="T17" s="877">
        <v>0</v>
      </c>
      <c r="U17" s="878"/>
      <c r="V17" s="878"/>
      <c r="W17" s="658" t="s">
        <v>99</v>
      </c>
      <c r="X17" s="441"/>
    </row>
    <row r="18" spans="1:24" ht="15.6" x14ac:dyDescent="0.3">
      <c r="A18" s="496" t="s">
        <v>100</v>
      </c>
      <c r="B18" s="783" t="s">
        <v>101</v>
      </c>
      <c r="C18" s="768">
        <f t="shared" si="0"/>
        <v>0</v>
      </c>
      <c r="D18" s="685">
        <v>0</v>
      </c>
      <c r="E18" s="685">
        <f>'kiadások korm. funkciónként'!I18</f>
        <v>0</v>
      </c>
      <c r="F18" s="685">
        <f>'kiadások korm. funkciónként'!J18</f>
        <v>0</v>
      </c>
      <c r="G18" s="685">
        <v>0</v>
      </c>
      <c r="H18" s="685">
        <f>'kiadások korm. funkciónként'!L18</f>
        <v>0</v>
      </c>
      <c r="I18" s="685">
        <f>'kiadások korm. funkciónként'!M18</f>
        <v>0</v>
      </c>
      <c r="J18" s="685">
        <f>'kiadások korm. funkciónként'!N18</f>
        <v>0</v>
      </c>
      <c r="K18" s="685">
        <v>0</v>
      </c>
      <c r="L18" s="685">
        <f>'kiadások korm. funkciónként'!P18</f>
        <v>0</v>
      </c>
      <c r="M18" s="685">
        <f>'kiadások korm. funkciónként'!V18</f>
        <v>0</v>
      </c>
      <c r="N18" s="685">
        <f>'kiadások korm. funkciónként'!W18</f>
        <v>0</v>
      </c>
      <c r="O18" s="685">
        <f>'kiadások korm. funkciónként'!S18</f>
        <v>0</v>
      </c>
      <c r="P18" s="685">
        <f>'kiadások korm. funkciónként'!T18</f>
        <v>0</v>
      </c>
      <c r="Q18" s="685">
        <v>0</v>
      </c>
      <c r="R18" s="877">
        <f>'kiadások korm. funkciónként'!R18</f>
        <v>0</v>
      </c>
      <c r="S18" s="877">
        <v>0</v>
      </c>
      <c r="T18" s="877">
        <v>0</v>
      </c>
      <c r="U18" s="878"/>
      <c r="V18" s="878"/>
      <c r="W18" s="658" t="s">
        <v>101</v>
      </c>
      <c r="X18" s="441"/>
    </row>
    <row r="19" spans="1:24" ht="15.6" x14ac:dyDescent="0.3">
      <c r="A19" s="496" t="s">
        <v>102</v>
      </c>
      <c r="B19" s="783" t="s">
        <v>103</v>
      </c>
      <c r="C19" s="768">
        <f t="shared" si="0"/>
        <v>0</v>
      </c>
      <c r="D19" s="685">
        <v>0</v>
      </c>
      <c r="E19" s="685">
        <f>'kiadások korm. funkciónként'!I19</f>
        <v>0</v>
      </c>
      <c r="F19" s="685">
        <f>'kiadások korm. funkciónként'!J19</f>
        <v>0</v>
      </c>
      <c r="G19" s="685">
        <v>0</v>
      </c>
      <c r="H19" s="685">
        <f>'kiadások korm. funkciónként'!L19</f>
        <v>0</v>
      </c>
      <c r="I19" s="685">
        <f>'kiadások korm. funkciónként'!M19</f>
        <v>0</v>
      </c>
      <c r="J19" s="685">
        <f>'kiadások korm. funkciónként'!N19</f>
        <v>0</v>
      </c>
      <c r="K19" s="685">
        <v>0</v>
      </c>
      <c r="L19" s="685">
        <f>'kiadások korm. funkciónként'!P19</f>
        <v>0</v>
      </c>
      <c r="M19" s="685">
        <f>'kiadások korm. funkciónként'!V19</f>
        <v>0</v>
      </c>
      <c r="N19" s="685">
        <f>'kiadások korm. funkciónként'!W19</f>
        <v>0</v>
      </c>
      <c r="O19" s="685">
        <f>'kiadások korm. funkciónként'!S19</f>
        <v>0</v>
      </c>
      <c r="P19" s="685">
        <f>'kiadások korm. funkciónként'!T19</f>
        <v>0</v>
      </c>
      <c r="Q19" s="685">
        <f>'kiadások korm. funkciónként'!U19</f>
        <v>0</v>
      </c>
      <c r="R19" s="877">
        <f>'kiadások korm. funkciónként'!R19</f>
        <v>0</v>
      </c>
      <c r="S19" s="877">
        <v>0</v>
      </c>
      <c r="T19" s="877">
        <v>0</v>
      </c>
      <c r="U19" s="878"/>
      <c r="V19" s="878"/>
      <c r="W19" s="658" t="s">
        <v>103</v>
      </c>
      <c r="X19" s="441"/>
    </row>
    <row r="20" spans="1:24" ht="15.6" x14ac:dyDescent="0.3">
      <c r="A20" s="496" t="s">
        <v>104</v>
      </c>
      <c r="B20" s="783" t="s">
        <v>105</v>
      </c>
      <c r="C20" s="768">
        <f t="shared" si="0"/>
        <v>0</v>
      </c>
      <c r="D20" s="685">
        <v>0</v>
      </c>
      <c r="E20" s="685">
        <f>'kiadások korm. funkciónként'!I20</f>
        <v>0</v>
      </c>
      <c r="F20" s="685">
        <f>'kiadások korm. funkciónként'!J20</f>
        <v>0</v>
      </c>
      <c r="G20" s="685">
        <v>0</v>
      </c>
      <c r="H20" s="685">
        <f>'kiadások korm. funkciónként'!L20</f>
        <v>0</v>
      </c>
      <c r="I20" s="685">
        <f>'kiadások korm. funkciónként'!M20</f>
        <v>0</v>
      </c>
      <c r="J20" s="685">
        <f>'kiadások korm. funkciónként'!N20</f>
        <v>0</v>
      </c>
      <c r="K20" s="685">
        <v>0</v>
      </c>
      <c r="L20" s="685">
        <f>'kiadások korm. funkciónként'!P20</f>
        <v>0</v>
      </c>
      <c r="M20" s="685">
        <f>'kiadások korm. funkciónként'!V20</f>
        <v>0</v>
      </c>
      <c r="N20" s="685">
        <f>'kiadások korm. funkciónként'!W20</f>
        <v>0</v>
      </c>
      <c r="O20" s="685">
        <f>'kiadások korm. funkciónként'!S20</f>
        <v>0</v>
      </c>
      <c r="P20" s="685">
        <f>'kiadások korm. funkciónként'!T20</f>
        <v>0</v>
      </c>
      <c r="Q20" s="685">
        <f>'kiadások korm. funkciónként'!U20</f>
        <v>0</v>
      </c>
      <c r="R20" s="877">
        <f>'kiadások korm. funkciónként'!R20</f>
        <v>0</v>
      </c>
      <c r="S20" s="877">
        <v>0</v>
      </c>
      <c r="T20" s="877">
        <v>0</v>
      </c>
      <c r="U20" s="878"/>
      <c r="V20" s="878"/>
      <c r="W20" s="658" t="s">
        <v>105</v>
      </c>
      <c r="X20" s="441"/>
    </row>
    <row r="21" spans="1:24" ht="15.6" x14ac:dyDescent="0.3">
      <c r="A21" s="496" t="s">
        <v>106</v>
      </c>
      <c r="B21" s="783" t="s">
        <v>107</v>
      </c>
      <c r="C21" s="768">
        <f t="shared" si="0"/>
        <v>0</v>
      </c>
      <c r="D21" s="685">
        <v>0</v>
      </c>
      <c r="E21" s="685">
        <f>'kiadások korm. funkciónként'!I21</f>
        <v>0</v>
      </c>
      <c r="F21" s="685">
        <f>'kiadások korm. funkciónként'!J21</f>
        <v>0</v>
      </c>
      <c r="G21" s="685">
        <v>0</v>
      </c>
      <c r="H21" s="685">
        <f>'kiadások korm. funkciónként'!L21</f>
        <v>0</v>
      </c>
      <c r="I21" s="685">
        <f>'kiadások korm. funkciónként'!M21</f>
        <v>0</v>
      </c>
      <c r="J21" s="685">
        <f>'kiadások korm. funkciónként'!N21</f>
        <v>0</v>
      </c>
      <c r="K21" s="685">
        <v>0</v>
      </c>
      <c r="L21" s="685">
        <f>'kiadások korm. funkciónként'!P21</f>
        <v>0</v>
      </c>
      <c r="M21" s="685">
        <f>'kiadások korm. funkciónként'!V21</f>
        <v>0</v>
      </c>
      <c r="N21" s="685">
        <f>'kiadások korm. funkciónként'!W21</f>
        <v>0</v>
      </c>
      <c r="O21" s="685">
        <f>'kiadások korm. funkciónként'!S21</f>
        <v>0</v>
      </c>
      <c r="P21" s="685">
        <f>'kiadások korm. funkciónként'!T21</f>
        <v>0</v>
      </c>
      <c r="Q21" s="685">
        <f>'kiadások korm. funkciónként'!U21</f>
        <v>0</v>
      </c>
      <c r="R21" s="877">
        <f>'kiadások korm. funkciónként'!R21</f>
        <v>0</v>
      </c>
      <c r="S21" s="877">
        <v>0</v>
      </c>
      <c r="T21" s="877">
        <v>0</v>
      </c>
      <c r="U21" s="878"/>
      <c r="V21" s="878"/>
      <c r="W21" s="658" t="s">
        <v>107</v>
      </c>
      <c r="X21" s="441"/>
    </row>
    <row r="22" spans="1:24" ht="15.6" x14ac:dyDescent="0.3">
      <c r="A22" s="496" t="s">
        <v>429</v>
      </c>
      <c r="B22" s="783" t="s">
        <v>108</v>
      </c>
      <c r="C22" s="768">
        <f t="shared" si="0"/>
        <v>127000</v>
      </c>
      <c r="D22" s="685">
        <v>0</v>
      </c>
      <c r="E22" s="685">
        <f>'kiadások korm. funkciónként'!I22</f>
        <v>0</v>
      </c>
      <c r="F22" s="685">
        <f>'kiadások korm. funkciónként'!J22</f>
        <v>0</v>
      </c>
      <c r="G22" s="685">
        <v>0</v>
      </c>
      <c r="H22" s="685">
        <f>'kiadások korm. funkciónként'!L22</f>
        <v>0</v>
      </c>
      <c r="I22" s="685">
        <f>'kiadások korm. funkciónként'!M22</f>
        <v>0</v>
      </c>
      <c r="J22" s="685">
        <f>'kiadások korm. funkciónként'!N22</f>
        <v>0</v>
      </c>
      <c r="K22" s="685">
        <v>0</v>
      </c>
      <c r="L22" s="685">
        <v>10000</v>
      </c>
      <c r="M22" s="685">
        <f>'kiadások korm. funkciónként'!V22</f>
        <v>0</v>
      </c>
      <c r="N22" s="685">
        <f>'kiadások korm. funkciónként'!W22</f>
        <v>0</v>
      </c>
      <c r="O22" s="685">
        <f>'kiadások korm. funkciónként'!S22</f>
        <v>0</v>
      </c>
      <c r="P22" s="685">
        <f>'kiadások korm. funkciónként'!T22</f>
        <v>0</v>
      </c>
      <c r="Q22" s="685">
        <f>'kiadások korm. funkciónként'!U22</f>
        <v>0</v>
      </c>
      <c r="R22" s="877">
        <v>117000</v>
      </c>
      <c r="S22" s="877">
        <v>0</v>
      </c>
      <c r="T22" s="877">
        <v>0</v>
      </c>
      <c r="U22" s="878"/>
      <c r="V22" s="878"/>
      <c r="W22" s="658" t="s">
        <v>108</v>
      </c>
      <c r="X22" s="441"/>
    </row>
    <row r="23" spans="1:24" ht="16.2" x14ac:dyDescent="0.35">
      <c r="A23" s="516" t="s">
        <v>385</v>
      </c>
      <c r="B23" s="784" t="s">
        <v>109</v>
      </c>
      <c r="C23" s="772">
        <f t="shared" si="0"/>
        <v>6474000</v>
      </c>
      <c r="D23" s="687">
        <f t="shared" ref="D23:E23" si="1">SUM(D10:D22)</f>
        <v>0</v>
      </c>
      <c r="E23" s="687">
        <f t="shared" si="1"/>
        <v>0</v>
      </c>
      <c r="F23" s="687">
        <f>SUM(F10:F22)</f>
        <v>499000</v>
      </c>
      <c r="G23" s="687">
        <f>SUM(G10:G22)</f>
        <v>0</v>
      </c>
      <c r="H23" s="687">
        <f t="shared" ref="H23:S23" si="2">SUM(H10:H22)</f>
        <v>0</v>
      </c>
      <c r="I23" s="687">
        <f t="shared" si="2"/>
        <v>0</v>
      </c>
      <c r="J23" s="687">
        <f t="shared" si="2"/>
        <v>0</v>
      </c>
      <c r="K23" s="687">
        <f t="shared" si="2"/>
        <v>0</v>
      </c>
      <c r="L23" s="687">
        <f t="shared" si="2"/>
        <v>2935000</v>
      </c>
      <c r="M23" s="687">
        <f t="shared" si="2"/>
        <v>0</v>
      </c>
      <c r="N23" s="687">
        <f t="shared" si="2"/>
        <v>0</v>
      </c>
      <c r="O23" s="687">
        <f t="shared" si="2"/>
        <v>0</v>
      </c>
      <c r="P23" s="687">
        <f t="shared" si="2"/>
        <v>0</v>
      </c>
      <c r="Q23" s="687">
        <f t="shared" si="2"/>
        <v>0</v>
      </c>
      <c r="R23" s="880">
        <f t="shared" si="2"/>
        <v>3040000</v>
      </c>
      <c r="S23" s="880">
        <f t="shared" si="2"/>
        <v>0</v>
      </c>
      <c r="T23" s="880">
        <v>0</v>
      </c>
      <c r="U23" s="881">
        <f t="shared" ref="U23:V23" si="3">SUM(U10:U22)</f>
        <v>0</v>
      </c>
      <c r="V23" s="881">
        <f t="shared" si="3"/>
        <v>0</v>
      </c>
      <c r="W23" s="656" t="s">
        <v>109</v>
      </c>
      <c r="X23" s="441"/>
    </row>
    <row r="24" spans="1:24" ht="15.6" x14ac:dyDescent="0.3">
      <c r="A24" s="496" t="s">
        <v>110</v>
      </c>
      <c r="B24" s="783" t="s">
        <v>111</v>
      </c>
      <c r="C24" s="768">
        <f t="shared" si="0"/>
        <v>6100000</v>
      </c>
      <c r="D24" s="685">
        <v>0</v>
      </c>
      <c r="E24" s="685">
        <f>'kiadások korm. funkciónként'!I24</f>
        <v>0</v>
      </c>
      <c r="F24" s="685">
        <v>6100000</v>
      </c>
      <c r="G24" s="685">
        <v>0</v>
      </c>
      <c r="H24" s="685">
        <f>'kiadások korm. funkciónként'!L24</f>
        <v>0</v>
      </c>
      <c r="I24" s="685">
        <f>'kiadások korm. funkciónként'!M24</f>
        <v>0</v>
      </c>
      <c r="J24" s="685">
        <f>'kiadások korm. funkciónként'!N24</f>
        <v>0</v>
      </c>
      <c r="K24" s="685">
        <v>0</v>
      </c>
      <c r="L24" s="685">
        <f>'kiadások korm. funkciónként'!P24</f>
        <v>0</v>
      </c>
      <c r="M24" s="685">
        <f>'kiadások korm. funkciónként'!V24</f>
        <v>0</v>
      </c>
      <c r="N24" s="685">
        <f>'kiadások korm. funkciónként'!W24</f>
        <v>0</v>
      </c>
      <c r="O24" s="685">
        <f>'kiadások korm. funkciónként'!S24</f>
        <v>0</v>
      </c>
      <c r="P24" s="685">
        <f>'kiadások korm. funkciónként'!T24</f>
        <v>0</v>
      </c>
      <c r="Q24" s="685">
        <f>'kiadások korm. funkciónként'!U24</f>
        <v>0</v>
      </c>
      <c r="R24" s="877">
        <f>'kiadások korm. funkciónként'!R24</f>
        <v>0</v>
      </c>
      <c r="S24" s="877">
        <v>0</v>
      </c>
      <c r="T24" s="877">
        <v>0</v>
      </c>
      <c r="U24" s="878"/>
      <c r="V24" s="878"/>
      <c r="W24" s="658" t="s">
        <v>111</v>
      </c>
      <c r="X24" s="441"/>
    </row>
    <row r="25" spans="1:24" ht="31.2" x14ac:dyDescent="0.3">
      <c r="A25" s="496" t="s">
        <v>112</v>
      </c>
      <c r="B25" s="783" t="s">
        <v>113</v>
      </c>
      <c r="C25" s="768">
        <f t="shared" si="0"/>
        <v>0</v>
      </c>
      <c r="D25" s="685">
        <v>0</v>
      </c>
      <c r="E25" s="685">
        <f>'kiadások korm. funkciónként'!I25</f>
        <v>0</v>
      </c>
      <c r="F25" s="685">
        <f>'kiadások korm. funkciónként'!J25</f>
        <v>0</v>
      </c>
      <c r="G25" s="685">
        <v>0</v>
      </c>
      <c r="H25" s="685">
        <f>'kiadások korm. funkciónként'!L25</f>
        <v>0</v>
      </c>
      <c r="I25" s="685">
        <f>'kiadások korm. funkciónként'!M25</f>
        <v>0</v>
      </c>
      <c r="J25" s="685">
        <f>'kiadások korm. funkciónként'!N25</f>
        <v>0</v>
      </c>
      <c r="K25" s="685">
        <v>0</v>
      </c>
      <c r="L25" s="685">
        <f>'kiadások korm. funkciónként'!P25</f>
        <v>0</v>
      </c>
      <c r="M25" s="685">
        <f>'kiadások korm. funkciónként'!V25</f>
        <v>0</v>
      </c>
      <c r="N25" s="685">
        <f>'kiadások korm. funkciónként'!W25</f>
        <v>0</v>
      </c>
      <c r="O25" s="685">
        <f>'kiadások korm. funkciónként'!S25</f>
        <v>0</v>
      </c>
      <c r="P25" s="685">
        <f>'kiadások korm. funkciónként'!T25</f>
        <v>0</v>
      </c>
      <c r="Q25" s="685">
        <f>'kiadások korm. funkciónként'!U25</f>
        <v>0</v>
      </c>
      <c r="R25" s="877">
        <f>'kiadások korm. funkciónként'!R25</f>
        <v>0</v>
      </c>
      <c r="S25" s="877">
        <v>0</v>
      </c>
      <c r="T25" s="877">
        <v>0</v>
      </c>
      <c r="U25" s="878"/>
      <c r="V25" s="878"/>
      <c r="W25" s="658" t="s">
        <v>113</v>
      </c>
      <c r="X25" s="441"/>
    </row>
    <row r="26" spans="1:24" ht="15.6" x14ac:dyDescent="0.3">
      <c r="A26" s="500" t="s">
        <v>114</v>
      </c>
      <c r="B26" s="783" t="s">
        <v>115</v>
      </c>
      <c r="C26" s="768">
        <f t="shared" si="0"/>
        <v>303000</v>
      </c>
      <c r="D26" s="685">
        <v>0</v>
      </c>
      <c r="E26" s="685">
        <f>'kiadások korm. funkciónként'!I26</f>
        <v>0</v>
      </c>
      <c r="F26" s="685">
        <f>'kiadások korm. funkciónként'!J26</f>
        <v>0</v>
      </c>
      <c r="G26" s="685">
        <v>0</v>
      </c>
      <c r="H26" s="685">
        <v>0</v>
      </c>
      <c r="I26" s="685">
        <f>'kiadások korm. funkciónként'!M26</f>
        <v>0</v>
      </c>
      <c r="J26" s="685">
        <f>'kiadások korm. funkciónként'!N26</f>
        <v>0</v>
      </c>
      <c r="K26" s="685">
        <v>0</v>
      </c>
      <c r="L26" s="685">
        <f>'kiadások korm. funkciónként'!P26</f>
        <v>0</v>
      </c>
      <c r="M26" s="685">
        <f>'kiadások korm. funkciónként'!V26</f>
        <v>0</v>
      </c>
      <c r="N26" s="685">
        <f>'kiadások korm. funkciónként'!W26</f>
        <v>0</v>
      </c>
      <c r="O26" s="685">
        <f>'kiadások korm. funkciónként'!S26</f>
        <v>0</v>
      </c>
      <c r="P26" s="685">
        <v>0</v>
      </c>
      <c r="Q26" s="685">
        <v>303000</v>
      </c>
      <c r="R26" s="877">
        <v>0</v>
      </c>
      <c r="S26" s="877">
        <v>0</v>
      </c>
      <c r="T26" s="877">
        <v>0</v>
      </c>
      <c r="U26" s="878"/>
      <c r="V26" s="878"/>
      <c r="W26" s="658" t="s">
        <v>115</v>
      </c>
      <c r="X26" s="441"/>
    </row>
    <row r="27" spans="1:24" ht="16.2" x14ac:dyDescent="0.35">
      <c r="A27" s="497" t="s">
        <v>386</v>
      </c>
      <c r="B27" s="784" t="s">
        <v>116</v>
      </c>
      <c r="C27" s="772">
        <f t="shared" si="0"/>
        <v>6403000</v>
      </c>
      <c r="D27" s="687">
        <f t="shared" ref="D27:E27" si="4">SUM(D24:D26)</f>
        <v>0</v>
      </c>
      <c r="E27" s="687">
        <f t="shared" si="4"/>
        <v>0</v>
      </c>
      <c r="F27" s="687">
        <f>SUM(F24:F26)</f>
        <v>6100000</v>
      </c>
      <c r="G27" s="687">
        <f>SUM(G24:G26)</f>
        <v>0</v>
      </c>
      <c r="H27" s="687">
        <f t="shared" ref="H27:S27" si="5">SUM(H24:H26)</f>
        <v>0</v>
      </c>
      <c r="I27" s="687">
        <f t="shared" si="5"/>
        <v>0</v>
      </c>
      <c r="J27" s="687">
        <f t="shared" si="5"/>
        <v>0</v>
      </c>
      <c r="K27" s="687">
        <f t="shared" ref="K27" si="6">SUM(K24:K26)</f>
        <v>0</v>
      </c>
      <c r="L27" s="687">
        <f t="shared" si="5"/>
        <v>0</v>
      </c>
      <c r="M27" s="687">
        <f t="shared" si="5"/>
        <v>0</v>
      </c>
      <c r="N27" s="687">
        <f t="shared" si="5"/>
        <v>0</v>
      </c>
      <c r="O27" s="687">
        <f t="shared" si="5"/>
        <v>0</v>
      </c>
      <c r="P27" s="687">
        <f t="shared" si="5"/>
        <v>0</v>
      </c>
      <c r="Q27" s="687">
        <f t="shared" si="5"/>
        <v>303000</v>
      </c>
      <c r="R27" s="880">
        <f t="shared" si="5"/>
        <v>0</v>
      </c>
      <c r="S27" s="880">
        <f t="shared" si="5"/>
        <v>0</v>
      </c>
      <c r="T27" s="880">
        <v>0</v>
      </c>
      <c r="U27" s="881">
        <v>0</v>
      </c>
      <c r="V27" s="881">
        <v>0</v>
      </c>
      <c r="W27" s="656" t="s">
        <v>116</v>
      </c>
      <c r="X27" s="441"/>
    </row>
    <row r="28" spans="1:24" ht="15.6" x14ac:dyDescent="0.3">
      <c r="A28" s="516" t="s">
        <v>459</v>
      </c>
      <c r="B28" s="784" t="s">
        <v>117</v>
      </c>
      <c r="C28" s="772">
        <f t="shared" si="0"/>
        <v>12877000</v>
      </c>
      <c r="D28" s="687">
        <f t="shared" ref="D28:E28" si="7">D23+D27</f>
        <v>0</v>
      </c>
      <c r="E28" s="687">
        <f t="shared" si="7"/>
        <v>0</v>
      </c>
      <c r="F28" s="687">
        <f>F23+F27</f>
        <v>6599000</v>
      </c>
      <c r="G28" s="687">
        <f>G23+G27</f>
        <v>0</v>
      </c>
      <c r="H28" s="687">
        <f t="shared" ref="H28:S28" si="8">H23+H27</f>
        <v>0</v>
      </c>
      <c r="I28" s="687">
        <f t="shared" si="8"/>
        <v>0</v>
      </c>
      <c r="J28" s="687">
        <f t="shared" si="8"/>
        <v>0</v>
      </c>
      <c r="K28" s="687">
        <f t="shared" ref="K28" si="9">K23+K27</f>
        <v>0</v>
      </c>
      <c r="L28" s="687">
        <f t="shared" si="8"/>
        <v>2935000</v>
      </c>
      <c r="M28" s="687">
        <f t="shared" si="8"/>
        <v>0</v>
      </c>
      <c r="N28" s="687">
        <f t="shared" si="8"/>
        <v>0</v>
      </c>
      <c r="O28" s="687">
        <f t="shared" si="8"/>
        <v>0</v>
      </c>
      <c r="P28" s="687">
        <f t="shared" si="8"/>
        <v>0</v>
      </c>
      <c r="Q28" s="687">
        <f t="shared" si="8"/>
        <v>303000</v>
      </c>
      <c r="R28" s="880">
        <f t="shared" si="8"/>
        <v>3040000</v>
      </c>
      <c r="S28" s="880">
        <f t="shared" si="8"/>
        <v>0</v>
      </c>
      <c r="T28" s="880">
        <v>0</v>
      </c>
      <c r="U28" s="882">
        <f t="shared" ref="U28:V28" si="10">U23+U27</f>
        <v>0</v>
      </c>
      <c r="V28" s="882">
        <f t="shared" si="10"/>
        <v>0</v>
      </c>
      <c r="W28" s="656" t="s">
        <v>117</v>
      </c>
      <c r="X28" s="441"/>
    </row>
    <row r="29" spans="1:24" s="786" customFormat="1" ht="31.2" x14ac:dyDescent="0.3">
      <c r="A29" s="497" t="s">
        <v>430</v>
      </c>
      <c r="B29" s="784" t="s">
        <v>118</v>
      </c>
      <c r="C29" s="772">
        <f t="shared" si="0"/>
        <v>2249000</v>
      </c>
      <c r="D29" s="687">
        <v>0</v>
      </c>
      <c r="E29" s="687">
        <f>'kiadások korm. funkciónként'!I29</f>
        <v>0</v>
      </c>
      <c r="F29" s="687">
        <v>1155000</v>
      </c>
      <c r="G29" s="687">
        <v>0</v>
      </c>
      <c r="H29" s="687">
        <v>0</v>
      </c>
      <c r="I29" s="687">
        <f>'kiadások korm. funkciónként'!M29</f>
        <v>0</v>
      </c>
      <c r="J29" s="687">
        <f>'kiadások korm. funkciónként'!N29</f>
        <v>0</v>
      </c>
      <c r="K29" s="687">
        <v>0</v>
      </c>
      <c r="L29" s="687">
        <v>514000</v>
      </c>
      <c r="M29" s="687">
        <f>'kiadások korm. funkciónként'!V29</f>
        <v>0</v>
      </c>
      <c r="N29" s="687">
        <f>'kiadások korm. funkciónként'!W29</f>
        <v>0</v>
      </c>
      <c r="O29" s="687">
        <f>'kiadások korm. funkciónként'!S29</f>
        <v>0</v>
      </c>
      <c r="P29" s="687">
        <v>0</v>
      </c>
      <c r="Q29" s="687">
        <v>48000</v>
      </c>
      <c r="R29" s="687">
        <v>532000</v>
      </c>
      <c r="S29" s="687">
        <v>0</v>
      </c>
      <c r="T29" s="687">
        <v>0</v>
      </c>
      <c r="U29" s="505"/>
      <c r="V29" s="505"/>
      <c r="W29" s="784" t="s">
        <v>118</v>
      </c>
      <c r="X29" s="785"/>
    </row>
    <row r="30" spans="1:24" s="786" customFormat="1" ht="15.6" x14ac:dyDescent="0.3">
      <c r="A30" s="496" t="s">
        <v>119</v>
      </c>
      <c r="B30" s="783" t="s">
        <v>120</v>
      </c>
      <c r="C30" s="768">
        <f t="shared" si="0"/>
        <v>43000</v>
      </c>
      <c r="D30" s="685">
        <v>0</v>
      </c>
      <c r="E30" s="685">
        <f>'kiadások korm. funkciónként'!I30</f>
        <v>0</v>
      </c>
      <c r="F30" s="685">
        <v>10000</v>
      </c>
      <c r="G30" s="685">
        <v>0</v>
      </c>
      <c r="H30" s="685">
        <v>0</v>
      </c>
      <c r="I30" s="685">
        <f>'kiadások korm. funkciónként'!M30</f>
        <v>0</v>
      </c>
      <c r="J30" s="685">
        <f>'kiadások korm. funkciónként'!N30</f>
        <v>0</v>
      </c>
      <c r="K30" s="685">
        <v>0</v>
      </c>
      <c r="L30" s="685">
        <f>'kiadások korm. funkciónként'!P30</f>
        <v>0</v>
      </c>
      <c r="M30" s="685">
        <f>'kiadások korm. funkciónként'!V30</f>
        <v>0</v>
      </c>
      <c r="N30" s="685">
        <f>'kiadások korm. funkciónként'!W30</f>
        <v>0</v>
      </c>
      <c r="O30" s="685">
        <f>'kiadások korm. funkciónként'!S30</f>
        <v>0</v>
      </c>
      <c r="P30" s="685">
        <f>'kiadások korm. funkciónként'!T30</f>
        <v>0</v>
      </c>
      <c r="Q30" s="685">
        <v>28000</v>
      </c>
      <c r="R30" s="877">
        <v>5000</v>
      </c>
      <c r="S30" s="877">
        <v>0</v>
      </c>
      <c r="T30" s="877">
        <v>0</v>
      </c>
      <c r="U30" s="492"/>
      <c r="V30" s="492"/>
      <c r="W30" s="783" t="s">
        <v>120</v>
      </c>
      <c r="X30" s="785"/>
    </row>
    <row r="31" spans="1:24" s="786" customFormat="1" ht="15.6" x14ac:dyDescent="0.3">
      <c r="A31" s="496" t="s">
        <v>121</v>
      </c>
      <c r="B31" s="783" t="s">
        <v>122</v>
      </c>
      <c r="C31" s="768">
        <f t="shared" si="0"/>
        <v>2360000</v>
      </c>
      <c r="D31" s="685">
        <v>0</v>
      </c>
      <c r="E31" s="685">
        <f>'kiadások korm. funkciónként'!I31</f>
        <v>0</v>
      </c>
      <c r="F31" s="685">
        <v>50000</v>
      </c>
      <c r="G31" s="685">
        <v>250000</v>
      </c>
      <c r="H31" s="685">
        <v>210000</v>
      </c>
      <c r="I31" s="685">
        <f>'kiadások korm. funkciónként'!M31</f>
        <v>0</v>
      </c>
      <c r="J31" s="685">
        <v>200000</v>
      </c>
      <c r="K31" s="685">
        <v>25000</v>
      </c>
      <c r="L31" s="685">
        <v>200000</v>
      </c>
      <c r="M31" s="685">
        <f>'kiadások korm. funkciónként'!V31</f>
        <v>0</v>
      </c>
      <c r="N31" s="685">
        <f>'kiadások korm. funkciónként'!W31</f>
        <v>0</v>
      </c>
      <c r="O31" s="685">
        <v>0</v>
      </c>
      <c r="P31" s="685">
        <v>800000</v>
      </c>
      <c r="Q31" s="685">
        <v>25000</v>
      </c>
      <c r="R31" s="877">
        <v>600000</v>
      </c>
      <c r="S31" s="877">
        <v>0</v>
      </c>
      <c r="T31" s="877">
        <v>0</v>
      </c>
      <c r="U31" s="492">
        <v>0</v>
      </c>
      <c r="V31" s="492">
        <v>0</v>
      </c>
      <c r="W31" s="783" t="s">
        <v>122</v>
      </c>
      <c r="X31" s="785"/>
    </row>
    <row r="32" spans="1:24" s="786" customFormat="1" ht="15.6" x14ac:dyDescent="0.3">
      <c r="A32" s="496" t="s">
        <v>123</v>
      </c>
      <c r="B32" s="783" t="s">
        <v>124</v>
      </c>
      <c r="C32" s="768">
        <f t="shared" si="0"/>
        <v>0</v>
      </c>
      <c r="D32" s="685">
        <v>0</v>
      </c>
      <c r="E32" s="685">
        <f>'kiadások korm. funkciónként'!I32</f>
        <v>0</v>
      </c>
      <c r="F32" s="685">
        <f>'kiadások korm. funkciónként'!J32</f>
        <v>0</v>
      </c>
      <c r="G32" s="685">
        <v>0</v>
      </c>
      <c r="H32" s="685">
        <v>0</v>
      </c>
      <c r="I32" s="685">
        <f>'kiadások korm. funkciónként'!M32</f>
        <v>0</v>
      </c>
      <c r="J32" s="685">
        <f>'kiadások korm. funkciónként'!N32</f>
        <v>0</v>
      </c>
      <c r="K32" s="685">
        <v>0</v>
      </c>
      <c r="L32" s="685">
        <f>'kiadások korm. funkciónként'!P32</f>
        <v>0</v>
      </c>
      <c r="M32" s="685">
        <f>'kiadások korm. funkciónként'!V32</f>
        <v>0</v>
      </c>
      <c r="N32" s="685">
        <f>'kiadások korm. funkciónként'!W32</f>
        <v>0</v>
      </c>
      <c r="O32" s="685">
        <f>'kiadások korm. funkciónként'!S32</f>
        <v>0</v>
      </c>
      <c r="P32" s="685">
        <v>0</v>
      </c>
      <c r="Q32" s="685">
        <f>'kiadások korm. funkciónként'!U32</f>
        <v>0</v>
      </c>
      <c r="R32" s="877">
        <f>'kiadások korm. funkciónként'!R32</f>
        <v>0</v>
      </c>
      <c r="S32" s="877">
        <v>0</v>
      </c>
      <c r="T32" s="877">
        <v>0</v>
      </c>
      <c r="U32" s="492"/>
      <c r="V32" s="492"/>
      <c r="W32" s="783" t="s">
        <v>124</v>
      </c>
      <c r="X32" s="785"/>
    </row>
    <row r="33" spans="1:24" s="786" customFormat="1" ht="16.2" x14ac:dyDescent="0.35">
      <c r="A33" s="497" t="s">
        <v>387</v>
      </c>
      <c r="B33" s="784" t="s">
        <v>125</v>
      </c>
      <c r="C33" s="772">
        <f t="shared" si="0"/>
        <v>2403000</v>
      </c>
      <c r="D33" s="687">
        <f t="shared" ref="D33:E33" si="11">SUM(D30:D32)</f>
        <v>0</v>
      </c>
      <c r="E33" s="687">
        <f t="shared" si="11"/>
        <v>0</v>
      </c>
      <c r="F33" s="687">
        <f>SUM(F30:F32)</f>
        <v>60000</v>
      </c>
      <c r="G33" s="687">
        <f>SUM(G30:G32)</f>
        <v>250000</v>
      </c>
      <c r="H33" s="687">
        <f t="shared" ref="H33:Q33" si="12">SUM(H30:H32)</f>
        <v>210000</v>
      </c>
      <c r="I33" s="687">
        <f t="shared" si="12"/>
        <v>0</v>
      </c>
      <c r="J33" s="687">
        <f t="shared" si="12"/>
        <v>200000</v>
      </c>
      <c r="K33" s="687">
        <f t="shared" si="12"/>
        <v>25000</v>
      </c>
      <c r="L33" s="687">
        <f t="shared" si="12"/>
        <v>200000</v>
      </c>
      <c r="M33" s="687">
        <f t="shared" si="12"/>
        <v>0</v>
      </c>
      <c r="N33" s="687">
        <f t="shared" si="12"/>
        <v>0</v>
      </c>
      <c r="O33" s="687">
        <f t="shared" si="12"/>
        <v>0</v>
      </c>
      <c r="P33" s="687">
        <f t="shared" si="12"/>
        <v>800000</v>
      </c>
      <c r="Q33" s="687">
        <f t="shared" si="12"/>
        <v>53000</v>
      </c>
      <c r="R33" s="880">
        <f t="shared" ref="R33" si="13">SUM(R30:R32)</f>
        <v>605000</v>
      </c>
      <c r="S33" s="880">
        <f t="shared" ref="S33" si="14">SUM(S30:S32)</f>
        <v>0</v>
      </c>
      <c r="T33" s="880">
        <v>0</v>
      </c>
      <c r="U33" s="504">
        <f t="shared" ref="U33:V33" si="15">SUM(U30:U32)</f>
        <v>0</v>
      </c>
      <c r="V33" s="504">
        <f t="shared" si="15"/>
        <v>0</v>
      </c>
      <c r="W33" s="784" t="s">
        <v>125</v>
      </c>
      <c r="X33" s="785"/>
    </row>
    <row r="34" spans="1:24" s="786" customFormat="1" ht="15.6" x14ac:dyDescent="0.3">
      <c r="A34" s="496" t="s">
        <v>126</v>
      </c>
      <c r="B34" s="783" t="s">
        <v>127</v>
      </c>
      <c r="C34" s="768">
        <f t="shared" si="0"/>
        <v>286240</v>
      </c>
      <c r="D34" s="685">
        <v>0</v>
      </c>
      <c r="E34" s="685">
        <f>'kiadások korm. funkciónként'!I34</f>
        <v>0</v>
      </c>
      <c r="F34" s="685">
        <v>245240</v>
      </c>
      <c r="G34" s="685">
        <v>0</v>
      </c>
      <c r="H34" s="685">
        <f>'kiadások korm. funkciónként'!L34</f>
        <v>0</v>
      </c>
      <c r="I34" s="685">
        <f>'kiadások korm. funkciónként'!M34</f>
        <v>0</v>
      </c>
      <c r="J34" s="685">
        <f>'kiadások korm. funkciónként'!N34</f>
        <v>0</v>
      </c>
      <c r="K34" s="685">
        <v>0</v>
      </c>
      <c r="L34" s="685">
        <f>'kiadások korm. funkciónként'!P34</f>
        <v>0</v>
      </c>
      <c r="M34" s="685">
        <f>'kiadások korm. funkciónként'!V34</f>
        <v>0</v>
      </c>
      <c r="N34" s="685">
        <f>'kiadások korm. funkciónként'!W34</f>
        <v>0</v>
      </c>
      <c r="O34" s="685">
        <f>'kiadások korm. funkciónként'!S34</f>
        <v>0</v>
      </c>
      <c r="P34" s="685">
        <v>6000</v>
      </c>
      <c r="Q34" s="685">
        <v>35000</v>
      </c>
      <c r="R34" s="877">
        <f>'kiadások korm. funkciónként'!R34</f>
        <v>0</v>
      </c>
      <c r="S34" s="877">
        <v>0</v>
      </c>
      <c r="T34" s="877">
        <v>0</v>
      </c>
      <c r="U34" s="492"/>
      <c r="V34" s="492"/>
      <c r="W34" s="783" t="s">
        <v>127</v>
      </c>
      <c r="X34" s="785"/>
    </row>
    <row r="35" spans="1:24" s="786" customFormat="1" ht="15.6" x14ac:dyDescent="0.3">
      <c r="A35" s="496" t="s">
        <v>128</v>
      </c>
      <c r="B35" s="783" t="s">
        <v>129</v>
      </c>
      <c r="C35" s="768">
        <f t="shared" si="0"/>
        <v>105572</v>
      </c>
      <c r="D35" s="685">
        <v>0</v>
      </c>
      <c r="E35" s="685">
        <f>'kiadások korm. funkciónként'!I35</f>
        <v>0</v>
      </c>
      <c r="F35" s="685">
        <v>82572</v>
      </c>
      <c r="G35" s="685">
        <v>0</v>
      </c>
      <c r="H35" s="685">
        <v>0</v>
      </c>
      <c r="I35" s="685">
        <f>'kiadások korm. funkciónként'!M35</f>
        <v>0</v>
      </c>
      <c r="J35" s="685">
        <f>'kiadások korm. funkciónként'!N35</f>
        <v>0</v>
      </c>
      <c r="K35" s="685">
        <v>0</v>
      </c>
      <c r="L35" s="685">
        <f>'kiadások korm. funkciónként'!P35</f>
        <v>0</v>
      </c>
      <c r="M35" s="685">
        <f>'kiadások korm. funkciónként'!V35</f>
        <v>0</v>
      </c>
      <c r="N35" s="685">
        <f>'kiadások korm. funkciónként'!W35</f>
        <v>0</v>
      </c>
      <c r="O35" s="685">
        <f>'kiadások korm. funkciónként'!S35</f>
        <v>0</v>
      </c>
      <c r="P35" s="685">
        <v>4000</v>
      </c>
      <c r="Q35" s="685">
        <v>19000</v>
      </c>
      <c r="R35" s="877">
        <f>'kiadások korm. funkciónként'!R35</f>
        <v>0</v>
      </c>
      <c r="S35" s="877">
        <v>0</v>
      </c>
      <c r="T35" s="877">
        <v>0</v>
      </c>
      <c r="U35" s="492"/>
      <c r="V35" s="492"/>
      <c r="W35" s="783" t="s">
        <v>129</v>
      </c>
      <c r="X35" s="785"/>
    </row>
    <row r="36" spans="1:24" s="786" customFormat="1" ht="15" customHeight="1" x14ac:dyDescent="0.35">
      <c r="A36" s="497" t="s">
        <v>460</v>
      </c>
      <c r="B36" s="784" t="s">
        <v>130</v>
      </c>
      <c r="C36" s="772">
        <f t="shared" si="0"/>
        <v>391812</v>
      </c>
      <c r="D36" s="687">
        <f t="shared" ref="D36:E36" si="16">SUM(D34:D35)</f>
        <v>0</v>
      </c>
      <c r="E36" s="687">
        <f t="shared" si="16"/>
        <v>0</v>
      </c>
      <c r="F36" s="687">
        <f>SUM(F34:F35)</f>
        <v>327812</v>
      </c>
      <c r="G36" s="687">
        <f>SUM(G34:G35)</f>
        <v>0</v>
      </c>
      <c r="H36" s="687">
        <f t="shared" ref="H36:Q36" si="17">SUM(H34:H35)</f>
        <v>0</v>
      </c>
      <c r="I36" s="687">
        <f t="shared" si="17"/>
        <v>0</v>
      </c>
      <c r="J36" s="687">
        <f t="shared" si="17"/>
        <v>0</v>
      </c>
      <c r="K36" s="687">
        <f t="shared" si="17"/>
        <v>0</v>
      </c>
      <c r="L36" s="687">
        <f t="shared" si="17"/>
        <v>0</v>
      </c>
      <c r="M36" s="687">
        <f t="shared" si="17"/>
        <v>0</v>
      </c>
      <c r="N36" s="687">
        <f t="shared" si="17"/>
        <v>0</v>
      </c>
      <c r="O36" s="687">
        <f t="shared" si="17"/>
        <v>0</v>
      </c>
      <c r="P36" s="687">
        <f t="shared" si="17"/>
        <v>10000</v>
      </c>
      <c r="Q36" s="687">
        <f t="shared" si="17"/>
        <v>54000</v>
      </c>
      <c r="R36" s="880">
        <f t="shared" ref="R36" si="18">SUM(R34:R35)</f>
        <v>0</v>
      </c>
      <c r="S36" s="880">
        <f t="shared" ref="S36" si="19">SUM(S34:S35)</f>
        <v>0</v>
      </c>
      <c r="T36" s="880">
        <v>0</v>
      </c>
      <c r="U36" s="504">
        <f t="shared" ref="U36:V36" si="20">SUM(U34:U35)</f>
        <v>0</v>
      </c>
      <c r="V36" s="504">
        <f t="shared" si="20"/>
        <v>0</v>
      </c>
      <c r="W36" s="784" t="s">
        <v>130</v>
      </c>
      <c r="X36" s="785"/>
    </row>
    <row r="37" spans="1:24" s="786" customFormat="1" ht="15.6" x14ac:dyDescent="0.3">
      <c r="A37" s="496" t="s">
        <v>131</v>
      </c>
      <c r="B37" s="783" t="s">
        <v>132</v>
      </c>
      <c r="C37" s="768">
        <f t="shared" si="0"/>
        <v>2473898</v>
      </c>
      <c r="D37" s="685">
        <v>0</v>
      </c>
      <c r="E37" s="685">
        <f>'kiadások korm. funkciónként'!I37</f>
        <v>0</v>
      </c>
      <c r="F37" s="685">
        <f>'kiadások korm. funkciónként'!J37</f>
        <v>0</v>
      </c>
      <c r="G37" s="685">
        <v>0</v>
      </c>
      <c r="H37" s="685">
        <v>1258898</v>
      </c>
      <c r="I37" s="685">
        <v>500000</v>
      </c>
      <c r="J37" s="685">
        <v>15000</v>
      </c>
      <c r="K37" s="685">
        <v>0</v>
      </c>
      <c r="L37" s="685">
        <f>'kiadások korm. funkciónként'!P37</f>
        <v>0</v>
      </c>
      <c r="M37" s="685">
        <f>'kiadások korm. funkciónként'!V37</f>
        <v>0</v>
      </c>
      <c r="N37" s="685">
        <f>'kiadások korm. funkciónként'!W37</f>
        <v>0</v>
      </c>
      <c r="O37" s="685">
        <f>'kiadások korm. funkciónként'!S37</f>
        <v>0</v>
      </c>
      <c r="P37" s="685">
        <v>300000</v>
      </c>
      <c r="Q37" s="685">
        <v>400000</v>
      </c>
      <c r="R37" s="877">
        <f>'kiadások korm. funkciónként'!R37</f>
        <v>0</v>
      </c>
      <c r="S37" s="877">
        <v>0</v>
      </c>
      <c r="T37" s="877">
        <v>0</v>
      </c>
      <c r="U37" s="492"/>
      <c r="V37" s="492"/>
      <c r="W37" s="783" t="s">
        <v>132</v>
      </c>
      <c r="X37" s="785"/>
    </row>
    <row r="38" spans="1:24" s="786" customFormat="1" ht="15.6" x14ac:dyDescent="0.3">
      <c r="A38" s="496" t="s">
        <v>133</v>
      </c>
      <c r="B38" s="783" t="s">
        <v>134</v>
      </c>
      <c r="C38" s="768">
        <f t="shared" si="0"/>
        <v>850000</v>
      </c>
      <c r="D38" s="685">
        <v>0</v>
      </c>
      <c r="E38" s="685">
        <f>'kiadások korm. funkciónként'!I38</f>
        <v>0</v>
      </c>
      <c r="F38" s="685">
        <f>'kiadások korm. funkciónként'!J38</f>
        <v>0</v>
      </c>
      <c r="G38" s="685">
        <v>0</v>
      </c>
      <c r="H38" s="685">
        <v>0</v>
      </c>
      <c r="I38" s="685">
        <f>'kiadások korm. funkciónként'!M38</f>
        <v>0</v>
      </c>
      <c r="J38" s="685">
        <f>'kiadások korm. funkciónként'!N38</f>
        <v>0</v>
      </c>
      <c r="K38" s="685">
        <v>0</v>
      </c>
      <c r="L38" s="685">
        <f>'kiadások korm. funkciónként'!P38</f>
        <v>0</v>
      </c>
      <c r="M38" s="685">
        <v>700000</v>
      </c>
      <c r="N38" s="685"/>
      <c r="O38" s="685">
        <v>150000</v>
      </c>
      <c r="P38" s="685">
        <f>'kiadások korm. funkciónként'!T38</f>
        <v>0</v>
      </c>
      <c r="Q38" s="685">
        <f>'kiadások korm. funkciónként'!U38</f>
        <v>0</v>
      </c>
      <c r="R38" s="877">
        <f>'kiadások korm. funkciónként'!R38</f>
        <v>0</v>
      </c>
      <c r="S38" s="877">
        <v>0</v>
      </c>
      <c r="T38" s="877">
        <v>0</v>
      </c>
      <c r="U38" s="492"/>
      <c r="V38" s="492"/>
      <c r="W38" s="783" t="s">
        <v>134</v>
      </c>
      <c r="X38" s="785"/>
    </row>
    <row r="39" spans="1:24" s="786" customFormat="1" ht="15.6" x14ac:dyDescent="0.3">
      <c r="A39" s="496" t="s">
        <v>431</v>
      </c>
      <c r="B39" s="783" t="s">
        <v>135</v>
      </c>
      <c r="C39" s="768">
        <f t="shared" si="0"/>
        <v>7000</v>
      </c>
      <c r="D39" s="685">
        <v>0</v>
      </c>
      <c r="E39" s="685">
        <f>'kiadások korm. funkciónként'!I39</f>
        <v>0</v>
      </c>
      <c r="F39" s="685">
        <f>'kiadások korm. funkciónként'!J39</f>
        <v>0</v>
      </c>
      <c r="G39" s="685">
        <v>0</v>
      </c>
      <c r="H39" s="685">
        <v>0</v>
      </c>
      <c r="I39" s="685">
        <f>'kiadások korm. funkciónként'!M39</f>
        <v>0</v>
      </c>
      <c r="J39" s="685">
        <f>'kiadások korm. funkciónként'!N39</f>
        <v>0</v>
      </c>
      <c r="K39" s="685">
        <v>0</v>
      </c>
      <c r="L39" s="685">
        <f>'kiadások korm. funkciónként'!P39</f>
        <v>0</v>
      </c>
      <c r="M39" s="685">
        <f>'kiadások korm. funkciónként'!V39</f>
        <v>0</v>
      </c>
      <c r="N39" s="685">
        <f>'kiadások korm. funkciónként'!W39</f>
        <v>0</v>
      </c>
      <c r="O39" s="685">
        <f>'kiadások korm. funkciónként'!S39</f>
        <v>0</v>
      </c>
      <c r="P39" s="685">
        <f>'kiadások korm. funkciónként'!T39</f>
        <v>0</v>
      </c>
      <c r="Q39" s="685">
        <v>7000</v>
      </c>
      <c r="R39" s="877">
        <f>'kiadások korm. funkciónként'!R39</f>
        <v>0</v>
      </c>
      <c r="S39" s="877">
        <v>0</v>
      </c>
      <c r="T39" s="877">
        <v>0</v>
      </c>
      <c r="U39" s="492"/>
      <c r="V39" s="492"/>
      <c r="W39" s="783" t="s">
        <v>135</v>
      </c>
      <c r="X39" s="785"/>
    </row>
    <row r="40" spans="1:24" s="786" customFormat="1" ht="15.6" x14ac:dyDescent="0.3">
      <c r="A40" s="496" t="s">
        <v>136</v>
      </c>
      <c r="B40" s="783" t="s">
        <v>137</v>
      </c>
      <c r="C40" s="768">
        <f t="shared" si="0"/>
        <v>1574000</v>
      </c>
      <c r="D40" s="685">
        <v>0</v>
      </c>
      <c r="E40" s="685">
        <f>'kiadások korm. funkciónként'!I40</f>
        <v>0</v>
      </c>
      <c r="F40" s="685">
        <f>'kiadások korm. funkciónként'!J40</f>
        <v>0</v>
      </c>
      <c r="G40" s="685">
        <v>0</v>
      </c>
      <c r="H40" s="685">
        <v>0</v>
      </c>
      <c r="I40" s="685">
        <f>'kiadások korm. funkciónként'!M40</f>
        <v>0</v>
      </c>
      <c r="J40" s="685">
        <v>0</v>
      </c>
      <c r="K40" s="685">
        <v>0</v>
      </c>
      <c r="L40" s="685">
        <f>'kiadások korm. funkciónként'!P40</f>
        <v>0</v>
      </c>
      <c r="M40" s="685">
        <f>'kiadások korm. funkciónként'!V40</f>
        <v>0</v>
      </c>
      <c r="N40" s="685">
        <f>'kiadások korm. funkciónként'!W40</f>
        <v>0</v>
      </c>
      <c r="O40" s="685">
        <f>'kiadások korm. funkciónként'!S40</f>
        <v>0</v>
      </c>
      <c r="P40" s="685">
        <v>394000</v>
      </c>
      <c r="Q40" s="685">
        <v>150000</v>
      </c>
      <c r="R40" s="877">
        <v>30000</v>
      </c>
      <c r="S40" s="877">
        <v>0</v>
      </c>
      <c r="T40" s="877">
        <v>1000000</v>
      </c>
      <c r="U40" s="492"/>
      <c r="V40" s="492"/>
      <c r="W40" s="783" t="s">
        <v>137</v>
      </c>
      <c r="X40" s="785"/>
    </row>
    <row r="41" spans="1:24" s="786" customFormat="1" ht="15.6" x14ac:dyDescent="0.3">
      <c r="A41" s="496" t="s">
        <v>432</v>
      </c>
      <c r="B41" s="783" t="s">
        <v>138</v>
      </c>
      <c r="C41" s="768">
        <f t="shared" si="0"/>
        <v>0</v>
      </c>
      <c r="D41" s="685">
        <v>0</v>
      </c>
      <c r="E41" s="685">
        <f>'kiadások korm. funkciónként'!I41</f>
        <v>0</v>
      </c>
      <c r="F41" s="685">
        <f>'kiadások korm. funkciónként'!J41</f>
        <v>0</v>
      </c>
      <c r="G41" s="685">
        <v>0</v>
      </c>
      <c r="H41" s="685">
        <f>'kiadások korm. funkciónként'!L41</f>
        <v>0</v>
      </c>
      <c r="I41" s="685">
        <f>'kiadások korm. funkciónként'!M41</f>
        <v>0</v>
      </c>
      <c r="J41" s="685">
        <f>'kiadások korm. funkciónként'!N41</f>
        <v>0</v>
      </c>
      <c r="K41" s="685">
        <v>0</v>
      </c>
      <c r="L41" s="685">
        <f>'kiadások korm. funkciónként'!P41</f>
        <v>0</v>
      </c>
      <c r="M41" s="685">
        <f>'kiadások korm. funkciónként'!V41</f>
        <v>0</v>
      </c>
      <c r="N41" s="685">
        <f>'kiadások korm. funkciónként'!W41</f>
        <v>0</v>
      </c>
      <c r="O41" s="685">
        <f>'kiadások korm. funkciónként'!S41</f>
        <v>0</v>
      </c>
      <c r="P41" s="685">
        <f>'kiadások korm. funkciónként'!T41</f>
        <v>0</v>
      </c>
      <c r="Q41" s="685">
        <f>'kiadások korm. funkciónként'!U41</f>
        <v>0</v>
      </c>
      <c r="R41" s="877">
        <f>'kiadások korm. funkciónként'!R41</f>
        <v>0</v>
      </c>
      <c r="S41" s="877">
        <v>0</v>
      </c>
      <c r="T41" s="877">
        <v>0</v>
      </c>
      <c r="U41" s="492"/>
      <c r="V41" s="492"/>
      <c r="W41" s="783" t="s">
        <v>138</v>
      </c>
      <c r="X41" s="785"/>
    </row>
    <row r="42" spans="1:24" s="786" customFormat="1" ht="15.6" x14ac:dyDescent="0.3">
      <c r="A42" s="500" t="s">
        <v>139</v>
      </c>
      <c r="B42" s="783" t="s">
        <v>140</v>
      </c>
      <c r="C42" s="768">
        <f t="shared" si="0"/>
        <v>125000</v>
      </c>
      <c r="D42" s="685">
        <v>0</v>
      </c>
      <c r="E42" s="685">
        <f>'kiadások korm. funkciónként'!I42</f>
        <v>0</v>
      </c>
      <c r="F42" s="685">
        <f>'kiadások korm. funkciónként'!J42</f>
        <v>0</v>
      </c>
      <c r="G42" s="685">
        <v>0</v>
      </c>
      <c r="H42" s="685">
        <v>110000</v>
      </c>
      <c r="I42" s="685">
        <f>'kiadások korm. funkciónként'!M42</f>
        <v>0</v>
      </c>
      <c r="J42" s="685">
        <f>'kiadások korm. funkciónként'!N42</f>
        <v>0</v>
      </c>
      <c r="K42" s="685">
        <v>0</v>
      </c>
      <c r="L42" s="685">
        <v>0</v>
      </c>
      <c r="M42" s="685">
        <f>'kiadások korm. funkciónként'!V42</f>
        <v>0</v>
      </c>
      <c r="N42" s="685">
        <f>'kiadások korm. funkciónként'!W42</f>
        <v>0</v>
      </c>
      <c r="O42" s="685">
        <f>'kiadások korm. funkciónként'!S42</f>
        <v>0</v>
      </c>
      <c r="P42" s="685">
        <f>'kiadások korm. funkciónként'!T42</f>
        <v>0</v>
      </c>
      <c r="Q42" s="685">
        <v>0</v>
      </c>
      <c r="R42" s="877">
        <v>15000</v>
      </c>
      <c r="S42" s="877">
        <v>0</v>
      </c>
      <c r="T42" s="877">
        <v>0</v>
      </c>
      <c r="U42" s="492"/>
      <c r="V42" s="492"/>
      <c r="W42" s="783" t="s">
        <v>140</v>
      </c>
      <c r="X42" s="785"/>
    </row>
    <row r="43" spans="1:24" s="786" customFormat="1" ht="15.6" x14ac:dyDescent="0.3">
      <c r="A43" s="496" t="s">
        <v>433</v>
      </c>
      <c r="B43" s="783" t="s">
        <v>141</v>
      </c>
      <c r="C43" s="768">
        <f t="shared" si="0"/>
        <v>2394788</v>
      </c>
      <c r="D43" s="685">
        <v>0</v>
      </c>
      <c r="E43" s="685">
        <v>0</v>
      </c>
      <c r="F43" s="685">
        <v>444788</v>
      </c>
      <c r="G43" s="685">
        <v>300000</v>
      </c>
      <c r="H43" s="685">
        <v>502000</v>
      </c>
      <c r="I43" s="685">
        <f>'kiadások korm. funkciónként'!M43</f>
        <v>0</v>
      </c>
      <c r="J43" s="685">
        <v>236000</v>
      </c>
      <c r="K43" s="685">
        <v>0</v>
      </c>
      <c r="L43" s="685">
        <f>'kiadások korm. funkciónként'!P43</f>
        <v>0</v>
      </c>
      <c r="M43" s="685">
        <f>'kiadások korm. funkciónként'!V43</f>
        <v>0</v>
      </c>
      <c r="N43" s="685">
        <f>'kiadások korm. funkciónként'!W43</f>
        <v>0</v>
      </c>
      <c r="O43" s="685">
        <v>0</v>
      </c>
      <c r="P43" s="685">
        <v>200000</v>
      </c>
      <c r="Q43" s="685">
        <v>212000</v>
      </c>
      <c r="R43" s="877">
        <v>100000</v>
      </c>
      <c r="S43" s="877">
        <v>400000</v>
      </c>
      <c r="T43" s="877">
        <v>0</v>
      </c>
      <c r="U43" s="492"/>
      <c r="V43" s="492"/>
      <c r="W43" s="783" t="s">
        <v>141</v>
      </c>
      <c r="X43" s="785"/>
    </row>
    <row r="44" spans="1:24" s="786" customFormat="1" ht="16.2" x14ac:dyDescent="0.35">
      <c r="A44" s="497" t="s">
        <v>388</v>
      </c>
      <c r="B44" s="784" t="s">
        <v>142</v>
      </c>
      <c r="C44" s="768">
        <f t="shared" si="0"/>
        <v>7424686</v>
      </c>
      <c r="D44" s="687">
        <f t="shared" ref="D44:E44" si="21">SUM(D37:D43)</f>
        <v>0</v>
      </c>
      <c r="E44" s="687">
        <f t="shared" si="21"/>
        <v>0</v>
      </c>
      <c r="F44" s="687">
        <f>SUM(F37:F43)</f>
        <v>444788</v>
      </c>
      <c r="G44" s="687">
        <f>SUM(G37:G43)</f>
        <v>300000</v>
      </c>
      <c r="H44" s="687">
        <f t="shared" ref="H44:T44" si="22">SUM(H37:H43)</f>
        <v>1870898</v>
      </c>
      <c r="I44" s="687">
        <f t="shared" si="22"/>
        <v>500000</v>
      </c>
      <c r="J44" s="687">
        <f t="shared" si="22"/>
        <v>251000</v>
      </c>
      <c r="K44" s="687">
        <f>SUM(K37:K43)</f>
        <v>0</v>
      </c>
      <c r="L44" s="687">
        <f t="shared" si="22"/>
        <v>0</v>
      </c>
      <c r="M44" s="687">
        <f t="shared" si="22"/>
        <v>700000</v>
      </c>
      <c r="N44" s="687">
        <f t="shared" si="22"/>
        <v>0</v>
      </c>
      <c r="O44" s="687">
        <f t="shared" si="22"/>
        <v>150000</v>
      </c>
      <c r="P44" s="687">
        <f t="shared" si="22"/>
        <v>894000</v>
      </c>
      <c r="Q44" s="687">
        <f t="shared" si="22"/>
        <v>769000</v>
      </c>
      <c r="R44" s="880">
        <f t="shared" si="22"/>
        <v>145000</v>
      </c>
      <c r="S44" s="880">
        <f t="shared" si="22"/>
        <v>400000</v>
      </c>
      <c r="T44" s="880">
        <f t="shared" si="22"/>
        <v>1000000</v>
      </c>
      <c r="U44" s="504">
        <f t="shared" ref="U44:V44" si="23">SUM(U37:U43)</f>
        <v>0</v>
      </c>
      <c r="V44" s="504">
        <f t="shared" si="23"/>
        <v>0</v>
      </c>
      <c r="W44" s="784" t="s">
        <v>142</v>
      </c>
      <c r="X44" s="785"/>
    </row>
    <row r="45" spans="1:24" s="786" customFormat="1" ht="15.6" x14ac:dyDescent="0.3">
      <c r="A45" s="496" t="s">
        <v>143</v>
      </c>
      <c r="B45" s="783" t="s">
        <v>144</v>
      </c>
      <c r="C45" s="768">
        <f t="shared" si="0"/>
        <v>0</v>
      </c>
      <c r="D45" s="685">
        <v>0</v>
      </c>
      <c r="E45" s="685">
        <f>'kiadások korm. funkciónként'!I45</f>
        <v>0</v>
      </c>
      <c r="F45" s="685">
        <v>0</v>
      </c>
      <c r="G45" s="685">
        <v>0</v>
      </c>
      <c r="H45" s="685">
        <f>'kiadások korm. funkciónként'!L45</f>
        <v>0</v>
      </c>
      <c r="I45" s="685">
        <f>'kiadások korm. funkciónként'!M45</f>
        <v>0</v>
      </c>
      <c r="J45" s="685">
        <f>'kiadások korm. funkciónként'!N45</f>
        <v>0</v>
      </c>
      <c r="K45" s="685">
        <v>0</v>
      </c>
      <c r="L45" s="685">
        <f>'kiadások korm. funkciónként'!P45</f>
        <v>0</v>
      </c>
      <c r="M45" s="685">
        <f>'kiadások korm. funkciónként'!V45</f>
        <v>0</v>
      </c>
      <c r="N45" s="685">
        <f>'kiadások korm. funkciónként'!W45</f>
        <v>0</v>
      </c>
      <c r="O45" s="685">
        <f>'kiadások korm. funkciónként'!S45</f>
        <v>0</v>
      </c>
      <c r="P45" s="685">
        <v>0</v>
      </c>
      <c r="Q45" s="685">
        <v>0</v>
      </c>
      <c r="R45" s="877">
        <v>0</v>
      </c>
      <c r="S45" s="877">
        <v>0</v>
      </c>
      <c r="T45" s="877">
        <v>0</v>
      </c>
      <c r="U45" s="492"/>
      <c r="V45" s="492"/>
      <c r="W45" s="783" t="s">
        <v>144</v>
      </c>
      <c r="X45" s="785"/>
    </row>
    <row r="46" spans="1:24" s="786" customFormat="1" ht="15.6" x14ac:dyDescent="0.3">
      <c r="A46" s="496" t="s">
        <v>145</v>
      </c>
      <c r="B46" s="783" t="s">
        <v>146</v>
      </c>
      <c r="C46" s="768">
        <f t="shared" si="0"/>
        <v>0</v>
      </c>
      <c r="D46" s="685">
        <v>0</v>
      </c>
      <c r="E46" s="685">
        <f>'kiadások korm. funkciónként'!I46</f>
        <v>0</v>
      </c>
      <c r="F46" s="685">
        <f>'kiadások korm. funkciónként'!J46</f>
        <v>0</v>
      </c>
      <c r="G46" s="685">
        <v>0</v>
      </c>
      <c r="H46" s="685">
        <v>0</v>
      </c>
      <c r="I46" s="685">
        <f>'kiadások korm. funkciónként'!M46</f>
        <v>0</v>
      </c>
      <c r="J46" s="685">
        <f>'kiadások korm. funkciónként'!N46</f>
        <v>0</v>
      </c>
      <c r="K46" s="685">
        <v>0</v>
      </c>
      <c r="L46" s="685">
        <f>'kiadások korm. funkciónként'!P46</f>
        <v>0</v>
      </c>
      <c r="M46" s="685">
        <f>'kiadások korm. funkciónként'!V46</f>
        <v>0</v>
      </c>
      <c r="N46" s="685">
        <f>'kiadások korm. funkciónként'!W46</f>
        <v>0</v>
      </c>
      <c r="O46" s="685">
        <f>'kiadások korm. funkciónként'!S46</f>
        <v>0</v>
      </c>
      <c r="P46" s="685">
        <f>'kiadások korm. funkciónként'!T46</f>
        <v>0</v>
      </c>
      <c r="Q46" s="685">
        <f>'kiadások korm. funkciónként'!U46</f>
        <v>0</v>
      </c>
      <c r="R46" s="877">
        <f>'kiadások korm. funkciónként'!R46</f>
        <v>0</v>
      </c>
      <c r="S46" s="877">
        <v>0</v>
      </c>
      <c r="T46" s="877">
        <v>0</v>
      </c>
      <c r="U46" s="492"/>
      <c r="V46" s="492"/>
      <c r="W46" s="783" t="s">
        <v>146</v>
      </c>
      <c r="X46" s="785"/>
    </row>
    <row r="47" spans="1:24" s="786" customFormat="1" ht="16.2" x14ac:dyDescent="0.35">
      <c r="A47" s="497" t="s">
        <v>389</v>
      </c>
      <c r="B47" s="784" t="s">
        <v>147</v>
      </c>
      <c r="C47" s="772">
        <f>SUM(C45:C46)</f>
        <v>0</v>
      </c>
      <c r="D47" s="687">
        <f>SUM(D45:D46)</f>
        <v>0</v>
      </c>
      <c r="E47" s="687">
        <f>SUM(E45:E46)</f>
        <v>0</v>
      </c>
      <c r="F47" s="687">
        <f>SUM(F45:F46)</f>
        <v>0</v>
      </c>
      <c r="G47" s="687">
        <f>SUM(G45:G46)</f>
        <v>0</v>
      </c>
      <c r="H47" s="687">
        <f t="shared" ref="H47:S47" si="24">SUM(H45:H46)</f>
        <v>0</v>
      </c>
      <c r="I47" s="687">
        <f t="shared" si="24"/>
        <v>0</v>
      </c>
      <c r="J47" s="687">
        <f t="shared" si="24"/>
        <v>0</v>
      </c>
      <c r="K47" s="687">
        <f t="shared" si="24"/>
        <v>0</v>
      </c>
      <c r="L47" s="687">
        <f t="shared" si="24"/>
        <v>0</v>
      </c>
      <c r="M47" s="687">
        <f t="shared" si="24"/>
        <v>0</v>
      </c>
      <c r="N47" s="687">
        <f t="shared" si="24"/>
        <v>0</v>
      </c>
      <c r="O47" s="687">
        <f t="shared" si="24"/>
        <v>0</v>
      </c>
      <c r="P47" s="687">
        <f t="shared" si="24"/>
        <v>0</v>
      </c>
      <c r="Q47" s="687">
        <f t="shared" si="24"/>
        <v>0</v>
      </c>
      <c r="R47" s="880">
        <f t="shared" si="24"/>
        <v>0</v>
      </c>
      <c r="S47" s="880">
        <f t="shared" si="24"/>
        <v>0</v>
      </c>
      <c r="T47" s="880">
        <v>0</v>
      </c>
      <c r="U47" s="504">
        <f t="shared" ref="U47:V47" si="25">SUM(U45:U46)</f>
        <v>0</v>
      </c>
      <c r="V47" s="504">
        <f t="shared" si="25"/>
        <v>0</v>
      </c>
      <c r="W47" s="784" t="s">
        <v>147</v>
      </c>
      <c r="X47" s="785"/>
    </row>
    <row r="48" spans="1:24" s="786" customFormat="1" ht="31.2" x14ac:dyDescent="0.3">
      <c r="A48" s="496" t="s">
        <v>148</v>
      </c>
      <c r="B48" s="783" t="s">
        <v>149</v>
      </c>
      <c r="C48" s="768">
        <f t="shared" ref="C48:C77" si="26">SUM(E48:T48)</f>
        <v>2504604</v>
      </c>
      <c r="D48" s="685">
        <v>0</v>
      </c>
      <c r="E48" s="685">
        <v>0</v>
      </c>
      <c r="F48" s="685">
        <v>716452</v>
      </c>
      <c r="G48" s="685">
        <v>68000</v>
      </c>
      <c r="H48" s="685">
        <v>394152</v>
      </c>
      <c r="I48" s="685">
        <v>130000</v>
      </c>
      <c r="J48" s="685">
        <v>58000</v>
      </c>
      <c r="K48" s="685">
        <v>7000</v>
      </c>
      <c r="L48" s="685">
        <v>54000</v>
      </c>
      <c r="M48" s="685">
        <v>189000</v>
      </c>
      <c r="N48" s="685">
        <v>0</v>
      </c>
      <c r="O48" s="685">
        <v>41000</v>
      </c>
      <c r="P48" s="685">
        <v>290000</v>
      </c>
      <c r="Q48" s="685">
        <v>120000</v>
      </c>
      <c r="R48" s="877">
        <v>167000</v>
      </c>
      <c r="S48" s="877">
        <v>0</v>
      </c>
      <c r="T48" s="877">
        <v>270000</v>
      </c>
      <c r="U48" s="492">
        <v>0</v>
      </c>
      <c r="V48" s="492">
        <v>0</v>
      </c>
      <c r="W48" s="783" t="s">
        <v>149</v>
      </c>
      <c r="X48" s="785"/>
    </row>
    <row r="49" spans="1:24" s="786" customFormat="1" ht="15.6" x14ac:dyDescent="0.3">
      <c r="A49" s="496" t="s">
        <v>150</v>
      </c>
      <c r="B49" s="783" t="s">
        <v>151</v>
      </c>
      <c r="C49" s="768">
        <f t="shared" si="26"/>
        <v>0</v>
      </c>
      <c r="D49" s="685">
        <v>0</v>
      </c>
      <c r="E49" s="685">
        <f>'kiadások korm. funkciónként'!I49</f>
        <v>0</v>
      </c>
      <c r="F49" s="685">
        <f>'kiadások korm. funkciónként'!J49</f>
        <v>0</v>
      </c>
      <c r="G49" s="685">
        <v>0</v>
      </c>
      <c r="H49" s="685">
        <v>0</v>
      </c>
      <c r="I49" s="685">
        <f>'kiadások korm. funkciónként'!M49</f>
        <v>0</v>
      </c>
      <c r="J49" s="685">
        <f>'kiadások korm. funkciónként'!N49</f>
        <v>0</v>
      </c>
      <c r="K49" s="685">
        <v>0</v>
      </c>
      <c r="L49" s="685">
        <f>'kiadások korm. funkciónként'!P49</f>
        <v>0</v>
      </c>
      <c r="M49" s="685">
        <f>'kiadások korm. funkciónként'!V49</f>
        <v>0</v>
      </c>
      <c r="N49" s="685">
        <f>'kiadások korm. funkciónként'!W49</f>
        <v>0</v>
      </c>
      <c r="O49" s="685">
        <f>'kiadások korm. funkciónként'!S49</f>
        <v>0</v>
      </c>
      <c r="P49" s="685">
        <f>'kiadások korm. funkciónként'!T49</f>
        <v>0</v>
      </c>
      <c r="Q49" s="685">
        <f>'kiadások korm. funkciónként'!U49</f>
        <v>0</v>
      </c>
      <c r="R49" s="877">
        <f>'kiadások korm. funkciónként'!R49</f>
        <v>0</v>
      </c>
      <c r="S49" s="877">
        <v>0</v>
      </c>
      <c r="T49" s="877">
        <v>0</v>
      </c>
      <c r="U49" s="492"/>
      <c r="V49" s="492"/>
      <c r="W49" s="783" t="s">
        <v>151</v>
      </c>
      <c r="X49" s="785"/>
    </row>
    <row r="50" spans="1:24" s="786" customFormat="1" ht="15.6" x14ac:dyDescent="0.3">
      <c r="A50" s="496" t="s">
        <v>434</v>
      </c>
      <c r="B50" s="783" t="s">
        <v>152</v>
      </c>
      <c r="C50" s="768">
        <f t="shared" si="26"/>
        <v>0</v>
      </c>
      <c r="D50" s="685">
        <v>0</v>
      </c>
      <c r="E50" s="685">
        <f>'kiadások korm. funkciónként'!I50</f>
        <v>0</v>
      </c>
      <c r="F50" s="685">
        <f>'kiadások korm. funkciónként'!J50</f>
        <v>0</v>
      </c>
      <c r="G50" s="685">
        <v>0</v>
      </c>
      <c r="H50" s="685">
        <f>'kiadások korm. funkciónként'!L50</f>
        <v>0</v>
      </c>
      <c r="I50" s="685">
        <f>'kiadások korm. funkciónként'!M50</f>
        <v>0</v>
      </c>
      <c r="J50" s="685">
        <f>'kiadások korm. funkciónként'!N50</f>
        <v>0</v>
      </c>
      <c r="K50" s="685">
        <v>0</v>
      </c>
      <c r="L50" s="685">
        <f>'kiadások korm. funkciónként'!P50</f>
        <v>0</v>
      </c>
      <c r="M50" s="685">
        <f>'kiadások korm. funkciónként'!V50</f>
        <v>0</v>
      </c>
      <c r="N50" s="685">
        <f>'kiadások korm. funkciónként'!W50</f>
        <v>0</v>
      </c>
      <c r="O50" s="685">
        <f>'kiadások korm. funkciónként'!S50</f>
        <v>0</v>
      </c>
      <c r="P50" s="685">
        <f>'kiadások korm. funkciónként'!T50</f>
        <v>0</v>
      </c>
      <c r="Q50" s="685">
        <f>'kiadások korm. funkciónként'!U50</f>
        <v>0</v>
      </c>
      <c r="R50" s="877">
        <f>'kiadások korm. funkciónként'!R50</f>
        <v>0</v>
      </c>
      <c r="S50" s="877">
        <v>0</v>
      </c>
      <c r="T50" s="877">
        <v>0</v>
      </c>
      <c r="U50" s="492"/>
      <c r="V50" s="492"/>
      <c r="W50" s="783" t="s">
        <v>152</v>
      </c>
      <c r="X50" s="785"/>
    </row>
    <row r="51" spans="1:24" s="786" customFormat="1" ht="15.6" x14ac:dyDescent="0.3">
      <c r="A51" s="496" t="s">
        <v>435</v>
      </c>
      <c r="B51" s="783" t="s">
        <v>153</v>
      </c>
      <c r="C51" s="768">
        <f t="shared" si="26"/>
        <v>0</v>
      </c>
      <c r="D51" s="685">
        <v>0</v>
      </c>
      <c r="E51" s="685">
        <f>'kiadások korm. funkciónként'!I51</f>
        <v>0</v>
      </c>
      <c r="F51" s="685">
        <f>'kiadások korm. funkciónként'!J51</f>
        <v>0</v>
      </c>
      <c r="G51" s="685">
        <v>0</v>
      </c>
      <c r="H51" s="685">
        <f>'kiadások korm. funkciónként'!L51</f>
        <v>0</v>
      </c>
      <c r="I51" s="685">
        <f>'kiadások korm. funkciónként'!M51</f>
        <v>0</v>
      </c>
      <c r="J51" s="685">
        <f>'kiadások korm. funkciónként'!N51</f>
        <v>0</v>
      </c>
      <c r="K51" s="685">
        <v>0</v>
      </c>
      <c r="L51" s="685">
        <f>'kiadások korm. funkciónként'!P51</f>
        <v>0</v>
      </c>
      <c r="M51" s="685">
        <f>'kiadások korm. funkciónként'!V51</f>
        <v>0</v>
      </c>
      <c r="N51" s="685">
        <f>'kiadások korm. funkciónként'!W51</f>
        <v>0</v>
      </c>
      <c r="O51" s="685">
        <f>'kiadások korm. funkciónként'!S51</f>
        <v>0</v>
      </c>
      <c r="P51" s="685">
        <f>'kiadások korm. funkciónként'!T51</f>
        <v>0</v>
      </c>
      <c r="Q51" s="685">
        <f>'kiadások korm. funkciónként'!U51</f>
        <v>0</v>
      </c>
      <c r="R51" s="877">
        <f>'kiadások korm. funkciónként'!R51</f>
        <v>0</v>
      </c>
      <c r="S51" s="877">
        <v>0</v>
      </c>
      <c r="T51" s="877">
        <v>0</v>
      </c>
      <c r="U51" s="492"/>
      <c r="V51" s="492"/>
      <c r="W51" s="783" t="s">
        <v>153</v>
      </c>
      <c r="X51" s="785"/>
    </row>
    <row r="52" spans="1:24" s="786" customFormat="1" ht="15.6" x14ac:dyDescent="0.3">
      <c r="A52" s="496" t="s">
        <v>154</v>
      </c>
      <c r="B52" s="783" t="s">
        <v>155</v>
      </c>
      <c r="C52" s="768">
        <f t="shared" si="26"/>
        <v>303000</v>
      </c>
      <c r="D52" s="685">
        <v>0</v>
      </c>
      <c r="E52" s="685">
        <v>0</v>
      </c>
      <c r="F52" s="685">
        <v>303000</v>
      </c>
      <c r="G52" s="685">
        <v>0</v>
      </c>
      <c r="H52" s="685">
        <v>0</v>
      </c>
      <c r="I52" s="685">
        <f>'kiadások korm. funkciónként'!M52</f>
        <v>0</v>
      </c>
      <c r="J52" s="685">
        <f>'kiadások korm. funkciónként'!N52</f>
        <v>0</v>
      </c>
      <c r="K52" s="685">
        <v>0</v>
      </c>
      <c r="L52" s="685">
        <f>'kiadások korm. funkciónként'!P52</f>
        <v>0</v>
      </c>
      <c r="M52" s="685">
        <f>'kiadások korm. funkciónként'!V52</f>
        <v>0</v>
      </c>
      <c r="N52" s="685">
        <f>'kiadások korm. funkciónként'!W52</f>
        <v>0</v>
      </c>
      <c r="O52" s="685">
        <f>'kiadások korm. funkciónként'!S52</f>
        <v>0</v>
      </c>
      <c r="P52" s="685">
        <v>0</v>
      </c>
      <c r="Q52" s="685">
        <v>0</v>
      </c>
      <c r="R52" s="877">
        <f>'kiadások korm. funkciónként'!R52</f>
        <v>0</v>
      </c>
      <c r="S52" s="877">
        <v>0</v>
      </c>
      <c r="T52" s="877">
        <v>0</v>
      </c>
      <c r="U52" s="492"/>
      <c r="V52" s="492"/>
      <c r="W52" s="783" t="s">
        <v>155</v>
      </c>
      <c r="X52" s="785"/>
    </row>
    <row r="53" spans="1:24" s="786" customFormat="1" ht="31.2" x14ac:dyDescent="0.35">
      <c r="A53" s="497" t="s">
        <v>390</v>
      </c>
      <c r="B53" s="784" t="s">
        <v>156</v>
      </c>
      <c r="C53" s="772">
        <f t="shared" si="26"/>
        <v>2807604</v>
      </c>
      <c r="D53" s="687">
        <f t="shared" ref="D53:E53" si="27">SUM(D48:D52)</f>
        <v>0</v>
      </c>
      <c r="E53" s="687">
        <f t="shared" si="27"/>
        <v>0</v>
      </c>
      <c r="F53" s="687">
        <f>SUM(F48:F52)</f>
        <v>1019452</v>
      </c>
      <c r="G53" s="687">
        <f>SUM(G48:G52)</f>
        <v>68000</v>
      </c>
      <c r="H53" s="687">
        <f t="shared" ref="H53:T53" si="28">SUM(H48:H52)</f>
        <v>394152</v>
      </c>
      <c r="I53" s="687">
        <f t="shared" si="28"/>
        <v>130000</v>
      </c>
      <c r="J53" s="687">
        <f t="shared" si="28"/>
        <v>58000</v>
      </c>
      <c r="K53" s="687">
        <f t="shared" si="28"/>
        <v>7000</v>
      </c>
      <c r="L53" s="687">
        <f t="shared" si="28"/>
        <v>54000</v>
      </c>
      <c r="M53" s="687">
        <f t="shared" si="28"/>
        <v>189000</v>
      </c>
      <c r="N53" s="687">
        <f t="shared" si="28"/>
        <v>0</v>
      </c>
      <c r="O53" s="687">
        <f t="shared" si="28"/>
        <v>41000</v>
      </c>
      <c r="P53" s="687">
        <f t="shared" si="28"/>
        <v>290000</v>
      </c>
      <c r="Q53" s="687">
        <f t="shared" si="28"/>
        <v>120000</v>
      </c>
      <c r="R53" s="880">
        <f t="shared" si="28"/>
        <v>167000</v>
      </c>
      <c r="S53" s="880">
        <f t="shared" si="28"/>
        <v>0</v>
      </c>
      <c r="T53" s="880">
        <f t="shared" si="28"/>
        <v>270000</v>
      </c>
      <c r="U53" s="504">
        <f t="shared" ref="U53:V53" si="29">SUM(U48:U52)</f>
        <v>0</v>
      </c>
      <c r="V53" s="504">
        <f t="shared" si="29"/>
        <v>0</v>
      </c>
      <c r="W53" s="784" t="s">
        <v>156</v>
      </c>
      <c r="X53" s="785"/>
    </row>
    <row r="54" spans="1:24" s="786" customFormat="1" ht="15.6" x14ac:dyDescent="0.3">
      <c r="A54" s="497" t="s">
        <v>391</v>
      </c>
      <c r="B54" s="784" t="s">
        <v>157</v>
      </c>
      <c r="C54" s="772">
        <f t="shared" si="26"/>
        <v>13027102</v>
      </c>
      <c r="D54" s="687">
        <f t="shared" ref="D54:E54" si="30">D33+D36+D44+D47+D53</f>
        <v>0</v>
      </c>
      <c r="E54" s="687">
        <f t="shared" si="30"/>
        <v>0</v>
      </c>
      <c r="F54" s="687">
        <f>F33+F36+F44+F47+F53</f>
        <v>1852052</v>
      </c>
      <c r="G54" s="687">
        <f>G33+G36+G44+G47+G53</f>
        <v>618000</v>
      </c>
      <c r="H54" s="687">
        <f t="shared" ref="H54:T54" si="31">H33+H36+H44+H47+H53</f>
        <v>2475050</v>
      </c>
      <c r="I54" s="687">
        <f t="shared" si="31"/>
        <v>630000</v>
      </c>
      <c r="J54" s="687">
        <f t="shared" si="31"/>
        <v>509000</v>
      </c>
      <c r="K54" s="687">
        <f t="shared" si="31"/>
        <v>32000</v>
      </c>
      <c r="L54" s="687">
        <f t="shared" si="31"/>
        <v>254000</v>
      </c>
      <c r="M54" s="687">
        <f t="shared" si="31"/>
        <v>889000</v>
      </c>
      <c r="N54" s="687">
        <f t="shared" si="31"/>
        <v>0</v>
      </c>
      <c r="O54" s="687">
        <f t="shared" si="31"/>
        <v>191000</v>
      </c>
      <c r="P54" s="687">
        <f t="shared" si="31"/>
        <v>1994000</v>
      </c>
      <c r="Q54" s="687">
        <f t="shared" si="31"/>
        <v>996000</v>
      </c>
      <c r="R54" s="880">
        <f t="shared" si="31"/>
        <v>917000</v>
      </c>
      <c r="S54" s="880">
        <f t="shared" si="31"/>
        <v>400000</v>
      </c>
      <c r="T54" s="880">
        <f t="shared" si="31"/>
        <v>1270000</v>
      </c>
      <c r="U54" s="505">
        <f t="shared" ref="U54:V54" si="32">U33+U36+U47+U44+U53</f>
        <v>0</v>
      </c>
      <c r="V54" s="505">
        <f t="shared" si="32"/>
        <v>0</v>
      </c>
      <c r="W54" s="784" t="s">
        <v>157</v>
      </c>
      <c r="X54" s="785"/>
    </row>
    <row r="55" spans="1:24" s="786" customFormat="1" ht="15.6" x14ac:dyDescent="0.3">
      <c r="A55" s="496" t="s">
        <v>158</v>
      </c>
      <c r="B55" s="783" t="s">
        <v>159</v>
      </c>
      <c r="C55" s="768">
        <f t="shared" si="26"/>
        <v>0</v>
      </c>
      <c r="D55" s="685">
        <v>0</v>
      </c>
      <c r="E55" s="685">
        <f>'kiadások korm. funkciónként'!I55</f>
        <v>0</v>
      </c>
      <c r="F55" s="685">
        <f>'kiadások korm. funkciónként'!J55</f>
        <v>0</v>
      </c>
      <c r="G55" s="685">
        <v>0</v>
      </c>
      <c r="H55" s="685">
        <f>'kiadások korm. funkciónként'!L55</f>
        <v>0</v>
      </c>
      <c r="I55" s="685">
        <f>'kiadások korm. funkciónként'!M55</f>
        <v>0</v>
      </c>
      <c r="J55" s="685">
        <f>'kiadások korm. funkciónként'!N55</f>
        <v>0</v>
      </c>
      <c r="K55" s="685">
        <v>0</v>
      </c>
      <c r="L55" s="685">
        <f>'kiadások korm. funkciónként'!P55</f>
        <v>0</v>
      </c>
      <c r="M55" s="685">
        <f>'kiadások korm. funkciónként'!V55</f>
        <v>0</v>
      </c>
      <c r="N55" s="685">
        <f>'kiadások korm. funkciónként'!W55</f>
        <v>0</v>
      </c>
      <c r="O55" s="685">
        <f>'kiadások korm. funkciónként'!S55</f>
        <v>0</v>
      </c>
      <c r="P55" s="685">
        <f>'kiadások korm. funkciónként'!T55</f>
        <v>0</v>
      </c>
      <c r="Q55" s="685">
        <f>'kiadások korm. funkciónként'!U55</f>
        <v>0</v>
      </c>
      <c r="R55" s="877">
        <f>'kiadások korm. funkciónként'!R55</f>
        <v>0</v>
      </c>
      <c r="S55" s="877">
        <v>0</v>
      </c>
      <c r="T55" s="877">
        <v>0</v>
      </c>
      <c r="U55" s="492"/>
      <c r="V55" s="492"/>
      <c r="W55" s="783" t="s">
        <v>159</v>
      </c>
      <c r="X55" s="785"/>
    </row>
    <row r="56" spans="1:24" s="786" customFormat="1" ht="15.6" x14ac:dyDescent="0.3">
      <c r="A56" s="496" t="s">
        <v>392</v>
      </c>
      <c r="B56" s="783" t="s">
        <v>160</v>
      </c>
      <c r="C56" s="768">
        <f t="shared" si="26"/>
        <v>0</v>
      </c>
      <c r="D56" s="685">
        <v>0</v>
      </c>
      <c r="E56" s="685">
        <f>'kiadások korm. funkciónként'!I56</f>
        <v>0</v>
      </c>
      <c r="F56" s="685">
        <f>'kiadások korm. funkciónként'!J56</f>
        <v>0</v>
      </c>
      <c r="G56" s="685">
        <v>0</v>
      </c>
      <c r="H56" s="685">
        <f>'kiadások korm. funkciónként'!L56</f>
        <v>0</v>
      </c>
      <c r="I56" s="685">
        <f>'kiadások korm. funkciónként'!M56</f>
        <v>0</v>
      </c>
      <c r="J56" s="685">
        <f>'kiadások korm. funkciónként'!N56</f>
        <v>0</v>
      </c>
      <c r="K56" s="685">
        <v>0</v>
      </c>
      <c r="L56" s="685">
        <f>'kiadások korm. funkciónként'!P56</f>
        <v>0</v>
      </c>
      <c r="M56" s="685">
        <f>'kiadások korm. funkciónként'!V56</f>
        <v>0</v>
      </c>
      <c r="N56" s="685">
        <f>'kiadások korm. funkciónként'!W56</f>
        <v>0</v>
      </c>
      <c r="O56" s="685">
        <f>'kiadások korm. funkciónként'!S56</f>
        <v>0</v>
      </c>
      <c r="P56" s="685">
        <f>'kiadások korm. funkciónként'!T56</f>
        <v>0</v>
      </c>
      <c r="Q56" s="685">
        <f>'kiadások korm. funkciónként'!U56</f>
        <v>0</v>
      </c>
      <c r="R56" s="877">
        <f>'kiadások korm. funkciónként'!R56</f>
        <v>0</v>
      </c>
      <c r="S56" s="877">
        <v>0</v>
      </c>
      <c r="T56" s="877">
        <v>0</v>
      </c>
      <c r="U56" s="492"/>
      <c r="V56" s="492"/>
      <c r="W56" s="783" t="s">
        <v>160</v>
      </c>
      <c r="X56" s="785"/>
    </row>
    <row r="57" spans="1:24" s="786" customFormat="1" ht="15.6" x14ac:dyDescent="0.3">
      <c r="A57" s="496" t="s">
        <v>436</v>
      </c>
      <c r="B57" s="783" t="s">
        <v>161</v>
      </c>
      <c r="C57" s="768">
        <f t="shared" si="26"/>
        <v>0</v>
      </c>
      <c r="D57" s="685">
        <v>0</v>
      </c>
      <c r="E57" s="685">
        <f>'kiadások korm. funkciónként'!I57</f>
        <v>0</v>
      </c>
      <c r="F57" s="685">
        <f>'kiadások korm. funkciónként'!J57</f>
        <v>0</v>
      </c>
      <c r="G57" s="685">
        <v>0</v>
      </c>
      <c r="H57" s="685">
        <f>'kiadások korm. funkciónként'!L57</f>
        <v>0</v>
      </c>
      <c r="I57" s="685">
        <f>'kiadások korm. funkciónként'!M57</f>
        <v>0</v>
      </c>
      <c r="J57" s="685">
        <f>'kiadások korm. funkciónként'!N57</f>
        <v>0</v>
      </c>
      <c r="K57" s="685">
        <v>0</v>
      </c>
      <c r="L57" s="685">
        <f>'kiadások korm. funkciónként'!P57</f>
        <v>0</v>
      </c>
      <c r="M57" s="685">
        <f>'kiadások korm. funkciónként'!V57</f>
        <v>0</v>
      </c>
      <c r="N57" s="685">
        <f>'kiadások korm. funkciónként'!W57</f>
        <v>0</v>
      </c>
      <c r="O57" s="685">
        <f>'kiadások korm. funkciónként'!S57</f>
        <v>0</v>
      </c>
      <c r="P57" s="685">
        <f>'kiadások korm. funkciónként'!T57</f>
        <v>0</v>
      </c>
      <c r="Q57" s="685">
        <f>'kiadások korm. funkciónként'!U57</f>
        <v>0</v>
      </c>
      <c r="R57" s="877">
        <f>'kiadások korm. funkciónként'!R57</f>
        <v>0</v>
      </c>
      <c r="S57" s="877">
        <v>0</v>
      </c>
      <c r="T57" s="877">
        <v>0</v>
      </c>
      <c r="U57" s="492"/>
      <c r="V57" s="492"/>
      <c r="W57" s="783" t="s">
        <v>161</v>
      </c>
      <c r="X57" s="785"/>
    </row>
    <row r="58" spans="1:24" s="786" customFormat="1" ht="31.2" x14ac:dyDescent="0.3">
      <c r="A58" s="496" t="s">
        <v>437</v>
      </c>
      <c r="B58" s="783" t="s">
        <v>162</v>
      </c>
      <c r="C58" s="768">
        <f t="shared" si="26"/>
        <v>0</v>
      </c>
      <c r="D58" s="685">
        <v>0</v>
      </c>
      <c r="E58" s="685">
        <f>'kiadások korm. funkciónként'!I58</f>
        <v>0</v>
      </c>
      <c r="F58" s="685">
        <f>'kiadások korm. funkciónként'!J58</f>
        <v>0</v>
      </c>
      <c r="G58" s="685">
        <v>0</v>
      </c>
      <c r="H58" s="685">
        <f>'kiadások korm. funkciónként'!L58</f>
        <v>0</v>
      </c>
      <c r="I58" s="685">
        <f>'kiadások korm. funkciónként'!M58</f>
        <v>0</v>
      </c>
      <c r="J58" s="685">
        <f>'kiadások korm. funkciónként'!N58</f>
        <v>0</v>
      </c>
      <c r="K58" s="685">
        <v>0</v>
      </c>
      <c r="L58" s="685">
        <f>'kiadások korm. funkciónként'!P58</f>
        <v>0</v>
      </c>
      <c r="M58" s="685">
        <f>'kiadások korm. funkciónként'!V58</f>
        <v>0</v>
      </c>
      <c r="N58" s="685">
        <f>'kiadások korm. funkciónként'!W58</f>
        <v>0</v>
      </c>
      <c r="O58" s="685">
        <f>'kiadások korm. funkciónként'!S58</f>
        <v>0</v>
      </c>
      <c r="P58" s="685">
        <f>'kiadások korm. funkciónként'!T58</f>
        <v>0</v>
      </c>
      <c r="Q58" s="685">
        <f>'kiadások korm. funkciónként'!U58</f>
        <v>0</v>
      </c>
      <c r="R58" s="877">
        <f>'kiadások korm. funkciónként'!R58</f>
        <v>0</v>
      </c>
      <c r="S58" s="877">
        <v>0</v>
      </c>
      <c r="T58" s="877">
        <v>0</v>
      </c>
      <c r="U58" s="492"/>
      <c r="V58" s="492"/>
      <c r="W58" s="783" t="s">
        <v>162</v>
      </c>
      <c r="X58" s="785"/>
    </row>
    <row r="59" spans="1:24" s="786" customFormat="1" ht="31.2" x14ac:dyDescent="0.3">
      <c r="A59" s="496" t="s">
        <v>438</v>
      </c>
      <c r="B59" s="783" t="s">
        <v>163</v>
      </c>
      <c r="C59" s="768">
        <f t="shared" si="26"/>
        <v>0</v>
      </c>
      <c r="D59" s="685">
        <v>0</v>
      </c>
      <c r="E59" s="685">
        <f>'kiadások korm. funkciónként'!I59</f>
        <v>0</v>
      </c>
      <c r="F59" s="685">
        <f>'kiadások korm. funkciónként'!J59</f>
        <v>0</v>
      </c>
      <c r="G59" s="685">
        <v>0</v>
      </c>
      <c r="H59" s="685">
        <f>'kiadások korm. funkciónként'!L59</f>
        <v>0</v>
      </c>
      <c r="I59" s="685">
        <f>'kiadások korm. funkciónként'!M59</f>
        <v>0</v>
      </c>
      <c r="J59" s="685">
        <f>'kiadások korm. funkciónként'!N59</f>
        <v>0</v>
      </c>
      <c r="K59" s="685">
        <v>0</v>
      </c>
      <c r="L59" s="685">
        <f>'kiadások korm. funkciónként'!P59</f>
        <v>0</v>
      </c>
      <c r="M59" s="685">
        <f>'kiadások korm. funkciónként'!V59</f>
        <v>0</v>
      </c>
      <c r="N59" s="685">
        <f>'kiadások korm. funkciónként'!W59</f>
        <v>0</v>
      </c>
      <c r="O59" s="685">
        <f>'kiadások korm. funkciónként'!S59</f>
        <v>0</v>
      </c>
      <c r="P59" s="685">
        <f>'kiadások korm. funkciónként'!T59</f>
        <v>0</v>
      </c>
      <c r="Q59" s="685">
        <f>'kiadások korm. funkciónként'!U59</f>
        <v>0</v>
      </c>
      <c r="R59" s="877">
        <f>'kiadások korm. funkciónként'!R59</f>
        <v>0</v>
      </c>
      <c r="S59" s="877">
        <v>0</v>
      </c>
      <c r="T59" s="877">
        <v>0</v>
      </c>
      <c r="U59" s="492"/>
      <c r="V59" s="492"/>
      <c r="W59" s="783" t="s">
        <v>163</v>
      </c>
      <c r="X59" s="785"/>
    </row>
    <row r="60" spans="1:24" s="786" customFormat="1" ht="15.6" x14ac:dyDescent="0.3">
      <c r="A60" s="496" t="s">
        <v>439</v>
      </c>
      <c r="B60" s="783" t="s">
        <v>164</v>
      </c>
      <c r="C60" s="768">
        <f t="shared" si="26"/>
        <v>0</v>
      </c>
      <c r="D60" s="685">
        <v>0</v>
      </c>
      <c r="E60" s="685">
        <f>'kiadások korm. funkciónként'!I60</f>
        <v>0</v>
      </c>
      <c r="F60" s="685">
        <f>'kiadások korm. funkciónként'!J60</f>
        <v>0</v>
      </c>
      <c r="G60" s="685">
        <v>0</v>
      </c>
      <c r="H60" s="685">
        <f>'kiadások korm. funkciónként'!L60</f>
        <v>0</v>
      </c>
      <c r="I60" s="685">
        <f>'kiadások korm. funkciónként'!M60</f>
        <v>0</v>
      </c>
      <c r="J60" s="685">
        <f>'kiadások korm. funkciónként'!N60</f>
        <v>0</v>
      </c>
      <c r="K60" s="685">
        <v>0</v>
      </c>
      <c r="L60" s="685">
        <f>'kiadások korm. funkciónként'!P60</f>
        <v>0</v>
      </c>
      <c r="M60" s="685">
        <f>'kiadások korm. funkciónként'!V60</f>
        <v>0</v>
      </c>
      <c r="N60" s="685">
        <f>'kiadások korm. funkciónként'!W60</f>
        <v>0</v>
      </c>
      <c r="O60" s="685">
        <f>'kiadások korm. funkciónként'!S60</f>
        <v>0</v>
      </c>
      <c r="P60" s="685">
        <f>'kiadások korm. funkciónként'!T60</f>
        <v>0</v>
      </c>
      <c r="Q60" s="685">
        <f>'kiadások korm. funkciónként'!U60</f>
        <v>0</v>
      </c>
      <c r="R60" s="877">
        <f>'kiadások korm. funkciónként'!R60</f>
        <v>0</v>
      </c>
      <c r="S60" s="877">
        <v>0</v>
      </c>
      <c r="T60" s="877">
        <v>0</v>
      </c>
      <c r="U60" s="492"/>
      <c r="V60" s="492"/>
      <c r="W60" s="783" t="s">
        <v>164</v>
      </c>
      <c r="X60" s="785"/>
    </row>
    <row r="61" spans="1:24" s="786" customFormat="1" ht="15.6" x14ac:dyDescent="0.3">
      <c r="A61" s="496" t="s">
        <v>440</v>
      </c>
      <c r="B61" s="783" t="s">
        <v>165</v>
      </c>
      <c r="C61" s="768">
        <f t="shared" si="26"/>
        <v>0</v>
      </c>
      <c r="D61" s="685">
        <v>0</v>
      </c>
      <c r="E61" s="685">
        <f>'kiadások korm. funkciónként'!I61</f>
        <v>0</v>
      </c>
      <c r="F61" s="685">
        <f>'kiadások korm. funkciónként'!J61</f>
        <v>0</v>
      </c>
      <c r="G61" s="685">
        <v>0</v>
      </c>
      <c r="H61" s="685">
        <f>'kiadások korm. funkciónként'!L61</f>
        <v>0</v>
      </c>
      <c r="I61" s="685">
        <f>'kiadások korm. funkciónként'!M61</f>
        <v>0</v>
      </c>
      <c r="J61" s="685">
        <f>'kiadások korm. funkciónként'!N61</f>
        <v>0</v>
      </c>
      <c r="K61" s="685">
        <v>0</v>
      </c>
      <c r="L61" s="685">
        <f>'kiadások korm. funkciónként'!P61</f>
        <v>0</v>
      </c>
      <c r="M61" s="685">
        <f>'kiadások korm. funkciónként'!V61</f>
        <v>0</v>
      </c>
      <c r="N61" s="685">
        <f>'kiadások korm. funkciónként'!W61</f>
        <v>0</v>
      </c>
      <c r="O61" s="685">
        <f>'kiadások korm. funkciónként'!S61</f>
        <v>0</v>
      </c>
      <c r="P61" s="685">
        <f>'kiadások korm. funkciónként'!T61</f>
        <v>0</v>
      </c>
      <c r="Q61" s="685">
        <f>'kiadások korm. funkciónként'!U61</f>
        <v>0</v>
      </c>
      <c r="R61" s="877">
        <f>'kiadások korm. funkciónként'!R61</f>
        <v>0</v>
      </c>
      <c r="S61" s="877">
        <v>0</v>
      </c>
      <c r="T61" s="877">
        <v>0</v>
      </c>
      <c r="U61" s="492"/>
      <c r="V61" s="492"/>
      <c r="W61" s="783" t="s">
        <v>165</v>
      </c>
      <c r="X61" s="785"/>
    </row>
    <row r="62" spans="1:24" s="786" customFormat="1" ht="15.6" x14ac:dyDescent="0.3">
      <c r="A62" s="496" t="s">
        <v>441</v>
      </c>
      <c r="B62" s="783" t="s">
        <v>166</v>
      </c>
      <c r="C62" s="768">
        <f t="shared" si="26"/>
        <v>6712468</v>
      </c>
      <c r="D62" s="685">
        <v>0</v>
      </c>
      <c r="E62" s="685">
        <f>'kiadások korm. funkciónként'!I62</f>
        <v>0</v>
      </c>
      <c r="F62" s="685">
        <f>'kiadások korm. funkciónként'!J62</f>
        <v>0</v>
      </c>
      <c r="G62" s="685">
        <v>0</v>
      </c>
      <c r="H62" s="685">
        <f>'kiadások korm. funkciónként'!L62</f>
        <v>0</v>
      </c>
      <c r="I62" s="685">
        <f>'kiadások korm. funkciónként'!M62</f>
        <v>0</v>
      </c>
      <c r="J62" s="685">
        <f>'kiadások korm. funkciónként'!N62</f>
        <v>0</v>
      </c>
      <c r="K62" s="685">
        <v>0</v>
      </c>
      <c r="L62" s="685">
        <f>'kiadások korm. funkciónként'!P62</f>
        <v>0</v>
      </c>
      <c r="M62" s="685">
        <f>'kiadások korm. funkciónként'!V62</f>
        <v>0</v>
      </c>
      <c r="N62" s="685">
        <f>'kiadások korm. funkciónként'!W62</f>
        <v>0</v>
      </c>
      <c r="O62" s="685">
        <v>6712468</v>
      </c>
      <c r="P62" s="685">
        <f>'kiadások korm. funkciónként'!T62</f>
        <v>0</v>
      </c>
      <c r="Q62" s="685">
        <f>'kiadások korm. funkciónként'!U62</f>
        <v>0</v>
      </c>
      <c r="R62" s="877">
        <f>'kiadások korm. funkciónként'!R62</f>
        <v>0</v>
      </c>
      <c r="S62" s="877">
        <v>0</v>
      </c>
      <c r="T62" s="877">
        <v>0</v>
      </c>
      <c r="U62" s="492"/>
      <c r="V62" s="492"/>
      <c r="W62" s="783" t="s">
        <v>166</v>
      </c>
      <c r="X62" s="785"/>
    </row>
    <row r="63" spans="1:24" s="786" customFormat="1" ht="15.6" x14ac:dyDescent="0.3">
      <c r="A63" s="497" t="s">
        <v>403</v>
      </c>
      <c r="B63" s="784" t="s">
        <v>167</v>
      </c>
      <c r="C63" s="772">
        <f t="shared" si="26"/>
        <v>6712468</v>
      </c>
      <c r="D63" s="687">
        <f t="shared" ref="D63" si="33">SUM(D55:D62)</f>
        <v>0</v>
      </c>
      <c r="E63" s="687">
        <f t="shared" ref="E63" si="34">SUM(E55:E62)</f>
        <v>0</v>
      </c>
      <c r="F63" s="687">
        <f t="shared" ref="F63:T63" si="35">SUM(F55:F62)</f>
        <v>0</v>
      </c>
      <c r="G63" s="687">
        <f t="shared" si="35"/>
        <v>0</v>
      </c>
      <c r="H63" s="687">
        <f t="shared" si="35"/>
        <v>0</v>
      </c>
      <c r="I63" s="687">
        <f t="shared" si="35"/>
        <v>0</v>
      </c>
      <c r="J63" s="687">
        <f t="shared" si="35"/>
        <v>0</v>
      </c>
      <c r="K63" s="687">
        <f t="shared" si="35"/>
        <v>0</v>
      </c>
      <c r="L63" s="687">
        <f t="shared" si="35"/>
        <v>0</v>
      </c>
      <c r="M63" s="687">
        <f t="shared" si="35"/>
        <v>0</v>
      </c>
      <c r="N63" s="687">
        <f t="shared" si="35"/>
        <v>0</v>
      </c>
      <c r="O63" s="687">
        <f t="shared" si="35"/>
        <v>6712468</v>
      </c>
      <c r="P63" s="687">
        <f t="shared" si="35"/>
        <v>0</v>
      </c>
      <c r="Q63" s="687">
        <f t="shared" si="35"/>
        <v>0</v>
      </c>
      <c r="R63" s="687">
        <f t="shared" si="35"/>
        <v>0</v>
      </c>
      <c r="S63" s="687">
        <f t="shared" si="35"/>
        <v>0</v>
      </c>
      <c r="T63" s="687">
        <f t="shared" si="35"/>
        <v>0</v>
      </c>
      <c r="U63" s="505">
        <f t="shared" ref="U63:V63" si="36">SUM(U55:U62)</f>
        <v>0</v>
      </c>
      <c r="V63" s="505">
        <f t="shared" si="36"/>
        <v>0</v>
      </c>
      <c r="W63" s="784" t="s">
        <v>167</v>
      </c>
      <c r="X63" s="785"/>
    </row>
    <row r="64" spans="1:24" s="786" customFormat="1" ht="15.6" x14ac:dyDescent="0.3">
      <c r="A64" s="518" t="s">
        <v>442</v>
      </c>
      <c r="B64" s="783" t="s">
        <v>168</v>
      </c>
      <c r="C64" s="768">
        <f t="shared" si="26"/>
        <v>0</v>
      </c>
      <c r="D64" s="685">
        <v>0</v>
      </c>
      <c r="E64" s="685">
        <f>'kiadások korm. funkciónként'!I64</f>
        <v>0</v>
      </c>
      <c r="F64" s="685">
        <f>'kiadások korm. funkciónként'!J64</f>
        <v>0</v>
      </c>
      <c r="G64" s="685">
        <v>0</v>
      </c>
      <c r="H64" s="685">
        <f>'kiadások korm. funkciónként'!L64</f>
        <v>0</v>
      </c>
      <c r="I64" s="685">
        <f>'kiadások korm. funkciónként'!M64</f>
        <v>0</v>
      </c>
      <c r="J64" s="685">
        <f>'kiadások korm. funkciónként'!N64</f>
        <v>0</v>
      </c>
      <c r="K64" s="685">
        <v>0</v>
      </c>
      <c r="L64" s="685">
        <f>'kiadások korm. funkciónként'!P64</f>
        <v>0</v>
      </c>
      <c r="M64" s="685">
        <f>'kiadások korm. funkciónként'!V64</f>
        <v>0</v>
      </c>
      <c r="N64" s="685">
        <f>'kiadások korm. funkciónként'!W64</f>
        <v>0</v>
      </c>
      <c r="O64" s="685">
        <f>'kiadások korm. funkciónként'!S64</f>
        <v>0</v>
      </c>
      <c r="P64" s="685">
        <f>'kiadások korm. funkciónként'!T64</f>
        <v>0</v>
      </c>
      <c r="Q64" s="685">
        <f>'kiadások korm. funkciónként'!U64</f>
        <v>0</v>
      </c>
      <c r="R64" s="877">
        <f>'kiadások korm. funkciónként'!R64</f>
        <v>0</v>
      </c>
      <c r="S64" s="877">
        <v>0</v>
      </c>
      <c r="T64" s="877">
        <v>0</v>
      </c>
      <c r="U64" s="492"/>
      <c r="V64" s="492"/>
      <c r="W64" s="783" t="s">
        <v>168</v>
      </c>
      <c r="X64" s="785"/>
    </row>
    <row r="65" spans="1:24" s="786" customFormat="1" ht="15.6" x14ac:dyDescent="0.3">
      <c r="A65" s="518" t="s">
        <v>169</v>
      </c>
      <c r="B65" s="783" t="s">
        <v>170</v>
      </c>
      <c r="C65" s="768">
        <f>SUM(E65:T65)</f>
        <v>72022</v>
      </c>
      <c r="D65" s="685">
        <v>0</v>
      </c>
      <c r="E65" s="685">
        <f>'kiadások korm. funkciónként'!I65</f>
        <v>0</v>
      </c>
      <c r="F65" s="685">
        <v>72022</v>
      </c>
      <c r="G65" s="685">
        <v>0</v>
      </c>
      <c r="H65" s="685">
        <f>'kiadások korm. funkciónként'!L65</f>
        <v>0</v>
      </c>
      <c r="I65" s="685">
        <f>'kiadások korm. funkciónként'!M65</f>
        <v>0</v>
      </c>
      <c r="J65" s="685">
        <f>'kiadások korm. funkciónként'!N65</f>
        <v>0</v>
      </c>
      <c r="K65" s="685">
        <v>0</v>
      </c>
      <c r="L65" s="685">
        <f>'kiadások korm. funkciónként'!P65</f>
        <v>0</v>
      </c>
      <c r="M65" s="685">
        <f>'kiadások korm. funkciónként'!V65</f>
        <v>0</v>
      </c>
      <c r="N65" s="685">
        <f>'kiadások korm. funkciónként'!W65</f>
        <v>0</v>
      </c>
      <c r="O65" s="685">
        <f>'kiadások korm. funkciónként'!S65</f>
        <v>0</v>
      </c>
      <c r="P65" s="685">
        <f>'kiadások korm. funkciónként'!T65</f>
        <v>0</v>
      </c>
      <c r="Q65" s="685">
        <f>'kiadások korm. funkciónként'!U65</f>
        <v>0</v>
      </c>
      <c r="R65" s="877">
        <f>'kiadások korm. funkciónként'!R65</f>
        <v>0</v>
      </c>
      <c r="S65" s="877">
        <v>0</v>
      </c>
      <c r="T65" s="877">
        <v>0</v>
      </c>
      <c r="U65" s="492"/>
      <c r="V65" s="492"/>
      <c r="W65" s="783" t="s">
        <v>170</v>
      </c>
      <c r="X65" s="785"/>
    </row>
    <row r="66" spans="1:24" s="786" customFormat="1" ht="31.2" x14ac:dyDescent="0.3">
      <c r="A66" s="518" t="s">
        <v>171</v>
      </c>
      <c r="B66" s="783" t="s">
        <v>172</v>
      </c>
      <c r="C66" s="768">
        <f t="shared" si="26"/>
        <v>0</v>
      </c>
      <c r="D66" s="685">
        <v>0</v>
      </c>
      <c r="E66" s="685">
        <f>'kiadások korm. funkciónként'!I66</f>
        <v>0</v>
      </c>
      <c r="F66" s="685">
        <f>'kiadások korm. funkciónként'!J66</f>
        <v>0</v>
      </c>
      <c r="G66" s="685">
        <v>0</v>
      </c>
      <c r="H66" s="685">
        <f>'kiadások korm. funkciónként'!L66</f>
        <v>0</v>
      </c>
      <c r="I66" s="685">
        <f>'kiadások korm. funkciónként'!M66</f>
        <v>0</v>
      </c>
      <c r="J66" s="685">
        <f>'kiadások korm. funkciónként'!N66</f>
        <v>0</v>
      </c>
      <c r="K66" s="685">
        <v>0</v>
      </c>
      <c r="L66" s="685">
        <f>'kiadások korm. funkciónként'!P66</f>
        <v>0</v>
      </c>
      <c r="M66" s="685">
        <f>'kiadások korm. funkciónként'!V66</f>
        <v>0</v>
      </c>
      <c r="N66" s="685">
        <f>'kiadások korm. funkciónként'!W66</f>
        <v>0</v>
      </c>
      <c r="O66" s="685">
        <f>'kiadások korm. funkciónként'!S66</f>
        <v>0</v>
      </c>
      <c r="P66" s="685">
        <f>'kiadások korm. funkciónként'!T66</f>
        <v>0</v>
      </c>
      <c r="Q66" s="685">
        <f>'kiadások korm. funkciónként'!U66</f>
        <v>0</v>
      </c>
      <c r="R66" s="877">
        <f>'kiadások korm. funkciónként'!R66</f>
        <v>0</v>
      </c>
      <c r="S66" s="877">
        <v>0</v>
      </c>
      <c r="T66" s="877">
        <v>0</v>
      </c>
      <c r="U66" s="492"/>
      <c r="V66" s="492"/>
      <c r="W66" s="783" t="s">
        <v>172</v>
      </c>
      <c r="X66" s="785"/>
    </row>
    <row r="67" spans="1:24" s="786" customFormat="1" ht="36" customHeight="1" x14ac:dyDescent="0.3">
      <c r="A67" s="518" t="s">
        <v>404</v>
      </c>
      <c r="B67" s="783" t="s">
        <v>173</v>
      </c>
      <c r="C67" s="768">
        <f t="shared" si="26"/>
        <v>0</v>
      </c>
      <c r="D67" s="685">
        <v>0</v>
      </c>
      <c r="E67" s="685">
        <f>'kiadások korm. funkciónként'!I67</f>
        <v>0</v>
      </c>
      <c r="F67" s="685">
        <f>'kiadások korm. funkciónként'!J67</f>
        <v>0</v>
      </c>
      <c r="G67" s="685">
        <v>0</v>
      </c>
      <c r="H67" s="685">
        <f>'kiadások korm. funkciónként'!L67</f>
        <v>0</v>
      </c>
      <c r="I67" s="685">
        <f>'kiadások korm. funkciónként'!M67</f>
        <v>0</v>
      </c>
      <c r="J67" s="685">
        <f>'kiadások korm. funkciónként'!N67</f>
        <v>0</v>
      </c>
      <c r="K67" s="685">
        <v>0</v>
      </c>
      <c r="L67" s="685">
        <f>'kiadások korm. funkciónként'!P67</f>
        <v>0</v>
      </c>
      <c r="M67" s="685">
        <f>'kiadások korm. funkciónként'!V67</f>
        <v>0</v>
      </c>
      <c r="N67" s="685">
        <f>'kiadások korm. funkciónként'!W67</f>
        <v>0</v>
      </c>
      <c r="O67" s="685">
        <f>'kiadások korm. funkciónként'!S67</f>
        <v>0</v>
      </c>
      <c r="P67" s="685">
        <f>'kiadások korm. funkciónként'!T67</f>
        <v>0</v>
      </c>
      <c r="Q67" s="685">
        <f>'kiadások korm. funkciónként'!U67</f>
        <v>0</v>
      </c>
      <c r="R67" s="877">
        <f>'kiadások korm. funkciónként'!R67</f>
        <v>0</v>
      </c>
      <c r="S67" s="877">
        <v>0</v>
      </c>
      <c r="T67" s="877">
        <v>0</v>
      </c>
      <c r="U67" s="492"/>
      <c r="V67" s="492"/>
      <c r="W67" s="783" t="s">
        <v>173</v>
      </c>
      <c r="X67" s="785"/>
    </row>
    <row r="68" spans="1:24" s="786" customFormat="1" ht="31.2" x14ac:dyDescent="0.3">
      <c r="A68" s="518" t="s">
        <v>443</v>
      </c>
      <c r="B68" s="783" t="s">
        <v>174</v>
      </c>
      <c r="C68" s="768">
        <f t="shared" si="26"/>
        <v>0</v>
      </c>
      <c r="D68" s="685">
        <v>0</v>
      </c>
      <c r="E68" s="685">
        <f>'kiadások korm. funkciónként'!I68</f>
        <v>0</v>
      </c>
      <c r="F68" s="685">
        <f>'kiadások korm. funkciónként'!J68</f>
        <v>0</v>
      </c>
      <c r="G68" s="685">
        <v>0</v>
      </c>
      <c r="H68" s="685">
        <f>'kiadások korm. funkciónként'!L68</f>
        <v>0</v>
      </c>
      <c r="I68" s="685">
        <f>'kiadások korm. funkciónként'!M68</f>
        <v>0</v>
      </c>
      <c r="J68" s="685">
        <f>'kiadások korm. funkciónként'!N68</f>
        <v>0</v>
      </c>
      <c r="K68" s="685">
        <v>0</v>
      </c>
      <c r="L68" s="685">
        <f>'kiadások korm. funkciónként'!P68</f>
        <v>0</v>
      </c>
      <c r="M68" s="685">
        <f>'kiadások korm. funkciónként'!V68</f>
        <v>0</v>
      </c>
      <c r="N68" s="685">
        <f>'kiadások korm. funkciónként'!W68</f>
        <v>0</v>
      </c>
      <c r="O68" s="685">
        <f>'kiadások korm. funkciónként'!S68</f>
        <v>0</v>
      </c>
      <c r="P68" s="685">
        <f>'kiadások korm. funkciónként'!T68</f>
        <v>0</v>
      </c>
      <c r="Q68" s="685">
        <f>'kiadások korm. funkciónként'!U68</f>
        <v>0</v>
      </c>
      <c r="R68" s="877">
        <f>'kiadások korm. funkciónként'!R68</f>
        <v>0</v>
      </c>
      <c r="S68" s="877">
        <v>0</v>
      </c>
      <c r="T68" s="877">
        <v>0</v>
      </c>
      <c r="U68" s="492"/>
      <c r="V68" s="492"/>
      <c r="W68" s="783" t="s">
        <v>174</v>
      </c>
      <c r="X68" s="785"/>
    </row>
    <row r="69" spans="1:24" s="786" customFormat="1" ht="31.2" x14ac:dyDescent="0.3">
      <c r="A69" s="518" t="s">
        <v>406</v>
      </c>
      <c r="B69" s="783" t="s">
        <v>175</v>
      </c>
      <c r="C69" s="768">
        <f t="shared" si="26"/>
        <v>1060000</v>
      </c>
      <c r="D69" s="685">
        <v>0</v>
      </c>
      <c r="E69" s="685">
        <v>1060000</v>
      </c>
      <c r="F69" s="685">
        <f>'kiadások korm. funkciónként'!J69</f>
        <v>0</v>
      </c>
      <c r="G69" s="685">
        <v>0</v>
      </c>
      <c r="H69" s="685">
        <f>'kiadások korm. funkciónként'!L69</f>
        <v>0</v>
      </c>
      <c r="I69" s="685">
        <f>'kiadások korm. funkciónként'!M69</f>
        <v>0</v>
      </c>
      <c r="J69" s="685">
        <f>'kiadások korm. funkciónként'!N69</f>
        <v>0</v>
      </c>
      <c r="K69" s="685">
        <v>0</v>
      </c>
      <c r="L69" s="685">
        <f>'kiadások korm. funkciónként'!P69</f>
        <v>0</v>
      </c>
      <c r="M69" s="685">
        <f>'kiadások korm. funkciónként'!V69</f>
        <v>0</v>
      </c>
      <c r="N69" s="685">
        <f>'kiadások korm. funkciónként'!W69</f>
        <v>0</v>
      </c>
      <c r="O69" s="685">
        <f>'kiadások korm. funkciónként'!S69</f>
        <v>0</v>
      </c>
      <c r="P69" s="685">
        <f>'kiadások korm. funkciónként'!T69</f>
        <v>0</v>
      </c>
      <c r="Q69" s="685">
        <f>'kiadások korm. funkciónként'!U69</f>
        <v>0</v>
      </c>
      <c r="R69" s="877">
        <f>'kiadások korm. funkciónként'!R69</f>
        <v>0</v>
      </c>
      <c r="S69" s="877">
        <v>0</v>
      </c>
      <c r="T69" s="877">
        <v>0</v>
      </c>
      <c r="U69" s="492"/>
      <c r="V69" s="492"/>
      <c r="W69" s="783" t="s">
        <v>175</v>
      </c>
      <c r="X69" s="785"/>
    </row>
    <row r="70" spans="1:24" s="786" customFormat="1" ht="31.2" x14ac:dyDescent="0.3">
      <c r="A70" s="518" t="s">
        <v>444</v>
      </c>
      <c r="B70" s="783" t="s">
        <v>176</v>
      </c>
      <c r="C70" s="768">
        <f t="shared" si="26"/>
        <v>0</v>
      </c>
      <c r="D70" s="685">
        <v>0</v>
      </c>
      <c r="E70" s="685">
        <f>'kiadások korm. funkciónként'!I70</f>
        <v>0</v>
      </c>
      <c r="F70" s="685">
        <f>'kiadások korm. funkciónként'!J70</f>
        <v>0</v>
      </c>
      <c r="G70" s="685">
        <v>0</v>
      </c>
      <c r="H70" s="685">
        <f>'kiadások korm. funkciónként'!L70</f>
        <v>0</v>
      </c>
      <c r="I70" s="685">
        <f>'kiadások korm. funkciónként'!M70</f>
        <v>0</v>
      </c>
      <c r="J70" s="685">
        <f>'kiadások korm. funkciónként'!N70</f>
        <v>0</v>
      </c>
      <c r="K70" s="685">
        <v>0</v>
      </c>
      <c r="L70" s="685">
        <f>'kiadások korm. funkciónként'!P70</f>
        <v>0</v>
      </c>
      <c r="M70" s="685">
        <f>'kiadások korm. funkciónként'!V70</f>
        <v>0</v>
      </c>
      <c r="N70" s="685">
        <f>'kiadások korm. funkciónként'!W70</f>
        <v>0</v>
      </c>
      <c r="O70" s="685">
        <f>'kiadások korm. funkciónként'!S70</f>
        <v>0</v>
      </c>
      <c r="P70" s="685">
        <f>'kiadások korm. funkciónként'!T70</f>
        <v>0</v>
      </c>
      <c r="Q70" s="685">
        <f>'kiadások korm. funkciónként'!U70</f>
        <v>0</v>
      </c>
      <c r="R70" s="877">
        <f>'kiadások korm. funkciónként'!R70</f>
        <v>0</v>
      </c>
      <c r="S70" s="877">
        <v>0</v>
      </c>
      <c r="T70" s="877">
        <v>0</v>
      </c>
      <c r="U70" s="492"/>
      <c r="V70" s="492"/>
      <c r="W70" s="783" t="s">
        <v>176</v>
      </c>
      <c r="X70" s="785"/>
    </row>
    <row r="71" spans="1:24" s="786" customFormat="1" ht="31.2" x14ac:dyDescent="0.3">
      <c r="A71" s="518" t="s">
        <v>445</v>
      </c>
      <c r="B71" s="783" t="s">
        <v>177</v>
      </c>
      <c r="C71" s="768">
        <f t="shared" si="26"/>
        <v>300000</v>
      </c>
      <c r="D71" s="685">
        <v>0</v>
      </c>
      <c r="E71" s="685">
        <f>'kiadások korm. funkciónként'!I71</f>
        <v>0</v>
      </c>
      <c r="F71" s="685">
        <v>300000</v>
      </c>
      <c r="G71" s="685">
        <v>0</v>
      </c>
      <c r="H71" s="685">
        <f>'kiadások korm. funkciónként'!L71</f>
        <v>0</v>
      </c>
      <c r="I71" s="685">
        <f>'kiadások korm. funkciónként'!M71</f>
        <v>0</v>
      </c>
      <c r="J71" s="685">
        <f>'kiadások korm. funkciónként'!N71</f>
        <v>0</v>
      </c>
      <c r="K71" s="685">
        <v>0</v>
      </c>
      <c r="L71" s="685">
        <f>'kiadások korm. funkciónként'!P71</f>
        <v>0</v>
      </c>
      <c r="M71" s="685">
        <f>'kiadások korm. funkciónként'!V71</f>
        <v>0</v>
      </c>
      <c r="N71" s="685">
        <f>'kiadások korm. funkciónként'!W71</f>
        <v>0</v>
      </c>
      <c r="O71" s="685">
        <f>'kiadások korm. funkciónként'!S71</f>
        <v>0</v>
      </c>
      <c r="P71" s="685">
        <f>'kiadások korm. funkciónként'!T71</f>
        <v>0</v>
      </c>
      <c r="Q71" s="685">
        <f>'kiadások korm. funkciónként'!U71</f>
        <v>0</v>
      </c>
      <c r="R71" s="877">
        <f>'kiadások korm. funkciónként'!R71</f>
        <v>0</v>
      </c>
      <c r="S71" s="877">
        <v>0</v>
      </c>
      <c r="T71" s="877">
        <v>0</v>
      </c>
      <c r="U71" s="492"/>
      <c r="V71" s="492"/>
      <c r="W71" s="783" t="s">
        <v>177</v>
      </c>
      <c r="X71" s="785"/>
    </row>
    <row r="72" spans="1:24" s="786" customFormat="1" ht="15.6" x14ac:dyDescent="0.3">
      <c r="A72" s="518" t="s">
        <v>178</v>
      </c>
      <c r="B72" s="783" t="s">
        <v>179</v>
      </c>
      <c r="C72" s="768">
        <f t="shared" si="26"/>
        <v>0</v>
      </c>
      <c r="D72" s="685">
        <v>0</v>
      </c>
      <c r="E72" s="685">
        <f>'kiadások korm. funkciónként'!I72</f>
        <v>0</v>
      </c>
      <c r="F72" s="685">
        <f>'kiadások korm. funkciónként'!J72</f>
        <v>0</v>
      </c>
      <c r="G72" s="685">
        <v>0</v>
      </c>
      <c r="H72" s="685">
        <f>'kiadások korm. funkciónként'!L72</f>
        <v>0</v>
      </c>
      <c r="I72" s="685">
        <f>'kiadások korm. funkciónként'!M72</f>
        <v>0</v>
      </c>
      <c r="J72" s="685">
        <f>'kiadások korm. funkciónként'!N72</f>
        <v>0</v>
      </c>
      <c r="K72" s="685">
        <v>0</v>
      </c>
      <c r="L72" s="685">
        <f>'kiadások korm. funkciónként'!P72</f>
        <v>0</v>
      </c>
      <c r="M72" s="685">
        <f>'kiadások korm. funkciónként'!V72</f>
        <v>0</v>
      </c>
      <c r="N72" s="685">
        <f>'kiadások korm. funkciónként'!W72</f>
        <v>0</v>
      </c>
      <c r="O72" s="685">
        <f>'kiadások korm. funkciónként'!S72</f>
        <v>0</v>
      </c>
      <c r="P72" s="685">
        <f>'kiadások korm. funkciónként'!T72</f>
        <v>0</v>
      </c>
      <c r="Q72" s="685">
        <f>'kiadások korm. funkciónként'!U72</f>
        <v>0</v>
      </c>
      <c r="R72" s="877">
        <f>'kiadások korm. funkciónként'!R72</f>
        <v>0</v>
      </c>
      <c r="S72" s="877">
        <v>0</v>
      </c>
      <c r="T72" s="877">
        <v>0</v>
      </c>
      <c r="U72" s="492"/>
      <c r="V72" s="492"/>
      <c r="W72" s="783" t="s">
        <v>179</v>
      </c>
      <c r="X72" s="785"/>
    </row>
    <row r="73" spans="1:24" s="786" customFormat="1" ht="15.6" x14ac:dyDescent="0.3">
      <c r="A73" s="612" t="s">
        <v>180</v>
      </c>
      <c r="B73" s="783" t="s">
        <v>181</v>
      </c>
      <c r="C73" s="768">
        <f t="shared" si="26"/>
        <v>0</v>
      </c>
      <c r="D73" s="685">
        <v>0</v>
      </c>
      <c r="E73" s="685">
        <f>'kiadások korm. funkciónként'!I73</f>
        <v>0</v>
      </c>
      <c r="F73" s="685">
        <f>'kiadások korm. funkciónként'!J73</f>
        <v>0</v>
      </c>
      <c r="G73" s="685">
        <v>0</v>
      </c>
      <c r="H73" s="685">
        <f>'kiadások korm. funkciónként'!L73</f>
        <v>0</v>
      </c>
      <c r="I73" s="685">
        <f>'kiadások korm. funkciónként'!M73</f>
        <v>0</v>
      </c>
      <c r="J73" s="685">
        <f>'kiadások korm. funkciónként'!N73</f>
        <v>0</v>
      </c>
      <c r="K73" s="685">
        <v>0</v>
      </c>
      <c r="L73" s="685">
        <f>'kiadások korm. funkciónként'!P73</f>
        <v>0</v>
      </c>
      <c r="M73" s="685">
        <f>'kiadások korm. funkciónként'!V73</f>
        <v>0</v>
      </c>
      <c r="N73" s="685">
        <f>'kiadások korm. funkciónként'!W73</f>
        <v>0</v>
      </c>
      <c r="O73" s="685">
        <f>'kiadások korm. funkciónként'!S73</f>
        <v>0</v>
      </c>
      <c r="P73" s="685">
        <f>'kiadások korm. funkciónként'!T73</f>
        <v>0</v>
      </c>
      <c r="Q73" s="685">
        <f>'kiadások korm. funkciónként'!U73</f>
        <v>0</v>
      </c>
      <c r="R73" s="877">
        <f>'kiadások korm. funkciónként'!R73</f>
        <v>0</v>
      </c>
      <c r="S73" s="877">
        <v>0</v>
      </c>
      <c r="T73" s="877">
        <v>0</v>
      </c>
      <c r="U73" s="492"/>
      <c r="V73" s="492"/>
      <c r="W73" s="783" t="s">
        <v>181</v>
      </c>
      <c r="X73" s="785"/>
    </row>
    <row r="74" spans="1:24" s="786" customFormat="1" ht="31.2" x14ac:dyDescent="0.3">
      <c r="A74" s="518" t="s">
        <v>446</v>
      </c>
      <c r="B74" s="783" t="s">
        <v>183</v>
      </c>
      <c r="C74" s="768">
        <f t="shared" si="26"/>
        <v>342000</v>
      </c>
      <c r="D74" s="685">
        <v>0</v>
      </c>
      <c r="E74" s="685">
        <v>0</v>
      </c>
      <c r="F74" s="685">
        <v>342000</v>
      </c>
      <c r="G74" s="685">
        <v>0</v>
      </c>
      <c r="H74" s="685">
        <v>0</v>
      </c>
      <c r="I74" s="685">
        <f>'kiadások korm. funkciónként'!M74</f>
        <v>0</v>
      </c>
      <c r="J74" s="685">
        <f>'kiadások korm. funkciónként'!N74</f>
        <v>0</v>
      </c>
      <c r="K74" s="685">
        <v>0</v>
      </c>
      <c r="L74" s="685">
        <f>'kiadások korm. funkciónként'!P74</f>
        <v>0</v>
      </c>
      <c r="M74" s="685">
        <f>'kiadások korm. funkciónként'!V74</f>
        <v>0</v>
      </c>
      <c r="N74" s="685">
        <f>'kiadások korm. funkciónként'!W74</f>
        <v>0</v>
      </c>
      <c r="O74" s="685">
        <f>'kiadások korm. funkciónként'!S74</f>
        <v>0</v>
      </c>
      <c r="P74" s="685">
        <f>'kiadások korm. funkciónként'!T74</f>
        <v>0</v>
      </c>
      <c r="Q74" s="685">
        <f>'kiadások korm. funkciónként'!U74</f>
        <v>0</v>
      </c>
      <c r="R74" s="877">
        <f>'kiadások korm. funkciónként'!R74</f>
        <v>0</v>
      </c>
      <c r="S74" s="877">
        <v>0</v>
      </c>
      <c r="T74" s="877">
        <v>0</v>
      </c>
      <c r="U74" s="492"/>
      <c r="V74" s="492"/>
      <c r="W74" s="783" t="s">
        <v>183</v>
      </c>
      <c r="X74" s="785"/>
    </row>
    <row r="75" spans="1:24" s="786" customFormat="1" ht="15.6" x14ac:dyDescent="0.3">
      <c r="A75" s="612" t="s">
        <v>628</v>
      </c>
      <c r="B75" s="783" t="s">
        <v>844</v>
      </c>
      <c r="C75" s="768">
        <f>SUM(E75:T75)</f>
        <v>6433513</v>
      </c>
      <c r="D75" s="685">
        <v>0</v>
      </c>
      <c r="E75" s="685">
        <f>'kiadások korm. funkciónként'!I75</f>
        <v>0</v>
      </c>
      <c r="F75" s="685">
        <v>6433513</v>
      </c>
      <c r="G75" s="685">
        <v>0</v>
      </c>
      <c r="H75" s="685">
        <v>0</v>
      </c>
      <c r="I75" s="685">
        <f>'kiadások korm. funkciónként'!M75</f>
        <v>0</v>
      </c>
      <c r="J75" s="685">
        <f>'kiadások korm. funkciónként'!N75</f>
        <v>0</v>
      </c>
      <c r="K75" s="685">
        <v>0</v>
      </c>
      <c r="L75" s="685">
        <f>'kiadások korm. funkciónként'!P75</f>
        <v>0</v>
      </c>
      <c r="M75" s="685">
        <f>'kiadások korm. funkciónként'!V75</f>
        <v>0</v>
      </c>
      <c r="N75" s="685">
        <f>'kiadások korm. funkciónként'!W75</f>
        <v>0</v>
      </c>
      <c r="O75" s="685">
        <f>'kiadások korm. funkciónként'!S75</f>
        <v>0</v>
      </c>
      <c r="P75" s="685">
        <f>'kiadások korm. funkciónként'!T75</f>
        <v>0</v>
      </c>
      <c r="Q75" s="685">
        <f>'kiadások korm. funkciónként'!U75</f>
        <v>0</v>
      </c>
      <c r="R75" s="877">
        <f>'kiadások korm. funkciónként'!R75</f>
        <v>0</v>
      </c>
      <c r="S75" s="877">
        <v>0</v>
      </c>
      <c r="T75" s="877">
        <v>0</v>
      </c>
      <c r="U75" s="492"/>
      <c r="V75" s="492"/>
      <c r="W75" s="783" t="s">
        <v>844</v>
      </c>
      <c r="X75" s="785"/>
    </row>
    <row r="76" spans="1:24" s="786" customFormat="1" ht="15.6" x14ac:dyDescent="0.3">
      <c r="A76" s="612" t="s">
        <v>629</v>
      </c>
      <c r="B76" s="783" t="s">
        <v>844</v>
      </c>
      <c r="C76" s="768">
        <f>SUM(E76:T76)</f>
        <v>2088607</v>
      </c>
      <c r="D76" s="685">
        <v>0</v>
      </c>
      <c r="E76" s="685">
        <f>'kiadások korm. funkciónként'!I76</f>
        <v>0</v>
      </c>
      <c r="F76" s="685">
        <v>2088607</v>
      </c>
      <c r="G76" s="685">
        <v>0</v>
      </c>
      <c r="H76" s="685">
        <v>0</v>
      </c>
      <c r="I76" s="685">
        <f>'kiadások korm. funkciónként'!M76</f>
        <v>0</v>
      </c>
      <c r="J76" s="685">
        <f>'kiadások korm. funkciónként'!N76</f>
        <v>0</v>
      </c>
      <c r="K76" s="685">
        <v>0</v>
      </c>
      <c r="L76" s="685">
        <f>'kiadások korm. funkciónként'!P76</f>
        <v>0</v>
      </c>
      <c r="M76" s="685">
        <f>'kiadások korm. funkciónként'!V76</f>
        <v>0</v>
      </c>
      <c r="N76" s="685">
        <f>'kiadások korm. funkciónként'!W76</f>
        <v>0</v>
      </c>
      <c r="O76" s="685">
        <f>'kiadások korm. funkciónként'!S76</f>
        <v>0</v>
      </c>
      <c r="P76" s="685">
        <f>'kiadások korm. funkciónként'!T76</f>
        <v>0</v>
      </c>
      <c r="Q76" s="685">
        <f>'kiadások korm. funkciónként'!U76</f>
        <v>0</v>
      </c>
      <c r="R76" s="877">
        <f>'kiadások korm. funkciónként'!R76</f>
        <v>0</v>
      </c>
      <c r="S76" s="877">
        <v>0</v>
      </c>
      <c r="T76" s="877">
        <v>0</v>
      </c>
      <c r="U76" s="492"/>
      <c r="V76" s="492"/>
      <c r="W76" s="783" t="s">
        <v>844</v>
      </c>
      <c r="X76" s="785"/>
    </row>
    <row r="77" spans="1:24" s="786" customFormat="1" ht="15.6" x14ac:dyDescent="0.3">
      <c r="A77" s="497" t="s">
        <v>409</v>
      </c>
      <c r="B77" s="784" t="s">
        <v>184</v>
      </c>
      <c r="C77" s="772">
        <f t="shared" si="26"/>
        <v>10296142</v>
      </c>
      <c r="D77" s="687">
        <f>SUM(D64:D76)</f>
        <v>0</v>
      </c>
      <c r="E77" s="687">
        <f>SUM(E64:E76)</f>
        <v>1060000</v>
      </c>
      <c r="F77" s="687">
        <f t="shared" ref="F77:T77" si="37">SUM(F64:F76)</f>
        <v>9236142</v>
      </c>
      <c r="G77" s="687">
        <f t="shared" si="37"/>
        <v>0</v>
      </c>
      <c r="H77" s="687">
        <f t="shared" si="37"/>
        <v>0</v>
      </c>
      <c r="I77" s="687">
        <f t="shared" si="37"/>
        <v>0</v>
      </c>
      <c r="J77" s="687">
        <f t="shared" si="37"/>
        <v>0</v>
      </c>
      <c r="K77" s="687">
        <f t="shared" si="37"/>
        <v>0</v>
      </c>
      <c r="L77" s="687">
        <f t="shared" si="37"/>
        <v>0</v>
      </c>
      <c r="M77" s="687">
        <f t="shared" si="37"/>
        <v>0</v>
      </c>
      <c r="N77" s="687">
        <f t="shared" si="37"/>
        <v>0</v>
      </c>
      <c r="O77" s="687">
        <f t="shared" si="37"/>
        <v>0</v>
      </c>
      <c r="P77" s="687">
        <f t="shared" si="37"/>
        <v>0</v>
      </c>
      <c r="Q77" s="687">
        <f t="shared" si="37"/>
        <v>0</v>
      </c>
      <c r="R77" s="687">
        <f t="shared" si="37"/>
        <v>0</v>
      </c>
      <c r="S77" s="687">
        <f t="shared" si="37"/>
        <v>0</v>
      </c>
      <c r="T77" s="687">
        <f t="shared" si="37"/>
        <v>0</v>
      </c>
      <c r="U77" s="880">
        <f>'kiadások korm. funkciónként'!X77</f>
        <v>0</v>
      </c>
      <c r="V77" s="880">
        <f>'kiadások korm. funkciónként'!Y77</f>
        <v>0</v>
      </c>
      <c r="W77" s="784" t="s">
        <v>184</v>
      </c>
      <c r="X77" s="785"/>
    </row>
    <row r="78" spans="1:24" s="786" customFormat="1" ht="29.25" customHeight="1" x14ac:dyDescent="0.35">
      <c r="A78" s="799" t="s">
        <v>577</v>
      </c>
      <c r="B78" s="837" t="s">
        <v>577</v>
      </c>
      <c r="C78" s="772">
        <f>C28+C29+C54+C63+C77</f>
        <v>45161712</v>
      </c>
      <c r="D78" s="772">
        <f t="shared" ref="D78:E78" si="38">D28+D29+D54+D63+D77</f>
        <v>0</v>
      </c>
      <c r="E78" s="772">
        <f t="shared" si="38"/>
        <v>1060000</v>
      </c>
      <c r="F78" s="772">
        <f t="shared" ref="F78:T78" si="39">F28+F29+F54+F63+F77</f>
        <v>18842194</v>
      </c>
      <c r="G78" s="772">
        <f t="shared" si="39"/>
        <v>618000</v>
      </c>
      <c r="H78" s="772">
        <f t="shared" si="39"/>
        <v>2475050</v>
      </c>
      <c r="I78" s="772">
        <f t="shared" si="39"/>
        <v>630000</v>
      </c>
      <c r="J78" s="772">
        <f t="shared" si="39"/>
        <v>509000</v>
      </c>
      <c r="K78" s="772">
        <f t="shared" si="39"/>
        <v>32000</v>
      </c>
      <c r="L78" s="772">
        <f t="shared" si="39"/>
        <v>3703000</v>
      </c>
      <c r="M78" s="772">
        <f t="shared" si="39"/>
        <v>889000</v>
      </c>
      <c r="N78" s="772">
        <f t="shared" si="39"/>
        <v>0</v>
      </c>
      <c r="O78" s="772">
        <f t="shared" si="39"/>
        <v>6903468</v>
      </c>
      <c r="P78" s="772">
        <f t="shared" si="39"/>
        <v>1994000</v>
      </c>
      <c r="Q78" s="772">
        <f t="shared" si="39"/>
        <v>1347000</v>
      </c>
      <c r="R78" s="505">
        <f t="shared" si="39"/>
        <v>4489000</v>
      </c>
      <c r="S78" s="505">
        <f t="shared" si="39"/>
        <v>400000</v>
      </c>
      <c r="T78" s="505">
        <f t="shared" si="39"/>
        <v>1270000</v>
      </c>
      <c r="U78" s="504">
        <f t="shared" ref="U78:V78" si="40">U28+U29+U54+U63+U77</f>
        <v>0</v>
      </c>
      <c r="V78" s="504">
        <f t="shared" si="40"/>
        <v>0</v>
      </c>
      <c r="W78" s="784"/>
      <c r="X78" s="785"/>
    </row>
    <row r="79" spans="1:24" ht="15.6" x14ac:dyDescent="0.3">
      <c r="A79" s="663" t="s">
        <v>185</v>
      </c>
      <c r="B79" s="658" t="s">
        <v>186</v>
      </c>
      <c r="C79" s="768">
        <f t="shared" ref="C79:C85" si="41">SUM(E79:T79)</f>
        <v>70000</v>
      </c>
      <c r="D79" s="685">
        <v>0</v>
      </c>
      <c r="E79" s="685">
        <f>'kiadások korm. funkciónként'!I79</f>
        <v>0</v>
      </c>
      <c r="F79" s="685">
        <v>70000</v>
      </c>
      <c r="G79" s="685">
        <v>0</v>
      </c>
      <c r="H79" s="685">
        <f>'kiadások korm. funkciónként'!L79</f>
        <v>0</v>
      </c>
      <c r="I79" s="685">
        <f>'kiadások korm. funkciónként'!M79</f>
        <v>0</v>
      </c>
      <c r="J79" s="685">
        <f>'kiadások korm. funkciónként'!N79</f>
        <v>0</v>
      </c>
      <c r="K79" s="685">
        <v>0</v>
      </c>
      <c r="L79" s="685">
        <f>'kiadások korm. funkciónként'!P79</f>
        <v>0</v>
      </c>
      <c r="M79" s="685">
        <f>'kiadások korm. funkciónként'!V79</f>
        <v>0</v>
      </c>
      <c r="N79" s="685">
        <f>'kiadások korm. funkciónként'!W79</f>
        <v>0</v>
      </c>
      <c r="O79" s="685">
        <f>'kiadások korm. funkciónként'!S79</f>
        <v>0</v>
      </c>
      <c r="P79" s="685">
        <f>'kiadások korm. funkciónként'!T79</f>
        <v>0</v>
      </c>
      <c r="Q79" s="685">
        <f>'kiadások korm. funkciónként'!U79</f>
        <v>0</v>
      </c>
      <c r="R79" s="877">
        <f>'kiadások korm. funkciónként'!R79</f>
        <v>0</v>
      </c>
      <c r="S79" s="877">
        <v>0</v>
      </c>
      <c r="T79" s="877">
        <v>0</v>
      </c>
      <c r="U79" s="878"/>
      <c r="V79" s="878"/>
      <c r="W79" s="658" t="s">
        <v>186</v>
      </c>
      <c r="X79" s="441"/>
    </row>
    <row r="80" spans="1:24" ht="15.6" x14ac:dyDescent="0.3">
      <c r="A80" s="663" t="s">
        <v>447</v>
      </c>
      <c r="B80" s="658" t="s">
        <v>187</v>
      </c>
      <c r="C80" s="768">
        <f t="shared" si="41"/>
        <v>1000000</v>
      </c>
      <c r="D80" s="685">
        <v>0</v>
      </c>
      <c r="E80" s="685">
        <f>'kiadások korm. funkciónként'!I80</f>
        <v>0</v>
      </c>
      <c r="F80" s="685">
        <f>'kiadások korm. funkciónként'!J80</f>
        <v>0</v>
      </c>
      <c r="G80" s="685">
        <v>0</v>
      </c>
      <c r="H80" s="685">
        <f>'kiadások korm. funkciónként'!L80</f>
        <v>0</v>
      </c>
      <c r="I80" s="685">
        <f>'kiadások korm. funkciónként'!M80</f>
        <v>0</v>
      </c>
      <c r="J80" s="685">
        <f>'kiadások korm. funkciónként'!N80</f>
        <v>0</v>
      </c>
      <c r="K80" s="685">
        <v>0</v>
      </c>
      <c r="L80" s="685">
        <f>'kiadások korm. funkciónként'!P80</f>
        <v>0</v>
      </c>
      <c r="M80" s="685">
        <f>'kiadások korm. funkciónként'!V80</f>
        <v>0</v>
      </c>
      <c r="N80" s="685">
        <f>'kiadások korm. funkciónként'!W80</f>
        <v>0</v>
      </c>
      <c r="O80" s="685">
        <f>'kiadások korm. funkciónként'!S80</f>
        <v>0</v>
      </c>
      <c r="P80" s="685">
        <v>0</v>
      </c>
      <c r="Q80" s="685">
        <v>0</v>
      </c>
      <c r="R80" s="877">
        <v>0</v>
      </c>
      <c r="S80" s="877">
        <v>1000000</v>
      </c>
      <c r="T80" s="877">
        <v>0</v>
      </c>
      <c r="U80" s="878"/>
      <c r="V80" s="878"/>
      <c r="W80" s="658" t="s">
        <v>187</v>
      </c>
      <c r="X80" s="441"/>
    </row>
    <row r="81" spans="1:24" ht="15.6" x14ac:dyDescent="0.3">
      <c r="A81" s="663" t="s">
        <v>188</v>
      </c>
      <c r="B81" s="658" t="s">
        <v>189</v>
      </c>
      <c r="C81" s="768">
        <f t="shared" si="41"/>
        <v>138500</v>
      </c>
      <c r="D81" s="685">
        <v>0</v>
      </c>
      <c r="E81" s="685">
        <f>'kiadások korm. funkciónként'!I81</f>
        <v>0</v>
      </c>
      <c r="F81" s="685">
        <v>138500</v>
      </c>
      <c r="G81" s="685">
        <v>0</v>
      </c>
      <c r="H81" s="685">
        <f>'kiadások korm. funkciónként'!L81</f>
        <v>0</v>
      </c>
      <c r="I81" s="685">
        <f>'kiadások korm. funkciónként'!M81</f>
        <v>0</v>
      </c>
      <c r="J81" s="685">
        <f>'kiadások korm. funkciónként'!N81</f>
        <v>0</v>
      </c>
      <c r="K81" s="685">
        <v>0</v>
      </c>
      <c r="L81" s="685">
        <f>'kiadások korm. funkciónként'!P81</f>
        <v>0</v>
      </c>
      <c r="M81" s="685">
        <f>'kiadások korm. funkciónként'!V81</f>
        <v>0</v>
      </c>
      <c r="N81" s="685">
        <f>'kiadások korm. funkciónként'!W81</f>
        <v>0</v>
      </c>
      <c r="O81" s="685">
        <f>'kiadások korm. funkciónként'!S81</f>
        <v>0</v>
      </c>
      <c r="P81" s="685">
        <f>'kiadások korm. funkciónként'!T81</f>
        <v>0</v>
      </c>
      <c r="Q81" s="685">
        <f>'kiadások korm. funkciónként'!U81</f>
        <v>0</v>
      </c>
      <c r="R81" s="877">
        <f>'kiadások korm. funkciónként'!R81</f>
        <v>0</v>
      </c>
      <c r="S81" s="877">
        <v>0</v>
      </c>
      <c r="T81" s="877">
        <v>0</v>
      </c>
      <c r="U81" s="878"/>
      <c r="V81" s="878"/>
      <c r="W81" s="658" t="s">
        <v>189</v>
      </c>
      <c r="X81" s="441"/>
    </row>
    <row r="82" spans="1:24" ht="15.6" x14ac:dyDescent="0.3">
      <c r="A82" s="663" t="s">
        <v>190</v>
      </c>
      <c r="B82" s="658" t="s">
        <v>191</v>
      </c>
      <c r="C82" s="768">
        <f t="shared" si="41"/>
        <v>2569776</v>
      </c>
      <c r="D82" s="685">
        <v>0</v>
      </c>
      <c r="E82" s="685">
        <f>'kiadások korm. funkciónként'!I82</f>
        <v>0</v>
      </c>
      <c r="F82" s="685"/>
      <c r="G82" s="685">
        <v>0</v>
      </c>
      <c r="H82" s="685">
        <v>1436705</v>
      </c>
      <c r="I82" s="685">
        <f>'kiadások korm. funkciónként'!M82</f>
        <v>0</v>
      </c>
      <c r="J82" s="685"/>
      <c r="K82" s="685">
        <v>0</v>
      </c>
      <c r="L82" s="685">
        <f>'kiadások korm. funkciónként'!P82</f>
        <v>0</v>
      </c>
      <c r="M82" s="685">
        <f>'kiadások korm. funkciónként'!V82</f>
        <v>0</v>
      </c>
      <c r="N82" s="685">
        <f>'kiadások korm. funkciónként'!W82</f>
        <v>0</v>
      </c>
      <c r="O82" s="685">
        <f>'kiadások korm. funkciónként'!S82</f>
        <v>0</v>
      </c>
      <c r="P82" s="685">
        <v>1093701</v>
      </c>
      <c r="Q82" s="685">
        <v>0</v>
      </c>
      <c r="R82" s="877">
        <f>'kiadások korm. funkciónként'!R82</f>
        <v>0</v>
      </c>
      <c r="S82" s="877">
        <v>39370</v>
      </c>
      <c r="T82" s="877">
        <v>0</v>
      </c>
      <c r="U82" s="878"/>
      <c r="V82" s="878"/>
      <c r="W82" s="658" t="s">
        <v>191</v>
      </c>
      <c r="X82" s="441"/>
    </row>
    <row r="83" spans="1:24" ht="15.6" x14ac:dyDescent="0.3">
      <c r="A83" s="661" t="s">
        <v>192</v>
      </c>
      <c r="B83" s="658" t="s">
        <v>193</v>
      </c>
      <c r="C83" s="768">
        <f t="shared" si="41"/>
        <v>0</v>
      </c>
      <c r="D83" s="685">
        <v>0</v>
      </c>
      <c r="E83" s="685">
        <f>'kiadások korm. funkciónként'!I83</f>
        <v>0</v>
      </c>
      <c r="F83" s="685">
        <f>'kiadások korm. funkciónként'!J83</f>
        <v>0</v>
      </c>
      <c r="G83" s="685">
        <v>0</v>
      </c>
      <c r="H83" s="685">
        <f>'kiadások korm. funkciónként'!L83</f>
        <v>0</v>
      </c>
      <c r="I83" s="685">
        <f>'kiadások korm. funkciónként'!M83</f>
        <v>0</v>
      </c>
      <c r="J83" s="685">
        <f>'kiadások korm. funkciónként'!N83</f>
        <v>0</v>
      </c>
      <c r="K83" s="685">
        <v>0</v>
      </c>
      <c r="L83" s="685">
        <f>'kiadások korm. funkciónként'!P83</f>
        <v>0</v>
      </c>
      <c r="M83" s="685">
        <f>'kiadások korm. funkciónként'!V83</f>
        <v>0</v>
      </c>
      <c r="N83" s="685">
        <f>'kiadások korm. funkciónként'!W83</f>
        <v>0</v>
      </c>
      <c r="O83" s="685">
        <f>'kiadások korm. funkciónként'!S83</f>
        <v>0</v>
      </c>
      <c r="P83" s="685">
        <v>0</v>
      </c>
      <c r="Q83" s="685">
        <f>'kiadások korm. funkciónként'!U83</f>
        <v>0</v>
      </c>
      <c r="R83" s="877">
        <f>'kiadások korm. funkciónként'!R83</f>
        <v>0</v>
      </c>
      <c r="S83" s="877">
        <v>0</v>
      </c>
      <c r="T83" s="877">
        <v>0</v>
      </c>
      <c r="U83" s="878"/>
      <c r="V83" s="878"/>
      <c r="W83" s="658" t="s">
        <v>193</v>
      </c>
      <c r="X83" s="441"/>
    </row>
    <row r="84" spans="1:24" ht="15.6" x14ac:dyDescent="0.3">
      <c r="A84" s="661" t="s">
        <v>194</v>
      </c>
      <c r="B84" s="658" t="s">
        <v>195</v>
      </c>
      <c r="C84" s="768">
        <f t="shared" si="41"/>
        <v>0</v>
      </c>
      <c r="D84" s="685">
        <v>0</v>
      </c>
      <c r="E84" s="685">
        <f>'kiadások korm. funkciónként'!I84</f>
        <v>0</v>
      </c>
      <c r="F84" s="685">
        <f>'kiadások korm. funkciónként'!J84</f>
        <v>0</v>
      </c>
      <c r="G84" s="685">
        <v>0</v>
      </c>
      <c r="H84" s="685">
        <f>'kiadások korm. funkciónként'!L84</f>
        <v>0</v>
      </c>
      <c r="I84" s="685">
        <f>'kiadások korm. funkciónként'!M84</f>
        <v>0</v>
      </c>
      <c r="J84" s="685">
        <f>'kiadások korm. funkciónként'!N84</f>
        <v>0</v>
      </c>
      <c r="K84" s="685">
        <v>0</v>
      </c>
      <c r="L84" s="685">
        <f>'kiadások korm. funkciónként'!P84</f>
        <v>0</v>
      </c>
      <c r="M84" s="685">
        <f>'kiadások korm. funkciónként'!V84</f>
        <v>0</v>
      </c>
      <c r="N84" s="685">
        <f>'kiadások korm. funkciónként'!W84</f>
        <v>0</v>
      </c>
      <c r="O84" s="685">
        <f>'kiadások korm. funkciónként'!S84</f>
        <v>0</v>
      </c>
      <c r="P84" s="685">
        <f>'kiadások korm. funkciónként'!T84</f>
        <v>0</v>
      </c>
      <c r="Q84" s="685">
        <f>'kiadások korm. funkciónként'!U84</f>
        <v>0</v>
      </c>
      <c r="R84" s="877">
        <f>'kiadások korm. funkciónként'!R84</f>
        <v>0</v>
      </c>
      <c r="S84" s="877">
        <v>0</v>
      </c>
      <c r="T84" s="877">
        <v>0</v>
      </c>
      <c r="U84" s="878"/>
      <c r="V84" s="878"/>
      <c r="W84" s="658" t="s">
        <v>195</v>
      </c>
      <c r="X84" s="441"/>
    </row>
    <row r="85" spans="1:24" ht="15.6" x14ac:dyDescent="0.3">
      <c r="A85" s="661" t="s">
        <v>196</v>
      </c>
      <c r="B85" s="658" t="s">
        <v>197</v>
      </c>
      <c r="C85" s="768">
        <f t="shared" si="41"/>
        <v>1021239</v>
      </c>
      <c r="D85" s="685">
        <v>0</v>
      </c>
      <c r="E85" s="685">
        <f>'kiadások korm. funkciónként'!I85</f>
        <v>0</v>
      </c>
      <c r="F85" s="685">
        <v>57400</v>
      </c>
      <c r="G85" s="685">
        <v>0</v>
      </c>
      <c r="H85" s="685">
        <v>387910</v>
      </c>
      <c r="I85" s="685">
        <f>'kiadások korm. funkciónként'!M85</f>
        <v>0</v>
      </c>
      <c r="J85" s="685">
        <v>0</v>
      </c>
      <c r="K85" s="685">
        <v>0</v>
      </c>
      <c r="L85" s="685">
        <f>'kiadások korm. funkciónként'!P85</f>
        <v>0</v>
      </c>
      <c r="M85" s="685">
        <f>'kiadások korm. funkciónként'!V85</f>
        <v>0</v>
      </c>
      <c r="N85" s="685">
        <f>'kiadások korm. funkciónként'!W85</f>
        <v>0</v>
      </c>
      <c r="O85" s="685">
        <f>'kiadások korm. funkciónként'!S85</f>
        <v>0</v>
      </c>
      <c r="P85" s="685">
        <v>295299</v>
      </c>
      <c r="Q85" s="685">
        <v>0</v>
      </c>
      <c r="R85" s="877">
        <v>0</v>
      </c>
      <c r="S85" s="877">
        <v>280630</v>
      </c>
      <c r="T85" s="877"/>
      <c r="U85" s="878"/>
      <c r="V85" s="878"/>
      <c r="W85" s="658" t="s">
        <v>197</v>
      </c>
      <c r="X85" s="441"/>
    </row>
    <row r="86" spans="1:24" ht="15.6" x14ac:dyDescent="0.3">
      <c r="A86" s="655" t="s">
        <v>411</v>
      </c>
      <c r="B86" s="656" t="s">
        <v>198</v>
      </c>
      <c r="C86" s="772">
        <f>SUM(C79:C85)</f>
        <v>4799515</v>
      </c>
      <c r="D86" s="687">
        <f ca="1">SUM(D79:D86)</f>
        <v>0</v>
      </c>
      <c r="E86" s="687">
        <f ca="1">SUM(E79:E86)</f>
        <v>0</v>
      </c>
      <c r="F86" s="687">
        <f>SUM(F79:F85)</f>
        <v>265900</v>
      </c>
      <c r="G86" s="687">
        <f>SUM(G79:G85)</f>
        <v>0</v>
      </c>
      <c r="H86" s="687">
        <f t="shared" ref="H86:I86" si="42">SUM(H79:H85)</f>
        <v>1824615</v>
      </c>
      <c r="I86" s="687">
        <f t="shared" si="42"/>
        <v>0</v>
      </c>
      <c r="J86" s="687">
        <f>SUM(J79:J85)</f>
        <v>0</v>
      </c>
      <c r="K86" s="687">
        <f t="shared" ref="K86:T86" si="43">SUM(K79:K85)</f>
        <v>0</v>
      </c>
      <c r="L86" s="687">
        <f t="shared" si="43"/>
        <v>0</v>
      </c>
      <c r="M86" s="687">
        <f t="shared" si="43"/>
        <v>0</v>
      </c>
      <c r="N86" s="687">
        <f t="shared" si="43"/>
        <v>0</v>
      </c>
      <c r="O86" s="687">
        <f t="shared" si="43"/>
        <v>0</v>
      </c>
      <c r="P86" s="687">
        <f t="shared" si="43"/>
        <v>1389000</v>
      </c>
      <c r="Q86" s="687">
        <f t="shared" si="43"/>
        <v>0</v>
      </c>
      <c r="R86" s="687">
        <f t="shared" si="43"/>
        <v>0</v>
      </c>
      <c r="S86" s="687">
        <f t="shared" si="43"/>
        <v>1320000</v>
      </c>
      <c r="T86" s="687">
        <f t="shared" si="43"/>
        <v>0</v>
      </c>
      <c r="U86" s="882">
        <f t="shared" ref="U86:V86" si="44">SUM(U79:U85)</f>
        <v>0</v>
      </c>
      <c r="V86" s="882">
        <f t="shared" si="44"/>
        <v>0</v>
      </c>
      <c r="W86" s="656" t="s">
        <v>198</v>
      </c>
      <c r="X86" s="441"/>
    </row>
    <row r="87" spans="1:24" ht="15.6" x14ac:dyDescent="0.3">
      <c r="A87" s="660" t="s">
        <v>199</v>
      </c>
      <c r="B87" s="658" t="s">
        <v>200</v>
      </c>
      <c r="C87" s="768">
        <f t="shared" ref="C87:C100" si="45">SUM(E87:T87)</f>
        <v>11321402</v>
      </c>
      <c r="D87" s="685">
        <v>0</v>
      </c>
      <c r="E87" s="685">
        <f>'kiadások korm. funkciónként'!I87</f>
        <v>0</v>
      </c>
      <c r="F87" s="685">
        <f>'kiadások korm. funkciónként'!J87</f>
        <v>0</v>
      </c>
      <c r="G87" s="685">
        <v>0</v>
      </c>
      <c r="H87" s="685"/>
      <c r="I87" s="685">
        <v>300000</v>
      </c>
      <c r="J87" s="685">
        <f>'kiadások korm. funkciónként'!N87</f>
        <v>0</v>
      </c>
      <c r="K87" s="685">
        <v>0</v>
      </c>
      <c r="L87" s="685">
        <f>'kiadások korm. funkciónként'!P87</f>
        <v>0</v>
      </c>
      <c r="M87" s="685">
        <f>'kiadások korm. funkciónként'!V87</f>
        <v>0</v>
      </c>
      <c r="N87" s="685">
        <f>'kiadások korm. funkciónként'!W87</f>
        <v>0</v>
      </c>
      <c r="O87" s="685">
        <f>'kiadások korm. funkciónként'!S87</f>
        <v>0</v>
      </c>
      <c r="P87" s="685">
        <v>0</v>
      </c>
      <c r="Q87" s="685">
        <f>'kiadások korm. funkciónként'!U87</f>
        <v>0</v>
      </c>
      <c r="R87" s="877">
        <v>0</v>
      </c>
      <c r="S87" s="877">
        <v>1181102</v>
      </c>
      <c r="T87" s="877">
        <v>9840300</v>
      </c>
      <c r="U87" s="878"/>
      <c r="V87" s="878"/>
      <c r="W87" s="658" t="s">
        <v>200</v>
      </c>
      <c r="X87" s="441"/>
    </row>
    <row r="88" spans="1:24" ht="15.6" x14ac:dyDescent="0.3">
      <c r="A88" s="660" t="s">
        <v>201</v>
      </c>
      <c r="B88" s="658" t="s">
        <v>202</v>
      </c>
      <c r="C88" s="768">
        <f t="shared" si="45"/>
        <v>0</v>
      </c>
      <c r="D88" s="685">
        <v>0</v>
      </c>
      <c r="E88" s="685">
        <f>'kiadások korm. funkciónként'!I88</f>
        <v>0</v>
      </c>
      <c r="F88" s="685">
        <f>'kiadások korm. funkciónként'!J88</f>
        <v>0</v>
      </c>
      <c r="G88" s="685">
        <v>0</v>
      </c>
      <c r="H88" s="685">
        <f>'kiadások korm. funkciónként'!L88</f>
        <v>0</v>
      </c>
      <c r="I88" s="685">
        <f>'kiadások korm. funkciónként'!M88</f>
        <v>0</v>
      </c>
      <c r="J88" s="685">
        <f>'kiadások korm. funkciónként'!N88</f>
        <v>0</v>
      </c>
      <c r="K88" s="685">
        <v>0</v>
      </c>
      <c r="L88" s="685">
        <f>'kiadások korm. funkciónként'!P88</f>
        <v>0</v>
      </c>
      <c r="M88" s="685">
        <f>'kiadások korm. funkciónként'!V88</f>
        <v>0</v>
      </c>
      <c r="N88" s="685">
        <f>'kiadások korm. funkciónként'!W88</f>
        <v>0</v>
      </c>
      <c r="O88" s="685">
        <f>'kiadások korm. funkciónként'!S88</f>
        <v>0</v>
      </c>
      <c r="P88" s="685">
        <f>'kiadások korm. funkciónként'!T88</f>
        <v>0</v>
      </c>
      <c r="Q88" s="685">
        <f>'kiadások korm. funkciónként'!U88</f>
        <v>0</v>
      </c>
      <c r="R88" s="877">
        <f>'kiadások korm. funkciónként'!R88</f>
        <v>0</v>
      </c>
      <c r="S88" s="877">
        <v>0</v>
      </c>
      <c r="T88" s="877">
        <v>0</v>
      </c>
      <c r="U88" s="878"/>
      <c r="V88" s="878"/>
      <c r="W88" s="658" t="s">
        <v>202</v>
      </c>
      <c r="X88" s="441"/>
    </row>
    <row r="89" spans="1:24" ht="15.6" x14ac:dyDescent="0.3">
      <c r="A89" s="660" t="s">
        <v>203</v>
      </c>
      <c r="B89" s="658" t="s">
        <v>204</v>
      </c>
      <c r="C89" s="768">
        <f t="shared" si="45"/>
        <v>0</v>
      </c>
      <c r="D89" s="685">
        <v>0</v>
      </c>
      <c r="E89" s="685">
        <f>'kiadások korm. funkciónként'!I89</f>
        <v>0</v>
      </c>
      <c r="F89" s="685">
        <f>'kiadások korm. funkciónként'!J89</f>
        <v>0</v>
      </c>
      <c r="G89" s="685">
        <v>0</v>
      </c>
      <c r="H89" s="685">
        <f>'kiadások korm. funkciónként'!L89</f>
        <v>0</v>
      </c>
      <c r="I89" s="685">
        <f>'kiadások korm. funkciónként'!M89</f>
        <v>0</v>
      </c>
      <c r="J89" s="685">
        <f>'kiadások korm. funkciónként'!N89</f>
        <v>0</v>
      </c>
      <c r="K89" s="685">
        <v>0</v>
      </c>
      <c r="L89" s="685">
        <f>'kiadások korm. funkciónként'!P89</f>
        <v>0</v>
      </c>
      <c r="M89" s="685">
        <f>'kiadások korm. funkciónként'!V89</f>
        <v>0</v>
      </c>
      <c r="N89" s="685">
        <f>'kiadások korm. funkciónként'!W89</f>
        <v>0</v>
      </c>
      <c r="O89" s="685">
        <f>'kiadások korm. funkciónként'!S89</f>
        <v>0</v>
      </c>
      <c r="P89" s="685">
        <f>'kiadások korm. funkciónként'!T89</f>
        <v>0</v>
      </c>
      <c r="Q89" s="685">
        <f>'kiadások korm. funkciónként'!U89</f>
        <v>0</v>
      </c>
      <c r="R89" s="877">
        <f>'kiadások korm. funkciónként'!R89</f>
        <v>0</v>
      </c>
      <c r="S89" s="877">
        <v>0</v>
      </c>
      <c r="T89" s="877">
        <v>0</v>
      </c>
      <c r="U89" s="878"/>
      <c r="V89" s="878"/>
      <c r="W89" s="658" t="s">
        <v>204</v>
      </c>
      <c r="X89" s="441"/>
    </row>
    <row r="90" spans="1:24" ht="31.2" x14ac:dyDescent="0.3">
      <c r="A90" s="660" t="s">
        <v>205</v>
      </c>
      <c r="B90" s="658" t="s">
        <v>206</v>
      </c>
      <c r="C90" s="768">
        <f t="shared" si="45"/>
        <v>3056779</v>
      </c>
      <c r="D90" s="685">
        <v>0</v>
      </c>
      <c r="E90" s="685">
        <f>'kiadások korm. funkciónként'!I90</f>
        <v>0</v>
      </c>
      <c r="F90" s="685">
        <f>'kiadások korm. funkciónként'!J90</f>
        <v>0</v>
      </c>
      <c r="G90" s="685">
        <v>0</v>
      </c>
      <c r="H90" s="685"/>
      <c r="I90" s="685">
        <v>81000</v>
      </c>
      <c r="J90" s="685">
        <f>'kiadások korm. funkciónként'!N90</f>
        <v>0</v>
      </c>
      <c r="K90" s="685">
        <v>0</v>
      </c>
      <c r="L90" s="685">
        <f>'kiadások korm. funkciónként'!P90</f>
        <v>0</v>
      </c>
      <c r="M90" s="685">
        <f>'kiadások korm. funkciónként'!V90</f>
        <v>0</v>
      </c>
      <c r="N90" s="685">
        <f>'kiadások korm. funkciónként'!W90</f>
        <v>0</v>
      </c>
      <c r="O90" s="685">
        <f>'kiadások korm. funkciónként'!S90</f>
        <v>0</v>
      </c>
      <c r="P90" s="685">
        <v>0</v>
      </c>
      <c r="Q90" s="685">
        <f>'kiadások korm. funkciónként'!U90</f>
        <v>0</v>
      </c>
      <c r="R90" s="877">
        <v>0</v>
      </c>
      <c r="S90" s="877">
        <v>318898</v>
      </c>
      <c r="T90" s="877">
        <v>2656881</v>
      </c>
      <c r="U90" s="878"/>
      <c r="V90" s="878"/>
      <c r="W90" s="658" t="s">
        <v>206</v>
      </c>
      <c r="X90" s="441"/>
    </row>
    <row r="91" spans="1:24" ht="15.6" x14ac:dyDescent="0.3">
      <c r="A91" s="657" t="s">
        <v>412</v>
      </c>
      <c r="B91" s="656" t="s">
        <v>207</v>
      </c>
      <c r="C91" s="772">
        <f t="shared" si="45"/>
        <v>14378181</v>
      </c>
      <c r="D91" s="687">
        <f>SUM(D87:D90)</f>
        <v>0</v>
      </c>
      <c r="E91" s="687">
        <f>SUM(E87:E90)</f>
        <v>0</v>
      </c>
      <c r="F91" s="687">
        <f>SUM(F87:F90)</f>
        <v>0</v>
      </c>
      <c r="G91" s="687">
        <f>SUM(G87:G90)</f>
        <v>0</v>
      </c>
      <c r="H91" s="687">
        <f t="shared" ref="H91:T91" si="46">SUM(H87:H90)</f>
        <v>0</v>
      </c>
      <c r="I91" s="687">
        <f t="shared" si="46"/>
        <v>381000</v>
      </c>
      <c r="J91" s="687">
        <f t="shared" si="46"/>
        <v>0</v>
      </c>
      <c r="K91" s="687">
        <f t="shared" si="46"/>
        <v>0</v>
      </c>
      <c r="L91" s="687">
        <f t="shared" si="46"/>
        <v>0</v>
      </c>
      <c r="M91" s="687">
        <f t="shared" si="46"/>
        <v>0</v>
      </c>
      <c r="N91" s="687">
        <f t="shared" si="46"/>
        <v>0</v>
      </c>
      <c r="O91" s="687">
        <f t="shared" si="46"/>
        <v>0</v>
      </c>
      <c r="P91" s="687">
        <f t="shared" si="46"/>
        <v>0</v>
      </c>
      <c r="Q91" s="687">
        <f t="shared" si="46"/>
        <v>0</v>
      </c>
      <c r="R91" s="880">
        <f t="shared" si="46"/>
        <v>0</v>
      </c>
      <c r="S91" s="880">
        <f t="shared" si="46"/>
        <v>1500000</v>
      </c>
      <c r="T91" s="880">
        <f t="shared" si="46"/>
        <v>12497181</v>
      </c>
      <c r="U91" s="882">
        <f t="shared" ref="U91:V91" si="47">SUM(U87:U90)</f>
        <v>0</v>
      </c>
      <c r="V91" s="882">
        <f t="shared" si="47"/>
        <v>0</v>
      </c>
      <c r="W91" s="656" t="s">
        <v>207</v>
      </c>
      <c r="X91" s="441"/>
    </row>
    <row r="92" spans="1:24" ht="46.8" x14ac:dyDescent="0.3">
      <c r="A92" s="660" t="s">
        <v>208</v>
      </c>
      <c r="B92" s="658" t="s">
        <v>209</v>
      </c>
      <c r="C92" s="768">
        <f t="shared" si="45"/>
        <v>0</v>
      </c>
      <c r="D92" s="685">
        <v>0</v>
      </c>
      <c r="E92" s="685">
        <f>'kiadások korm. funkciónként'!I92</f>
        <v>0</v>
      </c>
      <c r="F92" s="685">
        <f>'kiadások korm. funkciónként'!J92</f>
        <v>0</v>
      </c>
      <c r="G92" s="685">
        <v>0</v>
      </c>
      <c r="H92" s="685">
        <f>'kiadások korm. funkciónként'!L92</f>
        <v>0</v>
      </c>
      <c r="I92" s="685">
        <f>'kiadások korm. funkciónként'!M92</f>
        <v>0</v>
      </c>
      <c r="J92" s="685">
        <f>'kiadások korm. funkciónként'!N92</f>
        <v>0</v>
      </c>
      <c r="K92" s="685">
        <v>0</v>
      </c>
      <c r="L92" s="685">
        <f>'kiadások korm. funkciónként'!P92</f>
        <v>0</v>
      </c>
      <c r="M92" s="685">
        <f>'kiadások korm. funkciónként'!V92</f>
        <v>0</v>
      </c>
      <c r="N92" s="685">
        <f>'kiadások korm. funkciónként'!W92</f>
        <v>0</v>
      </c>
      <c r="O92" s="685">
        <f>'kiadások korm. funkciónként'!S92</f>
        <v>0</v>
      </c>
      <c r="P92" s="685">
        <f>'kiadások korm. funkciónként'!T92</f>
        <v>0</v>
      </c>
      <c r="Q92" s="685">
        <f>'kiadások korm. funkciónként'!U92</f>
        <v>0</v>
      </c>
      <c r="R92" s="877">
        <f>'kiadások korm. funkciónként'!R92</f>
        <v>0</v>
      </c>
      <c r="S92" s="877">
        <v>0</v>
      </c>
      <c r="T92" s="877">
        <v>0</v>
      </c>
      <c r="U92" s="878"/>
      <c r="V92" s="878"/>
      <c r="W92" s="658" t="s">
        <v>209</v>
      </c>
      <c r="X92" s="441"/>
    </row>
    <row r="93" spans="1:24" ht="31.2" x14ac:dyDescent="0.3">
      <c r="A93" s="660" t="s">
        <v>448</v>
      </c>
      <c r="B93" s="658" t="s">
        <v>210</v>
      </c>
      <c r="C93" s="768">
        <f t="shared" si="45"/>
        <v>0</v>
      </c>
      <c r="D93" s="685">
        <v>0</v>
      </c>
      <c r="E93" s="685">
        <f>'kiadások korm. funkciónként'!I93</f>
        <v>0</v>
      </c>
      <c r="F93" s="685">
        <f>'kiadások korm. funkciónként'!J93</f>
        <v>0</v>
      </c>
      <c r="G93" s="685">
        <v>0</v>
      </c>
      <c r="H93" s="685">
        <f>'kiadások korm. funkciónként'!L93</f>
        <v>0</v>
      </c>
      <c r="I93" s="685">
        <f>'kiadások korm. funkciónként'!M93</f>
        <v>0</v>
      </c>
      <c r="J93" s="685">
        <f>'kiadások korm. funkciónként'!N93</f>
        <v>0</v>
      </c>
      <c r="K93" s="685">
        <v>0</v>
      </c>
      <c r="L93" s="685">
        <f>'kiadások korm. funkciónként'!P93</f>
        <v>0</v>
      </c>
      <c r="M93" s="685">
        <f>'kiadások korm. funkciónként'!V93</f>
        <v>0</v>
      </c>
      <c r="N93" s="685">
        <f>'kiadások korm. funkciónként'!W93</f>
        <v>0</v>
      </c>
      <c r="O93" s="685">
        <f>'kiadások korm. funkciónként'!S93</f>
        <v>0</v>
      </c>
      <c r="P93" s="685">
        <f>'kiadások korm. funkciónként'!T93</f>
        <v>0</v>
      </c>
      <c r="Q93" s="685">
        <f>'kiadások korm. funkciónként'!U93</f>
        <v>0</v>
      </c>
      <c r="R93" s="877">
        <f>'kiadások korm. funkciónként'!R93</f>
        <v>0</v>
      </c>
      <c r="S93" s="877">
        <v>0</v>
      </c>
      <c r="T93" s="877">
        <v>0</v>
      </c>
      <c r="U93" s="878"/>
      <c r="V93" s="878"/>
      <c r="W93" s="658" t="s">
        <v>210</v>
      </c>
      <c r="X93" s="441"/>
    </row>
    <row r="94" spans="1:24" ht="31.2" x14ac:dyDescent="0.3">
      <c r="A94" s="660" t="s">
        <v>449</v>
      </c>
      <c r="B94" s="658" t="s">
        <v>211</v>
      </c>
      <c r="C94" s="768">
        <f t="shared" si="45"/>
        <v>0</v>
      </c>
      <c r="D94" s="685">
        <v>0</v>
      </c>
      <c r="E94" s="685">
        <f>'kiadások korm. funkciónként'!I94</f>
        <v>0</v>
      </c>
      <c r="F94" s="685">
        <f>'kiadások korm. funkciónként'!J94</f>
        <v>0</v>
      </c>
      <c r="G94" s="685">
        <v>0</v>
      </c>
      <c r="H94" s="685">
        <f>'kiadások korm. funkciónként'!L94</f>
        <v>0</v>
      </c>
      <c r="I94" s="685">
        <f>'kiadások korm. funkciónként'!M94</f>
        <v>0</v>
      </c>
      <c r="J94" s="685">
        <f>'kiadások korm. funkciónként'!N94</f>
        <v>0</v>
      </c>
      <c r="K94" s="685">
        <v>0</v>
      </c>
      <c r="L94" s="685">
        <f>'kiadások korm. funkciónként'!P94</f>
        <v>0</v>
      </c>
      <c r="M94" s="685">
        <f>'kiadások korm. funkciónként'!V94</f>
        <v>0</v>
      </c>
      <c r="N94" s="685">
        <f>'kiadások korm. funkciónként'!W94</f>
        <v>0</v>
      </c>
      <c r="O94" s="685">
        <f>'kiadások korm. funkciónként'!S94</f>
        <v>0</v>
      </c>
      <c r="P94" s="685">
        <f>'kiadások korm. funkciónként'!T94</f>
        <v>0</v>
      </c>
      <c r="Q94" s="685">
        <f>'kiadások korm. funkciónként'!U94</f>
        <v>0</v>
      </c>
      <c r="R94" s="877">
        <f>'kiadások korm. funkciónként'!R94</f>
        <v>0</v>
      </c>
      <c r="S94" s="877">
        <v>0</v>
      </c>
      <c r="T94" s="877">
        <v>0</v>
      </c>
      <c r="U94" s="878"/>
      <c r="V94" s="878"/>
      <c r="W94" s="658" t="s">
        <v>211</v>
      </c>
      <c r="X94" s="441"/>
    </row>
    <row r="95" spans="1:24" ht="31.2" x14ac:dyDescent="0.3">
      <c r="A95" s="660" t="s">
        <v>450</v>
      </c>
      <c r="B95" s="658" t="s">
        <v>212</v>
      </c>
      <c r="C95" s="768">
        <f t="shared" si="45"/>
        <v>0</v>
      </c>
      <c r="D95" s="685">
        <v>0</v>
      </c>
      <c r="E95" s="685">
        <f>'kiadások korm. funkciónként'!I95</f>
        <v>0</v>
      </c>
      <c r="F95" s="685">
        <f>'kiadások korm. funkciónként'!J95</f>
        <v>0</v>
      </c>
      <c r="G95" s="685">
        <v>0</v>
      </c>
      <c r="H95" s="685">
        <f>'kiadások korm. funkciónként'!L95</f>
        <v>0</v>
      </c>
      <c r="I95" s="685">
        <f>'kiadások korm. funkciónként'!M95</f>
        <v>0</v>
      </c>
      <c r="J95" s="685">
        <f>'kiadások korm. funkciónként'!N95</f>
        <v>0</v>
      </c>
      <c r="K95" s="685">
        <v>0</v>
      </c>
      <c r="L95" s="685">
        <f>'kiadások korm. funkciónként'!P95</f>
        <v>0</v>
      </c>
      <c r="M95" s="685">
        <f>'kiadások korm. funkciónként'!V95</f>
        <v>0</v>
      </c>
      <c r="N95" s="685">
        <f>'kiadások korm. funkciónként'!W95</f>
        <v>0</v>
      </c>
      <c r="O95" s="685">
        <f>'kiadások korm. funkciónként'!S95</f>
        <v>0</v>
      </c>
      <c r="P95" s="685">
        <f>'kiadások korm. funkciónként'!T95</f>
        <v>0</v>
      </c>
      <c r="Q95" s="685">
        <f>'kiadások korm. funkciónként'!U95</f>
        <v>0</v>
      </c>
      <c r="R95" s="877">
        <f>'kiadások korm. funkciónként'!R95</f>
        <v>0</v>
      </c>
      <c r="S95" s="877">
        <v>0</v>
      </c>
      <c r="T95" s="877">
        <v>0</v>
      </c>
      <c r="U95" s="878"/>
      <c r="V95" s="878"/>
      <c r="W95" s="658" t="s">
        <v>212</v>
      </c>
      <c r="X95" s="441"/>
    </row>
    <row r="96" spans="1:24" ht="46.8" x14ac:dyDescent="0.3">
      <c r="A96" s="660" t="s">
        <v>451</v>
      </c>
      <c r="B96" s="658" t="s">
        <v>213</v>
      </c>
      <c r="C96" s="768">
        <f t="shared" si="45"/>
        <v>0</v>
      </c>
      <c r="D96" s="685">
        <v>0</v>
      </c>
      <c r="E96" s="685">
        <f>'kiadások korm. funkciónként'!I96</f>
        <v>0</v>
      </c>
      <c r="F96" s="685">
        <f>'kiadások korm. funkciónként'!J96</f>
        <v>0</v>
      </c>
      <c r="G96" s="685">
        <v>0</v>
      </c>
      <c r="H96" s="685">
        <f>'kiadások korm. funkciónként'!L96</f>
        <v>0</v>
      </c>
      <c r="I96" s="685">
        <f>'kiadások korm. funkciónként'!M96</f>
        <v>0</v>
      </c>
      <c r="J96" s="685">
        <f>'kiadások korm. funkciónként'!N96</f>
        <v>0</v>
      </c>
      <c r="K96" s="685">
        <v>0</v>
      </c>
      <c r="L96" s="685">
        <f>'kiadások korm. funkciónként'!P96</f>
        <v>0</v>
      </c>
      <c r="M96" s="685">
        <f>'kiadások korm. funkciónként'!V96</f>
        <v>0</v>
      </c>
      <c r="N96" s="685">
        <f>'kiadások korm. funkciónként'!W96</f>
        <v>0</v>
      </c>
      <c r="O96" s="685">
        <f>'kiadások korm. funkciónként'!S96</f>
        <v>0</v>
      </c>
      <c r="P96" s="685">
        <f>'kiadások korm. funkciónként'!T96</f>
        <v>0</v>
      </c>
      <c r="Q96" s="685">
        <f>'kiadások korm. funkciónként'!U96</f>
        <v>0</v>
      </c>
      <c r="R96" s="877">
        <f>'kiadások korm. funkciónként'!R96</f>
        <v>0</v>
      </c>
      <c r="S96" s="877">
        <v>0</v>
      </c>
      <c r="T96" s="877">
        <v>0</v>
      </c>
      <c r="U96" s="878"/>
      <c r="V96" s="878"/>
      <c r="W96" s="658" t="s">
        <v>213</v>
      </c>
      <c r="X96" s="441"/>
    </row>
    <row r="97" spans="1:24" ht="31.2" x14ac:dyDescent="0.3">
      <c r="A97" s="660" t="s">
        <v>452</v>
      </c>
      <c r="B97" s="658" t="s">
        <v>214</v>
      </c>
      <c r="C97" s="768">
        <f t="shared" si="45"/>
        <v>0</v>
      </c>
      <c r="D97" s="685">
        <v>0</v>
      </c>
      <c r="E97" s="685">
        <f>'kiadások korm. funkciónként'!I97</f>
        <v>0</v>
      </c>
      <c r="F97" s="685">
        <f>'kiadások korm. funkciónként'!J97</f>
        <v>0</v>
      </c>
      <c r="G97" s="685">
        <v>0</v>
      </c>
      <c r="H97" s="685">
        <f>'kiadások korm. funkciónként'!L97</f>
        <v>0</v>
      </c>
      <c r="I97" s="685">
        <f>'kiadások korm. funkciónként'!M97</f>
        <v>0</v>
      </c>
      <c r="J97" s="685">
        <f>'kiadások korm. funkciónként'!N97</f>
        <v>0</v>
      </c>
      <c r="K97" s="685">
        <v>0</v>
      </c>
      <c r="L97" s="685">
        <f>'kiadások korm. funkciónként'!P97</f>
        <v>0</v>
      </c>
      <c r="M97" s="685">
        <f>'kiadások korm. funkciónként'!V97</f>
        <v>0</v>
      </c>
      <c r="N97" s="685">
        <f>'kiadások korm. funkciónként'!W97</f>
        <v>0</v>
      </c>
      <c r="O97" s="685">
        <f>'kiadások korm. funkciónként'!S97</f>
        <v>0</v>
      </c>
      <c r="P97" s="685">
        <f>'kiadások korm. funkciónként'!T97</f>
        <v>0</v>
      </c>
      <c r="Q97" s="685">
        <f>'kiadások korm. funkciónként'!U97</f>
        <v>0</v>
      </c>
      <c r="R97" s="877">
        <f>'kiadások korm. funkciónként'!R97</f>
        <v>0</v>
      </c>
      <c r="S97" s="877">
        <v>0</v>
      </c>
      <c r="T97" s="877">
        <v>0</v>
      </c>
      <c r="U97" s="878"/>
      <c r="V97" s="878"/>
      <c r="W97" s="658" t="s">
        <v>214</v>
      </c>
      <c r="X97" s="441"/>
    </row>
    <row r="98" spans="1:24" ht="15.6" x14ac:dyDescent="0.3">
      <c r="A98" s="660" t="s">
        <v>215</v>
      </c>
      <c r="B98" s="658" t="s">
        <v>216</v>
      </c>
      <c r="C98" s="768">
        <f t="shared" si="45"/>
        <v>0</v>
      </c>
      <c r="D98" s="685">
        <v>0</v>
      </c>
      <c r="E98" s="685">
        <f>'kiadások korm. funkciónként'!I98</f>
        <v>0</v>
      </c>
      <c r="F98" s="685">
        <f>'kiadások korm. funkciónként'!J98</f>
        <v>0</v>
      </c>
      <c r="G98" s="685">
        <v>0</v>
      </c>
      <c r="H98" s="685">
        <f>'kiadások korm. funkciónként'!L98</f>
        <v>0</v>
      </c>
      <c r="I98" s="685">
        <f>'kiadások korm. funkciónként'!M98</f>
        <v>0</v>
      </c>
      <c r="J98" s="685">
        <f>'kiadások korm. funkciónként'!N98</f>
        <v>0</v>
      </c>
      <c r="K98" s="685">
        <v>0</v>
      </c>
      <c r="L98" s="685">
        <f>'kiadások korm. funkciónként'!P98</f>
        <v>0</v>
      </c>
      <c r="M98" s="685">
        <f>'kiadások korm. funkciónként'!V98</f>
        <v>0</v>
      </c>
      <c r="N98" s="685">
        <f>'kiadások korm. funkciónként'!W98</f>
        <v>0</v>
      </c>
      <c r="O98" s="685">
        <f>'kiadások korm. funkciónként'!S98</f>
        <v>0</v>
      </c>
      <c r="P98" s="685">
        <f>'kiadások korm. funkciónként'!T98</f>
        <v>0</v>
      </c>
      <c r="Q98" s="685">
        <f>'kiadások korm. funkciónként'!U98</f>
        <v>0</v>
      </c>
      <c r="R98" s="877">
        <f>'kiadások korm. funkciónként'!R98</f>
        <v>0</v>
      </c>
      <c r="S98" s="877">
        <v>0</v>
      </c>
      <c r="T98" s="877">
        <v>0</v>
      </c>
      <c r="U98" s="878"/>
      <c r="V98" s="878"/>
      <c r="W98" s="658" t="s">
        <v>216</v>
      </c>
      <c r="X98" s="441"/>
    </row>
    <row r="99" spans="1:24" ht="31.2" x14ac:dyDescent="0.3">
      <c r="A99" s="660" t="s">
        <v>453</v>
      </c>
      <c r="B99" s="658" t="s">
        <v>217</v>
      </c>
      <c r="C99" s="768">
        <f t="shared" si="45"/>
        <v>0</v>
      </c>
      <c r="D99" s="685">
        <v>0</v>
      </c>
      <c r="E99" s="685">
        <f>'kiadások korm. funkciónként'!I99</f>
        <v>0</v>
      </c>
      <c r="F99" s="685">
        <f>'kiadások korm. funkciónként'!J99</f>
        <v>0</v>
      </c>
      <c r="G99" s="685">
        <v>0</v>
      </c>
      <c r="H99" s="685">
        <f>'kiadások korm. funkciónként'!L99</f>
        <v>0</v>
      </c>
      <c r="I99" s="685">
        <f>'kiadások korm. funkciónként'!M99</f>
        <v>0</v>
      </c>
      <c r="J99" s="685">
        <f>'kiadások korm. funkciónként'!N99</f>
        <v>0</v>
      </c>
      <c r="K99" s="685">
        <v>0</v>
      </c>
      <c r="L99" s="685">
        <f>'kiadások korm. funkciónként'!P99</f>
        <v>0</v>
      </c>
      <c r="M99" s="685">
        <f>'kiadások korm. funkciónként'!V99</f>
        <v>0</v>
      </c>
      <c r="N99" s="685">
        <f>'kiadások korm. funkciónként'!W99</f>
        <v>0</v>
      </c>
      <c r="O99" s="685">
        <f>'kiadások korm. funkciónként'!S99</f>
        <v>0</v>
      </c>
      <c r="P99" s="685">
        <f>'kiadások korm. funkciónként'!T99</f>
        <v>0</v>
      </c>
      <c r="Q99" s="685">
        <f>'kiadások korm. funkciónként'!U99</f>
        <v>0</v>
      </c>
      <c r="R99" s="877">
        <f>'kiadások korm. funkciónként'!R99</f>
        <v>0</v>
      </c>
      <c r="S99" s="877">
        <v>0</v>
      </c>
      <c r="T99" s="877">
        <v>0</v>
      </c>
      <c r="U99" s="878"/>
      <c r="V99" s="878"/>
      <c r="W99" s="658" t="s">
        <v>217</v>
      </c>
      <c r="X99" s="441"/>
    </row>
    <row r="100" spans="1:24" ht="15.6" x14ac:dyDescent="0.3">
      <c r="A100" s="657" t="s">
        <v>413</v>
      </c>
      <c r="B100" s="656" t="s">
        <v>218</v>
      </c>
      <c r="C100" s="772">
        <f t="shared" si="45"/>
        <v>0</v>
      </c>
      <c r="D100" s="687">
        <f>SUM(D92:D99)</f>
        <v>0</v>
      </c>
      <c r="E100" s="687">
        <f>SUM(E92:E99)</f>
        <v>0</v>
      </c>
      <c r="F100" s="687">
        <f t="shared" ref="F100:T100" si="48">SUM(F92:F99)</f>
        <v>0</v>
      </c>
      <c r="G100" s="687">
        <f t="shared" si="48"/>
        <v>0</v>
      </c>
      <c r="H100" s="687">
        <f t="shared" si="48"/>
        <v>0</v>
      </c>
      <c r="I100" s="687">
        <f t="shared" si="48"/>
        <v>0</v>
      </c>
      <c r="J100" s="687">
        <f t="shared" si="48"/>
        <v>0</v>
      </c>
      <c r="K100" s="687">
        <f t="shared" si="48"/>
        <v>0</v>
      </c>
      <c r="L100" s="687">
        <f t="shared" si="48"/>
        <v>0</v>
      </c>
      <c r="M100" s="687">
        <f t="shared" si="48"/>
        <v>0</v>
      </c>
      <c r="N100" s="687">
        <f t="shared" si="48"/>
        <v>0</v>
      </c>
      <c r="O100" s="687">
        <f t="shared" si="48"/>
        <v>0</v>
      </c>
      <c r="P100" s="687">
        <f t="shared" si="48"/>
        <v>0</v>
      </c>
      <c r="Q100" s="687">
        <f t="shared" si="48"/>
        <v>0</v>
      </c>
      <c r="R100" s="687">
        <f t="shared" si="48"/>
        <v>0</v>
      </c>
      <c r="S100" s="687">
        <f t="shared" si="48"/>
        <v>0</v>
      </c>
      <c r="T100" s="687">
        <f t="shared" si="48"/>
        <v>0</v>
      </c>
      <c r="U100" s="882"/>
      <c r="V100" s="882"/>
      <c r="W100" s="656" t="s">
        <v>218</v>
      </c>
      <c r="X100" s="441"/>
    </row>
    <row r="101" spans="1:24" ht="31.5" customHeight="1" x14ac:dyDescent="0.3">
      <c r="A101" s="670" t="s">
        <v>576</v>
      </c>
      <c r="B101" s="662" t="s">
        <v>1066</v>
      </c>
      <c r="C101" s="772">
        <f>C86+C91+C100</f>
        <v>19177696</v>
      </c>
      <c r="D101" s="687">
        <f ca="1">D86+D91+D100</f>
        <v>0</v>
      </c>
      <c r="E101" s="687">
        <f ca="1">E86+E91+E100</f>
        <v>0</v>
      </c>
      <c r="F101" s="687">
        <f t="shared" ref="F101:T101" si="49">F86+F91+F100</f>
        <v>265900</v>
      </c>
      <c r="G101" s="687">
        <f t="shared" si="49"/>
        <v>0</v>
      </c>
      <c r="H101" s="687">
        <f t="shared" si="49"/>
        <v>1824615</v>
      </c>
      <c r="I101" s="687">
        <f t="shared" si="49"/>
        <v>381000</v>
      </c>
      <c r="J101" s="687">
        <f t="shared" si="49"/>
        <v>0</v>
      </c>
      <c r="K101" s="687">
        <f t="shared" si="49"/>
        <v>0</v>
      </c>
      <c r="L101" s="687">
        <f t="shared" si="49"/>
        <v>0</v>
      </c>
      <c r="M101" s="687">
        <f t="shared" si="49"/>
        <v>0</v>
      </c>
      <c r="N101" s="687">
        <f t="shared" si="49"/>
        <v>0</v>
      </c>
      <c r="O101" s="687">
        <f t="shared" si="49"/>
        <v>0</v>
      </c>
      <c r="P101" s="687">
        <f t="shared" si="49"/>
        <v>1389000</v>
      </c>
      <c r="Q101" s="687">
        <f t="shared" si="49"/>
        <v>0</v>
      </c>
      <c r="R101" s="880">
        <f t="shared" si="49"/>
        <v>0</v>
      </c>
      <c r="S101" s="880">
        <f t="shared" si="49"/>
        <v>2820000</v>
      </c>
      <c r="T101" s="880">
        <f t="shared" si="49"/>
        <v>12497181</v>
      </c>
      <c r="U101" s="883">
        <f>'kiadások korm. funkciónként'!X101</f>
        <v>0</v>
      </c>
      <c r="V101" s="883">
        <f>'kiadások korm. funkciónként'!Y101</f>
        <v>0</v>
      </c>
      <c r="W101" s="656"/>
      <c r="X101" s="441"/>
    </row>
    <row r="102" spans="1:24" ht="15.6" x14ac:dyDescent="0.3">
      <c r="A102" s="655" t="s">
        <v>461</v>
      </c>
      <c r="B102" s="656" t="s">
        <v>219</v>
      </c>
      <c r="C102" s="772">
        <f>C78+C101</f>
        <v>64339408</v>
      </c>
      <c r="D102" s="772">
        <f>D28+D29+D54+D63+D77</f>
        <v>0</v>
      </c>
      <c r="E102" s="772">
        <f>E28+E29+E54+E63+E77</f>
        <v>1060000</v>
      </c>
      <c r="F102" s="772">
        <f t="shared" ref="F102:T102" si="50">F78+F101</f>
        <v>19108094</v>
      </c>
      <c r="G102" s="772">
        <f t="shared" si="50"/>
        <v>618000</v>
      </c>
      <c r="H102" s="772">
        <f t="shared" si="50"/>
        <v>4299665</v>
      </c>
      <c r="I102" s="772">
        <f t="shared" si="50"/>
        <v>1011000</v>
      </c>
      <c r="J102" s="772">
        <f t="shared" si="50"/>
        <v>509000</v>
      </c>
      <c r="K102" s="772">
        <f t="shared" si="50"/>
        <v>32000</v>
      </c>
      <c r="L102" s="772">
        <f t="shared" si="50"/>
        <v>3703000</v>
      </c>
      <c r="M102" s="772">
        <f t="shared" si="50"/>
        <v>889000</v>
      </c>
      <c r="N102" s="772">
        <f t="shared" si="50"/>
        <v>0</v>
      </c>
      <c r="O102" s="772">
        <f t="shared" si="50"/>
        <v>6903468</v>
      </c>
      <c r="P102" s="772">
        <f t="shared" si="50"/>
        <v>3383000</v>
      </c>
      <c r="Q102" s="772">
        <f t="shared" si="50"/>
        <v>1347000</v>
      </c>
      <c r="R102" s="505">
        <f t="shared" si="50"/>
        <v>4489000</v>
      </c>
      <c r="S102" s="505">
        <f t="shared" si="50"/>
        <v>3220000</v>
      </c>
      <c r="T102" s="505">
        <f t="shared" si="50"/>
        <v>13767181</v>
      </c>
      <c r="U102" s="882">
        <f t="shared" ref="U102:V102" si="51">U28+U29+U54+U63+U77+U86+U91+U100</f>
        <v>0</v>
      </c>
      <c r="V102" s="882">
        <f t="shared" si="51"/>
        <v>0</v>
      </c>
      <c r="W102" s="656" t="s">
        <v>219</v>
      </c>
      <c r="X102" s="441"/>
    </row>
    <row r="103" spans="1:24" ht="15.6" x14ac:dyDescent="0.3">
      <c r="A103" s="660" t="s">
        <v>454</v>
      </c>
      <c r="B103" s="660" t="s">
        <v>220</v>
      </c>
      <c r="C103" s="768">
        <f t="shared" ref="C103:C112" si="52">SUM(E103:T103)</f>
        <v>0</v>
      </c>
      <c r="D103" s="685">
        <v>0</v>
      </c>
      <c r="E103" s="685">
        <f>'kiadások korm. funkciónként'!I103</f>
        <v>0</v>
      </c>
      <c r="F103" s="685">
        <f>'kiadások korm. funkciónként'!J103</f>
        <v>0</v>
      </c>
      <c r="G103" s="685">
        <v>0</v>
      </c>
      <c r="H103" s="685">
        <f>'kiadások korm. funkciónként'!L103</f>
        <v>0</v>
      </c>
      <c r="I103" s="685">
        <f>'kiadások korm. funkciónként'!M103</f>
        <v>0</v>
      </c>
      <c r="J103" s="685">
        <f>'kiadások korm. funkciónként'!N103</f>
        <v>0</v>
      </c>
      <c r="K103" s="685">
        <v>0</v>
      </c>
      <c r="L103" s="685">
        <f>'kiadások korm. funkciónként'!P103</f>
        <v>0</v>
      </c>
      <c r="M103" s="685">
        <f>'kiadások korm. funkciónként'!V103</f>
        <v>0</v>
      </c>
      <c r="N103" s="685">
        <f>'kiadások korm. funkciónként'!W103</f>
        <v>0</v>
      </c>
      <c r="O103" s="685">
        <f>'kiadások korm. funkciónként'!S103</f>
        <v>0</v>
      </c>
      <c r="P103" s="685">
        <f>'kiadások korm. funkciónként'!T103</f>
        <v>0</v>
      </c>
      <c r="Q103" s="685">
        <f>'kiadások korm. funkciónként'!U103</f>
        <v>0</v>
      </c>
      <c r="R103" s="877">
        <f>'kiadások korm. funkciónként'!R103</f>
        <v>0</v>
      </c>
      <c r="S103" s="877">
        <v>0</v>
      </c>
      <c r="T103" s="877">
        <v>0</v>
      </c>
      <c r="U103" s="884"/>
      <c r="V103" s="884"/>
      <c r="W103" s="660" t="s">
        <v>220</v>
      </c>
      <c r="X103" s="441"/>
    </row>
    <row r="104" spans="1:24" ht="31.2" x14ac:dyDescent="0.3">
      <c r="A104" s="660" t="s">
        <v>223</v>
      </c>
      <c r="B104" s="660" t="s">
        <v>224</v>
      </c>
      <c r="C104" s="768">
        <f t="shared" si="52"/>
        <v>0</v>
      </c>
      <c r="D104" s="685">
        <v>0</v>
      </c>
      <c r="E104" s="685">
        <f>'kiadások korm. funkciónként'!I104</f>
        <v>0</v>
      </c>
      <c r="F104" s="685">
        <f>'kiadások korm. funkciónként'!J104</f>
        <v>0</v>
      </c>
      <c r="G104" s="685">
        <v>0</v>
      </c>
      <c r="H104" s="685">
        <f>'kiadások korm. funkciónként'!L104</f>
        <v>0</v>
      </c>
      <c r="I104" s="685">
        <f>'kiadások korm. funkciónként'!M104</f>
        <v>0</v>
      </c>
      <c r="J104" s="685">
        <f>'kiadások korm. funkciónként'!N104</f>
        <v>0</v>
      </c>
      <c r="K104" s="685">
        <v>0</v>
      </c>
      <c r="L104" s="685">
        <f>'kiadások korm. funkciónként'!P104</f>
        <v>0</v>
      </c>
      <c r="M104" s="685">
        <f>'kiadások korm. funkciónként'!V104</f>
        <v>0</v>
      </c>
      <c r="N104" s="685">
        <f>'kiadások korm. funkciónként'!W104</f>
        <v>0</v>
      </c>
      <c r="O104" s="685">
        <f>'kiadások korm. funkciónként'!S104</f>
        <v>0</v>
      </c>
      <c r="P104" s="685">
        <f>'kiadások korm. funkciónként'!T104</f>
        <v>0</v>
      </c>
      <c r="Q104" s="685">
        <f>'kiadások korm. funkciónként'!U104</f>
        <v>0</v>
      </c>
      <c r="R104" s="877">
        <f>'kiadások korm. funkciónként'!R104</f>
        <v>0</v>
      </c>
      <c r="S104" s="877">
        <v>0</v>
      </c>
      <c r="T104" s="877">
        <v>0</v>
      </c>
      <c r="U104" s="884"/>
      <c r="V104" s="884"/>
      <c r="W104" s="660" t="s">
        <v>224</v>
      </c>
      <c r="X104" s="441"/>
    </row>
    <row r="105" spans="1:24" ht="15.6" x14ac:dyDescent="0.3">
      <c r="A105" s="660" t="s">
        <v>455</v>
      </c>
      <c r="B105" s="660" t="s">
        <v>225</v>
      </c>
      <c r="C105" s="768">
        <f t="shared" si="52"/>
        <v>0</v>
      </c>
      <c r="D105" s="685">
        <v>0</v>
      </c>
      <c r="E105" s="685">
        <f>'kiadások korm. funkciónként'!I105</f>
        <v>0</v>
      </c>
      <c r="F105" s="685">
        <f>'kiadások korm. funkciónként'!J105</f>
        <v>0</v>
      </c>
      <c r="G105" s="685">
        <v>0</v>
      </c>
      <c r="H105" s="685">
        <f>'kiadások korm. funkciónként'!L105</f>
        <v>0</v>
      </c>
      <c r="I105" s="685">
        <f>'kiadások korm. funkciónként'!M105</f>
        <v>0</v>
      </c>
      <c r="J105" s="685">
        <f>'kiadások korm. funkciónként'!N105</f>
        <v>0</v>
      </c>
      <c r="K105" s="685">
        <v>0</v>
      </c>
      <c r="L105" s="685">
        <f>'kiadások korm. funkciónként'!P105</f>
        <v>0</v>
      </c>
      <c r="M105" s="685">
        <f>'kiadások korm. funkciónként'!V105</f>
        <v>0</v>
      </c>
      <c r="N105" s="685">
        <f>'kiadások korm. funkciónként'!W105</f>
        <v>0</v>
      </c>
      <c r="O105" s="685">
        <f>'kiadások korm. funkciónként'!S105</f>
        <v>0</v>
      </c>
      <c r="P105" s="685">
        <f>'kiadások korm. funkciónként'!T105</f>
        <v>0</v>
      </c>
      <c r="Q105" s="685">
        <f>'kiadások korm. funkciónként'!U105</f>
        <v>0</v>
      </c>
      <c r="R105" s="877">
        <f>'kiadások korm. funkciónként'!R105</f>
        <v>0</v>
      </c>
      <c r="S105" s="877">
        <v>0</v>
      </c>
      <c r="T105" s="877">
        <v>0</v>
      </c>
      <c r="U105" s="884"/>
      <c r="V105" s="884"/>
      <c r="W105" s="660" t="s">
        <v>225</v>
      </c>
      <c r="X105" s="441"/>
    </row>
    <row r="106" spans="1:24" ht="31.2" x14ac:dyDescent="0.3">
      <c r="A106" s="657" t="s">
        <v>418</v>
      </c>
      <c r="B106" s="657" t="s">
        <v>227</v>
      </c>
      <c r="C106" s="772">
        <f t="shared" si="52"/>
        <v>0</v>
      </c>
      <c r="D106" s="687">
        <f>SUM(C103:C105)</f>
        <v>0</v>
      </c>
      <c r="E106" s="687">
        <f>SUM(D103:D105)</f>
        <v>0</v>
      </c>
      <c r="F106" s="687">
        <f t="shared" ref="F106:T106" si="53">SUM(E103:E105)</f>
        <v>0</v>
      </c>
      <c r="G106" s="687">
        <f t="shared" si="53"/>
        <v>0</v>
      </c>
      <c r="H106" s="687">
        <f t="shared" si="53"/>
        <v>0</v>
      </c>
      <c r="I106" s="687">
        <f t="shared" si="53"/>
        <v>0</v>
      </c>
      <c r="J106" s="687">
        <f t="shared" si="53"/>
        <v>0</v>
      </c>
      <c r="K106" s="687">
        <f t="shared" si="53"/>
        <v>0</v>
      </c>
      <c r="L106" s="687">
        <f t="shared" si="53"/>
        <v>0</v>
      </c>
      <c r="M106" s="687">
        <f t="shared" si="53"/>
        <v>0</v>
      </c>
      <c r="N106" s="687">
        <f t="shared" si="53"/>
        <v>0</v>
      </c>
      <c r="O106" s="687">
        <f>SUM(N103:N105)</f>
        <v>0</v>
      </c>
      <c r="P106" s="687">
        <f t="shared" si="53"/>
        <v>0</v>
      </c>
      <c r="Q106" s="687">
        <f t="shared" si="53"/>
        <v>0</v>
      </c>
      <c r="R106" s="687">
        <f t="shared" si="53"/>
        <v>0</v>
      </c>
      <c r="S106" s="687">
        <f t="shared" si="53"/>
        <v>0</v>
      </c>
      <c r="T106" s="687">
        <f t="shared" si="53"/>
        <v>0</v>
      </c>
      <c r="U106" s="885">
        <f t="shared" ref="U106:V106" si="54">SUM(U103:U105)</f>
        <v>0</v>
      </c>
      <c r="V106" s="885">
        <f t="shared" si="54"/>
        <v>0</v>
      </c>
      <c r="W106" s="657" t="s">
        <v>227</v>
      </c>
      <c r="X106" s="441"/>
    </row>
    <row r="107" spans="1:24" ht="15.6" x14ac:dyDescent="0.3">
      <c r="A107" s="661" t="s">
        <v>456</v>
      </c>
      <c r="B107" s="660" t="s">
        <v>228</v>
      </c>
      <c r="C107" s="768">
        <f t="shared" si="52"/>
        <v>0</v>
      </c>
      <c r="D107" s="685">
        <v>0</v>
      </c>
      <c r="E107" s="685">
        <f>'kiadások korm. funkciónként'!I107</f>
        <v>0</v>
      </c>
      <c r="F107" s="685">
        <f>'kiadások korm. funkciónként'!J107</f>
        <v>0</v>
      </c>
      <c r="G107" s="685">
        <v>0</v>
      </c>
      <c r="H107" s="685">
        <f>'kiadások korm. funkciónként'!L107</f>
        <v>0</v>
      </c>
      <c r="I107" s="685">
        <f>'kiadások korm. funkciónként'!M107</f>
        <v>0</v>
      </c>
      <c r="J107" s="685">
        <f>'kiadások korm. funkciónként'!N107</f>
        <v>0</v>
      </c>
      <c r="K107" s="685">
        <v>0</v>
      </c>
      <c r="L107" s="685">
        <f>'kiadások korm. funkciónként'!P107</f>
        <v>0</v>
      </c>
      <c r="M107" s="685">
        <f>'kiadások korm. funkciónként'!V107</f>
        <v>0</v>
      </c>
      <c r="N107" s="685">
        <f>'kiadások korm. funkciónként'!W107</f>
        <v>0</v>
      </c>
      <c r="O107" s="685">
        <f>'kiadások korm. funkciónként'!S107</f>
        <v>0</v>
      </c>
      <c r="P107" s="685">
        <f>'kiadások korm. funkciónként'!T107</f>
        <v>0</v>
      </c>
      <c r="Q107" s="685">
        <f>'kiadások korm. funkciónként'!U107</f>
        <v>0</v>
      </c>
      <c r="R107" s="877">
        <f>'kiadások korm. funkciónként'!R107</f>
        <v>0</v>
      </c>
      <c r="S107" s="877">
        <v>0</v>
      </c>
      <c r="T107" s="877">
        <v>0</v>
      </c>
      <c r="U107" s="886"/>
      <c r="V107" s="886"/>
      <c r="W107" s="660" t="s">
        <v>228</v>
      </c>
      <c r="X107" s="441"/>
    </row>
    <row r="108" spans="1:24" ht="15.6" x14ac:dyDescent="0.3">
      <c r="A108" s="661" t="s">
        <v>424</v>
      </c>
      <c r="B108" s="660" t="s">
        <v>231</v>
      </c>
      <c r="C108" s="768">
        <f t="shared" si="52"/>
        <v>0</v>
      </c>
      <c r="D108" s="685">
        <v>0</v>
      </c>
      <c r="E108" s="685">
        <f>'kiadások korm. funkciónként'!I108</f>
        <v>0</v>
      </c>
      <c r="F108" s="685">
        <f>'kiadások korm. funkciónként'!J108</f>
        <v>0</v>
      </c>
      <c r="G108" s="685">
        <v>0</v>
      </c>
      <c r="H108" s="685">
        <f>'kiadások korm. funkciónként'!L108</f>
        <v>0</v>
      </c>
      <c r="I108" s="685">
        <f>'kiadások korm. funkciónként'!M108</f>
        <v>0</v>
      </c>
      <c r="J108" s="685">
        <f>'kiadások korm. funkciónként'!N108</f>
        <v>0</v>
      </c>
      <c r="K108" s="685">
        <v>0</v>
      </c>
      <c r="L108" s="685">
        <f>'kiadások korm. funkciónként'!P108</f>
        <v>0</v>
      </c>
      <c r="M108" s="685">
        <f>'kiadások korm. funkciónként'!V108</f>
        <v>0</v>
      </c>
      <c r="N108" s="685">
        <f>'kiadások korm. funkciónként'!W108</f>
        <v>0</v>
      </c>
      <c r="O108" s="685">
        <f>'kiadások korm. funkciónként'!S108</f>
        <v>0</v>
      </c>
      <c r="P108" s="685">
        <f>'kiadások korm. funkciónként'!T108</f>
        <v>0</v>
      </c>
      <c r="Q108" s="685">
        <f>'kiadások korm. funkciónként'!U108</f>
        <v>0</v>
      </c>
      <c r="R108" s="877">
        <f>'kiadások korm. funkciónként'!R108</f>
        <v>0</v>
      </c>
      <c r="S108" s="877">
        <v>0</v>
      </c>
      <c r="T108" s="877">
        <v>0</v>
      </c>
      <c r="U108" s="886"/>
      <c r="V108" s="886"/>
      <c r="W108" s="660" t="s">
        <v>231</v>
      </c>
      <c r="X108" s="441"/>
    </row>
    <row r="109" spans="1:24" ht="15.6" x14ac:dyDescent="0.3">
      <c r="A109" s="660" t="s">
        <v>232</v>
      </c>
      <c r="B109" s="660" t="s">
        <v>233</v>
      </c>
      <c r="C109" s="768">
        <f t="shared" si="52"/>
        <v>0</v>
      </c>
      <c r="D109" s="685">
        <v>0</v>
      </c>
      <c r="E109" s="685">
        <f>'kiadások korm. funkciónként'!I109</f>
        <v>0</v>
      </c>
      <c r="F109" s="685">
        <f>'kiadások korm. funkciónként'!J109</f>
        <v>0</v>
      </c>
      <c r="G109" s="685">
        <v>0</v>
      </c>
      <c r="H109" s="685">
        <f>'kiadások korm. funkciónként'!L109</f>
        <v>0</v>
      </c>
      <c r="I109" s="685">
        <f>'kiadások korm. funkciónként'!M109</f>
        <v>0</v>
      </c>
      <c r="J109" s="685">
        <f>'kiadások korm. funkciónként'!N109</f>
        <v>0</v>
      </c>
      <c r="K109" s="685">
        <v>0</v>
      </c>
      <c r="L109" s="685">
        <f>'kiadások korm. funkciónként'!P109</f>
        <v>0</v>
      </c>
      <c r="M109" s="685">
        <f>'kiadások korm. funkciónként'!V109</f>
        <v>0</v>
      </c>
      <c r="N109" s="685">
        <f>'kiadások korm. funkciónként'!W109</f>
        <v>0</v>
      </c>
      <c r="O109" s="685">
        <f>'kiadások korm. funkciónként'!S109</f>
        <v>0</v>
      </c>
      <c r="P109" s="685">
        <f>'kiadások korm. funkciónként'!T109</f>
        <v>0</v>
      </c>
      <c r="Q109" s="685">
        <f>'kiadások korm. funkciónként'!U109</f>
        <v>0</v>
      </c>
      <c r="R109" s="877">
        <f>'kiadások korm. funkciónként'!R109</f>
        <v>0</v>
      </c>
      <c r="S109" s="877">
        <v>0</v>
      </c>
      <c r="T109" s="877">
        <v>0</v>
      </c>
      <c r="U109" s="884"/>
      <c r="V109" s="884"/>
      <c r="W109" s="660" t="s">
        <v>233</v>
      </c>
      <c r="X109" s="441"/>
    </row>
    <row r="110" spans="1:24" ht="15.6" x14ac:dyDescent="0.3">
      <c r="A110" s="660" t="s">
        <v>457</v>
      </c>
      <c r="B110" s="660" t="s">
        <v>234</v>
      </c>
      <c r="C110" s="768">
        <f t="shared" si="52"/>
        <v>0</v>
      </c>
      <c r="D110" s="685">
        <v>0</v>
      </c>
      <c r="E110" s="685">
        <f>'kiadások korm. funkciónként'!I110</f>
        <v>0</v>
      </c>
      <c r="F110" s="685">
        <f>'kiadások korm. funkciónként'!J110</f>
        <v>0</v>
      </c>
      <c r="G110" s="685">
        <v>0</v>
      </c>
      <c r="H110" s="685">
        <f>'kiadások korm. funkciónként'!L110</f>
        <v>0</v>
      </c>
      <c r="I110" s="685">
        <f>'kiadások korm. funkciónként'!M110</f>
        <v>0</v>
      </c>
      <c r="J110" s="685">
        <f>'kiadások korm. funkciónként'!N110</f>
        <v>0</v>
      </c>
      <c r="K110" s="685">
        <v>0</v>
      </c>
      <c r="L110" s="685">
        <f>'kiadások korm. funkciónként'!P110</f>
        <v>0</v>
      </c>
      <c r="M110" s="685">
        <f>'kiadások korm. funkciónként'!V110</f>
        <v>0</v>
      </c>
      <c r="N110" s="685">
        <f>'kiadások korm. funkciónként'!W110</f>
        <v>0</v>
      </c>
      <c r="O110" s="685">
        <f>'kiadások korm. funkciónként'!S110</f>
        <v>0</v>
      </c>
      <c r="P110" s="685">
        <f>'kiadások korm. funkciónként'!T110</f>
        <v>0</v>
      </c>
      <c r="Q110" s="685">
        <f>'kiadások korm. funkciónként'!U110</f>
        <v>0</v>
      </c>
      <c r="R110" s="877">
        <f>'kiadások korm. funkciónként'!R110</f>
        <v>0</v>
      </c>
      <c r="S110" s="877">
        <v>0</v>
      </c>
      <c r="T110" s="877">
        <v>0</v>
      </c>
      <c r="U110" s="884"/>
      <c r="V110" s="884"/>
      <c r="W110" s="660" t="s">
        <v>234</v>
      </c>
      <c r="X110" s="441"/>
    </row>
    <row r="111" spans="1:24" ht="15.6" x14ac:dyDescent="0.3">
      <c r="A111" s="655" t="s">
        <v>421</v>
      </c>
      <c r="B111" s="657" t="s">
        <v>235</v>
      </c>
      <c r="C111" s="772">
        <f t="shared" si="52"/>
        <v>0</v>
      </c>
      <c r="D111" s="687">
        <f>SUM(D107:D110)</f>
        <v>0</v>
      </c>
      <c r="E111" s="687">
        <f>SUM(E107:E110)</f>
        <v>0</v>
      </c>
      <c r="F111" s="687">
        <f t="shared" ref="F111:T111" si="55">SUM(F107:F110)</f>
        <v>0</v>
      </c>
      <c r="G111" s="687">
        <f t="shared" si="55"/>
        <v>0</v>
      </c>
      <c r="H111" s="687">
        <f t="shared" si="55"/>
        <v>0</v>
      </c>
      <c r="I111" s="687">
        <f t="shared" si="55"/>
        <v>0</v>
      </c>
      <c r="J111" s="687">
        <f t="shared" si="55"/>
        <v>0</v>
      </c>
      <c r="K111" s="687">
        <f t="shared" si="55"/>
        <v>0</v>
      </c>
      <c r="L111" s="687">
        <f t="shared" si="55"/>
        <v>0</v>
      </c>
      <c r="M111" s="687">
        <f t="shared" si="55"/>
        <v>0</v>
      </c>
      <c r="N111" s="687">
        <f t="shared" si="55"/>
        <v>0</v>
      </c>
      <c r="O111" s="687">
        <f t="shared" si="55"/>
        <v>0</v>
      </c>
      <c r="P111" s="687">
        <f t="shared" si="55"/>
        <v>0</v>
      </c>
      <c r="Q111" s="687">
        <f t="shared" si="55"/>
        <v>0</v>
      </c>
      <c r="R111" s="687">
        <f t="shared" si="55"/>
        <v>0</v>
      </c>
      <c r="S111" s="687">
        <f t="shared" si="55"/>
        <v>0</v>
      </c>
      <c r="T111" s="687">
        <f t="shared" si="55"/>
        <v>0</v>
      </c>
      <c r="U111" s="887">
        <f t="shared" ref="U111:V111" si="56">SUM(U107:U110)</f>
        <v>0</v>
      </c>
      <c r="V111" s="887">
        <f t="shared" si="56"/>
        <v>0</v>
      </c>
      <c r="W111" s="657" t="s">
        <v>235</v>
      </c>
      <c r="X111" s="441"/>
    </row>
    <row r="112" spans="1:24" ht="15.6" x14ac:dyDescent="0.3">
      <c r="A112" s="661" t="s">
        <v>236</v>
      </c>
      <c r="B112" s="660" t="s">
        <v>237</v>
      </c>
      <c r="C112" s="768">
        <f t="shared" si="52"/>
        <v>0</v>
      </c>
      <c r="D112" s="685">
        <v>0</v>
      </c>
      <c r="E112" s="685">
        <f>'kiadások korm. funkciónként'!I112</f>
        <v>0</v>
      </c>
      <c r="F112" s="685">
        <f>'kiadások korm. funkciónként'!J112</f>
        <v>0</v>
      </c>
      <c r="G112" s="685">
        <v>0</v>
      </c>
      <c r="H112" s="685">
        <f>'kiadások korm. funkciónként'!L112</f>
        <v>0</v>
      </c>
      <c r="I112" s="685">
        <f>'kiadások korm. funkciónként'!M112</f>
        <v>0</v>
      </c>
      <c r="J112" s="685">
        <f>'kiadások korm. funkciónként'!N112</f>
        <v>0</v>
      </c>
      <c r="K112" s="685">
        <v>0</v>
      </c>
      <c r="L112" s="685">
        <f>'kiadások korm. funkciónként'!P112</f>
        <v>0</v>
      </c>
      <c r="M112" s="685">
        <f>'kiadások korm. funkciónként'!V112</f>
        <v>0</v>
      </c>
      <c r="N112" s="685">
        <f>'kiadások korm. funkciónként'!W112</f>
        <v>0</v>
      </c>
      <c r="O112" s="685">
        <f>'kiadások korm. funkciónként'!S112</f>
        <v>0</v>
      </c>
      <c r="P112" s="685">
        <f>'kiadások korm. funkciónként'!T112</f>
        <v>0</v>
      </c>
      <c r="Q112" s="685">
        <f>'kiadások korm. funkciónként'!U112</f>
        <v>0</v>
      </c>
      <c r="R112" s="877">
        <f>'kiadások korm. funkciónként'!R112</f>
        <v>0</v>
      </c>
      <c r="S112" s="877">
        <v>0</v>
      </c>
      <c r="T112" s="877">
        <v>0</v>
      </c>
      <c r="U112" s="886"/>
      <c r="V112" s="886"/>
      <c r="W112" s="660" t="s">
        <v>237</v>
      </c>
      <c r="X112" s="441"/>
    </row>
    <row r="113" spans="1:24" ht="15.6" x14ac:dyDescent="0.3">
      <c r="A113" s="661" t="s">
        <v>238</v>
      </c>
      <c r="B113" s="660" t="s">
        <v>239</v>
      </c>
      <c r="C113" s="768">
        <f t="shared" ref="C113:C125" si="57">SUM(D113:T113)</f>
        <v>1635000</v>
      </c>
      <c r="D113" s="685">
        <v>1635000</v>
      </c>
      <c r="E113" s="685">
        <f>'kiadások korm. funkciónként'!I113</f>
        <v>0</v>
      </c>
      <c r="F113" s="685">
        <f>'kiadások korm. funkciónként'!J113</f>
        <v>0</v>
      </c>
      <c r="G113" s="685">
        <v>0</v>
      </c>
      <c r="H113" s="685">
        <f>'kiadások korm. funkciónként'!L113</f>
        <v>0</v>
      </c>
      <c r="I113" s="685">
        <f>'kiadások korm. funkciónként'!M113</f>
        <v>0</v>
      </c>
      <c r="J113" s="685">
        <f>'kiadások korm. funkciónként'!N113</f>
        <v>0</v>
      </c>
      <c r="K113" s="685">
        <v>0</v>
      </c>
      <c r="L113" s="685">
        <f>'kiadások korm. funkciónként'!P113</f>
        <v>0</v>
      </c>
      <c r="M113" s="685">
        <f>'kiadások korm. funkciónként'!V113</f>
        <v>0</v>
      </c>
      <c r="N113" s="685">
        <f>'kiadások korm. funkciónként'!W113</f>
        <v>0</v>
      </c>
      <c r="O113" s="685">
        <f>'kiadások korm. funkciónként'!S113</f>
        <v>0</v>
      </c>
      <c r="P113" s="685">
        <f>'kiadások korm. funkciónként'!T113</f>
        <v>0</v>
      </c>
      <c r="Q113" s="685">
        <f>'kiadások korm. funkciónként'!U113</f>
        <v>0</v>
      </c>
      <c r="R113" s="877">
        <f>'kiadások korm. funkciónként'!R113</f>
        <v>0</v>
      </c>
      <c r="S113" s="877">
        <v>0</v>
      </c>
      <c r="T113" s="877">
        <v>0</v>
      </c>
      <c r="U113" s="886"/>
      <c r="V113" s="886"/>
      <c r="W113" s="660" t="s">
        <v>239</v>
      </c>
      <c r="X113" s="441"/>
    </row>
    <row r="114" spans="1:24" ht="15.6" x14ac:dyDescent="0.3">
      <c r="A114" s="655" t="s">
        <v>240</v>
      </c>
      <c r="B114" s="657" t="s">
        <v>241</v>
      </c>
      <c r="C114" s="768">
        <f t="shared" si="57"/>
        <v>0</v>
      </c>
      <c r="D114" s="687">
        <v>0</v>
      </c>
      <c r="E114" s="685">
        <v>0</v>
      </c>
      <c r="F114" s="685">
        <f>'kiadások korm. funkciónként'!J114</f>
        <v>0</v>
      </c>
      <c r="G114" s="685">
        <v>0</v>
      </c>
      <c r="H114" s="685">
        <f>'kiadások korm. funkciónként'!L114</f>
        <v>0</v>
      </c>
      <c r="I114" s="685">
        <f>'kiadások korm. funkciónként'!M114</f>
        <v>0</v>
      </c>
      <c r="J114" s="685">
        <f>'kiadások korm. funkciónként'!N114</f>
        <v>0</v>
      </c>
      <c r="K114" s="685">
        <v>0</v>
      </c>
      <c r="L114" s="685">
        <f>'kiadások korm. funkciónként'!P114</f>
        <v>0</v>
      </c>
      <c r="M114" s="685">
        <f>'kiadások korm. funkciónként'!V114</f>
        <v>0</v>
      </c>
      <c r="N114" s="685">
        <f>'kiadások korm. funkciónként'!W114</f>
        <v>0</v>
      </c>
      <c r="O114" s="685">
        <f>'kiadások korm. funkciónként'!S114</f>
        <v>0</v>
      </c>
      <c r="P114" s="685">
        <f>'kiadások korm. funkciónként'!T114</f>
        <v>0</v>
      </c>
      <c r="Q114" s="685">
        <f>'kiadások korm. funkciónként'!U114</f>
        <v>0</v>
      </c>
      <c r="R114" s="877">
        <f>'kiadások korm. funkciónként'!R114</f>
        <v>0</v>
      </c>
      <c r="S114" s="877">
        <v>0</v>
      </c>
      <c r="T114" s="877">
        <v>0</v>
      </c>
      <c r="U114" s="887"/>
      <c r="V114" s="887"/>
      <c r="W114" s="657" t="s">
        <v>241</v>
      </c>
      <c r="X114" s="441"/>
    </row>
    <row r="115" spans="1:24" ht="15.6" x14ac:dyDescent="0.3">
      <c r="A115" s="661" t="s">
        <v>242</v>
      </c>
      <c r="B115" s="660" t="s">
        <v>243</v>
      </c>
      <c r="C115" s="768">
        <f t="shared" si="57"/>
        <v>0</v>
      </c>
      <c r="D115" s="685">
        <v>0</v>
      </c>
      <c r="E115" s="685">
        <f>'kiadások korm. funkciónként'!I115</f>
        <v>0</v>
      </c>
      <c r="F115" s="685">
        <f>'kiadások korm. funkciónként'!J115</f>
        <v>0</v>
      </c>
      <c r="G115" s="685">
        <v>0</v>
      </c>
      <c r="H115" s="685">
        <f>'kiadások korm. funkciónként'!L115</f>
        <v>0</v>
      </c>
      <c r="I115" s="685">
        <f>'kiadások korm. funkciónként'!M115</f>
        <v>0</v>
      </c>
      <c r="J115" s="685">
        <f>'kiadások korm. funkciónként'!N115</f>
        <v>0</v>
      </c>
      <c r="K115" s="685">
        <v>0</v>
      </c>
      <c r="L115" s="685">
        <f>'kiadások korm. funkciónként'!P115</f>
        <v>0</v>
      </c>
      <c r="M115" s="685">
        <f>'kiadások korm. funkciónként'!V115</f>
        <v>0</v>
      </c>
      <c r="N115" s="685">
        <f>'kiadások korm. funkciónként'!W115</f>
        <v>0</v>
      </c>
      <c r="O115" s="685">
        <f>'kiadások korm. funkciónként'!S115</f>
        <v>0</v>
      </c>
      <c r="P115" s="685">
        <f>'kiadások korm. funkciónként'!T115</f>
        <v>0</v>
      </c>
      <c r="Q115" s="685">
        <f>'kiadások korm. funkciónként'!U115</f>
        <v>0</v>
      </c>
      <c r="R115" s="877">
        <f>'kiadások korm. funkciónként'!R115</f>
        <v>0</v>
      </c>
      <c r="S115" s="877">
        <v>0</v>
      </c>
      <c r="T115" s="877">
        <v>0</v>
      </c>
      <c r="U115" s="886"/>
      <c r="V115" s="886"/>
      <c r="W115" s="660" t="s">
        <v>243</v>
      </c>
      <c r="X115" s="441"/>
    </row>
    <row r="116" spans="1:24" ht="15.6" x14ac:dyDescent="0.3">
      <c r="A116" s="661" t="s">
        <v>244</v>
      </c>
      <c r="B116" s="660" t="s">
        <v>245</v>
      </c>
      <c r="C116" s="768">
        <f t="shared" si="57"/>
        <v>0</v>
      </c>
      <c r="D116" s="685">
        <v>0</v>
      </c>
      <c r="E116" s="685">
        <f>'kiadások korm. funkciónként'!I116</f>
        <v>0</v>
      </c>
      <c r="F116" s="685">
        <f>'kiadások korm. funkciónként'!J116</f>
        <v>0</v>
      </c>
      <c r="G116" s="685">
        <v>0</v>
      </c>
      <c r="H116" s="685">
        <f>'kiadások korm. funkciónként'!L116</f>
        <v>0</v>
      </c>
      <c r="I116" s="685">
        <f>'kiadások korm. funkciónként'!M116</f>
        <v>0</v>
      </c>
      <c r="J116" s="685">
        <f>'kiadások korm. funkciónként'!N116</f>
        <v>0</v>
      </c>
      <c r="K116" s="685">
        <v>0</v>
      </c>
      <c r="L116" s="685">
        <f>'kiadások korm. funkciónként'!P116</f>
        <v>0</v>
      </c>
      <c r="M116" s="685">
        <f>'kiadások korm. funkciónként'!V116</f>
        <v>0</v>
      </c>
      <c r="N116" s="685">
        <f>'kiadások korm. funkciónként'!W116</f>
        <v>0</v>
      </c>
      <c r="O116" s="685">
        <f>'kiadások korm. funkciónként'!S116</f>
        <v>0</v>
      </c>
      <c r="P116" s="685">
        <f>'kiadások korm. funkciónként'!T116</f>
        <v>0</v>
      </c>
      <c r="Q116" s="685">
        <f>'kiadások korm. funkciónként'!U116</f>
        <v>0</v>
      </c>
      <c r="R116" s="877">
        <f>'kiadások korm. funkciónként'!R116</f>
        <v>0</v>
      </c>
      <c r="S116" s="877">
        <v>0</v>
      </c>
      <c r="T116" s="877">
        <v>0</v>
      </c>
      <c r="U116" s="886"/>
      <c r="V116" s="886"/>
      <c r="W116" s="660" t="s">
        <v>245</v>
      </c>
      <c r="X116" s="441"/>
    </row>
    <row r="117" spans="1:24" ht="15.6" x14ac:dyDescent="0.3">
      <c r="A117" s="661" t="s">
        <v>246</v>
      </c>
      <c r="B117" s="660" t="s">
        <v>247</v>
      </c>
      <c r="C117" s="768">
        <f t="shared" si="57"/>
        <v>0</v>
      </c>
      <c r="D117" s="685">
        <v>0</v>
      </c>
      <c r="E117" s="685">
        <f>'kiadások korm. funkciónként'!I117</f>
        <v>0</v>
      </c>
      <c r="F117" s="685">
        <f>'kiadások korm. funkciónként'!J117</f>
        <v>0</v>
      </c>
      <c r="G117" s="685">
        <v>0</v>
      </c>
      <c r="H117" s="685">
        <f>'kiadások korm. funkciónként'!L117</f>
        <v>0</v>
      </c>
      <c r="I117" s="685">
        <f>'kiadások korm. funkciónként'!M117</f>
        <v>0</v>
      </c>
      <c r="J117" s="685">
        <f>'kiadások korm. funkciónként'!N117</f>
        <v>0</v>
      </c>
      <c r="K117" s="685">
        <v>0</v>
      </c>
      <c r="L117" s="685">
        <f>'kiadások korm. funkciónként'!P117</f>
        <v>0</v>
      </c>
      <c r="M117" s="685">
        <f>'kiadások korm. funkciónként'!V117</f>
        <v>0</v>
      </c>
      <c r="N117" s="685">
        <f>'kiadások korm. funkciónként'!W117</f>
        <v>0</v>
      </c>
      <c r="O117" s="685">
        <f>'kiadások korm. funkciónként'!S117</f>
        <v>0</v>
      </c>
      <c r="P117" s="685">
        <f>'kiadások korm. funkciónként'!T117</f>
        <v>0</v>
      </c>
      <c r="Q117" s="685">
        <f>'kiadások korm. funkciónként'!U117</f>
        <v>0</v>
      </c>
      <c r="R117" s="877">
        <f>'kiadások korm. funkciónként'!R117</f>
        <v>0</v>
      </c>
      <c r="S117" s="877">
        <v>0</v>
      </c>
      <c r="T117" s="877">
        <v>0</v>
      </c>
      <c r="U117" s="886"/>
      <c r="V117" s="886"/>
      <c r="W117" s="660" t="s">
        <v>247</v>
      </c>
      <c r="X117" s="441"/>
    </row>
    <row r="118" spans="1:24" ht="15.6" x14ac:dyDescent="0.3">
      <c r="A118" s="655" t="s">
        <v>422</v>
      </c>
      <c r="B118" s="657" t="s">
        <v>248</v>
      </c>
      <c r="C118" s="768">
        <f t="shared" si="57"/>
        <v>1635000</v>
      </c>
      <c r="D118" s="687">
        <f>SUM(D106,D111:D117)</f>
        <v>1635000</v>
      </c>
      <c r="E118" s="687">
        <v>0</v>
      </c>
      <c r="F118" s="687">
        <f>'kiadások korm. funkciónként'!J118</f>
        <v>0</v>
      </c>
      <c r="G118" s="687">
        <f>'kiadások korm. funkciónként'!K118</f>
        <v>0</v>
      </c>
      <c r="H118" s="687">
        <f>'kiadások korm. funkciónként'!L118</f>
        <v>0</v>
      </c>
      <c r="I118" s="687">
        <f>'kiadások korm. funkciónként'!M118</f>
        <v>0</v>
      </c>
      <c r="J118" s="687">
        <f>'kiadások korm. funkciónként'!N118</f>
        <v>0</v>
      </c>
      <c r="K118" s="687">
        <f>'kiadások korm. funkciónként'!O118</f>
        <v>0</v>
      </c>
      <c r="L118" s="687">
        <f>'kiadások korm. funkciónként'!P118</f>
        <v>0</v>
      </c>
      <c r="M118" s="687">
        <f>'kiadások korm. funkciónként'!V118</f>
        <v>0</v>
      </c>
      <c r="N118" s="687">
        <f>'kiadások korm. funkciónként'!W118</f>
        <v>0</v>
      </c>
      <c r="O118" s="687">
        <f>'kiadások korm. funkciónként'!S118</f>
        <v>0</v>
      </c>
      <c r="P118" s="687">
        <f>'kiadások korm. funkciónként'!T118</f>
        <v>0</v>
      </c>
      <c r="Q118" s="687">
        <f>'kiadások korm. funkciónként'!U118</f>
        <v>0</v>
      </c>
      <c r="R118" s="880">
        <f>'kiadások korm. funkciónként'!R118</f>
        <v>0</v>
      </c>
      <c r="S118" s="880">
        <f>'kiadások korm. funkciónként'!S118</f>
        <v>0</v>
      </c>
      <c r="T118" s="880">
        <v>0</v>
      </c>
      <c r="U118" s="887">
        <f t="shared" ref="U118:V118" si="58">U106+U111+U114+U115+U116+U117</f>
        <v>0</v>
      </c>
      <c r="V118" s="887">
        <f t="shared" si="58"/>
        <v>0</v>
      </c>
      <c r="W118" s="657" t="s">
        <v>248</v>
      </c>
      <c r="X118" s="441"/>
    </row>
    <row r="119" spans="1:24" ht="15.6" x14ac:dyDescent="0.3">
      <c r="A119" s="661" t="s">
        <v>249</v>
      </c>
      <c r="B119" s="660" t="s">
        <v>250</v>
      </c>
      <c r="C119" s="768">
        <f t="shared" si="57"/>
        <v>0</v>
      </c>
      <c r="D119" s="685">
        <v>0</v>
      </c>
      <c r="E119" s="685">
        <f>'kiadások korm. funkciónként'!I119</f>
        <v>0</v>
      </c>
      <c r="F119" s="685">
        <f>'kiadások korm. funkciónként'!J119</f>
        <v>0</v>
      </c>
      <c r="G119" s="685">
        <v>0</v>
      </c>
      <c r="H119" s="685">
        <f>'kiadások korm. funkciónként'!L119</f>
        <v>0</v>
      </c>
      <c r="I119" s="685">
        <f>'kiadások korm. funkciónként'!M119</f>
        <v>0</v>
      </c>
      <c r="J119" s="685">
        <f>'kiadások korm. funkciónként'!N119</f>
        <v>0</v>
      </c>
      <c r="K119" s="685">
        <v>0</v>
      </c>
      <c r="L119" s="685">
        <f>'kiadások korm. funkciónként'!P119</f>
        <v>0</v>
      </c>
      <c r="M119" s="685">
        <f>'kiadások korm. funkciónként'!V119</f>
        <v>0</v>
      </c>
      <c r="N119" s="685">
        <f>'kiadások korm. funkciónként'!W119</f>
        <v>0</v>
      </c>
      <c r="O119" s="685">
        <f>'kiadások korm. funkciónként'!S119</f>
        <v>0</v>
      </c>
      <c r="P119" s="685">
        <f>'kiadások korm. funkciónként'!T119</f>
        <v>0</v>
      </c>
      <c r="Q119" s="685">
        <f>'kiadások korm. funkciónként'!U119</f>
        <v>0</v>
      </c>
      <c r="R119" s="877">
        <f>'kiadások korm. funkciónként'!R119</f>
        <v>0</v>
      </c>
      <c r="S119" s="877">
        <v>0</v>
      </c>
      <c r="T119" s="877">
        <v>0</v>
      </c>
      <c r="U119" s="886"/>
      <c r="V119" s="886"/>
      <c r="W119" s="660" t="s">
        <v>250</v>
      </c>
      <c r="X119" s="441"/>
    </row>
    <row r="120" spans="1:24" ht="15.6" x14ac:dyDescent="0.3">
      <c r="A120" s="660" t="s">
        <v>251</v>
      </c>
      <c r="B120" s="660" t="s">
        <v>252</v>
      </c>
      <c r="C120" s="768">
        <f t="shared" si="57"/>
        <v>0</v>
      </c>
      <c r="D120" s="685">
        <v>0</v>
      </c>
      <c r="E120" s="685">
        <f>'kiadások korm. funkciónként'!I120</f>
        <v>0</v>
      </c>
      <c r="F120" s="685">
        <f>'kiadások korm. funkciónként'!J120</f>
        <v>0</v>
      </c>
      <c r="G120" s="685">
        <v>0</v>
      </c>
      <c r="H120" s="685">
        <f>'kiadások korm. funkciónként'!L120</f>
        <v>0</v>
      </c>
      <c r="I120" s="685">
        <f>'kiadások korm. funkciónként'!M120</f>
        <v>0</v>
      </c>
      <c r="J120" s="685">
        <f>'kiadások korm. funkciónként'!N120</f>
        <v>0</v>
      </c>
      <c r="K120" s="685">
        <v>0</v>
      </c>
      <c r="L120" s="685">
        <f>'kiadások korm. funkciónként'!P120</f>
        <v>0</v>
      </c>
      <c r="M120" s="685">
        <f>'kiadások korm. funkciónként'!V120</f>
        <v>0</v>
      </c>
      <c r="N120" s="685">
        <f>'kiadások korm. funkciónként'!W120</f>
        <v>0</v>
      </c>
      <c r="O120" s="685">
        <f>'kiadások korm. funkciónként'!S120</f>
        <v>0</v>
      </c>
      <c r="P120" s="685">
        <f>'kiadások korm. funkciónként'!T120</f>
        <v>0</v>
      </c>
      <c r="Q120" s="685">
        <f>'kiadások korm. funkciónként'!U120</f>
        <v>0</v>
      </c>
      <c r="R120" s="877">
        <f>'kiadások korm. funkciónként'!R120</f>
        <v>0</v>
      </c>
      <c r="S120" s="877">
        <v>0</v>
      </c>
      <c r="T120" s="877">
        <v>0</v>
      </c>
      <c r="U120" s="884"/>
      <c r="V120" s="884"/>
      <c r="W120" s="660" t="s">
        <v>252</v>
      </c>
      <c r="X120" s="441"/>
    </row>
    <row r="121" spans="1:24" ht="15.6" x14ac:dyDescent="0.3">
      <c r="A121" s="661" t="s">
        <v>458</v>
      </c>
      <c r="B121" s="660" t="s">
        <v>253</v>
      </c>
      <c r="C121" s="768">
        <f t="shared" si="57"/>
        <v>0</v>
      </c>
      <c r="D121" s="685">
        <v>0</v>
      </c>
      <c r="E121" s="685">
        <f>'kiadások korm. funkciónként'!I121</f>
        <v>0</v>
      </c>
      <c r="F121" s="685">
        <f>'kiadások korm. funkciónként'!J121</f>
        <v>0</v>
      </c>
      <c r="G121" s="685">
        <v>0</v>
      </c>
      <c r="H121" s="685">
        <f>'kiadások korm. funkciónként'!L121</f>
        <v>0</v>
      </c>
      <c r="I121" s="685">
        <f>'kiadások korm. funkciónként'!M121</f>
        <v>0</v>
      </c>
      <c r="J121" s="685">
        <f>'kiadások korm. funkciónként'!N121</f>
        <v>0</v>
      </c>
      <c r="K121" s="685">
        <v>0</v>
      </c>
      <c r="L121" s="685">
        <f>'kiadások korm. funkciónként'!P121</f>
        <v>0</v>
      </c>
      <c r="M121" s="685">
        <f>'kiadások korm. funkciónként'!V121</f>
        <v>0</v>
      </c>
      <c r="N121" s="685">
        <f>'kiadások korm. funkciónként'!W121</f>
        <v>0</v>
      </c>
      <c r="O121" s="685">
        <f>'kiadások korm. funkciónként'!S121</f>
        <v>0</v>
      </c>
      <c r="P121" s="685">
        <f>'kiadások korm. funkciónként'!T121</f>
        <v>0</v>
      </c>
      <c r="Q121" s="685">
        <f>'kiadások korm. funkciónként'!U121</f>
        <v>0</v>
      </c>
      <c r="R121" s="877">
        <f>'kiadások korm. funkciónként'!R121</f>
        <v>0</v>
      </c>
      <c r="S121" s="877">
        <v>0</v>
      </c>
      <c r="T121" s="877">
        <v>0</v>
      </c>
      <c r="U121" s="886"/>
      <c r="V121" s="886"/>
      <c r="W121" s="660" t="s">
        <v>253</v>
      </c>
      <c r="X121" s="441"/>
    </row>
    <row r="122" spans="1:24" ht="15.6" x14ac:dyDescent="0.3">
      <c r="A122" s="661" t="s">
        <v>427</v>
      </c>
      <c r="B122" s="660" t="s">
        <v>254</v>
      </c>
      <c r="C122" s="768">
        <f t="shared" si="57"/>
        <v>0</v>
      </c>
      <c r="D122" s="685">
        <v>0</v>
      </c>
      <c r="E122" s="685">
        <f>'kiadások korm. funkciónként'!I122</f>
        <v>0</v>
      </c>
      <c r="F122" s="685">
        <f>'kiadások korm. funkciónként'!J122</f>
        <v>0</v>
      </c>
      <c r="G122" s="685">
        <v>0</v>
      </c>
      <c r="H122" s="685">
        <f>'kiadások korm. funkciónként'!L122</f>
        <v>0</v>
      </c>
      <c r="I122" s="685">
        <f>'kiadások korm. funkciónként'!M122</f>
        <v>0</v>
      </c>
      <c r="J122" s="685">
        <f>'kiadások korm. funkciónként'!N122</f>
        <v>0</v>
      </c>
      <c r="K122" s="685">
        <v>0</v>
      </c>
      <c r="L122" s="685">
        <f>'kiadások korm. funkciónként'!P122</f>
        <v>0</v>
      </c>
      <c r="M122" s="685">
        <f>'kiadások korm. funkciónként'!V122</f>
        <v>0</v>
      </c>
      <c r="N122" s="685">
        <f>'kiadások korm. funkciónként'!W122</f>
        <v>0</v>
      </c>
      <c r="O122" s="685">
        <f>'kiadások korm. funkciónként'!S122</f>
        <v>0</v>
      </c>
      <c r="P122" s="685">
        <f>'kiadások korm. funkciónként'!T122</f>
        <v>0</v>
      </c>
      <c r="Q122" s="685">
        <f>'kiadások korm. funkciónként'!U122</f>
        <v>0</v>
      </c>
      <c r="R122" s="877">
        <f>'kiadások korm. funkciónként'!R122</f>
        <v>0</v>
      </c>
      <c r="S122" s="877">
        <v>0</v>
      </c>
      <c r="T122" s="877">
        <v>0</v>
      </c>
      <c r="U122" s="886"/>
      <c r="V122" s="886"/>
      <c r="W122" s="660" t="s">
        <v>254</v>
      </c>
      <c r="X122" s="441"/>
    </row>
    <row r="123" spans="1:24" ht="15.6" x14ac:dyDescent="0.3">
      <c r="A123" s="655" t="s">
        <v>428</v>
      </c>
      <c r="B123" s="657" t="s">
        <v>258</v>
      </c>
      <c r="C123" s="768">
        <f t="shared" si="57"/>
        <v>0</v>
      </c>
      <c r="D123" s="687">
        <f>SUM(D119:D122)</f>
        <v>0</v>
      </c>
      <c r="E123" s="687">
        <f>'kiadások korm. funkciónként'!I123</f>
        <v>0</v>
      </c>
      <c r="F123" s="687">
        <f>'kiadások korm. funkciónként'!J123</f>
        <v>0</v>
      </c>
      <c r="G123" s="687">
        <f>'kiadások korm. funkciónként'!K123</f>
        <v>0</v>
      </c>
      <c r="H123" s="687">
        <f>'kiadások korm. funkciónként'!L123</f>
        <v>0</v>
      </c>
      <c r="I123" s="687">
        <f>'kiadások korm. funkciónként'!M123</f>
        <v>0</v>
      </c>
      <c r="J123" s="687">
        <f>'kiadások korm. funkciónként'!N123</f>
        <v>0</v>
      </c>
      <c r="K123" s="687">
        <f>'kiadások korm. funkciónként'!O123</f>
        <v>0</v>
      </c>
      <c r="L123" s="687">
        <f>'kiadások korm. funkciónként'!P123</f>
        <v>0</v>
      </c>
      <c r="M123" s="687">
        <f>'kiadások korm. funkciónként'!V123</f>
        <v>0</v>
      </c>
      <c r="N123" s="687">
        <f>'kiadások korm. funkciónként'!W123</f>
        <v>0</v>
      </c>
      <c r="O123" s="687">
        <f>'kiadások korm. funkciónként'!S123</f>
        <v>0</v>
      </c>
      <c r="P123" s="687">
        <f>'kiadások korm. funkciónként'!T123</f>
        <v>0</v>
      </c>
      <c r="Q123" s="687">
        <f>'kiadások korm. funkciónként'!U123</f>
        <v>0</v>
      </c>
      <c r="R123" s="880">
        <f>'kiadások korm. funkciónként'!R123</f>
        <v>0</v>
      </c>
      <c r="S123" s="880">
        <f>'kiadások korm. funkciónként'!S123</f>
        <v>0</v>
      </c>
      <c r="T123" s="880">
        <v>0</v>
      </c>
      <c r="U123" s="887">
        <f t="shared" ref="U123:V123" si="59">SUM(U119:U122)</f>
        <v>0</v>
      </c>
      <c r="V123" s="887">
        <f t="shared" si="59"/>
        <v>0</v>
      </c>
      <c r="W123" s="657" t="s">
        <v>258</v>
      </c>
      <c r="X123" s="441"/>
    </row>
    <row r="124" spans="1:24" ht="31.2" x14ac:dyDescent="0.3">
      <c r="A124" s="660" t="s">
        <v>259</v>
      </c>
      <c r="B124" s="660" t="s">
        <v>260</v>
      </c>
      <c r="C124" s="768">
        <f t="shared" si="57"/>
        <v>0</v>
      </c>
      <c r="D124" s="685">
        <v>0</v>
      </c>
      <c r="E124" s="685">
        <f>'kiadások korm. funkciónként'!I124</f>
        <v>0</v>
      </c>
      <c r="F124" s="685">
        <f>'kiadások korm. funkciónként'!J124</f>
        <v>0</v>
      </c>
      <c r="G124" s="685">
        <v>0</v>
      </c>
      <c r="H124" s="685">
        <f>'kiadások korm. funkciónként'!L124</f>
        <v>0</v>
      </c>
      <c r="I124" s="685">
        <f>'kiadások korm. funkciónként'!M124</f>
        <v>0</v>
      </c>
      <c r="J124" s="685">
        <f>'kiadások korm. funkciónként'!N124</f>
        <v>0</v>
      </c>
      <c r="K124" s="685">
        <v>0</v>
      </c>
      <c r="L124" s="685">
        <f>'kiadások korm. funkciónként'!P124</f>
        <v>0</v>
      </c>
      <c r="M124" s="685">
        <f>'kiadások korm. funkciónként'!V124</f>
        <v>0</v>
      </c>
      <c r="N124" s="685">
        <f>'kiadások korm. funkciónként'!W124</f>
        <v>0</v>
      </c>
      <c r="O124" s="685">
        <f>'kiadások korm. funkciónként'!S124</f>
        <v>0</v>
      </c>
      <c r="P124" s="685">
        <f>'kiadások korm. funkciónként'!T124</f>
        <v>0</v>
      </c>
      <c r="Q124" s="685">
        <f>'kiadások korm. funkciónként'!U124</f>
        <v>0</v>
      </c>
      <c r="R124" s="877">
        <f>'kiadások korm. funkciónként'!R124</f>
        <v>0</v>
      </c>
      <c r="S124" s="877">
        <v>0</v>
      </c>
      <c r="T124" s="877">
        <v>0</v>
      </c>
      <c r="U124" s="884"/>
      <c r="V124" s="884"/>
      <c r="W124" s="660" t="s">
        <v>260</v>
      </c>
      <c r="X124" s="441"/>
    </row>
    <row r="125" spans="1:24" ht="15.6" x14ac:dyDescent="0.3">
      <c r="A125" s="655" t="s">
        <v>462</v>
      </c>
      <c r="B125" s="657" t="s">
        <v>261</v>
      </c>
      <c r="C125" s="772">
        <f t="shared" si="57"/>
        <v>1635000</v>
      </c>
      <c r="D125" s="687">
        <f>SUM(D118,D123:D124)</f>
        <v>1635000</v>
      </c>
      <c r="E125" s="687">
        <v>0</v>
      </c>
      <c r="F125" s="687">
        <f>'kiadások korm. funkciónként'!J125</f>
        <v>0</v>
      </c>
      <c r="G125" s="687">
        <f>'kiadások korm. funkciónként'!K125</f>
        <v>0</v>
      </c>
      <c r="H125" s="687">
        <f>'kiadások korm. funkciónként'!L125</f>
        <v>0</v>
      </c>
      <c r="I125" s="687">
        <f>'kiadások korm. funkciónként'!M125</f>
        <v>0</v>
      </c>
      <c r="J125" s="687">
        <f>'kiadások korm. funkciónként'!N125</f>
        <v>0</v>
      </c>
      <c r="K125" s="687">
        <f>'kiadások korm. funkciónként'!O125</f>
        <v>0</v>
      </c>
      <c r="L125" s="687">
        <f>'kiadások korm. funkciónként'!P125</f>
        <v>0</v>
      </c>
      <c r="M125" s="687">
        <f>'kiadások korm. funkciónként'!V125</f>
        <v>0</v>
      </c>
      <c r="N125" s="687">
        <f>'kiadások korm. funkciónként'!W125</f>
        <v>0</v>
      </c>
      <c r="O125" s="687">
        <f>'kiadások korm. funkciónként'!S125</f>
        <v>0</v>
      </c>
      <c r="P125" s="687">
        <f>'kiadások korm. funkciónként'!T125</f>
        <v>0</v>
      </c>
      <c r="Q125" s="687">
        <f>'kiadások korm. funkciónként'!U125</f>
        <v>0</v>
      </c>
      <c r="R125" s="880">
        <f>'kiadások korm. funkciónként'!R125</f>
        <v>0</v>
      </c>
      <c r="S125" s="880">
        <f>'kiadások korm. funkciónként'!S125</f>
        <v>0</v>
      </c>
      <c r="T125" s="880">
        <v>0</v>
      </c>
      <c r="U125" s="887">
        <f t="shared" ref="U125:V125" si="60">U118+U123+U124</f>
        <v>0</v>
      </c>
      <c r="V125" s="887">
        <f t="shared" si="60"/>
        <v>0</v>
      </c>
      <c r="W125" s="657" t="s">
        <v>261</v>
      </c>
      <c r="X125" s="441"/>
    </row>
    <row r="126" spans="1:24" ht="15.6" x14ac:dyDescent="0.3">
      <c r="A126" s="671" t="s">
        <v>499</v>
      </c>
      <c r="B126" s="615"/>
      <c r="C126" s="772">
        <f>C102+C125</f>
        <v>65974408</v>
      </c>
      <c r="D126" s="772">
        <f t="shared" ref="D126:T126" si="61">D102+D125</f>
        <v>1635000</v>
      </c>
      <c r="E126" s="772">
        <f t="shared" si="61"/>
        <v>1060000</v>
      </c>
      <c r="F126" s="772">
        <f t="shared" si="61"/>
        <v>19108094</v>
      </c>
      <c r="G126" s="772">
        <f t="shared" si="61"/>
        <v>618000</v>
      </c>
      <c r="H126" s="772">
        <f t="shared" si="61"/>
        <v>4299665</v>
      </c>
      <c r="I126" s="772">
        <f t="shared" si="61"/>
        <v>1011000</v>
      </c>
      <c r="J126" s="772">
        <f t="shared" si="61"/>
        <v>509000</v>
      </c>
      <c r="K126" s="772">
        <f t="shared" si="61"/>
        <v>32000</v>
      </c>
      <c r="L126" s="772">
        <f t="shared" si="61"/>
        <v>3703000</v>
      </c>
      <c r="M126" s="772">
        <f t="shared" si="61"/>
        <v>889000</v>
      </c>
      <c r="N126" s="772">
        <f t="shared" si="61"/>
        <v>0</v>
      </c>
      <c r="O126" s="772">
        <f t="shared" si="61"/>
        <v>6903468</v>
      </c>
      <c r="P126" s="772">
        <f t="shared" si="61"/>
        <v>3383000</v>
      </c>
      <c r="Q126" s="772">
        <f t="shared" si="61"/>
        <v>1347000</v>
      </c>
      <c r="R126" s="505">
        <f t="shared" si="61"/>
        <v>4489000</v>
      </c>
      <c r="S126" s="505">
        <f t="shared" si="61"/>
        <v>3220000</v>
      </c>
      <c r="T126" s="505">
        <f t="shared" si="61"/>
        <v>13767181</v>
      </c>
      <c r="U126" s="882">
        <f t="shared" ref="U126:V126" si="62">U28+U29+U54+U63+U77+U86+U91+U100+U125</f>
        <v>0</v>
      </c>
      <c r="V126" s="882">
        <f t="shared" si="62"/>
        <v>0</v>
      </c>
      <c r="W126" s="873"/>
      <c r="X126" s="441"/>
    </row>
    <row r="127" spans="1:24" x14ac:dyDescent="0.3">
      <c r="B127" s="449"/>
      <c r="C127" s="448"/>
      <c r="D127" s="448"/>
      <c r="E127" s="449"/>
      <c r="F127" s="449"/>
      <c r="G127" s="449"/>
      <c r="H127" s="449"/>
      <c r="I127" s="449"/>
      <c r="J127" s="449"/>
      <c r="K127" s="449"/>
      <c r="L127" s="449"/>
      <c r="M127" s="449"/>
      <c r="N127" s="449"/>
      <c r="O127" s="449"/>
      <c r="P127" s="449"/>
      <c r="Q127" s="449"/>
      <c r="W127" s="449"/>
    </row>
    <row r="128" spans="1:24" x14ac:dyDescent="0.3">
      <c r="B128" s="449"/>
      <c r="C128" s="448"/>
      <c r="D128" s="448"/>
      <c r="E128" s="449"/>
      <c r="F128" s="449"/>
      <c r="G128" s="449"/>
      <c r="H128" s="449"/>
      <c r="I128" s="449"/>
      <c r="J128" s="449"/>
      <c r="K128" s="449"/>
      <c r="L128" s="449"/>
      <c r="M128" s="449"/>
      <c r="N128" s="449"/>
      <c r="O128" s="449"/>
      <c r="P128" s="449"/>
      <c r="Q128" s="449"/>
      <c r="R128" s="449"/>
      <c r="S128" s="449"/>
      <c r="T128" s="449"/>
      <c r="U128" s="449"/>
      <c r="V128" s="449"/>
      <c r="W128" s="449"/>
    </row>
    <row r="129" spans="2:23" x14ac:dyDescent="0.3">
      <c r="B129" s="449"/>
      <c r="C129" s="448"/>
      <c r="D129" s="448"/>
      <c r="E129" s="449"/>
      <c r="F129" s="449"/>
      <c r="G129" s="449"/>
      <c r="H129" s="449"/>
      <c r="I129" s="449"/>
      <c r="J129" s="449"/>
      <c r="K129" s="449"/>
      <c r="L129" s="449"/>
      <c r="M129" s="449"/>
      <c r="N129" s="449"/>
      <c r="O129" s="449"/>
      <c r="P129" s="449"/>
      <c r="Q129" s="449"/>
      <c r="R129" s="449"/>
      <c r="S129" s="449"/>
      <c r="T129" s="449"/>
      <c r="U129" s="449"/>
      <c r="V129" s="449"/>
      <c r="W129" s="449"/>
    </row>
    <row r="130" spans="2:23" x14ac:dyDescent="0.3">
      <c r="B130" s="449"/>
      <c r="C130" s="448"/>
      <c r="D130" s="448"/>
      <c r="E130" s="449"/>
      <c r="F130" s="449"/>
      <c r="G130" s="449"/>
      <c r="H130" s="449"/>
      <c r="I130" s="449"/>
      <c r="J130" s="449"/>
      <c r="K130" s="449"/>
      <c r="L130" s="449"/>
      <c r="M130" s="449"/>
      <c r="N130" s="449"/>
      <c r="O130" s="449"/>
      <c r="P130" s="449"/>
      <c r="Q130" s="449"/>
      <c r="R130" s="449"/>
      <c r="S130" s="449"/>
      <c r="T130" s="449"/>
      <c r="U130" s="449"/>
      <c r="V130" s="449"/>
      <c r="W130" s="449"/>
    </row>
    <row r="131" spans="2:23" x14ac:dyDescent="0.3">
      <c r="B131" s="449"/>
      <c r="C131" s="448"/>
      <c r="D131" s="448"/>
      <c r="E131" s="449"/>
      <c r="F131" s="449"/>
      <c r="G131" s="449"/>
      <c r="H131" s="449"/>
      <c r="I131" s="449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/>
      <c r="W131" s="449"/>
    </row>
    <row r="132" spans="2:23" x14ac:dyDescent="0.3">
      <c r="B132" s="449"/>
      <c r="C132" s="448"/>
      <c r="D132" s="448"/>
      <c r="E132" s="449"/>
      <c r="F132" s="449"/>
      <c r="G132" s="449"/>
      <c r="H132" s="449"/>
      <c r="I132" s="449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</row>
    <row r="133" spans="2:23" x14ac:dyDescent="0.3">
      <c r="B133" s="449"/>
      <c r="C133" s="448"/>
      <c r="D133" s="448"/>
      <c r="E133" s="449"/>
      <c r="F133" s="449"/>
      <c r="G133" s="449"/>
      <c r="H133" s="449"/>
      <c r="I133" s="449"/>
      <c r="J133" s="449"/>
      <c r="K133" s="449"/>
      <c r="L133" s="449"/>
      <c r="M133" s="449"/>
      <c r="N133" s="449"/>
      <c r="O133" s="449"/>
      <c r="P133" s="449"/>
      <c r="Q133" s="449"/>
      <c r="R133" s="449"/>
      <c r="S133" s="449"/>
      <c r="T133" s="449"/>
      <c r="U133" s="449"/>
      <c r="V133" s="449"/>
      <c r="W133" s="449"/>
    </row>
    <row r="134" spans="2:23" x14ac:dyDescent="0.3">
      <c r="B134" s="449"/>
      <c r="C134" s="448"/>
      <c r="D134" s="448"/>
      <c r="E134" s="449"/>
      <c r="F134" s="449"/>
      <c r="G134" s="449"/>
      <c r="H134" s="449"/>
      <c r="I134" s="449"/>
      <c r="J134" s="449"/>
      <c r="K134" s="449"/>
      <c r="L134" s="449"/>
      <c r="M134" s="449"/>
      <c r="N134" s="449"/>
      <c r="O134" s="449"/>
      <c r="P134" s="449"/>
      <c r="Q134" s="449"/>
      <c r="R134" s="449"/>
      <c r="S134" s="449"/>
      <c r="T134" s="449"/>
      <c r="U134" s="449"/>
      <c r="V134" s="449"/>
      <c r="W134" s="449"/>
    </row>
    <row r="135" spans="2:23" x14ac:dyDescent="0.3">
      <c r="B135" s="449"/>
      <c r="C135" s="448"/>
      <c r="D135" s="448"/>
      <c r="E135" s="449"/>
      <c r="F135" s="449"/>
      <c r="G135" s="449"/>
      <c r="H135" s="449"/>
      <c r="I135" s="449"/>
      <c r="J135" s="449"/>
      <c r="K135" s="449"/>
      <c r="L135" s="449"/>
      <c r="M135" s="449"/>
      <c r="N135" s="449"/>
      <c r="O135" s="449"/>
      <c r="P135" s="449"/>
      <c r="Q135" s="449"/>
      <c r="R135" s="449"/>
      <c r="S135" s="449"/>
      <c r="T135" s="449"/>
      <c r="U135" s="449"/>
      <c r="V135" s="449"/>
      <c r="W135" s="449"/>
    </row>
    <row r="136" spans="2:23" x14ac:dyDescent="0.3">
      <c r="B136" s="449"/>
      <c r="C136" s="448"/>
      <c r="D136" s="448"/>
      <c r="E136" s="449"/>
      <c r="F136" s="449"/>
      <c r="G136" s="449"/>
      <c r="H136" s="449"/>
      <c r="I136" s="449"/>
      <c r="J136" s="449"/>
      <c r="K136" s="449"/>
      <c r="L136" s="449"/>
      <c r="M136" s="449"/>
      <c r="N136" s="449"/>
      <c r="O136" s="449"/>
      <c r="P136" s="449"/>
      <c r="Q136" s="449"/>
      <c r="R136" s="449"/>
      <c r="S136" s="449"/>
      <c r="T136" s="449"/>
      <c r="U136" s="449"/>
      <c r="V136" s="449"/>
      <c r="W136" s="449"/>
    </row>
    <row r="137" spans="2:23" x14ac:dyDescent="0.3">
      <c r="B137" s="449"/>
      <c r="C137" s="448"/>
      <c r="D137" s="448"/>
      <c r="E137" s="449"/>
      <c r="F137" s="449"/>
      <c r="G137" s="449"/>
      <c r="H137" s="449"/>
      <c r="I137" s="449"/>
      <c r="J137" s="449"/>
      <c r="K137" s="449"/>
      <c r="L137" s="449"/>
      <c r="M137" s="449"/>
      <c r="N137" s="449"/>
      <c r="O137" s="449"/>
      <c r="P137" s="449"/>
      <c r="Q137" s="449"/>
      <c r="R137" s="449"/>
      <c r="S137" s="449"/>
      <c r="T137" s="449"/>
      <c r="U137" s="449"/>
      <c r="V137" s="449"/>
      <c r="W137" s="449"/>
    </row>
    <row r="138" spans="2:23" x14ac:dyDescent="0.3">
      <c r="B138" s="449"/>
      <c r="C138" s="448"/>
      <c r="D138" s="448"/>
      <c r="E138" s="449"/>
      <c r="F138" s="449"/>
      <c r="G138" s="449"/>
      <c r="H138" s="449"/>
      <c r="I138" s="449"/>
      <c r="J138" s="449"/>
      <c r="K138" s="449"/>
      <c r="L138" s="449"/>
      <c r="M138" s="449"/>
      <c r="N138" s="449"/>
      <c r="O138" s="449"/>
      <c r="P138" s="449"/>
      <c r="Q138" s="449"/>
      <c r="R138" s="449"/>
      <c r="S138" s="449"/>
      <c r="T138" s="449"/>
      <c r="U138" s="449"/>
      <c r="V138" s="449"/>
      <c r="W138" s="449"/>
    </row>
    <row r="139" spans="2:23" x14ac:dyDescent="0.3">
      <c r="B139" s="449"/>
      <c r="C139" s="448"/>
      <c r="D139" s="448"/>
      <c r="E139" s="449"/>
      <c r="F139" s="449"/>
      <c r="G139" s="449"/>
      <c r="H139" s="449"/>
      <c r="I139" s="449"/>
      <c r="J139" s="449"/>
      <c r="K139" s="449"/>
      <c r="L139" s="449"/>
      <c r="M139" s="449"/>
      <c r="N139" s="449"/>
      <c r="O139" s="449"/>
      <c r="P139" s="449"/>
      <c r="Q139" s="449"/>
      <c r="R139" s="449"/>
      <c r="S139" s="449"/>
      <c r="T139" s="449"/>
      <c r="U139" s="449"/>
      <c r="V139" s="449"/>
      <c r="W139" s="449"/>
    </row>
    <row r="140" spans="2:23" x14ac:dyDescent="0.3">
      <c r="B140" s="449"/>
      <c r="C140" s="448"/>
      <c r="D140" s="448"/>
      <c r="E140" s="449"/>
      <c r="F140" s="449"/>
      <c r="G140" s="449"/>
      <c r="H140" s="449"/>
      <c r="I140" s="449"/>
      <c r="J140" s="449"/>
      <c r="K140" s="449"/>
      <c r="L140" s="449"/>
      <c r="M140" s="449"/>
      <c r="N140" s="449"/>
      <c r="O140" s="449"/>
      <c r="P140" s="449"/>
      <c r="Q140" s="449"/>
      <c r="R140" s="449"/>
      <c r="S140" s="449"/>
      <c r="T140" s="449"/>
      <c r="U140" s="449"/>
      <c r="V140" s="449"/>
      <c r="W140" s="449"/>
    </row>
    <row r="141" spans="2:23" x14ac:dyDescent="0.3">
      <c r="B141" s="449"/>
      <c r="C141" s="448"/>
      <c r="D141" s="448"/>
      <c r="E141" s="449"/>
      <c r="F141" s="449"/>
      <c r="G141" s="449"/>
      <c r="H141" s="449"/>
      <c r="I141" s="449"/>
      <c r="J141" s="449"/>
      <c r="K141" s="449"/>
      <c r="L141" s="449"/>
      <c r="M141" s="449"/>
      <c r="N141" s="449"/>
      <c r="O141" s="449"/>
      <c r="P141" s="449"/>
      <c r="Q141" s="449"/>
      <c r="R141" s="449"/>
      <c r="S141" s="449"/>
      <c r="T141" s="449"/>
      <c r="U141" s="449"/>
      <c r="V141" s="449"/>
      <c r="W141" s="449"/>
    </row>
    <row r="142" spans="2:23" x14ac:dyDescent="0.3">
      <c r="B142" s="449"/>
      <c r="C142" s="448"/>
      <c r="D142" s="448"/>
      <c r="E142" s="449"/>
      <c r="F142" s="449"/>
      <c r="G142" s="449"/>
      <c r="H142" s="449"/>
      <c r="I142" s="449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</row>
    <row r="143" spans="2:23" x14ac:dyDescent="0.3">
      <c r="B143" s="449"/>
      <c r="C143" s="448"/>
      <c r="D143" s="448"/>
      <c r="E143" s="449"/>
      <c r="F143" s="449"/>
      <c r="G143" s="449"/>
      <c r="H143" s="449"/>
      <c r="I143" s="449"/>
      <c r="J143" s="449"/>
      <c r="K143" s="449"/>
      <c r="L143" s="449"/>
      <c r="M143" s="449"/>
      <c r="N143" s="449"/>
      <c r="O143" s="449"/>
      <c r="P143" s="449"/>
      <c r="Q143" s="449"/>
      <c r="R143" s="449"/>
      <c r="S143" s="449"/>
      <c r="T143" s="449"/>
      <c r="U143" s="449"/>
      <c r="V143" s="449"/>
      <c r="W143" s="449"/>
    </row>
    <row r="144" spans="2:23" x14ac:dyDescent="0.3">
      <c r="B144" s="449"/>
      <c r="C144" s="448"/>
      <c r="D144" s="448"/>
      <c r="E144" s="449"/>
      <c r="F144" s="449"/>
      <c r="G144" s="449"/>
      <c r="H144" s="449"/>
      <c r="I144" s="449"/>
      <c r="J144" s="449"/>
      <c r="K144" s="449"/>
      <c r="L144" s="449"/>
      <c r="M144" s="449"/>
      <c r="N144" s="449"/>
      <c r="O144" s="449"/>
      <c r="P144" s="449"/>
      <c r="Q144" s="449"/>
      <c r="R144" s="449"/>
      <c r="S144" s="449"/>
      <c r="T144" s="449"/>
      <c r="U144" s="449"/>
      <c r="V144" s="449"/>
      <c r="W144" s="449"/>
    </row>
    <row r="145" spans="2:23" x14ac:dyDescent="0.3">
      <c r="B145" s="449"/>
      <c r="C145" s="448"/>
      <c r="D145" s="448"/>
      <c r="E145" s="449"/>
      <c r="F145" s="449"/>
      <c r="G145" s="449"/>
      <c r="H145" s="449"/>
      <c r="I145" s="449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</row>
    <row r="146" spans="2:23" x14ac:dyDescent="0.3">
      <c r="B146" s="449"/>
      <c r="C146" s="448"/>
      <c r="D146" s="448"/>
      <c r="E146" s="449"/>
      <c r="F146" s="449"/>
      <c r="G146" s="449"/>
      <c r="H146" s="449"/>
      <c r="I146" s="449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</row>
    <row r="147" spans="2:23" x14ac:dyDescent="0.3">
      <c r="B147" s="449"/>
      <c r="C147" s="448"/>
      <c r="D147" s="448"/>
      <c r="E147" s="449"/>
      <c r="F147" s="449"/>
      <c r="G147" s="449"/>
      <c r="H147" s="449"/>
      <c r="I147" s="449"/>
      <c r="J147" s="449"/>
      <c r="K147" s="449"/>
      <c r="L147" s="449"/>
      <c r="M147" s="449"/>
      <c r="N147" s="449"/>
      <c r="O147" s="449"/>
      <c r="P147" s="449"/>
      <c r="Q147" s="449"/>
      <c r="R147" s="449"/>
      <c r="S147" s="449"/>
      <c r="T147" s="449"/>
      <c r="U147" s="449"/>
      <c r="V147" s="449"/>
      <c r="W147" s="449"/>
    </row>
    <row r="148" spans="2:23" x14ac:dyDescent="0.3">
      <c r="B148" s="449"/>
      <c r="C148" s="448"/>
      <c r="D148" s="448"/>
      <c r="E148" s="449"/>
      <c r="F148" s="449"/>
      <c r="G148" s="449"/>
      <c r="H148" s="449"/>
      <c r="I148" s="449"/>
      <c r="J148" s="449"/>
      <c r="K148" s="449"/>
      <c r="L148" s="449"/>
      <c r="M148" s="449"/>
      <c r="N148" s="449"/>
      <c r="O148" s="449"/>
      <c r="P148" s="449"/>
      <c r="Q148" s="449"/>
      <c r="R148" s="449"/>
      <c r="S148" s="449"/>
      <c r="T148" s="449"/>
      <c r="U148" s="449"/>
      <c r="V148" s="449"/>
      <c r="W148" s="449"/>
    </row>
    <row r="149" spans="2:23" x14ac:dyDescent="0.3">
      <c r="B149" s="449"/>
      <c r="C149" s="448"/>
      <c r="D149" s="448"/>
      <c r="E149" s="449"/>
      <c r="F149" s="449"/>
      <c r="G149" s="449"/>
      <c r="H149" s="449"/>
      <c r="I149" s="449"/>
      <c r="J149" s="449"/>
      <c r="K149" s="449"/>
      <c r="L149" s="449"/>
      <c r="M149" s="449"/>
      <c r="N149" s="449"/>
      <c r="O149" s="449"/>
      <c r="P149" s="449"/>
      <c r="Q149" s="449"/>
      <c r="R149" s="449"/>
      <c r="S149" s="449"/>
      <c r="T149" s="449"/>
      <c r="U149" s="449"/>
      <c r="V149" s="449"/>
      <c r="W149" s="449"/>
    </row>
    <row r="150" spans="2:23" x14ac:dyDescent="0.3">
      <c r="B150" s="449"/>
      <c r="C150" s="448"/>
      <c r="D150" s="448"/>
      <c r="E150" s="449"/>
      <c r="F150" s="449"/>
      <c r="G150" s="449"/>
      <c r="H150" s="449"/>
      <c r="I150" s="449"/>
      <c r="J150" s="449"/>
      <c r="K150" s="449"/>
      <c r="L150" s="449"/>
      <c r="M150" s="449"/>
      <c r="N150" s="449"/>
      <c r="O150" s="449"/>
      <c r="P150" s="449"/>
      <c r="Q150" s="449"/>
      <c r="R150" s="449"/>
      <c r="S150" s="449"/>
      <c r="T150" s="449"/>
      <c r="U150" s="449"/>
      <c r="V150" s="449"/>
      <c r="W150" s="449"/>
    </row>
    <row r="151" spans="2:23" x14ac:dyDescent="0.3">
      <c r="B151" s="449"/>
      <c r="C151" s="448"/>
      <c r="D151" s="448"/>
      <c r="E151" s="449"/>
      <c r="F151" s="449"/>
      <c r="G151" s="449"/>
      <c r="H151" s="449"/>
      <c r="I151" s="449"/>
      <c r="J151" s="449"/>
      <c r="K151" s="449"/>
      <c r="L151" s="449"/>
      <c r="M151" s="449"/>
      <c r="N151" s="449"/>
      <c r="O151" s="449"/>
      <c r="P151" s="449"/>
      <c r="Q151" s="449"/>
      <c r="R151" s="449"/>
      <c r="S151" s="449"/>
      <c r="T151" s="449"/>
      <c r="U151" s="449"/>
      <c r="V151" s="449"/>
      <c r="W151" s="449"/>
    </row>
    <row r="152" spans="2:23" x14ac:dyDescent="0.3">
      <c r="B152" s="449"/>
      <c r="C152" s="448"/>
      <c r="D152" s="448"/>
      <c r="E152" s="449"/>
      <c r="F152" s="449"/>
      <c r="G152" s="449"/>
      <c r="H152" s="449"/>
      <c r="I152" s="449"/>
      <c r="J152" s="449"/>
      <c r="K152" s="449"/>
      <c r="L152" s="449"/>
      <c r="M152" s="449"/>
      <c r="N152" s="449"/>
      <c r="O152" s="449"/>
      <c r="P152" s="449"/>
      <c r="Q152" s="449"/>
      <c r="R152" s="449"/>
      <c r="S152" s="449"/>
      <c r="T152" s="449"/>
      <c r="U152" s="449"/>
      <c r="V152" s="449"/>
      <c r="W152" s="449"/>
    </row>
    <row r="153" spans="2:23" x14ac:dyDescent="0.3">
      <c r="B153" s="449"/>
      <c r="C153" s="448"/>
      <c r="D153" s="448"/>
      <c r="E153" s="449"/>
      <c r="F153" s="449"/>
      <c r="G153" s="449"/>
      <c r="H153" s="449"/>
      <c r="I153" s="449"/>
      <c r="J153" s="449"/>
      <c r="K153" s="449"/>
      <c r="L153" s="449"/>
      <c r="M153" s="449"/>
      <c r="N153" s="449"/>
      <c r="O153" s="449"/>
      <c r="P153" s="449"/>
      <c r="Q153" s="449"/>
      <c r="R153" s="449"/>
      <c r="S153" s="449"/>
      <c r="T153" s="449"/>
      <c r="U153" s="449"/>
      <c r="V153" s="449"/>
      <c r="W153" s="449"/>
    </row>
    <row r="154" spans="2:23" x14ac:dyDescent="0.3">
      <c r="B154" s="449"/>
      <c r="C154" s="448"/>
      <c r="D154" s="448"/>
      <c r="E154" s="449"/>
      <c r="F154" s="449"/>
      <c r="G154" s="449"/>
      <c r="H154" s="449"/>
      <c r="I154" s="449"/>
      <c r="J154" s="449"/>
      <c r="K154" s="449"/>
      <c r="L154" s="449"/>
      <c r="M154" s="449"/>
      <c r="N154" s="449"/>
      <c r="O154" s="449"/>
      <c r="P154" s="449"/>
      <c r="Q154" s="449"/>
      <c r="R154" s="449"/>
      <c r="S154" s="449"/>
      <c r="T154" s="449"/>
      <c r="U154" s="449"/>
      <c r="V154" s="449"/>
      <c r="W154" s="449"/>
    </row>
    <row r="155" spans="2:23" x14ac:dyDescent="0.3">
      <c r="B155" s="449"/>
      <c r="C155" s="448"/>
      <c r="D155" s="448"/>
      <c r="E155" s="449"/>
      <c r="F155" s="449"/>
      <c r="G155" s="449"/>
      <c r="H155" s="449"/>
      <c r="I155" s="449"/>
      <c r="J155" s="449"/>
      <c r="K155" s="449"/>
      <c r="L155" s="449"/>
      <c r="M155" s="449"/>
      <c r="N155" s="449"/>
      <c r="O155" s="449"/>
      <c r="P155" s="449"/>
      <c r="Q155" s="449"/>
      <c r="R155" s="449"/>
      <c r="S155" s="449"/>
      <c r="T155" s="449"/>
      <c r="U155" s="449"/>
      <c r="V155" s="449"/>
      <c r="W155" s="449"/>
    </row>
    <row r="156" spans="2:23" x14ac:dyDescent="0.3">
      <c r="B156" s="449"/>
      <c r="C156" s="448"/>
      <c r="D156" s="448"/>
      <c r="E156" s="449"/>
      <c r="F156" s="449"/>
      <c r="G156" s="449"/>
      <c r="H156" s="449"/>
      <c r="I156" s="449"/>
      <c r="J156" s="449"/>
      <c r="K156" s="449"/>
      <c r="L156" s="449"/>
      <c r="M156" s="449"/>
      <c r="N156" s="449"/>
      <c r="O156" s="449"/>
      <c r="P156" s="449"/>
      <c r="Q156" s="449"/>
      <c r="R156" s="449"/>
      <c r="S156" s="449"/>
      <c r="T156" s="449"/>
      <c r="U156" s="449"/>
      <c r="V156" s="449"/>
      <c r="W156" s="449"/>
    </row>
    <row r="157" spans="2:23" x14ac:dyDescent="0.3">
      <c r="B157" s="449"/>
      <c r="C157" s="448"/>
      <c r="D157" s="448"/>
      <c r="E157" s="449"/>
      <c r="F157" s="449"/>
      <c r="G157" s="449"/>
      <c r="H157" s="449"/>
      <c r="I157" s="449"/>
      <c r="J157" s="449"/>
      <c r="K157" s="449"/>
      <c r="L157" s="449"/>
      <c r="M157" s="449"/>
      <c r="N157" s="449"/>
      <c r="O157" s="449"/>
      <c r="P157" s="449"/>
      <c r="Q157" s="449"/>
      <c r="R157" s="449"/>
      <c r="S157" s="449"/>
      <c r="T157" s="449"/>
      <c r="U157" s="449"/>
      <c r="V157" s="449"/>
      <c r="W157" s="449"/>
    </row>
    <row r="158" spans="2:23" x14ac:dyDescent="0.3">
      <c r="B158" s="449"/>
      <c r="C158" s="448"/>
      <c r="D158" s="448"/>
      <c r="E158" s="449"/>
      <c r="F158" s="449"/>
      <c r="G158" s="449"/>
      <c r="H158" s="449"/>
      <c r="I158" s="449"/>
      <c r="J158" s="449"/>
      <c r="K158" s="449"/>
      <c r="L158" s="449"/>
      <c r="M158" s="449"/>
      <c r="N158" s="449"/>
      <c r="O158" s="449"/>
      <c r="P158" s="449"/>
      <c r="Q158" s="449"/>
      <c r="R158" s="449"/>
      <c r="S158" s="449"/>
      <c r="T158" s="449"/>
      <c r="U158" s="449"/>
      <c r="V158" s="449"/>
      <c r="W158" s="449"/>
    </row>
    <row r="159" spans="2:23" x14ac:dyDescent="0.3">
      <c r="B159" s="449"/>
      <c r="C159" s="448"/>
      <c r="D159" s="448"/>
      <c r="E159" s="449"/>
      <c r="F159" s="449"/>
      <c r="G159" s="449"/>
      <c r="H159" s="449"/>
      <c r="I159" s="449"/>
      <c r="J159" s="449"/>
      <c r="K159" s="449"/>
      <c r="L159" s="449"/>
      <c r="M159" s="449"/>
      <c r="N159" s="449"/>
      <c r="O159" s="449"/>
      <c r="P159" s="449"/>
      <c r="Q159" s="449"/>
      <c r="R159" s="449"/>
      <c r="S159" s="449"/>
      <c r="T159" s="449"/>
      <c r="U159" s="449"/>
      <c r="V159" s="449"/>
      <c r="W159" s="449"/>
    </row>
    <row r="160" spans="2:23" x14ac:dyDescent="0.3">
      <c r="B160" s="449"/>
      <c r="C160" s="448"/>
      <c r="D160" s="448"/>
      <c r="E160" s="449"/>
      <c r="F160" s="449"/>
      <c r="G160" s="449"/>
      <c r="H160" s="449"/>
      <c r="I160" s="449"/>
      <c r="J160" s="449"/>
      <c r="K160" s="449"/>
      <c r="L160" s="449"/>
      <c r="M160" s="449"/>
      <c r="N160" s="449"/>
      <c r="O160" s="449"/>
      <c r="P160" s="449"/>
      <c r="Q160" s="449"/>
      <c r="R160" s="449"/>
      <c r="S160" s="449"/>
      <c r="T160" s="449"/>
      <c r="U160" s="449"/>
      <c r="V160" s="449"/>
      <c r="W160" s="449"/>
    </row>
    <row r="161" spans="2:23" x14ac:dyDescent="0.3">
      <c r="B161" s="449"/>
      <c r="C161" s="448"/>
      <c r="D161" s="448"/>
      <c r="E161" s="449"/>
      <c r="F161" s="449"/>
      <c r="G161" s="449"/>
      <c r="H161" s="449"/>
      <c r="I161" s="449"/>
      <c r="J161" s="449"/>
      <c r="K161" s="449"/>
      <c r="L161" s="449"/>
      <c r="M161" s="449"/>
      <c r="N161" s="449"/>
      <c r="O161" s="449"/>
      <c r="P161" s="449"/>
      <c r="Q161" s="449"/>
      <c r="R161" s="449"/>
      <c r="S161" s="449"/>
      <c r="T161" s="449"/>
      <c r="U161" s="449"/>
      <c r="V161" s="449"/>
      <c r="W161" s="449"/>
    </row>
    <row r="162" spans="2:23" x14ac:dyDescent="0.3">
      <c r="B162" s="449"/>
      <c r="C162" s="448"/>
      <c r="D162" s="448"/>
      <c r="E162" s="449"/>
      <c r="F162" s="449"/>
      <c r="G162" s="449"/>
      <c r="H162" s="449"/>
      <c r="I162" s="449"/>
      <c r="J162" s="449"/>
      <c r="K162" s="449"/>
      <c r="L162" s="449"/>
      <c r="M162" s="449"/>
      <c r="N162" s="449"/>
      <c r="O162" s="449"/>
      <c r="P162" s="449"/>
      <c r="Q162" s="449"/>
      <c r="R162" s="449"/>
      <c r="S162" s="449"/>
      <c r="T162" s="449"/>
      <c r="U162" s="449"/>
      <c r="V162" s="449"/>
      <c r="W162" s="449"/>
    </row>
    <row r="163" spans="2:23" x14ac:dyDescent="0.3">
      <c r="B163" s="449"/>
      <c r="C163" s="448"/>
      <c r="D163" s="448"/>
      <c r="E163" s="449"/>
      <c r="F163" s="449"/>
      <c r="G163" s="449"/>
      <c r="H163" s="449"/>
      <c r="I163" s="449"/>
      <c r="J163" s="449"/>
      <c r="K163" s="449"/>
      <c r="L163" s="449"/>
      <c r="M163" s="449"/>
      <c r="N163" s="449"/>
      <c r="O163" s="449"/>
      <c r="P163" s="449"/>
      <c r="Q163" s="449"/>
      <c r="R163" s="449"/>
      <c r="S163" s="449"/>
      <c r="T163" s="449"/>
      <c r="U163" s="449"/>
      <c r="V163" s="449"/>
      <c r="W163" s="449"/>
    </row>
    <row r="164" spans="2:23" x14ac:dyDescent="0.3">
      <c r="B164" s="449"/>
      <c r="C164" s="448"/>
      <c r="D164" s="448"/>
      <c r="E164" s="449"/>
      <c r="F164" s="449"/>
      <c r="G164" s="449"/>
      <c r="H164" s="449"/>
      <c r="I164" s="449"/>
      <c r="J164" s="449"/>
      <c r="K164" s="449"/>
      <c r="L164" s="449"/>
      <c r="M164" s="449"/>
      <c r="N164" s="449"/>
      <c r="O164" s="449"/>
      <c r="P164" s="449"/>
      <c r="Q164" s="449"/>
      <c r="R164" s="449"/>
      <c r="S164" s="449"/>
      <c r="T164" s="449"/>
      <c r="U164" s="449"/>
      <c r="V164" s="449"/>
      <c r="W164" s="449"/>
    </row>
    <row r="165" spans="2:23" x14ac:dyDescent="0.3">
      <c r="B165" s="449"/>
      <c r="C165" s="448"/>
      <c r="D165" s="448"/>
      <c r="E165" s="449"/>
      <c r="F165" s="449"/>
      <c r="G165" s="449"/>
      <c r="H165" s="449"/>
      <c r="I165" s="449"/>
      <c r="J165" s="449"/>
      <c r="K165" s="449"/>
      <c r="L165" s="449"/>
      <c r="M165" s="449"/>
      <c r="N165" s="449"/>
      <c r="O165" s="449"/>
      <c r="P165" s="449"/>
      <c r="Q165" s="449"/>
      <c r="R165" s="449"/>
      <c r="S165" s="449"/>
      <c r="T165" s="449"/>
      <c r="U165" s="449"/>
      <c r="V165" s="449"/>
      <c r="W165" s="449"/>
    </row>
    <row r="166" spans="2:23" x14ac:dyDescent="0.3">
      <c r="B166" s="449"/>
      <c r="C166" s="448"/>
      <c r="D166" s="448"/>
      <c r="E166" s="449"/>
      <c r="F166" s="449"/>
      <c r="G166" s="449"/>
      <c r="H166" s="449"/>
      <c r="I166" s="449"/>
      <c r="J166" s="449"/>
      <c r="K166" s="449"/>
      <c r="L166" s="449"/>
      <c r="M166" s="449"/>
      <c r="N166" s="449"/>
      <c r="O166" s="449"/>
      <c r="P166" s="449"/>
      <c r="Q166" s="449"/>
      <c r="R166" s="449"/>
      <c r="S166" s="449"/>
      <c r="T166" s="449"/>
      <c r="U166" s="449"/>
      <c r="V166" s="449"/>
      <c r="W166" s="449"/>
    </row>
    <row r="167" spans="2:23" x14ac:dyDescent="0.3">
      <c r="B167" s="449"/>
      <c r="C167" s="448"/>
      <c r="D167" s="448"/>
      <c r="E167" s="449"/>
      <c r="F167" s="449"/>
      <c r="G167" s="449"/>
      <c r="H167" s="449"/>
      <c r="I167" s="449"/>
      <c r="J167" s="449"/>
      <c r="K167" s="449"/>
      <c r="L167" s="449"/>
      <c r="M167" s="449"/>
      <c r="N167" s="449"/>
      <c r="O167" s="449"/>
      <c r="P167" s="449"/>
      <c r="Q167" s="449"/>
      <c r="R167" s="449"/>
      <c r="S167" s="449"/>
      <c r="T167" s="449"/>
      <c r="U167" s="449"/>
      <c r="V167" s="449"/>
      <c r="W167" s="449"/>
    </row>
    <row r="168" spans="2:23" x14ac:dyDescent="0.3">
      <c r="B168" s="449"/>
      <c r="C168" s="448"/>
      <c r="D168" s="448"/>
      <c r="E168" s="449"/>
      <c r="F168" s="449"/>
      <c r="G168" s="449"/>
      <c r="H168" s="449"/>
      <c r="I168" s="449"/>
      <c r="J168" s="449"/>
      <c r="K168" s="449"/>
      <c r="L168" s="449"/>
      <c r="M168" s="449"/>
      <c r="N168" s="449"/>
      <c r="O168" s="449"/>
      <c r="P168" s="449"/>
      <c r="Q168" s="449"/>
      <c r="R168" s="449"/>
      <c r="S168" s="449"/>
      <c r="T168" s="449"/>
      <c r="U168" s="449"/>
      <c r="V168" s="449"/>
      <c r="W168" s="449"/>
    </row>
    <row r="169" spans="2:23" x14ac:dyDescent="0.3">
      <c r="B169" s="449"/>
      <c r="C169" s="448"/>
      <c r="D169" s="448"/>
      <c r="E169" s="449"/>
      <c r="F169" s="449"/>
      <c r="G169" s="449"/>
      <c r="H169" s="449"/>
      <c r="I169" s="449"/>
      <c r="J169" s="449"/>
      <c r="K169" s="449"/>
      <c r="L169" s="449"/>
      <c r="M169" s="449"/>
      <c r="N169" s="449"/>
      <c r="O169" s="449"/>
      <c r="P169" s="449"/>
      <c r="Q169" s="449"/>
      <c r="R169" s="449"/>
      <c r="S169" s="449"/>
      <c r="T169" s="449"/>
      <c r="U169" s="449"/>
      <c r="V169" s="449"/>
      <c r="W169" s="449"/>
    </row>
    <row r="170" spans="2:23" x14ac:dyDescent="0.3">
      <c r="B170" s="449"/>
      <c r="C170" s="448"/>
      <c r="D170" s="448"/>
      <c r="E170" s="449"/>
      <c r="F170" s="449"/>
      <c r="G170" s="449"/>
      <c r="H170" s="449"/>
      <c r="I170" s="449"/>
      <c r="J170" s="449"/>
      <c r="K170" s="449"/>
      <c r="L170" s="449"/>
      <c r="M170" s="449"/>
      <c r="N170" s="449"/>
      <c r="O170" s="449"/>
      <c r="P170" s="449"/>
      <c r="Q170" s="449"/>
      <c r="R170" s="449"/>
      <c r="S170" s="449"/>
      <c r="T170" s="449"/>
      <c r="U170" s="449"/>
      <c r="V170" s="449"/>
      <c r="W170" s="449"/>
    </row>
    <row r="171" spans="2:23" x14ac:dyDescent="0.3">
      <c r="B171" s="449"/>
      <c r="C171" s="448"/>
      <c r="D171" s="448"/>
      <c r="E171" s="449"/>
      <c r="F171" s="449"/>
      <c r="G171" s="449"/>
      <c r="H171" s="449"/>
      <c r="I171" s="449"/>
      <c r="J171" s="449"/>
      <c r="K171" s="449"/>
      <c r="L171" s="449"/>
      <c r="M171" s="449"/>
      <c r="N171" s="449"/>
      <c r="O171" s="449"/>
      <c r="P171" s="449"/>
      <c r="Q171" s="449"/>
      <c r="R171" s="449"/>
      <c r="S171" s="449"/>
      <c r="T171" s="449"/>
      <c r="U171" s="449"/>
      <c r="V171" s="449"/>
      <c r="W171" s="449"/>
    </row>
    <row r="172" spans="2:23" x14ac:dyDescent="0.3">
      <c r="B172" s="449"/>
      <c r="C172" s="448"/>
      <c r="D172" s="448"/>
      <c r="E172" s="449"/>
      <c r="F172" s="449"/>
      <c r="G172" s="449"/>
      <c r="H172" s="449"/>
      <c r="I172" s="449"/>
      <c r="J172" s="449"/>
      <c r="K172" s="449"/>
      <c r="L172" s="449"/>
      <c r="M172" s="449"/>
      <c r="N172" s="449"/>
      <c r="O172" s="449"/>
      <c r="P172" s="449"/>
      <c r="Q172" s="449"/>
      <c r="R172" s="449"/>
      <c r="S172" s="449"/>
      <c r="T172" s="449"/>
      <c r="U172" s="449"/>
      <c r="V172" s="449"/>
      <c r="W172" s="449"/>
    </row>
    <row r="173" spans="2:23" x14ac:dyDescent="0.3">
      <c r="B173" s="449"/>
      <c r="C173" s="448"/>
      <c r="D173" s="448"/>
      <c r="E173" s="449"/>
      <c r="F173" s="449"/>
      <c r="G173" s="449"/>
      <c r="H173" s="449"/>
      <c r="I173" s="449"/>
      <c r="J173" s="449"/>
      <c r="K173" s="449"/>
      <c r="L173" s="449"/>
      <c r="M173" s="449"/>
      <c r="N173" s="449"/>
      <c r="O173" s="449"/>
      <c r="P173" s="449"/>
      <c r="Q173" s="449"/>
      <c r="R173" s="449"/>
      <c r="S173" s="449"/>
      <c r="T173" s="449"/>
      <c r="U173" s="449"/>
      <c r="V173" s="449"/>
      <c r="W173" s="449"/>
    </row>
    <row r="174" spans="2:23" x14ac:dyDescent="0.3">
      <c r="B174" s="449"/>
      <c r="C174" s="448"/>
      <c r="D174" s="448"/>
      <c r="E174" s="449"/>
      <c r="F174" s="449"/>
      <c r="G174" s="449"/>
      <c r="H174" s="449"/>
      <c r="I174" s="449"/>
      <c r="J174" s="449"/>
      <c r="K174" s="449"/>
      <c r="L174" s="449"/>
      <c r="M174" s="449"/>
      <c r="N174" s="449"/>
      <c r="O174" s="449"/>
      <c r="P174" s="449"/>
      <c r="Q174" s="449"/>
      <c r="R174" s="449"/>
      <c r="S174" s="449"/>
      <c r="T174" s="449"/>
      <c r="U174" s="449"/>
      <c r="V174" s="449"/>
      <c r="W174" s="449"/>
    </row>
    <row r="175" spans="2:23" x14ac:dyDescent="0.3">
      <c r="B175" s="449"/>
      <c r="C175" s="448"/>
      <c r="D175" s="448"/>
      <c r="E175" s="449"/>
      <c r="F175" s="449"/>
      <c r="G175" s="449"/>
      <c r="H175" s="449"/>
      <c r="I175" s="449"/>
      <c r="J175" s="449"/>
      <c r="K175" s="449"/>
      <c r="L175" s="449"/>
      <c r="M175" s="449"/>
      <c r="N175" s="449"/>
      <c r="O175" s="449"/>
      <c r="P175" s="449"/>
      <c r="Q175" s="449"/>
      <c r="R175" s="449"/>
      <c r="S175" s="449"/>
      <c r="T175" s="449"/>
      <c r="U175" s="449"/>
      <c r="V175" s="449"/>
      <c r="W175" s="449"/>
    </row>
  </sheetData>
  <mergeCells count="10">
    <mergeCell ref="W7:W8"/>
    <mergeCell ref="A1:Q1"/>
    <mergeCell ref="A2:Q2"/>
    <mergeCell ref="A3:Q3"/>
    <mergeCell ref="A4:Q4"/>
    <mergeCell ref="A5:C5"/>
    <mergeCell ref="A6:C6"/>
    <mergeCell ref="A7:A8"/>
    <mergeCell ref="B7:B8"/>
    <mergeCell ref="C7:C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8" fitToWidth="0" fitToHeight="0" orientation="landscape" horizontalDpi="300" verticalDpi="300" r:id="rId1"/>
  <rowBreaks count="1" manualBreakCount="1">
    <brk id="54" max="27" man="1"/>
  </rowBreak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rgb="FFC00000"/>
    <pageSetUpPr fitToPage="1"/>
  </sheetPr>
  <dimension ref="A1:Z152"/>
  <sheetViews>
    <sheetView view="pageBreakPreview" topLeftCell="A64" zoomScale="60" zoomScaleNormal="100" workbookViewId="0">
      <selection activeCell="C99" sqref="C99"/>
    </sheetView>
  </sheetViews>
  <sheetFormatPr defaultColWidth="9.109375" defaultRowHeight="14.4" x14ac:dyDescent="0.3"/>
  <cols>
    <col min="1" max="1" width="92.5546875" style="430" customWidth="1"/>
    <col min="2" max="2" width="9.109375" style="430"/>
    <col min="3" max="3" width="21.6640625" style="437" customWidth="1"/>
    <col min="4" max="4" width="14.88671875" style="430" bestFit="1" customWidth="1"/>
    <col min="5" max="6" width="13.33203125" style="430" bestFit="1" customWidth="1"/>
    <col min="7" max="7" width="14.109375" style="430" customWidth="1"/>
    <col min="8" max="8" width="14.5546875" style="430" customWidth="1"/>
    <col min="9" max="9" width="14.88671875" style="430" bestFit="1" customWidth="1"/>
    <col min="10" max="10" width="16.33203125" style="430" bestFit="1" customWidth="1"/>
    <col min="11" max="11" width="16.33203125" style="430" customWidth="1"/>
    <col min="12" max="12" width="14.88671875" style="430" bestFit="1" customWidth="1"/>
    <col min="13" max="13" width="8.44140625" style="430" hidden="1" customWidth="1"/>
    <col min="14" max="16" width="9.109375" style="430" hidden="1" customWidth="1"/>
    <col min="17" max="17" width="11" style="430" hidden="1" customWidth="1"/>
    <col min="18" max="18" width="14.88671875" style="430" hidden="1" customWidth="1"/>
    <col min="19" max="19" width="16.33203125" style="430" hidden="1" customWidth="1"/>
    <col min="20" max="20" width="15.109375" style="430" hidden="1" customWidth="1"/>
    <col min="21" max="21" width="10.88671875" style="430" hidden="1" customWidth="1"/>
    <col min="22" max="23" width="0" style="430" hidden="1" customWidth="1"/>
    <col min="24" max="24" width="15.6640625" style="430" bestFit="1" customWidth="1"/>
    <col min="25" max="25" width="14.33203125" style="430" customWidth="1"/>
    <col min="26" max="16384" width="9.109375" style="430"/>
  </cols>
  <sheetData>
    <row r="1" spans="1:26" ht="15.6" x14ac:dyDescent="0.3">
      <c r="A1" s="1014" t="s">
        <v>1165</v>
      </c>
      <c r="B1" s="1014"/>
      <c r="C1" s="1014"/>
      <c r="D1" s="1014"/>
      <c r="E1" s="1014"/>
      <c r="F1" s="1014"/>
      <c r="G1" s="1014"/>
      <c r="H1" s="1014"/>
      <c r="I1" s="1014"/>
      <c r="J1" s="1014"/>
      <c r="K1" s="1014"/>
      <c r="L1" s="1014"/>
      <c r="M1" s="1014"/>
      <c r="N1" s="1014"/>
      <c r="O1" s="1014"/>
      <c r="P1" s="1014"/>
      <c r="Q1" s="1014"/>
      <c r="R1" s="1014"/>
      <c r="S1" s="1014"/>
      <c r="T1" s="1014"/>
      <c r="U1" s="549"/>
      <c r="V1" s="549"/>
      <c r="W1" s="549"/>
      <c r="X1" s="549"/>
      <c r="Y1" s="549"/>
      <c r="Z1" s="549"/>
    </row>
    <row r="2" spans="1:26" ht="15.6" x14ac:dyDescent="0.3">
      <c r="A2" s="1015" t="s">
        <v>1103</v>
      </c>
      <c r="B2" s="1015"/>
      <c r="C2" s="1015"/>
      <c r="D2" s="1015"/>
      <c r="E2" s="1015"/>
      <c r="F2" s="1015"/>
      <c r="G2" s="1015"/>
      <c r="H2" s="1015"/>
      <c r="I2" s="1015"/>
      <c r="J2" s="1015"/>
      <c r="K2" s="1015"/>
      <c r="L2" s="1015"/>
      <c r="M2" s="1015"/>
      <c r="N2" s="1015"/>
      <c r="O2" s="1015"/>
      <c r="P2" s="1015"/>
      <c r="Q2" s="1015"/>
      <c r="R2" s="1015"/>
      <c r="S2" s="1015"/>
      <c r="T2" s="1015"/>
      <c r="U2" s="549"/>
      <c r="V2" s="549"/>
      <c r="W2" s="549"/>
      <c r="X2" s="549"/>
      <c r="Y2" s="549"/>
      <c r="Z2" s="549"/>
    </row>
    <row r="3" spans="1:26" ht="24" customHeight="1" x14ac:dyDescent="0.3">
      <c r="A3" s="1016" t="s">
        <v>1121</v>
      </c>
      <c r="B3" s="1016"/>
      <c r="C3" s="1016"/>
      <c r="D3" s="1016"/>
      <c r="E3" s="1016"/>
      <c r="F3" s="1016"/>
      <c r="G3" s="1016"/>
      <c r="H3" s="1016"/>
      <c r="I3" s="1016"/>
      <c r="J3" s="1016"/>
      <c r="K3" s="1016"/>
      <c r="L3" s="1016"/>
      <c r="M3" s="1016"/>
      <c r="N3" s="1016"/>
      <c r="O3" s="1016"/>
      <c r="P3" s="1016"/>
      <c r="Q3" s="1016"/>
      <c r="R3" s="1016"/>
      <c r="S3" s="1016"/>
      <c r="T3" s="1016"/>
      <c r="U3" s="549"/>
      <c r="V3" s="549"/>
      <c r="W3" s="549"/>
      <c r="X3" s="549"/>
      <c r="Y3" s="549"/>
      <c r="Z3" s="549"/>
    </row>
    <row r="4" spans="1:26" ht="24" customHeight="1" x14ac:dyDescent="0.3">
      <c r="A4" s="1017" t="s">
        <v>878</v>
      </c>
      <c r="B4" s="1017"/>
      <c r="C4" s="1017"/>
      <c r="D4" s="1017"/>
      <c r="E4" s="1017"/>
      <c r="F4" s="1017"/>
      <c r="G4" s="1017"/>
      <c r="H4" s="1017"/>
      <c r="I4" s="1017"/>
      <c r="J4" s="1017"/>
      <c r="K4" s="1017"/>
      <c r="L4" s="1017"/>
      <c r="M4" s="1017"/>
      <c r="N4" s="1017"/>
      <c r="O4" s="1017"/>
      <c r="P4" s="1017"/>
      <c r="Q4" s="1017"/>
      <c r="R4" s="1017"/>
      <c r="S4" s="1017"/>
      <c r="T4" s="1017"/>
      <c r="U4" s="549"/>
      <c r="V4" s="549"/>
      <c r="W4" s="549"/>
      <c r="X4" s="549"/>
      <c r="Y4" s="549"/>
      <c r="Z4" s="549"/>
    </row>
    <row r="5" spans="1:26" ht="16.8" thickBot="1" x14ac:dyDescent="0.35">
      <c r="A5" s="675"/>
      <c r="B5" s="549"/>
      <c r="C5" s="676"/>
      <c r="D5" s="1046"/>
      <c r="E5" s="1046"/>
      <c r="F5" s="1046"/>
      <c r="G5" s="1046"/>
      <c r="H5" s="1046"/>
      <c r="I5" s="1046"/>
      <c r="J5" s="1046"/>
      <c r="K5" s="1046"/>
      <c r="L5" s="1046"/>
      <c r="M5" s="1046"/>
      <c r="N5" s="1046"/>
      <c r="O5" s="1046"/>
      <c r="P5" s="1046"/>
      <c r="Q5" s="1046"/>
      <c r="R5" s="1046"/>
      <c r="S5" s="1046"/>
      <c r="T5" s="1046"/>
      <c r="U5" s="549"/>
      <c r="V5" s="549"/>
      <c r="W5" s="549"/>
      <c r="X5" s="549"/>
      <c r="Y5" s="549"/>
      <c r="Z5" s="549"/>
    </row>
    <row r="6" spans="1:26" ht="15.6" x14ac:dyDescent="0.3">
      <c r="A6" s="592" t="s">
        <v>849</v>
      </c>
      <c r="B6" s="549"/>
      <c r="C6" s="1044" t="s">
        <v>856</v>
      </c>
      <c r="D6" s="677" t="s">
        <v>755</v>
      </c>
      <c r="E6" s="677" t="s">
        <v>757</v>
      </c>
      <c r="F6" s="677" t="s">
        <v>812</v>
      </c>
      <c r="G6" s="677" t="s">
        <v>820</v>
      </c>
      <c r="H6" s="677" t="s">
        <v>1104</v>
      </c>
      <c r="I6" s="677" t="s">
        <v>823</v>
      </c>
      <c r="J6" s="677" t="s">
        <v>753</v>
      </c>
      <c r="K6" s="677" t="s">
        <v>758</v>
      </c>
      <c r="L6" s="668" t="s">
        <v>1019</v>
      </c>
      <c r="M6" s="678"/>
      <c r="N6" s="678"/>
      <c r="O6" s="678"/>
      <c r="P6" s="678"/>
      <c r="Q6" s="678"/>
      <c r="R6" s="678"/>
      <c r="S6" s="678"/>
      <c r="T6" s="679"/>
      <c r="U6" s="549"/>
      <c r="V6" s="549"/>
      <c r="W6" s="549"/>
      <c r="X6" s="668" t="s">
        <v>766</v>
      </c>
      <c r="Y6" s="668" t="s">
        <v>1016</v>
      </c>
      <c r="Z6" s="549"/>
    </row>
    <row r="7" spans="1:26" ht="57" customHeight="1" x14ac:dyDescent="0.3">
      <c r="A7" s="487" t="s">
        <v>82</v>
      </c>
      <c r="B7" s="674" t="s">
        <v>36</v>
      </c>
      <c r="C7" s="1045"/>
      <c r="D7" s="680" t="s">
        <v>1031</v>
      </c>
      <c r="E7" s="680" t="s">
        <v>873</v>
      </c>
      <c r="F7" s="680" t="s">
        <v>813</v>
      </c>
      <c r="G7" s="680" t="s">
        <v>821</v>
      </c>
      <c r="H7" s="680" t="s">
        <v>1105</v>
      </c>
      <c r="I7" s="680" t="s">
        <v>824</v>
      </c>
      <c r="J7" s="680" t="s">
        <v>1029</v>
      </c>
      <c r="K7" s="659" t="s">
        <v>1030</v>
      </c>
      <c r="L7" s="680" t="s">
        <v>1106</v>
      </c>
      <c r="M7" s="681"/>
      <c r="N7" s="681"/>
      <c r="O7" s="681"/>
      <c r="P7" s="681"/>
      <c r="Q7" s="681"/>
      <c r="R7" s="681"/>
      <c r="S7" s="681"/>
      <c r="T7" s="682"/>
      <c r="U7" s="549"/>
      <c r="V7" s="549"/>
      <c r="W7" s="488" t="s">
        <v>36</v>
      </c>
      <c r="X7" s="550" t="s">
        <v>1032</v>
      </c>
      <c r="Y7" s="550" t="s">
        <v>1034</v>
      </c>
      <c r="Z7" s="488" t="s">
        <v>36</v>
      </c>
    </row>
    <row r="8" spans="1:26" ht="21.75" customHeight="1" x14ac:dyDescent="0.3">
      <c r="A8" s="487"/>
      <c r="B8" s="674"/>
      <c r="C8" s="683"/>
      <c r="D8" s="678"/>
      <c r="E8" s="681"/>
      <c r="F8" s="681"/>
      <c r="G8" s="681"/>
      <c r="H8" s="681"/>
      <c r="I8" s="681"/>
      <c r="J8" s="681"/>
      <c r="K8" s="682"/>
      <c r="L8" s="681"/>
      <c r="M8" s="681"/>
      <c r="N8" s="681"/>
      <c r="O8" s="681"/>
      <c r="P8" s="681"/>
      <c r="Q8" s="681"/>
      <c r="R8" s="681"/>
      <c r="S8" s="681"/>
      <c r="T8" s="682"/>
      <c r="U8" s="549"/>
      <c r="V8" s="549"/>
      <c r="W8" s="488"/>
      <c r="X8" s="488"/>
      <c r="Y8" s="488"/>
      <c r="Z8" s="488"/>
    </row>
    <row r="9" spans="1:26" ht="15" customHeight="1" x14ac:dyDescent="0.3">
      <c r="A9" s="518" t="s">
        <v>262</v>
      </c>
      <c r="B9" s="793" t="s">
        <v>263</v>
      </c>
      <c r="C9" s="684">
        <f t="shared" ref="C9:C46" si="0">SUM(D9:L9)</f>
        <v>15285891</v>
      </c>
      <c r="D9" s="685">
        <f>ROUND('bevételek korm. funkciónként'!K9,-3)/1000</f>
        <v>0</v>
      </c>
      <c r="E9" s="685">
        <f>ROUND('bevételek korm. funkciónként'!L9,-3)/1000</f>
        <v>0</v>
      </c>
      <c r="F9" s="685">
        <f>ROUND('bevételek korm. funkciónként'!M9,-3)/1000</f>
        <v>0</v>
      </c>
      <c r="G9" s="685">
        <f>ROUND('bevételek korm. funkciónként'!N9,-3)/1000</f>
        <v>0</v>
      </c>
      <c r="H9" s="685">
        <v>0</v>
      </c>
      <c r="I9" s="685">
        <f>ROUND('bevételek korm. funkciónként'!P9,-3)/1000</f>
        <v>0</v>
      </c>
      <c r="J9" s="685">
        <v>15285891</v>
      </c>
      <c r="K9" s="685">
        <f>ROUND('bevételek korm. funkciónként'!R9,-3)/1000</f>
        <v>0</v>
      </c>
      <c r="L9" s="685">
        <f>ROUND('bevételek korm. funkciónként'!S9,-3)/1000</f>
        <v>0</v>
      </c>
      <c r="M9" s="768"/>
      <c r="N9" s="768"/>
      <c r="O9" s="768"/>
      <c r="P9" s="768"/>
      <c r="Q9" s="768"/>
      <c r="R9" s="768"/>
      <c r="S9" s="768"/>
      <c r="T9" s="768"/>
      <c r="U9" s="794">
        <f t="shared" ref="U9:U20" si="1">SUM(D9:T9)</f>
        <v>15285891</v>
      </c>
      <c r="V9" s="794">
        <f t="shared" ref="V9:V20" si="2">U9-C9</f>
        <v>0</v>
      </c>
      <c r="W9" s="500" t="s">
        <v>263</v>
      </c>
      <c r="X9" s="795">
        <v>0</v>
      </c>
      <c r="Y9" s="795">
        <v>0</v>
      </c>
      <c r="Z9" s="500" t="s">
        <v>263</v>
      </c>
    </row>
    <row r="10" spans="1:26" ht="15" customHeight="1" x14ac:dyDescent="0.3">
      <c r="A10" s="496" t="s">
        <v>264</v>
      </c>
      <c r="B10" s="793" t="s">
        <v>265</v>
      </c>
      <c r="C10" s="684">
        <f t="shared" si="0"/>
        <v>0</v>
      </c>
      <c r="D10" s="685">
        <f>ROUND('bevételek korm. funkciónként'!K10,-3)/1000</f>
        <v>0</v>
      </c>
      <c r="E10" s="685">
        <f>ROUND('bevételek korm. funkciónként'!L10,-3)/1000</f>
        <v>0</v>
      </c>
      <c r="F10" s="685">
        <f>ROUND('bevételek korm. funkciónként'!M10,-3)/1000</f>
        <v>0</v>
      </c>
      <c r="G10" s="685">
        <f>ROUND('bevételek korm. funkciónként'!N10,-3)/1000</f>
        <v>0</v>
      </c>
      <c r="H10" s="685">
        <v>0</v>
      </c>
      <c r="I10" s="685">
        <f>ROUND('bevételek korm. funkciónként'!P10,-3)/1000</f>
        <v>0</v>
      </c>
      <c r="J10" s="685">
        <v>0</v>
      </c>
      <c r="K10" s="685">
        <f>ROUND('bevételek korm. funkciónként'!R10,-3)/1000</f>
        <v>0</v>
      </c>
      <c r="L10" s="685">
        <f>ROUND('bevételek korm. funkciónként'!S10,-3)/1000</f>
        <v>0</v>
      </c>
      <c r="M10" s="768"/>
      <c r="N10" s="768"/>
      <c r="O10" s="768"/>
      <c r="P10" s="768"/>
      <c r="Q10" s="768"/>
      <c r="R10" s="768"/>
      <c r="S10" s="768"/>
      <c r="T10" s="768"/>
      <c r="U10" s="794">
        <f t="shared" si="1"/>
        <v>0</v>
      </c>
      <c r="V10" s="794">
        <f t="shared" si="2"/>
        <v>0</v>
      </c>
      <c r="W10" s="500" t="s">
        <v>265</v>
      </c>
      <c r="X10" s="795">
        <v>0</v>
      </c>
      <c r="Y10" s="795">
        <v>0</v>
      </c>
      <c r="Z10" s="500" t="s">
        <v>265</v>
      </c>
    </row>
    <row r="11" spans="1:26" ht="15" customHeight="1" x14ac:dyDescent="0.3">
      <c r="A11" s="496" t="s">
        <v>266</v>
      </c>
      <c r="B11" s="793" t="s">
        <v>267</v>
      </c>
      <c r="C11" s="684">
        <f t="shared" si="0"/>
        <v>11529868</v>
      </c>
      <c r="D11" s="685">
        <f>ROUND('bevételek korm. funkciónként'!K11,-3)/1000</f>
        <v>0</v>
      </c>
      <c r="E11" s="685">
        <f>ROUND('bevételek korm. funkciónként'!L11,-3)/1000</f>
        <v>0</v>
      </c>
      <c r="F11" s="685">
        <f>ROUND('bevételek korm. funkciónként'!M11,-3)/1000</f>
        <v>0</v>
      </c>
      <c r="G11" s="685">
        <f>ROUND('bevételek korm. funkciónként'!N11,-3)/1000</f>
        <v>0</v>
      </c>
      <c r="H11" s="685">
        <v>0</v>
      </c>
      <c r="I11" s="685">
        <f>ROUND('bevételek korm. funkciónként'!P11,-3)/1000</f>
        <v>0</v>
      </c>
      <c r="J11" s="685">
        <v>11529868</v>
      </c>
      <c r="K11" s="685">
        <f>ROUND('bevételek korm. funkciónként'!R11,-3)/1000</f>
        <v>0</v>
      </c>
      <c r="L11" s="685">
        <f>ROUND('bevételek korm. funkciónként'!S11,-3)/1000</f>
        <v>0</v>
      </c>
      <c r="M11" s="768"/>
      <c r="N11" s="768"/>
      <c r="O11" s="768">
        <v>0</v>
      </c>
      <c r="P11" s="768">
        <v>0</v>
      </c>
      <c r="Q11" s="768">
        <v>0</v>
      </c>
      <c r="R11" s="768"/>
      <c r="S11" s="768"/>
      <c r="T11" s="768"/>
      <c r="U11" s="794">
        <f t="shared" si="1"/>
        <v>11529868</v>
      </c>
      <c r="V11" s="794">
        <f t="shared" si="2"/>
        <v>0</v>
      </c>
      <c r="W11" s="500" t="s">
        <v>267</v>
      </c>
      <c r="X11" s="795">
        <v>0</v>
      </c>
      <c r="Y11" s="795">
        <v>0</v>
      </c>
      <c r="Z11" s="500" t="s">
        <v>267</v>
      </c>
    </row>
    <row r="12" spans="1:26" ht="15" customHeight="1" x14ac:dyDescent="0.3">
      <c r="A12" s="496" t="s">
        <v>268</v>
      </c>
      <c r="B12" s="793" t="s">
        <v>269</v>
      </c>
      <c r="C12" s="684">
        <f t="shared" si="0"/>
        <v>2000000</v>
      </c>
      <c r="D12" s="685">
        <f>ROUND('bevételek korm. funkciónként'!K12,-3)/1000</f>
        <v>0</v>
      </c>
      <c r="E12" s="685">
        <f>ROUND('bevételek korm. funkciónként'!L12,-3)/1000</f>
        <v>0</v>
      </c>
      <c r="F12" s="685">
        <f>ROUND('bevételek korm. funkciónként'!M12,-3)/1000</f>
        <v>0</v>
      </c>
      <c r="G12" s="685">
        <v>0</v>
      </c>
      <c r="H12" s="685">
        <v>0</v>
      </c>
      <c r="I12" s="685">
        <f>ROUND('bevételek korm. funkciónként'!P12,-3)/1000</f>
        <v>0</v>
      </c>
      <c r="J12" s="685">
        <v>2000000</v>
      </c>
      <c r="K12" s="685">
        <f>ROUND('bevételek korm. funkciónként'!R12,-3)/1000</f>
        <v>0</v>
      </c>
      <c r="L12" s="685">
        <f>ROUND('bevételek korm. funkciónként'!S12,-3)/1000</f>
        <v>0</v>
      </c>
      <c r="M12" s="768"/>
      <c r="N12" s="768"/>
      <c r="O12" s="768"/>
      <c r="P12" s="768"/>
      <c r="Q12" s="768"/>
      <c r="R12" s="768"/>
      <c r="S12" s="768"/>
      <c r="T12" s="768"/>
      <c r="U12" s="794">
        <f t="shared" si="1"/>
        <v>2000000</v>
      </c>
      <c r="V12" s="794">
        <f t="shared" si="2"/>
        <v>0</v>
      </c>
      <c r="W12" s="500" t="s">
        <v>269</v>
      </c>
      <c r="X12" s="795">
        <v>0</v>
      </c>
      <c r="Y12" s="795">
        <v>0</v>
      </c>
      <c r="Z12" s="500" t="s">
        <v>269</v>
      </c>
    </row>
    <row r="13" spans="1:26" ht="15" customHeight="1" x14ac:dyDescent="0.3">
      <c r="A13" s="496" t="s">
        <v>270</v>
      </c>
      <c r="B13" s="793" t="s">
        <v>271</v>
      </c>
      <c r="C13" s="684">
        <f t="shared" si="0"/>
        <v>0</v>
      </c>
      <c r="D13" s="685">
        <f>ROUND('bevételek korm. funkciónként'!K13,-3)/1000</f>
        <v>0</v>
      </c>
      <c r="E13" s="685">
        <f>ROUND('bevételek korm. funkciónként'!L13,-3)/1000</f>
        <v>0</v>
      </c>
      <c r="F13" s="685">
        <f>ROUND('bevételek korm. funkciónként'!M13,-3)/1000</f>
        <v>0</v>
      </c>
      <c r="G13" s="685">
        <f>ROUND('bevételek korm. funkciónként'!N13,-3)/1000</f>
        <v>0</v>
      </c>
      <c r="H13" s="685">
        <v>0</v>
      </c>
      <c r="I13" s="685">
        <f>ROUND('bevételek korm. funkciónként'!P13,-3)/1000</f>
        <v>0</v>
      </c>
      <c r="J13" s="685">
        <v>0</v>
      </c>
      <c r="K13" s="685">
        <f>ROUND('bevételek korm. funkciónként'!R13,-3)/1000</f>
        <v>0</v>
      </c>
      <c r="L13" s="685">
        <f>ROUND('bevételek korm. funkciónként'!S13,-3)/1000</f>
        <v>0</v>
      </c>
      <c r="M13" s="768"/>
      <c r="N13" s="768"/>
      <c r="O13" s="768"/>
      <c r="P13" s="768"/>
      <c r="Q13" s="768"/>
      <c r="R13" s="768"/>
      <c r="S13" s="768"/>
      <c r="T13" s="768"/>
      <c r="U13" s="794">
        <f t="shared" si="1"/>
        <v>0</v>
      </c>
      <c r="V13" s="794">
        <f t="shared" si="2"/>
        <v>0</v>
      </c>
      <c r="W13" s="500" t="s">
        <v>271</v>
      </c>
      <c r="X13" s="795">
        <v>0</v>
      </c>
      <c r="Y13" s="795">
        <v>0</v>
      </c>
      <c r="Z13" s="500" t="s">
        <v>271</v>
      </c>
    </row>
    <row r="14" spans="1:26" ht="15" customHeight="1" x14ac:dyDescent="0.3">
      <c r="A14" s="496" t="s">
        <v>272</v>
      </c>
      <c r="B14" s="793" t="s">
        <v>273</v>
      </c>
      <c r="C14" s="684">
        <f t="shared" si="0"/>
        <v>0</v>
      </c>
      <c r="D14" s="685">
        <f>ROUND('bevételek korm. funkciónként'!K14,-3)/1000</f>
        <v>0</v>
      </c>
      <c r="E14" s="685">
        <f>ROUND('bevételek korm. funkciónként'!L14,-3)/1000</f>
        <v>0</v>
      </c>
      <c r="F14" s="685">
        <f>ROUND('bevételek korm. funkciónként'!M14,-3)/1000</f>
        <v>0</v>
      </c>
      <c r="G14" s="685">
        <f>ROUND('bevételek korm. funkciónként'!N14,-3)/1000</f>
        <v>0</v>
      </c>
      <c r="H14" s="685">
        <v>0</v>
      </c>
      <c r="I14" s="685">
        <f>ROUND('bevételek korm. funkciónként'!P14,-3)/1000</f>
        <v>0</v>
      </c>
      <c r="J14" s="685">
        <f>ROUND('bevételek korm. funkciónként'!Q14,-3)/1000</f>
        <v>0</v>
      </c>
      <c r="K14" s="685">
        <f>ROUND('bevételek korm. funkciónként'!R14,-3)/1000</f>
        <v>0</v>
      </c>
      <c r="L14" s="685">
        <f>ROUND('bevételek korm. funkciónként'!S14,-3)/1000</f>
        <v>0</v>
      </c>
      <c r="M14" s="768"/>
      <c r="N14" s="768"/>
      <c r="O14" s="768"/>
      <c r="P14" s="768"/>
      <c r="Q14" s="768"/>
      <c r="R14" s="768"/>
      <c r="S14" s="768"/>
      <c r="T14" s="768"/>
      <c r="U14" s="794">
        <f t="shared" si="1"/>
        <v>0</v>
      </c>
      <c r="V14" s="794">
        <f t="shared" si="2"/>
        <v>0</v>
      </c>
      <c r="W14" s="500" t="s">
        <v>273</v>
      </c>
      <c r="X14" s="795">
        <v>0</v>
      </c>
      <c r="Y14" s="795">
        <v>0</v>
      </c>
      <c r="Z14" s="500" t="s">
        <v>273</v>
      </c>
    </row>
    <row r="15" spans="1:26" ht="15" customHeight="1" x14ac:dyDescent="0.3">
      <c r="A15" s="497" t="s">
        <v>502</v>
      </c>
      <c r="B15" s="792" t="s">
        <v>274</v>
      </c>
      <c r="C15" s="684">
        <f t="shared" si="0"/>
        <v>28815759</v>
      </c>
      <c r="D15" s="685">
        <f>ROUND('bevételek korm. funkciónként'!K15,-3)/1000</f>
        <v>0</v>
      </c>
      <c r="E15" s="685">
        <f>ROUND('bevételek korm. funkciónként'!L15,-3)/1000</f>
        <v>0</v>
      </c>
      <c r="F15" s="685">
        <f>ROUND('bevételek korm. funkciónként'!M15,-3)/1000</f>
        <v>0</v>
      </c>
      <c r="G15" s="685">
        <f>ROUND('bevételek korm. funkciónként'!N15,-3)/1000</f>
        <v>0</v>
      </c>
      <c r="H15" s="685">
        <v>0</v>
      </c>
      <c r="I15" s="685">
        <f>ROUND('bevételek korm. funkciónként'!P15,-3)/1000</f>
        <v>0</v>
      </c>
      <c r="J15" s="685">
        <f>SUM(J9:J14)</f>
        <v>28815759</v>
      </c>
      <c r="K15" s="685">
        <f>ROUND('bevételek korm. funkciónként'!R15,-3)/1000</f>
        <v>0</v>
      </c>
      <c r="L15" s="685">
        <f>ROUND('bevételek korm. funkciónként'!S15,-3)/1000</f>
        <v>0</v>
      </c>
      <c r="M15" s="796">
        <f t="shared" ref="M15:T15" si="3">SUM(M9:M14)</f>
        <v>0</v>
      </c>
      <c r="N15" s="796">
        <f t="shared" si="3"/>
        <v>0</v>
      </c>
      <c r="O15" s="796">
        <f t="shared" si="3"/>
        <v>0</v>
      </c>
      <c r="P15" s="796">
        <f t="shared" si="3"/>
        <v>0</v>
      </c>
      <c r="Q15" s="796">
        <f t="shared" si="3"/>
        <v>0</v>
      </c>
      <c r="R15" s="796">
        <f t="shared" si="3"/>
        <v>0</v>
      </c>
      <c r="S15" s="796">
        <f t="shared" si="3"/>
        <v>0</v>
      </c>
      <c r="T15" s="796">
        <f t="shared" si="3"/>
        <v>0</v>
      </c>
      <c r="U15" s="794">
        <f t="shared" si="1"/>
        <v>28815759</v>
      </c>
      <c r="V15" s="794">
        <f t="shared" si="2"/>
        <v>0</v>
      </c>
      <c r="W15" s="501" t="s">
        <v>274</v>
      </c>
      <c r="X15" s="795">
        <v>0</v>
      </c>
      <c r="Y15" s="795">
        <v>0</v>
      </c>
      <c r="Z15" s="501" t="s">
        <v>274</v>
      </c>
    </row>
    <row r="16" spans="1:26" ht="15" customHeight="1" x14ac:dyDescent="0.3">
      <c r="A16" s="496" t="s">
        <v>275</v>
      </c>
      <c r="B16" s="793" t="s">
        <v>276</v>
      </c>
      <c r="C16" s="684">
        <f t="shared" si="0"/>
        <v>0</v>
      </c>
      <c r="D16" s="685">
        <f>ROUND('bevételek korm. funkciónként'!K16,-3)/1000</f>
        <v>0</v>
      </c>
      <c r="E16" s="685">
        <f>ROUND('bevételek korm. funkciónként'!L16,-3)/1000</f>
        <v>0</v>
      </c>
      <c r="F16" s="685">
        <f>ROUND('bevételek korm. funkciónként'!M16,-3)/1000</f>
        <v>0</v>
      </c>
      <c r="G16" s="685">
        <f>ROUND('bevételek korm. funkciónként'!N16,-3)/1000</f>
        <v>0</v>
      </c>
      <c r="H16" s="685">
        <v>0</v>
      </c>
      <c r="I16" s="685">
        <f>ROUND('bevételek korm. funkciónként'!P16,-3)/1000</f>
        <v>0</v>
      </c>
      <c r="J16" s="685">
        <f>ROUND('bevételek korm. funkciónként'!Q16,-3)/1000</f>
        <v>0</v>
      </c>
      <c r="K16" s="685">
        <f>ROUND('bevételek korm. funkciónként'!R16,-3)/1000</f>
        <v>0</v>
      </c>
      <c r="L16" s="685">
        <f>ROUND('bevételek korm. funkciónként'!S16,-3)/1000</f>
        <v>0</v>
      </c>
      <c r="M16" s="768"/>
      <c r="N16" s="768"/>
      <c r="O16" s="768"/>
      <c r="P16" s="768"/>
      <c r="Q16" s="768"/>
      <c r="R16" s="768"/>
      <c r="S16" s="768"/>
      <c r="T16" s="768"/>
      <c r="U16" s="794">
        <f t="shared" si="1"/>
        <v>0</v>
      </c>
      <c r="V16" s="794">
        <f t="shared" si="2"/>
        <v>0</v>
      </c>
      <c r="W16" s="500" t="s">
        <v>276</v>
      </c>
      <c r="X16" s="795">
        <v>0</v>
      </c>
      <c r="Y16" s="795">
        <v>0</v>
      </c>
      <c r="Z16" s="500" t="s">
        <v>276</v>
      </c>
    </row>
    <row r="17" spans="1:26" ht="15" customHeight="1" x14ac:dyDescent="0.3">
      <c r="A17" s="496" t="s">
        <v>277</v>
      </c>
      <c r="B17" s="793" t="s">
        <v>278</v>
      </c>
      <c r="C17" s="684">
        <f t="shared" si="0"/>
        <v>0</v>
      </c>
      <c r="D17" s="685">
        <f>ROUND('bevételek korm. funkciónként'!K17,-3)/1000</f>
        <v>0</v>
      </c>
      <c r="E17" s="685">
        <f>ROUND('bevételek korm. funkciónként'!L17,-3)/1000</f>
        <v>0</v>
      </c>
      <c r="F17" s="685">
        <f>ROUND('bevételek korm. funkciónként'!M17,-3)/1000</f>
        <v>0</v>
      </c>
      <c r="G17" s="685">
        <f>ROUND('bevételek korm. funkciónként'!N17,-3)/1000</f>
        <v>0</v>
      </c>
      <c r="H17" s="685">
        <v>0</v>
      </c>
      <c r="I17" s="685">
        <f>ROUND('bevételek korm. funkciónként'!P17,-3)/1000</f>
        <v>0</v>
      </c>
      <c r="J17" s="685">
        <f>ROUND('bevételek korm. funkciónként'!Q17,-3)/1000</f>
        <v>0</v>
      </c>
      <c r="K17" s="685">
        <f>ROUND('bevételek korm. funkciónként'!R17,-3)/1000</f>
        <v>0</v>
      </c>
      <c r="L17" s="685">
        <f>ROUND('bevételek korm. funkciónként'!S17,-3)/1000</f>
        <v>0</v>
      </c>
      <c r="M17" s="768"/>
      <c r="N17" s="768"/>
      <c r="O17" s="768"/>
      <c r="P17" s="768"/>
      <c r="Q17" s="768"/>
      <c r="R17" s="768"/>
      <c r="S17" s="768"/>
      <c r="T17" s="768"/>
      <c r="U17" s="794">
        <f t="shared" si="1"/>
        <v>0</v>
      </c>
      <c r="V17" s="794">
        <f t="shared" si="2"/>
        <v>0</v>
      </c>
      <c r="W17" s="500" t="s">
        <v>278</v>
      </c>
      <c r="X17" s="795">
        <v>0</v>
      </c>
      <c r="Y17" s="795">
        <v>0</v>
      </c>
      <c r="Z17" s="500" t="s">
        <v>278</v>
      </c>
    </row>
    <row r="18" spans="1:26" ht="15" customHeight="1" x14ac:dyDescent="0.3">
      <c r="A18" s="496" t="s">
        <v>463</v>
      </c>
      <c r="B18" s="793" t="s">
        <v>279</v>
      </c>
      <c r="C18" s="684">
        <f t="shared" si="0"/>
        <v>0</v>
      </c>
      <c r="D18" s="685">
        <f>ROUND('bevételek korm. funkciónként'!K18,-3)/1000</f>
        <v>0</v>
      </c>
      <c r="E18" s="685">
        <f>ROUND('bevételek korm. funkciónként'!L18,-3)/1000</f>
        <v>0</v>
      </c>
      <c r="F18" s="685">
        <f>ROUND('bevételek korm. funkciónként'!M18,-3)/1000</f>
        <v>0</v>
      </c>
      <c r="G18" s="685">
        <f>ROUND('bevételek korm. funkciónként'!N18,-3)/1000</f>
        <v>0</v>
      </c>
      <c r="H18" s="685">
        <v>0</v>
      </c>
      <c r="I18" s="685">
        <f>ROUND('bevételek korm. funkciónként'!P18,-3)/1000</f>
        <v>0</v>
      </c>
      <c r="J18" s="685">
        <f>ROUND('bevételek korm. funkciónként'!Q18,-3)/1000</f>
        <v>0</v>
      </c>
      <c r="K18" s="685">
        <f>ROUND('bevételek korm. funkciónként'!R18,-3)/1000</f>
        <v>0</v>
      </c>
      <c r="L18" s="685">
        <f>ROUND('bevételek korm. funkciónként'!S18,-3)/1000</f>
        <v>0</v>
      </c>
      <c r="M18" s="768"/>
      <c r="N18" s="768"/>
      <c r="O18" s="768"/>
      <c r="P18" s="768"/>
      <c r="Q18" s="768"/>
      <c r="R18" s="768"/>
      <c r="S18" s="768"/>
      <c r="T18" s="768"/>
      <c r="U18" s="794">
        <f t="shared" si="1"/>
        <v>0</v>
      </c>
      <c r="V18" s="794">
        <f t="shared" si="2"/>
        <v>0</v>
      </c>
      <c r="W18" s="500" t="s">
        <v>279</v>
      </c>
      <c r="X18" s="795">
        <v>0</v>
      </c>
      <c r="Y18" s="795">
        <v>0</v>
      </c>
      <c r="Z18" s="500" t="s">
        <v>279</v>
      </c>
    </row>
    <row r="19" spans="1:26" ht="15" customHeight="1" x14ac:dyDescent="0.3">
      <c r="A19" s="496" t="s">
        <v>464</v>
      </c>
      <c r="B19" s="793" t="s">
        <v>280</v>
      </c>
      <c r="C19" s="684">
        <f t="shared" si="0"/>
        <v>0</v>
      </c>
      <c r="D19" s="685">
        <f>ROUND('bevételek korm. funkciónként'!K19,-3)/1000</f>
        <v>0</v>
      </c>
      <c r="E19" s="685">
        <f>ROUND('bevételek korm. funkciónként'!L19,-3)/1000</f>
        <v>0</v>
      </c>
      <c r="F19" s="685">
        <f>ROUND('bevételek korm. funkciónként'!M19,-3)/1000</f>
        <v>0</v>
      </c>
      <c r="G19" s="685">
        <f>ROUND('bevételek korm. funkciónként'!N19,-3)/1000</f>
        <v>0</v>
      </c>
      <c r="H19" s="685">
        <v>0</v>
      </c>
      <c r="I19" s="685">
        <f>ROUND('bevételek korm. funkciónként'!P19,-3)/1000</f>
        <v>0</v>
      </c>
      <c r="J19" s="685">
        <f>ROUND('bevételek korm. funkciónként'!Q19,-3)/1000</f>
        <v>0</v>
      </c>
      <c r="K19" s="685">
        <f>ROUND('bevételek korm. funkciónként'!R19,-3)/1000</f>
        <v>0</v>
      </c>
      <c r="L19" s="685">
        <f>ROUND('bevételek korm. funkciónként'!S19,-3)/1000</f>
        <v>0</v>
      </c>
      <c r="M19" s="768"/>
      <c r="N19" s="768"/>
      <c r="O19" s="768"/>
      <c r="P19" s="768"/>
      <c r="Q19" s="768"/>
      <c r="R19" s="768"/>
      <c r="S19" s="768"/>
      <c r="T19" s="768"/>
      <c r="U19" s="794">
        <f t="shared" si="1"/>
        <v>0</v>
      </c>
      <c r="V19" s="794">
        <f t="shared" si="2"/>
        <v>0</v>
      </c>
      <c r="W19" s="500" t="s">
        <v>280</v>
      </c>
      <c r="X19" s="795">
        <v>0</v>
      </c>
      <c r="Y19" s="795">
        <v>0</v>
      </c>
      <c r="Z19" s="500" t="s">
        <v>280</v>
      </c>
    </row>
    <row r="20" spans="1:26" ht="15" customHeight="1" x14ac:dyDescent="0.3">
      <c r="A20" s="496" t="s">
        <v>465</v>
      </c>
      <c r="B20" s="793" t="s">
        <v>281</v>
      </c>
      <c r="C20" s="684">
        <f t="shared" si="0"/>
        <v>8246000</v>
      </c>
      <c r="D20" s="685">
        <v>0</v>
      </c>
      <c r="E20" s="685">
        <f>ROUND('bevételek korm. funkciónként'!L20,-3)/1000</f>
        <v>0</v>
      </c>
      <c r="F20" s="685">
        <v>0</v>
      </c>
      <c r="G20" s="685">
        <v>0</v>
      </c>
      <c r="H20" s="685">
        <v>5000000</v>
      </c>
      <c r="I20" s="685">
        <f>ROUND('bevételek korm. funkciónként'!P20,-3)/1000</f>
        <v>0</v>
      </c>
      <c r="J20" s="685">
        <v>0</v>
      </c>
      <c r="K20" s="685">
        <v>3246000</v>
      </c>
      <c r="L20" s="685">
        <f>ROUND('bevételek korm. funkciónként'!S20,-3)/1000</f>
        <v>0</v>
      </c>
      <c r="M20" s="768"/>
      <c r="N20" s="768"/>
      <c r="O20" s="768"/>
      <c r="P20" s="768"/>
      <c r="Q20" s="768"/>
      <c r="R20" s="768">
        <v>0</v>
      </c>
      <c r="S20" s="768">
        <v>0</v>
      </c>
      <c r="T20" s="768">
        <v>0</v>
      </c>
      <c r="U20" s="794">
        <f t="shared" si="1"/>
        <v>8246000</v>
      </c>
      <c r="V20" s="794">
        <f t="shared" si="2"/>
        <v>0</v>
      </c>
      <c r="W20" s="500" t="s">
        <v>281</v>
      </c>
      <c r="X20" s="795">
        <v>0</v>
      </c>
      <c r="Y20" s="795">
        <v>0</v>
      </c>
      <c r="Z20" s="500" t="s">
        <v>281</v>
      </c>
    </row>
    <row r="21" spans="1:26" ht="15" customHeight="1" x14ac:dyDescent="0.3">
      <c r="A21" s="497" t="s">
        <v>503</v>
      </c>
      <c r="B21" s="792" t="s">
        <v>282</v>
      </c>
      <c r="C21" s="686">
        <f t="shared" si="0"/>
        <v>37061759</v>
      </c>
      <c r="D21" s="687">
        <f t="shared" ref="D21:L21" si="4">D15+D16+D17+D18+D19+D20</f>
        <v>0</v>
      </c>
      <c r="E21" s="687">
        <f t="shared" si="4"/>
        <v>0</v>
      </c>
      <c r="F21" s="687">
        <f t="shared" si="4"/>
        <v>0</v>
      </c>
      <c r="G21" s="687">
        <f t="shared" si="4"/>
        <v>0</v>
      </c>
      <c r="H21" s="687">
        <f t="shared" si="4"/>
        <v>5000000</v>
      </c>
      <c r="I21" s="687">
        <f t="shared" si="4"/>
        <v>0</v>
      </c>
      <c r="J21" s="687">
        <f t="shared" si="4"/>
        <v>28815759</v>
      </c>
      <c r="K21" s="687">
        <f t="shared" si="4"/>
        <v>3246000</v>
      </c>
      <c r="L21" s="687">
        <f t="shared" si="4"/>
        <v>0</v>
      </c>
      <c r="M21" s="687">
        <f t="shared" ref="M21" si="5">M15+M16+M17+M18+M19+M20</f>
        <v>0</v>
      </c>
      <c r="N21" s="687">
        <f t="shared" ref="N21" si="6">N15+N16+N17+N18+N19+N20</f>
        <v>0</v>
      </c>
      <c r="O21" s="687">
        <f t="shared" ref="O21" si="7">O15+O16+O17+O18+O19+O20</f>
        <v>0</v>
      </c>
      <c r="P21" s="687">
        <f t="shared" ref="P21" si="8">P15+P16+P17+P18+P19+P20</f>
        <v>0</v>
      </c>
      <c r="Q21" s="687">
        <f t="shared" ref="Q21" si="9">Q15+Q16+Q17+Q18+Q19+Q20</f>
        <v>0</v>
      </c>
      <c r="R21" s="687">
        <f t="shared" ref="R21" si="10">R15+R16+R17+R18+R19+R20</f>
        <v>0</v>
      </c>
      <c r="S21" s="687">
        <f t="shared" ref="S21" si="11">S15+S16+S17+S18+S19+S20</f>
        <v>0</v>
      </c>
      <c r="T21" s="687">
        <f t="shared" ref="T21" si="12">T15+T16+T17+T18+T19+T20</f>
        <v>0</v>
      </c>
      <c r="U21" s="687">
        <f t="shared" ref="U21" si="13">U15+U16+U17+U18+U19+U20</f>
        <v>37061759</v>
      </c>
      <c r="V21" s="687">
        <f t="shared" ref="V21" si="14">V15+V16+V17+V18+V19+V20</f>
        <v>0</v>
      </c>
      <c r="W21" s="687" t="e">
        <f t="shared" ref="W21" si="15">W15+W16+W17+W18+W19+W20</f>
        <v>#VALUE!</v>
      </c>
      <c r="X21" s="687">
        <f t="shared" ref="X21" si="16">X15+X16+X17+X18+X19+X20</f>
        <v>0</v>
      </c>
      <c r="Y21" s="687">
        <f t="shared" ref="Y21" si="17">Y15+Y16+Y17+Y18+Y19+Y20</f>
        <v>0</v>
      </c>
      <c r="Z21" s="501" t="s">
        <v>282</v>
      </c>
    </row>
    <row r="22" spans="1:26" ht="15" customHeight="1" x14ac:dyDescent="0.3">
      <c r="A22" s="496" t="s">
        <v>469</v>
      </c>
      <c r="B22" s="793" t="s">
        <v>291</v>
      </c>
      <c r="C22" s="684">
        <f t="shared" si="0"/>
        <v>0</v>
      </c>
      <c r="D22" s="685">
        <f>ROUND('bevételek korm. funkciónként'!K22,-3)/1000</f>
        <v>0</v>
      </c>
      <c r="E22" s="685">
        <f>ROUND('bevételek korm. funkciónként'!L22,-3)/1000</f>
        <v>0</v>
      </c>
      <c r="F22" s="685">
        <f>ROUND('bevételek korm. funkciónként'!M22,-3)/1000</f>
        <v>0</v>
      </c>
      <c r="G22" s="685">
        <f>ROUND('bevételek korm. funkciónként'!N22,-3)/1000</f>
        <v>0</v>
      </c>
      <c r="H22" s="685">
        <v>0</v>
      </c>
      <c r="I22" s="685">
        <f>ROUND('bevételek korm. funkciónként'!P22,-3)/1000</f>
        <v>0</v>
      </c>
      <c r="J22" s="685">
        <f>ROUND('bevételek korm. funkciónként'!Q22,-3)/1000</f>
        <v>0</v>
      </c>
      <c r="K22" s="685">
        <f>ROUND('bevételek korm. funkciónként'!R22,-3)/1000</f>
        <v>0</v>
      </c>
      <c r="L22" s="685">
        <f>ROUND('bevételek korm. funkciónként'!S22,-3)/1000</f>
        <v>0</v>
      </c>
      <c r="M22" s="768"/>
      <c r="N22" s="768"/>
      <c r="O22" s="768"/>
      <c r="P22" s="768"/>
      <c r="Q22" s="768"/>
      <c r="R22" s="768"/>
      <c r="S22" s="768"/>
      <c r="T22" s="768"/>
      <c r="U22" s="794">
        <f t="shared" ref="U22:U34" si="18">SUM(D22:T22)</f>
        <v>0</v>
      </c>
      <c r="V22" s="794">
        <f t="shared" ref="V22:V34" si="19">U22-C22</f>
        <v>0</v>
      </c>
      <c r="W22" s="500" t="s">
        <v>291</v>
      </c>
      <c r="X22" s="795">
        <v>0</v>
      </c>
      <c r="Y22" s="795">
        <v>0</v>
      </c>
      <c r="Z22" s="500" t="s">
        <v>291</v>
      </c>
    </row>
    <row r="23" spans="1:26" ht="15" customHeight="1" x14ac:dyDescent="0.3">
      <c r="A23" s="496" t="s">
        <v>470</v>
      </c>
      <c r="B23" s="793" t="s">
        <v>292</v>
      </c>
      <c r="C23" s="684">
        <f t="shared" si="0"/>
        <v>0</v>
      </c>
      <c r="D23" s="685">
        <f>ROUND('bevételek korm. funkciónként'!K23,-3)/1000</f>
        <v>0</v>
      </c>
      <c r="E23" s="685">
        <f>ROUND('bevételek korm. funkciónként'!L23,-3)/1000</f>
        <v>0</v>
      </c>
      <c r="F23" s="685">
        <f>ROUND('bevételek korm. funkciónként'!M23,-3)/1000</f>
        <v>0</v>
      </c>
      <c r="G23" s="685">
        <f>ROUND('bevételek korm. funkciónként'!N23,-3)/1000</f>
        <v>0</v>
      </c>
      <c r="H23" s="685">
        <v>0</v>
      </c>
      <c r="I23" s="685">
        <f>ROUND('bevételek korm. funkciónként'!P23,-3)/1000</f>
        <v>0</v>
      </c>
      <c r="J23" s="685">
        <f>ROUND('bevételek korm. funkciónként'!Q23,-3)/1000</f>
        <v>0</v>
      </c>
      <c r="K23" s="685">
        <f>ROUND('bevételek korm. funkciónként'!R23,-3)/1000</f>
        <v>0</v>
      </c>
      <c r="L23" s="685">
        <f>ROUND('bevételek korm. funkciónként'!S23,-3)/1000</f>
        <v>0</v>
      </c>
      <c r="M23" s="768"/>
      <c r="N23" s="768"/>
      <c r="O23" s="768"/>
      <c r="P23" s="768"/>
      <c r="Q23" s="768"/>
      <c r="R23" s="768"/>
      <c r="S23" s="768"/>
      <c r="T23" s="768"/>
      <c r="U23" s="794">
        <f t="shared" si="18"/>
        <v>0</v>
      </c>
      <c r="V23" s="794">
        <f t="shared" si="19"/>
        <v>0</v>
      </c>
      <c r="W23" s="500" t="s">
        <v>292</v>
      </c>
      <c r="X23" s="795">
        <v>0</v>
      </c>
      <c r="Y23" s="795">
        <v>0</v>
      </c>
      <c r="Z23" s="500" t="s">
        <v>292</v>
      </c>
    </row>
    <row r="24" spans="1:26" ht="15" customHeight="1" x14ac:dyDescent="0.3">
      <c r="A24" s="497" t="s">
        <v>505</v>
      </c>
      <c r="B24" s="792" t="s">
        <v>293</v>
      </c>
      <c r="C24" s="684">
        <f t="shared" si="0"/>
        <v>0</v>
      </c>
      <c r="D24" s="685">
        <f>ROUND('bevételek korm. funkciónként'!K24,-3)/1000</f>
        <v>0</v>
      </c>
      <c r="E24" s="685">
        <f>ROUND('bevételek korm. funkciónként'!L24,-3)/1000</f>
        <v>0</v>
      </c>
      <c r="F24" s="685">
        <f>ROUND('bevételek korm. funkciónként'!M24,-3)/1000</f>
        <v>0</v>
      </c>
      <c r="G24" s="685">
        <f>ROUND('bevételek korm. funkciónként'!N24,-3)/1000</f>
        <v>0</v>
      </c>
      <c r="H24" s="685">
        <v>0</v>
      </c>
      <c r="I24" s="685">
        <f>ROUND('bevételek korm. funkciónként'!P24,-3)/1000</f>
        <v>0</v>
      </c>
      <c r="J24" s="685">
        <f>ROUND('bevételek korm. funkciónként'!Q24,-3)/1000</f>
        <v>0</v>
      </c>
      <c r="K24" s="685">
        <f>ROUND('bevételek korm. funkciónként'!R24,-3)/1000</f>
        <v>0</v>
      </c>
      <c r="L24" s="685">
        <f>ROUND('bevételek korm. funkciónként'!S24,-3)/1000</f>
        <v>0</v>
      </c>
      <c r="M24" s="768"/>
      <c r="N24" s="768"/>
      <c r="O24" s="768"/>
      <c r="P24" s="768"/>
      <c r="Q24" s="768"/>
      <c r="R24" s="768"/>
      <c r="S24" s="768"/>
      <c r="T24" s="768"/>
      <c r="U24" s="794">
        <f t="shared" si="18"/>
        <v>0</v>
      </c>
      <c r="V24" s="794">
        <f t="shared" si="19"/>
        <v>0</v>
      </c>
      <c r="W24" s="501" t="s">
        <v>293</v>
      </c>
      <c r="X24" s="795">
        <v>0</v>
      </c>
      <c r="Y24" s="795">
        <v>0</v>
      </c>
      <c r="Z24" s="501" t="s">
        <v>293</v>
      </c>
    </row>
    <row r="25" spans="1:26" ht="15" customHeight="1" x14ac:dyDescent="0.3">
      <c r="A25" s="496" t="s">
        <v>471</v>
      </c>
      <c r="B25" s="793" t="s">
        <v>294</v>
      </c>
      <c r="C25" s="684">
        <f t="shared" si="0"/>
        <v>0</v>
      </c>
      <c r="D25" s="685">
        <f>ROUND('bevételek korm. funkciónként'!K25,-3)/1000</f>
        <v>0</v>
      </c>
      <c r="E25" s="685">
        <f>ROUND('bevételek korm. funkciónként'!L25,-3)/1000</f>
        <v>0</v>
      </c>
      <c r="F25" s="685">
        <f>ROUND('bevételek korm. funkciónként'!M25,-3)/1000</f>
        <v>0</v>
      </c>
      <c r="G25" s="685">
        <f>ROUND('bevételek korm. funkciónként'!N25,-3)/1000</f>
        <v>0</v>
      </c>
      <c r="H25" s="685">
        <v>0</v>
      </c>
      <c r="I25" s="685">
        <f>ROUND('bevételek korm. funkciónként'!P25,-3)/1000</f>
        <v>0</v>
      </c>
      <c r="J25" s="685">
        <f>ROUND('bevételek korm. funkciónként'!Q25,-3)/1000</f>
        <v>0</v>
      </c>
      <c r="K25" s="685">
        <f>ROUND('bevételek korm. funkciónként'!R25,-3)/1000</f>
        <v>0</v>
      </c>
      <c r="L25" s="685">
        <f>ROUND('bevételek korm. funkciónként'!S25,-3)/1000</f>
        <v>0</v>
      </c>
      <c r="M25" s="768"/>
      <c r="N25" s="768"/>
      <c r="O25" s="768"/>
      <c r="P25" s="768"/>
      <c r="Q25" s="768"/>
      <c r="R25" s="768"/>
      <c r="S25" s="768"/>
      <c r="T25" s="768"/>
      <c r="U25" s="794">
        <f t="shared" si="18"/>
        <v>0</v>
      </c>
      <c r="V25" s="794">
        <f t="shared" si="19"/>
        <v>0</v>
      </c>
      <c r="W25" s="500" t="s">
        <v>294</v>
      </c>
      <c r="X25" s="795">
        <v>0</v>
      </c>
      <c r="Y25" s="795">
        <v>0</v>
      </c>
      <c r="Z25" s="500" t="s">
        <v>294</v>
      </c>
    </row>
    <row r="26" spans="1:26" ht="15" customHeight="1" x14ac:dyDescent="0.3">
      <c r="A26" s="496" t="s">
        <v>472</v>
      </c>
      <c r="B26" s="793" t="s">
        <v>295</v>
      </c>
      <c r="C26" s="684">
        <f t="shared" si="0"/>
        <v>0</v>
      </c>
      <c r="D26" s="685">
        <f>ROUND('bevételek korm. funkciónként'!K26,-3)/1000</f>
        <v>0</v>
      </c>
      <c r="E26" s="685">
        <f>ROUND('bevételek korm. funkciónként'!L26,-3)/1000</f>
        <v>0</v>
      </c>
      <c r="F26" s="685">
        <f>ROUND('bevételek korm. funkciónként'!M26,-3)/1000</f>
        <v>0</v>
      </c>
      <c r="G26" s="685">
        <f>ROUND('bevételek korm. funkciónként'!N26,-3)/1000</f>
        <v>0</v>
      </c>
      <c r="H26" s="685">
        <v>0</v>
      </c>
      <c r="I26" s="685">
        <f>ROUND('bevételek korm. funkciónként'!P26,-3)/1000</f>
        <v>0</v>
      </c>
      <c r="J26" s="685">
        <f>ROUND('bevételek korm. funkciónként'!Q26,-3)/1000</f>
        <v>0</v>
      </c>
      <c r="K26" s="685">
        <f>ROUND('bevételek korm. funkciónként'!R26,-3)/1000</f>
        <v>0</v>
      </c>
      <c r="L26" s="685">
        <f>ROUND('bevételek korm. funkciónként'!S26,-3)/1000</f>
        <v>0</v>
      </c>
      <c r="M26" s="768"/>
      <c r="N26" s="768"/>
      <c r="O26" s="768"/>
      <c r="P26" s="768"/>
      <c r="Q26" s="768"/>
      <c r="R26" s="768"/>
      <c r="S26" s="768"/>
      <c r="T26" s="768"/>
      <c r="U26" s="794">
        <f t="shared" si="18"/>
        <v>0</v>
      </c>
      <c r="V26" s="794">
        <f t="shared" si="19"/>
        <v>0</v>
      </c>
      <c r="W26" s="500" t="s">
        <v>295</v>
      </c>
      <c r="X26" s="795">
        <v>0</v>
      </c>
      <c r="Y26" s="795">
        <v>0</v>
      </c>
      <c r="Z26" s="500" t="s">
        <v>295</v>
      </c>
    </row>
    <row r="27" spans="1:26" ht="15" customHeight="1" x14ac:dyDescent="0.3">
      <c r="A27" s="496" t="s">
        <v>473</v>
      </c>
      <c r="B27" s="793" t="s">
        <v>296</v>
      </c>
      <c r="C27" s="684">
        <f t="shared" si="0"/>
        <v>880000</v>
      </c>
      <c r="D27" s="685">
        <f>ROUND('bevételek korm. funkciónként'!K27,-3)/1000</f>
        <v>0</v>
      </c>
      <c r="E27" s="685">
        <f>ROUND('bevételek korm. funkciónként'!L27,-3)/1000</f>
        <v>0</v>
      </c>
      <c r="F27" s="685">
        <f>ROUND('bevételek korm. funkciónként'!M27,-3)/1000</f>
        <v>0</v>
      </c>
      <c r="G27" s="685">
        <f>ROUND('bevételek korm. funkciónként'!N27,-3)/1000</f>
        <v>0</v>
      </c>
      <c r="H27" s="685">
        <v>0</v>
      </c>
      <c r="I27" s="685">
        <v>880000</v>
      </c>
      <c r="J27" s="685">
        <f>ROUND('bevételek korm. funkciónként'!Q27,-3)/1000</f>
        <v>0</v>
      </c>
      <c r="K27" s="685">
        <f>ROUND('bevételek korm. funkciónként'!R27,-3)/1000</f>
        <v>0</v>
      </c>
      <c r="L27" s="685">
        <f>ROUND('bevételek korm. funkciónként'!S27,-3)/1000</f>
        <v>0</v>
      </c>
      <c r="M27" s="768"/>
      <c r="N27" s="768"/>
      <c r="O27" s="768"/>
      <c r="P27" s="768"/>
      <c r="Q27" s="768"/>
      <c r="R27" s="768">
        <v>0</v>
      </c>
      <c r="S27" s="768"/>
      <c r="T27" s="768"/>
      <c r="U27" s="794">
        <f t="shared" si="18"/>
        <v>880000</v>
      </c>
      <c r="V27" s="794">
        <f t="shared" si="19"/>
        <v>0</v>
      </c>
      <c r="W27" s="500" t="s">
        <v>296</v>
      </c>
      <c r="X27" s="795">
        <v>0</v>
      </c>
      <c r="Y27" s="795">
        <v>0</v>
      </c>
      <c r="Z27" s="500" t="s">
        <v>296</v>
      </c>
    </row>
    <row r="28" spans="1:26" ht="15" customHeight="1" x14ac:dyDescent="0.3">
      <c r="A28" s="496" t="s">
        <v>474</v>
      </c>
      <c r="B28" s="793" t="s">
        <v>297</v>
      </c>
      <c r="C28" s="684">
        <f t="shared" si="0"/>
        <v>1000000</v>
      </c>
      <c r="D28" s="685">
        <f>ROUND('bevételek korm. funkciónként'!K28,-3)/1000</f>
        <v>0</v>
      </c>
      <c r="E28" s="685">
        <f>ROUND('bevételek korm. funkciónként'!L28,-3)/1000</f>
        <v>0</v>
      </c>
      <c r="F28" s="685">
        <f>ROUND('bevételek korm. funkciónként'!M28,-3)/1000</f>
        <v>0</v>
      </c>
      <c r="G28" s="685">
        <f>ROUND('bevételek korm. funkciónként'!N28,-3)/1000</f>
        <v>0</v>
      </c>
      <c r="H28" s="685">
        <v>0</v>
      </c>
      <c r="I28" s="685">
        <v>1000000</v>
      </c>
      <c r="J28" s="685">
        <f>ROUND('bevételek korm. funkciónként'!Q28,-3)/1000</f>
        <v>0</v>
      </c>
      <c r="K28" s="685">
        <f>ROUND('bevételek korm. funkciónként'!R28,-3)/1000</f>
        <v>0</v>
      </c>
      <c r="L28" s="685">
        <f>ROUND('bevételek korm. funkciónként'!S28,-3)/1000</f>
        <v>0</v>
      </c>
      <c r="M28" s="768"/>
      <c r="N28" s="768"/>
      <c r="O28" s="768"/>
      <c r="P28" s="768"/>
      <c r="Q28" s="768"/>
      <c r="R28" s="768">
        <v>0</v>
      </c>
      <c r="S28" s="768"/>
      <c r="T28" s="768"/>
      <c r="U28" s="794">
        <f t="shared" si="18"/>
        <v>1000000</v>
      </c>
      <c r="V28" s="794">
        <f t="shared" si="19"/>
        <v>0</v>
      </c>
      <c r="W28" s="500" t="s">
        <v>297</v>
      </c>
      <c r="X28" s="795">
        <v>0</v>
      </c>
      <c r="Y28" s="795">
        <v>0</v>
      </c>
      <c r="Z28" s="500" t="s">
        <v>297</v>
      </c>
    </row>
    <row r="29" spans="1:26" ht="15" customHeight="1" x14ac:dyDescent="0.3">
      <c r="A29" s="496" t="s">
        <v>475</v>
      </c>
      <c r="B29" s="793" t="s">
        <v>300</v>
      </c>
      <c r="C29" s="684">
        <f t="shared" si="0"/>
        <v>0</v>
      </c>
      <c r="D29" s="685">
        <f>ROUND('bevételek korm. funkciónként'!K29,-3)/1000</f>
        <v>0</v>
      </c>
      <c r="E29" s="685">
        <f>ROUND('bevételek korm. funkciónként'!L29,-3)/1000</f>
        <v>0</v>
      </c>
      <c r="F29" s="685">
        <f>ROUND('bevételek korm. funkciónként'!M29,-3)/1000</f>
        <v>0</v>
      </c>
      <c r="G29" s="685">
        <f>ROUND('bevételek korm. funkciónként'!N29,-3)/1000</f>
        <v>0</v>
      </c>
      <c r="H29" s="685">
        <v>0</v>
      </c>
      <c r="I29" s="685">
        <v>0</v>
      </c>
      <c r="J29" s="685">
        <f>ROUND('bevételek korm. funkciónként'!Q29,-3)/1000</f>
        <v>0</v>
      </c>
      <c r="K29" s="685">
        <f>ROUND('bevételek korm. funkciónként'!R29,-3)/1000</f>
        <v>0</v>
      </c>
      <c r="L29" s="685">
        <f>ROUND('bevételek korm. funkciónként'!S29,-3)/1000</f>
        <v>0</v>
      </c>
      <c r="M29" s="768"/>
      <c r="N29" s="768"/>
      <c r="O29" s="768"/>
      <c r="P29" s="768"/>
      <c r="Q29" s="768"/>
      <c r="R29" s="768"/>
      <c r="S29" s="768"/>
      <c r="T29" s="768"/>
      <c r="U29" s="794">
        <f t="shared" si="18"/>
        <v>0</v>
      </c>
      <c r="V29" s="794">
        <f t="shared" si="19"/>
        <v>0</v>
      </c>
      <c r="W29" s="500" t="s">
        <v>300</v>
      </c>
      <c r="X29" s="795">
        <v>0</v>
      </c>
      <c r="Y29" s="795">
        <v>0</v>
      </c>
      <c r="Z29" s="500" t="s">
        <v>300</v>
      </c>
    </row>
    <row r="30" spans="1:26" ht="15" customHeight="1" x14ac:dyDescent="0.3">
      <c r="A30" s="496" t="s">
        <v>301</v>
      </c>
      <c r="B30" s="793" t="s">
        <v>302</v>
      </c>
      <c r="C30" s="684">
        <f t="shared" si="0"/>
        <v>0</v>
      </c>
      <c r="D30" s="685">
        <f>ROUND('bevételek korm. funkciónként'!K30,-3)/1000</f>
        <v>0</v>
      </c>
      <c r="E30" s="685">
        <f>ROUND('bevételek korm. funkciónként'!L30,-3)/1000</f>
        <v>0</v>
      </c>
      <c r="F30" s="685">
        <f>ROUND('bevételek korm. funkciónként'!M30,-3)/1000</f>
        <v>0</v>
      </c>
      <c r="G30" s="685">
        <f>ROUND('bevételek korm. funkciónként'!N30,-3)/1000</f>
        <v>0</v>
      </c>
      <c r="H30" s="685">
        <v>0</v>
      </c>
      <c r="I30" s="685">
        <f>ROUND('bevételek korm. funkciónként'!P30,-3)/1000</f>
        <v>0</v>
      </c>
      <c r="J30" s="685">
        <f>ROUND('bevételek korm. funkciónként'!Q30,-3)/1000</f>
        <v>0</v>
      </c>
      <c r="K30" s="685">
        <f>ROUND('bevételek korm. funkciónként'!R30,-3)/1000</f>
        <v>0</v>
      </c>
      <c r="L30" s="685">
        <f>ROUND('bevételek korm. funkciónként'!S30,-3)/1000</f>
        <v>0</v>
      </c>
      <c r="M30" s="768"/>
      <c r="N30" s="768"/>
      <c r="O30" s="768"/>
      <c r="P30" s="768"/>
      <c r="Q30" s="768"/>
      <c r="R30" s="768"/>
      <c r="S30" s="768"/>
      <c r="T30" s="768"/>
      <c r="U30" s="794">
        <f t="shared" si="18"/>
        <v>0</v>
      </c>
      <c r="V30" s="794">
        <f t="shared" si="19"/>
        <v>0</v>
      </c>
      <c r="W30" s="500" t="s">
        <v>302</v>
      </c>
      <c r="X30" s="795">
        <v>0</v>
      </c>
      <c r="Y30" s="795">
        <v>0</v>
      </c>
      <c r="Z30" s="500" t="s">
        <v>302</v>
      </c>
    </row>
    <row r="31" spans="1:26" ht="15" customHeight="1" x14ac:dyDescent="0.3">
      <c r="A31" s="496" t="s">
        <v>476</v>
      </c>
      <c r="B31" s="793" t="s">
        <v>303</v>
      </c>
      <c r="C31" s="684">
        <f t="shared" si="0"/>
        <v>0</v>
      </c>
      <c r="D31" s="685">
        <f>ROUND('bevételek korm. funkciónként'!K31,-3)/1000</f>
        <v>0</v>
      </c>
      <c r="E31" s="685">
        <f>ROUND('bevételek korm. funkciónként'!L31,-3)/1000</f>
        <v>0</v>
      </c>
      <c r="F31" s="685">
        <f>ROUND('bevételek korm. funkciónként'!M31,-3)/1000</f>
        <v>0</v>
      </c>
      <c r="G31" s="685">
        <f>ROUND('bevételek korm. funkciónként'!N31,-3)/1000</f>
        <v>0</v>
      </c>
      <c r="H31" s="685">
        <v>0</v>
      </c>
      <c r="I31" s="685">
        <v>0</v>
      </c>
      <c r="J31" s="685">
        <f>ROUND('bevételek korm. funkciónként'!Q31,-3)/1000</f>
        <v>0</v>
      </c>
      <c r="K31" s="685">
        <f>ROUND('bevételek korm. funkciónként'!R31,-3)/1000</f>
        <v>0</v>
      </c>
      <c r="L31" s="685">
        <f>ROUND('bevételek korm. funkciónként'!S31,-3)/1000</f>
        <v>0</v>
      </c>
      <c r="M31" s="768"/>
      <c r="N31" s="768"/>
      <c r="O31" s="768"/>
      <c r="P31" s="768"/>
      <c r="Q31" s="768"/>
      <c r="R31" s="768">
        <v>0</v>
      </c>
      <c r="S31" s="768"/>
      <c r="T31" s="768"/>
      <c r="U31" s="794">
        <f t="shared" si="18"/>
        <v>0</v>
      </c>
      <c r="V31" s="794">
        <f t="shared" si="19"/>
        <v>0</v>
      </c>
      <c r="W31" s="500" t="s">
        <v>303</v>
      </c>
      <c r="X31" s="795">
        <v>0</v>
      </c>
      <c r="Y31" s="795">
        <v>0</v>
      </c>
      <c r="Z31" s="500" t="s">
        <v>303</v>
      </c>
    </row>
    <row r="32" spans="1:26" ht="15" customHeight="1" x14ac:dyDescent="0.3">
      <c r="A32" s="496" t="s">
        <v>477</v>
      </c>
      <c r="B32" s="793" t="s">
        <v>308</v>
      </c>
      <c r="C32" s="684">
        <f t="shared" si="0"/>
        <v>0</v>
      </c>
      <c r="D32" s="685">
        <f>ROUND('bevételek korm. funkciónként'!K32,-3)/1000</f>
        <v>0</v>
      </c>
      <c r="E32" s="685">
        <f>ROUND('bevételek korm. funkciónként'!L32,-3)/1000</f>
        <v>0</v>
      </c>
      <c r="F32" s="685">
        <f>ROUND('bevételek korm. funkciónként'!M32,-3)/1000</f>
        <v>0</v>
      </c>
      <c r="G32" s="685">
        <f>ROUND('bevételek korm. funkciónként'!N32,-3)/1000</f>
        <v>0</v>
      </c>
      <c r="H32" s="685">
        <v>0</v>
      </c>
      <c r="I32" s="685">
        <v>0</v>
      </c>
      <c r="J32" s="685">
        <f>ROUND('bevételek korm. funkciónként'!Q32,-3)/1000</f>
        <v>0</v>
      </c>
      <c r="K32" s="685">
        <f>ROUND('bevételek korm. funkciónként'!R32,-3)/1000</f>
        <v>0</v>
      </c>
      <c r="L32" s="685">
        <f>ROUND('bevételek korm. funkciónként'!S32,-3)/1000</f>
        <v>0</v>
      </c>
      <c r="M32" s="768"/>
      <c r="N32" s="768"/>
      <c r="O32" s="768"/>
      <c r="P32" s="768"/>
      <c r="Q32" s="768"/>
      <c r="R32" s="768">
        <v>0</v>
      </c>
      <c r="S32" s="768"/>
      <c r="T32" s="768"/>
      <c r="U32" s="794">
        <f t="shared" si="18"/>
        <v>0</v>
      </c>
      <c r="V32" s="794">
        <f t="shared" si="19"/>
        <v>0</v>
      </c>
      <c r="W32" s="500" t="s">
        <v>308</v>
      </c>
      <c r="X32" s="795">
        <v>0</v>
      </c>
      <c r="Y32" s="795">
        <v>0</v>
      </c>
      <c r="Z32" s="500" t="s">
        <v>308</v>
      </c>
    </row>
    <row r="33" spans="1:26" ht="15" customHeight="1" x14ac:dyDescent="0.3">
      <c r="A33" s="497" t="s">
        <v>506</v>
      </c>
      <c r="B33" s="792" t="s">
        <v>311</v>
      </c>
      <c r="C33" s="684">
        <f t="shared" si="0"/>
        <v>1000000</v>
      </c>
      <c r="D33" s="685">
        <f>ROUND('bevételek korm. funkciónként'!K33,-3)/1000</f>
        <v>0</v>
      </c>
      <c r="E33" s="685">
        <f>ROUND('bevételek korm. funkciónként'!L33,-3)/1000</f>
        <v>0</v>
      </c>
      <c r="F33" s="685">
        <f>ROUND('bevételek korm. funkciónként'!M33,-3)/1000</f>
        <v>0</v>
      </c>
      <c r="G33" s="685">
        <f>ROUND('bevételek korm. funkciónként'!N33,-3)/1000</f>
        <v>0</v>
      </c>
      <c r="H33" s="685">
        <v>0</v>
      </c>
      <c r="I33" s="685">
        <f>SUM(I28:I32)</f>
        <v>1000000</v>
      </c>
      <c r="J33" s="685">
        <f>ROUND('bevételek korm. funkciónként'!Q33,-3)/1000</f>
        <v>0</v>
      </c>
      <c r="K33" s="685">
        <f>ROUND('bevételek korm. funkciónként'!R33,-3)/1000</f>
        <v>0</v>
      </c>
      <c r="L33" s="685">
        <f>ROUND('bevételek korm. funkciónként'!S33,-3)/1000</f>
        <v>0</v>
      </c>
      <c r="M33" s="796">
        <f t="shared" ref="M33:T33" si="20">SUM(M28:M32)</f>
        <v>0</v>
      </c>
      <c r="N33" s="796">
        <f t="shared" si="20"/>
        <v>0</v>
      </c>
      <c r="O33" s="796">
        <f t="shared" si="20"/>
        <v>0</v>
      </c>
      <c r="P33" s="796">
        <f t="shared" si="20"/>
        <v>0</v>
      </c>
      <c r="Q33" s="796">
        <f t="shared" si="20"/>
        <v>0</v>
      </c>
      <c r="R33" s="796">
        <f t="shared" si="20"/>
        <v>0</v>
      </c>
      <c r="S33" s="796">
        <f t="shared" si="20"/>
        <v>0</v>
      </c>
      <c r="T33" s="796">
        <f t="shared" si="20"/>
        <v>0</v>
      </c>
      <c r="U33" s="794">
        <f t="shared" si="18"/>
        <v>1000000</v>
      </c>
      <c r="V33" s="794">
        <f t="shared" si="19"/>
        <v>0</v>
      </c>
      <c r="W33" s="501" t="s">
        <v>311</v>
      </c>
      <c r="X33" s="795">
        <v>0</v>
      </c>
      <c r="Y33" s="795">
        <v>0</v>
      </c>
      <c r="Z33" s="501" t="s">
        <v>311</v>
      </c>
    </row>
    <row r="34" spans="1:26" ht="15" customHeight="1" x14ac:dyDescent="0.3">
      <c r="A34" s="496" t="s">
        <v>478</v>
      </c>
      <c r="B34" s="793" t="s">
        <v>312</v>
      </c>
      <c r="C34" s="684">
        <f t="shared" si="0"/>
        <v>50000</v>
      </c>
      <c r="D34" s="685">
        <f>ROUND('bevételek korm. funkciónként'!K34,-3)/1000</f>
        <v>0</v>
      </c>
      <c r="E34" s="685">
        <f>ROUND('bevételek korm. funkciónként'!L34,-3)/1000</f>
        <v>0</v>
      </c>
      <c r="F34" s="685">
        <f>ROUND('bevételek korm. funkciónként'!M34,-3)/1000</f>
        <v>0</v>
      </c>
      <c r="G34" s="685">
        <f>ROUND('bevételek korm. funkciónként'!N34,-3)/1000</f>
        <v>0</v>
      </c>
      <c r="H34" s="685">
        <v>0</v>
      </c>
      <c r="I34" s="685">
        <v>50000</v>
      </c>
      <c r="J34" s="685">
        <f>ROUND('bevételek korm. funkciónként'!Q34,-3)/1000</f>
        <v>0</v>
      </c>
      <c r="K34" s="685">
        <f>ROUND('bevételek korm. funkciónként'!R34,-3)/1000</f>
        <v>0</v>
      </c>
      <c r="L34" s="685">
        <f>ROUND('bevételek korm. funkciónként'!S34,-3)/1000</f>
        <v>0</v>
      </c>
      <c r="M34" s="768"/>
      <c r="N34" s="768"/>
      <c r="O34" s="768"/>
      <c r="P34" s="768"/>
      <c r="Q34" s="768"/>
      <c r="R34" s="768">
        <v>0</v>
      </c>
      <c r="S34" s="768"/>
      <c r="T34" s="768"/>
      <c r="U34" s="794">
        <f t="shared" si="18"/>
        <v>50000</v>
      </c>
      <c r="V34" s="794">
        <f t="shared" si="19"/>
        <v>0</v>
      </c>
      <c r="W34" s="500" t="s">
        <v>312</v>
      </c>
      <c r="X34" s="795">
        <v>0</v>
      </c>
      <c r="Y34" s="795">
        <v>0</v>
      </c>
      <c r="Z34" s="500" t="s">
        <v>312</v>
      </c>
    </row>
    <row r="35" spans="1:26" ht="15" customHeight="1" x14ac:dyDescent="0.3">
      <c r="A35" s="497" t="s">
        <v>507</v>
      </c>
      <c r="B35" s="792" t="s">
        <v>313</v>
      </c>
      <c r="C35" s="686">
        <f t="shared" si="0"/>
        <v>1930000</v>
      </c>
      <c r="D35" s="687">
        <f>ROUND('bevételek korm. funkciónként'!K35,-3)/1000</f>
        <v>0</v>
      </c>
      <c r="E35" s="687">
        <f>ROUND('bevételek korm. funkciónként'!L35,-3)/1000</f>
        <v>0</v>
      </c>
      <c r="F35" s="687">
        <f>ROUND('bevételek korm. funkciónként'!M35,-3)/1000</f>
        <v>0</v>
      </c>
      <c r="G35" s="687">
        <f>ROUND('bevételek korm. funkciónként'!N35,-3)/1000</f>
        <v>0</v>
      </c>
      <c r="H35" s="687">
        <v>0</v>
      </c>
      <c r="I35" s="687">
        <f>I27+I33+I34</f>
        <v>1930000</v>
      </c>
      <c r="J35" s="687">
        <f>ROUND('bevételek korm. funkciónként'!Q35,-3)/1000</f>
        <v>0</v>
      </c>
      <c r="K35" s="687">
        <f>ROUND('bevételek korm. funkciónként'!R35,-3)/1000</f>
        <v>0</v>
      </c>
      <c r="L35" s="687">
        <f>ROUND('bevételek korm. funkciónként'!S35,-3)/1000</f>
        <v>0</v>
      </c>
      <c r="M35" s="687">
        <f>ROUND('bevételek korm. funkciónként'!T35,-3)/1000</f>
        <v>0</v>
      </c>
      <c r="N35" s="687">
        <f>ROUND('bevételek korm. funkciónként'!U35,-3)/1000</f>
        <v>0</v>
      </c>
      <c r="O35" s="687">
        <f>ROUND('bevételek korm. funkciónként'!V35,-3)/1000</f>
        <v>0</v>
      </c>
      <c r="P35" s="687">
        <f>ROUND('bevételek korm. funkciónként'!W35,-3)/1000</f>
        <v>0</v>
      </c>
      <c r="Q35" s="687">
        <f>ROUND('bevételek korm. funkciónként'!X35,-3)/1000</f>
        <v>0</v>
      </c>
      <c r="R35" s="687">
        <f>ROUND('bevételek korm. funkciónként'!Y35,-3)/1000</f>
        <v>0</v>
      </c>
      <c r="S35" s="687">
        <f>ROUND('bevételek korm. funkciónként'!Z35,-3)/1000</f>
        <v>0</v>
      </c>
      <c r="T35" s="687">
        <f>ROUND('bevételek korm. funkciónként'!AA35,-3)/1000</f>
        <v>0</v>
      </c>
      <c r="U35" s="687">
        <f>ROUND('bevételek korm. funkciónként'!AB35,-3)/1000</f>
        <v>29970</v>
      </c>
      <c r="V35" s="687">
        <f>ROUND('bevételek korm. funkciónként'!AC35,-3)/1000</f>
        <v>0</v>
      </c>
      <c r="W35" s="687" t="e">
        <f>ROUND('bevételek korm. funkciónként'!AD35,-3)/1000</f>
        <v>#VALUE!</v>
      </c>
      <c r="X35" s="687">
        <f>ROUND('bevételek korm. funkciónként'!AE35,-3)/1000</f>
        <v>0</v>
      </c>
      <c r="Y35" s="687">
        <f>ROUND('bevételek korm. funkciónként'!AF35,-3)/1000</f>
        <v>0</v>
      </c>
      <c r="Z35" s="501" t="s">
        <v>313</v>
      </c>
    </row>
    <row r="36" spans="1:26" ht="15" customHeight="1" x14ac:dyDescent="0.3">
      <c r="A36" s="496" t="s">
        <v>314</v>
      </c>
      <c r="B36" s="793" t="s">
        <v>315</v>
      </c>
      <c r="C36" s="684">
        <f t="shared" si="0"/>
        <v>0</v>
      </c>
      <c r="D36" s="685">
        <f>ROUND('bevételek korm. funkciónként'!K36,-3)/1000</f>
        <v>0</v>
      </c>
      <c r="E36" s="685">
        <f>ROUND('bevételek korm. funkciónként'!L36,-3)/1000</f>
        <v>0</v>
      </c>
      <c r="F36" s="685">
        <f>ROUND('bevételek korm. funkciónként'!M36,-3)/1000</f>
        <v>0</v>
      </c>
      <c r="G36" s="685">
        <f>ROUND('bevételek korm. funkciónként'!N36,-3)/1000</f>
        <v>0</v>
      </c>
      <c r="H36" s="685">
        <v>0</v>
      </c>
      <c r="I36" s="685">
        <f>ROUND('bevételek korm. funkciónként'!P36,-3)/1000</f>
        <v>0</v>
      </c>
      <c r="J36" s="685">
        <f>ROUND('bevételek korm. funkciónként'!Q36,-3)/1000</f>
        <v>0</v>
      </c>
      <c r="K36" s="685">
        <f>ROUND('bevételek korm. funkciónként'!R36,-3)/1000</f>
        <v>0</v>
      </c>
      <c r="L36" s="685">
        <f>ROUND('bevételek korm. funkciónként'!S36,-3)/1000</f>
        <v>0</v>
      </c>
      <c r="M36" s="768"/>
      <c r="N36" s="768"/>
      <c r="O36" s="768"/>
      <c r="P36" s="768"/>
      <c r="Q36" s="768"/>
      <c r="R36" s="768"/>
      <c r="S36" s="768"/>
      <c r="T36" s="768"/>
      <c r="U36" s="794">
        <f t="shared" ref="U36:U45" si="21">SUM(D36:T36)</f>
        <v>0</v>
      </c>
      <c r="V36" s="794">
        <f t="shared" ref="V36:V45" si="22">U36-C36</f>
        <v>0</v>
      </c>
      <c r="W36" s="500" t="s">
        <v>315</v>
      </c>
      <c r="X36" s="795">
        <v>0</v>
      </c>
      <c r="Y36" s="795">
        <v>0</v>
      </c>
      <c r="Z36" s="500" t="s">
        <v>315</v>
      </c>
    </row>
    <row r="37" spans="1:26" ht="15" customHeight="1" x14ac:dyDescent="0.3">
      <c r="A37" s="496" t="s">
        <v>479</v>
      </c>
      <c r="B37" s="793" t="s">
        <v>316</v>
      </c>
      <c r="C37" s="684">
        <f t="shared" si="0"/>
        <v>300000</v>
      </c>
      <c r="D37" s="685">
        <v>0</v>
      </c>
      <c r="E37" s="685">
        <v>30000</v>
      </c>
      <c r="F37" s="685">
        <v>0</v>
      </c>
      <c r="G37" s="685">
        <v>20000</v>
      </c>
      <c r="H37" s="685">
        <v>250000</v>
      </c>
      <c r="I37" s="685">
        <f>ROUND('bevételek korm. funkciónként'!P37,-3)/1000</f>
        <v>0</v>
      </c>
      <c r="J37" s="685">
        <f>ROUND('bevételek korm. funkciónként'!Q37,-3)/1000</f>
        <v>0</v>
      </c>
      <c r="K37" s="685">
        <f>ROUND('bevételek korm. funkciónként'!R37,-3)/1000</f>
        <v>0</v>
      </c>
      <c r="L37" s="685">
        <v>0</v>
      </c>
      <c r="M37" s="768">
        <v>0</v>
      </c>
      <c r="N37" s="768">
        <v>0</v>
      </c>
      <c r="O37" s="768"/>
      <c r="P37" s="768"/>
      <c r="Q37" s="768"/>
      <c r="R37" s="768"/>
      <c r="S37" s="768"/>
      <c r="T37" s="768"/>
      <c r="U37" s="794">
        <f t="shared" si="21"/>
        <v>300000</v>
      </c>
      <c r="V37" s="794">
        <f t="shared" si="22"/>
        <v>0</v>
      </c>
      <c r="W37" s="500" t="s">
        <v>316</v>
      </c>
      <c r="X37" s="795">
        <v>0</v>
      </c>
      <c r="Y37" s="795">
        <v>0</v>
      </c>
      <c r="Z37" s="500" t="s">
        <v>316</v>
      </c>
    </row>
    <row r="38" spans="1:26" ht="15" customHeight="1" x14ac:dyDescent="0.3">
      <c r="A38" s="496" t="s">
        <v>480</v>
      </c>
      <c r="B38" s="793" t="s">
        <v>317</v>
      </c>
      <c r="C38" s="684">
        <f t="shared" si="0"/>
        <v>0</v>
      </c>
      <c r="D38" s="685">
        <f>ROUND('bevételek korm. funkciónként'!K38,-3)/1000</f>
        <v>0</v>
      </c>
      <c r="E38" s="685">
        <f>ROUND('bevételek korm. funkciónként'!L38,-3)/1000</f>
        <v>0</v>
      </c>
      <c r="F38" s="685">
        <v>0</v>
      </c>
      <c r="G38" s="685">
        <f>ROUND('bevételek korm. funkciónként'!N38,-3)/1000</f>
        <v>0</v>
      </c>
      <c r="H38" s="685">
        <v>0</v>
      </c>
      <c r="I38" s="685">
        <f>ROUND('bevételek korm. funkciónként'!P38,-3)/1000</f>
        <v>0</v>
      </c>
      <c r="J38" s="685">
        <f>ROUND('bevételek korm. funkciónként'!Q38,-3)/1000</f>
        <v>0</v>
      </c>
      <c r="K38" s="685">
        <f>ROUND('bevételek korm. funkciónként'!R38,-3)/1000</f>
        <v>0</v>
      </c>
      <c r="L38" s="685">
        <f>ROUND('bevételek korm. funkciónként'!S38,-3)/1000</f>
        <v>0</v>
      </c>
      <c r="M38" s="768">
        <v>0</v>
      </c>
      <c r="N38" s="768">
        <v>0</v>
      </c>
      <c r="O38" s="768"/>
      <c r="P38" s="768"/>
      <c r="Q38" s="768"/>
      <c r="R38" s="768"/>
      <c r="S38" s="768"/>
      <c r="T38" s="768"/>
      <c r="U38" s="794">
        <f t="shared" si="21"/>
        <v>0</v>
      </c>
      <c r="V38" s="794">
        <f t="shared" si="22"/>
        <v>0</v>
      </c>
      <c r="W38" s="500" t="s">
        <v>317</v>
      </c>
      <c r="X38" s="795">
        <v>0</v>
      </c>
      <c r="Y38" s="795">
        <v>0</v>
      </c>
      <c r="Z38" s="500" t="s">
        <v>317</v>
      </c>
    </row>
    <row r="39" spans="1:26" ht="15" customHeight="1" x14ac:dyDescent="0.3">
      <c r="A39" s="496" t="s">
        <v>481</v>
      </c>
      <c r="B39" s="793" t="s">
        <v>318</v>
      </c>
      <c r="C39" s="684">
        <f t="shared" si="0"/>
        <v>132000</v>
      </c>
      <c r="D39" s="685">
        <v>0</v>
      </c>
      <c r="E39" s="685">
        <f>ROUND('bevételek korm. funkciónként'!L39,-3)/1000</f>
        <v>0</v>
      </c>
      <c r="F39" s="685">
        <f>ROUND('bevételek korm. funkciónként'!M39,-3)/1000</f>
        <v>0</v>
      </c>
      <c r="G39" s="685">
        <v>0</v>
      </c>
      <c r="H39" s="685">
        <v>132000</v>
      </c>
      <c r="I39" s="685">
        <f>ROUND('bevételek korm. funkciónként'!P39,-3)/1000</f>
        <v>0</v>
      </c>
      <c r="J39" s="685">
        <f>ROUND('bevételek korm. funkciónként'!Q39,-3)/1000</f>
        <v>0</v>
      </c>
      <c r="K39" s="685">
        <f>ROUND('bevételek korm. funkciónként'!R39,-3)/1000</f>
        <v>0</v>
      </c>
      <c r="L39" s="685">
        <f>ROUND('bevételek korm. funkciónként'!S39,-3)/1000</f>
        <v>0</v>
      </c>
      <c r="M39" s="768"/>
      <c r="N39" s="768"/>
      <c r="O39" s="768"/>
      <c r="P39" s="768"/>
      <c r="Q39" s="768"/>
      <c r="R39" s="768"/>
      <c r="S39" s="768"/>
      <c r="T39" s="768"/>
      <c r="U39" s="794">
        <f t="shared" si="21"/>
        <v>132000</v>
      </c>
      <c r="V39" s="794">
        <f t="shared" si="22"/>
        <v>0</v>
      </c>
      <c r="W39" s="500" t="s">
        <v>318</v>
      </c>
      <c r="X39" s="795">
        <v>0</v>
      </c>
      <c r="Y39" s="795">
        <v>0</v>
      </c>
      <c r="Z39" s="500" t="s">
        <v>318</v>
      </c>
    </row>
    <row r="40" spans="1:26" ht="15" customHeight="1" x14ac:dyDescent="0.3">
      <c r="A40" s="496" t="s">
        <v>319</v>
      </c>
      <c r="B40" s="793" t="s">
        <v>320</v>
      </c>
      <c r="C40" s="684">
        <f t="shared" si="0"/>
        <v>400000</v>
      </c>
      <c r="D40" s="685">
        <f>ROUND('bevételek korm. funkciónként'!K40,-3)/1000</f>
        <v>0</v>
      </c>
      <c r="E40" s="685">
        <f>ROUND('bevételek korm. funkciónként'!L40,-3)/1000</f>
        <v>0</v>
      </c>
      <c r="F40" s="685">
        <v>400000</v>
      </c>
      <c r="G40" s="685">
        <f>ROUND('bevételek korm. funkciónként'!N40,-3)/1000</f>
        <v>0</v>
      </c>
      <c r="H40" s="685">
        <v>0</v>
      </c>
      <c r="I40" s="685">
        <f>ROUND('bevételek korm. funkciónként'!P40,-3)/1000</f>
        <v>0</v>
      </c>
      <c r="J40" s="685">
        <f>ROUND('bevételek korm. funkciónként'!Q40,-3)/1000</f>
        <v>0</v>
      </c>
      <c r="K40" s="685">
        <f>ROUND('bevételek korm. funkciónként'!R40,-3)/1000</f>
        <v>0</v>
      </c>
      <c r="L40" s="685">
        <f>ROUND('bevételek korm. funkciónként'!S40,-3)/1000</f>
        <v>0</v>
      </c>
      <c r="M40" s="768"/>
      <c r="N40" s="768"/>
      <c r="O40" s="768"/>
      <c r="P40" s="768"/>
      <c r="Q40" s="768"/>
      <c r="R40" s="768"/>
      <c r="S40" s="768"/>
      <c r="T40" s="768"/>
      <c r="U40" s="794">
        <f t="shared" si="21"/>
        <v>400000</v>
      </c>
      <c r="V40" s="794">
        <f t="shared" si="22"/>
        <v>0</v>
      </c>
      <c r="W40" s="500" t="s">
        <v>320</v>
      </c>
      <c r="X40" s="795">
        <v>0</v>
      </c>
      <c r="Y40" s="795">
        <v>0</v>
      </c>
      <c r="Z40" s="500" t="s">
        <v>320</v>
      </c>
    </row>
    <row r="41" spans="1:26" ht="15" customHeight="1" x14ac:dyDescent="0.3">
      <c r="A41" s="496" t="s">
        <v>321</v>
      </c>
      <c r="B41" s="793" t="s">
        <v>322</v>
      </c>
      <c r="C41" s="684">
        <f t="shared" si="0"/>
        <v>0</v>
      </c>
      <c r="D41" s="685">
        <v>0</v>
      </c>
      <c r="E41" s="685">
        <v>0</v>
      </c>
      <c r="F41" s="685">
        <v>0</v>
      </c>
      <c r="G41" s="685">
        <v>0</v>
      </c>
      <c r="H41" s="685">
        <v>0</v>
      </c>
      <c r="I41" s="685">
        <f>ROUND('bevételek korm. funkciónként'!P41,-3)/1000</f>
        <v>0</v>
      </c>
      <c r="J41" s="685">
        <f>ROUND('bevételek korm. funkciónként'!Q41,-3)/1000</f>
        <v>0</v>
      </c>
      <c r="K41" s="685">
        <f>ROUND('bevételek korm. funkciónként'!R41,-3)/1000</f>
        <v>0</v>
      </c>
      <c r="L41" s="685">
        <v>0</v>
      </c>
      <c r="M41" s="768"/>
      <c r="N41" s="768"/>
      <c r="O41" s="768"/>
      <c r="P41" s="768"/>
      <c r="Q41" s="768"/>
      <c r="R41" s="768"/>
      <c r="S41" s="768"/>
      <c r="T41" s="768"/>
      <c r="U41" s="794">
        <f t="shared" si="21"/>
        <v>0</v>
      </c>
      <c r="V41" s="794">
        <f t="shared" si="22"/>
        <v>0</v>
      </c>
      <c r="W41" s="500" t="s">
        <v>322</v>
      </c>
      <c r="X41" s="795">
        <v>0</v>
      </c>
      <c r="Y41" s="795">
        <v>0</v>
      </c>
      <c r="Z41" s="500" t="s">
        <v>322</v>
      </c>
    </row>
    <row r="42" spans="1:26" ht="15" customHeight="1" x14ac:dyDescent="0.3">
      <c r="A42" s="496" t="s">
        <v>323</v>
      </c>
      <c r="B42" s="793" t="s">
        <v>324</v>
      </c>
      <c r="C42" s="684">
        <f t="shared" si="0"/>
        <v>0</v>
      </c>
      <c r="D42" s="685">
        <f>ROUND('bevételek korm. funkciónként'!K42,-3)/1000</f>
        <v>0</v>
      </c>
      <c r="E42" s="685">
        <f>ROUND('bevételek korm. funkciónként'!L42,-3)/1000</f>
        <v>0</v>
      </c>
      <c r="F42" s="685">
        <f>ROUND('bevételek korm. funkciónként'!M42,-3)/1000</f>
        <v>0</v>
      </c>
      <c r="G42" s="685">
        <f>ROUND('bevételek korm. funkciónként'!N42,-3)/1000</f>
        <v>0</v>
      </c>
      <c r="H42" s="685">
        <v>0</v>
      </c>
      <c r="I42" s="685">
        <f>ROUND('bevételek korm. funkciónként'!P42,-3)/1000</f>
        <v>0</v>
      </c>
      <c r="J42" s="685">
        <f>ROUND('bevételek korm. funkciónként'!Q42,-3)/1000</f>
        <v>0</v>
      </c>
      <c r="K42" s="685">
        <f>ROUND('bevételek korm. funkciónként'!R42,-3)/1000</f>
        <v>0</v>
      </c>
      <c r="L42" s="685">
        <f>ROUND('bevételek korm. funkciónként'!S42,-3)/1000</f>
        <v>0</v>
      </c>
      <c r="M42" s="768"/>
      <c r="N42" s="768"/>
      <c r="O42" s="768"/>
      <c r="P42" s="768"/>
      <c r="Q42" s="768"/>
      <c r="R42" s="768"/>
      <c r="S42" s="768"/>
      <c r="T42" s="768"/>
      <c r="U42" s="794">
        <f t="shared" si="21"/>
        <v>0</v>
      </c>
      <c r="V42" s="794">
        <f t="shared" si="22"/>
        <v>0</v>
      </c>
      <c r="W42" s="500" t="s">
        <v>324</v>
      </c>
      <c r="X42" s="795">
        <v>0</v>
      </c>
      <c r="Y42" s="795">
        <v>0</v>
      </c>
      <c r="Z42" s="500" t="s">
        <v>324</v>
      </c>
    </row>
    <row r="43" spans="1:26" ht="15" customHeight="1" x14ac:dyDescent="0.3">
      <c r="A43" s="496" t="s">
        <v>482</v>
      </c>
      <c r="B43" s="793" t="s">
        <v>325</v>
      </c>
      <c r="C43" s="684">
        <f t="shared" si="0"/>
        <v>0</v>
      </c>
      <c r="D43" s="685">
        <v>0</v>
      </c>
      <c r="E43" s="685">
        <f>ROUND('bevételek korm. funkciónként'!L43,-3)/1000</f>
        <v>0</v>
      </c>
      <c r="F43" s="685">
        <f>ROUND('bevételek korm. funkciónként'!M43,-3)/1000</f>
        <v>0</v>
      </c>
      <c r="G43" s="685">
        <f>ROUND('bevételek korm. funkciónként'!N43,-3)/1000</f>
        <v>0</v>
      </c>
      <c r="H43" s="685">
        <v>0</v>
      </c>
      <c r="I43" s="685">
        <f>ROUND('bevételek korm. funkciónként'!P43,-3)/1000</f>
        <v>0</v>
      </c>
      <c r="J43" s="685">
        <f>ROUND('bevételek korm. funkciónként'!Q43,-3)/1000</f>
        <v>0</v>
      </c>
      <c r="K43" s="685">
        <f>ROUND('bevételek korm. funkciónként'!R43,-3)/1000</f>
        <v>0</v>
      </c>
      <c r="L43" s="685">
        <f>ROUND('bevételek korm. funkciónként'!S43,-3)/1000</f>
        <v>0</v>
      </c>
      <c r="M43" s="768"/>
      <c r="N43" s="768"/>
      <c r="O43" s="768"/>
      <c r="P43" s="768"/>
      <c r="Q43" s="768"/>
      <c r="R43" s="768"/>
      <c r="S43" s="768"/>
      <c r="T43" s="768"/>
      <c r="U43" s="794">
        <f t="shared" si="21"/>
        <v>0</v>
      </c>
      <c r="V43" s="794">
        <f t="shared" si="22"/>
        <v>0</v>
      </c>
      <c r="W43" s="500" t="s">
        <v>325</v>
      </c>
      <c r="X43" s="795">
        <v>0</v>
      </c>
      <c r="Y43" s="795">
        <v>0</v>
      </c>
      <c r="Z43" s="500" t="s">
        <v>325</v>
      </c>
    </row>
    <row r="44" spans="1:26" ht="15" customHeight="1" x14ac:dyDescent="0.3">
      <c r="A44" s="496" t="s">
        <v>483</v>
      </c>
      <c r="B44" s="793" t="s">
        <v>326</v>
      </c>
      <c r="C44" s="684">
        <f t="shared" si="0"/>
        <v>0</v>
      </c>
      <c r="D44" s="685">
        <f>ROUND('bevételek korm. funkciónként'!K44,-3)/1000</f>
        <v>0</v>
      </c>
      <c r="E44" s="685">
        <f>ROUND('bevételek korm. funkciónként'!L44,-3)/1000</f>
        <v>0</v>
      </c>
      <c r="F44" s="685">
        <f>ROUND('bevételek korm. funkciónként'!M44,-3)/1000</f>
        <v>0</v>
      </c>
      <c r="G44" s="685">
        <f>ROUND('bevételek korm. funkciónként'!N44,-3)/1000</f>
        <v>0</v>
      </c>
      <c r="H44" s="685">
        <v>0</v>
      </c>
      <c r="I44" s="685">
        <f>ROUND('bevételek korm. funkciónként'!P44,-3)/1000</f>
        <v>0</v>
      </c>
      <c r="J44" s="685">
        <f>ROUND('bevételek korm. funkciónként'!Q44,-3)/1000</f>
        <v>0</v>
      </c>
      <c r="K44" s="685">
        <f>ROUND('bevételek korm. funkciónként'!R44,-3)/1000</f>
        <v>0</v>
      </c>
      <c r="L44" s="685">
        <f>ROUND('bevételek korm. funkciónként'!S44,-3)/1000</f>
        <v>0</v>
      </c>
      <c r="M44" s="768"/>
      <c r="N44" s="768"/>
      <c r="O44" s="768"/>
      <c r="P44" s="768"/>
      <c r="Q44" s="768"/>
      <c r="R44" s="768"/>
      <c r="S44" s="768"/>
      <c r="T44" s="768"/>
      <c r="U44" s="794">
        <f t="shared" si="21"/>
        <v>0</v>
      </c>
      <c r="V44" s="794">
        <f t="shared" si="22"/>
        <v>0</v>
      </c>
      <c r="W44" s="500" t="s">
        <v>326</v>
      </c>
      <c r="X44" s="795">
        <v>0</v>
      </c>
      <c r="Y44" s="795">
        <v>0</v>
      </c>
      <c r="Z44" s="500" t="s">
        <v>326</v>
      </c>
    </row>
    <row r="45" spans="1:26" ht="15" customHeight="1" x14ac:dyDescent="0.3">
      <c r="A45" s="496" t="s">
        <v>484</v>
      </c>
      <c r="B45" s="793" t="s">
        <v>872</v>
      </c>
      <c r="C45" s="684">
        <f t="shared" si="0"/>
        <v>1038893</v>
      </c>
      <c r="D45" s="685">
        <v>0</v>
      </c>
      <c r="E45" s="685">
        <f>ROUND('bevételek korm. funkciónként'!L45,-3)/1000</f>
        <v>0</v>
      </c>
      <c r="F45" s="685">
        <f>ROUND('bevételek korm. funkciónként'!M45,-3)/1000</f>
        <v>0</v>
      </c>
      <c r="G45" s="685">
        <f>ROUND('bevételek korm. funkciónként'!N45,-3)/1000</f>
        <v>0</v>
      </c>
      <c r="H45" s="685">
        <v>1038893</v>
      </c>
      <c r="I45" s="685">
        <f>ROUND('bevételek korm. funkciónként'!P45,-3)/1000</f>
        <v>0</v>
      </c>
      <c r="J45" s="685">
        <f>ROUND('bevételek korm. funkciónként'!Q45,-3)/1000</f>
        <v>0</v>
      </c>
      <c r="K45" s="685">
        <f>ROUND('bevételek korm. funkciónként'!R45,-3)/1000</f>
        <v>0</v>
      </c>
      <c r="L45" s="685">
        <f>ROUND('bevételek korm. funkciónként'!S45,-3)/1000</f>
        <v>0</v>
      </c>
      <c r="M45" s="768"/>
      <c r="N45" s="768"/>
      <c r="O45" s="768"/>
      <c r="P45" s="768"/>
      <c r="Q45" s="768"/>
      <c r="R45" s="768"/>
      <c r="S45" s="768"/>
      <c r="T45" s="768"/>
      <c r="U45" s="794">
        <f t="shared" si="21"/>
        <v>1038893</v>
      </c>
      <c r="V45" s="794">
        <f t="shared" si="22"/>
        <v>0</v>
      </c>
      <c r="W45" s="500" t="s">
        <v>327</v>
      </c>
      <c r="X45" s="795">
        <v>0</v>
      </c>
      <c r="Y45" s="795">
        <v>0</v>
      </c>
      <c r="Z45" s="500" t="s">
        <v>327</v>
      </c>
    </row>
    <row r="46" spans="1:26" ht="15" customHeight="1" x14ac:dyDescent="0.3">
      <c r="A46" s="496"/>
      <c r="B46" s="793"/>
      <c r="C46" s="684">
        <f t="shared" si="0"/>
        <v>0</v>
      </c>
      <c r="D46" s="685">
        <v>0</v>
      </c>
      <c r="E46" s="685">
        <v>0</v>
      </c>
      <c r="F46" s="685">
        <v>0</v>
      </c>
      <c r="G46" s="685">
        <v>0</v>
      </c>
      <c r="H46" s="685">
        <v>0</v>
      </c>
      <c r="I46" s="685">
        <v>0</v>
      </c>
      <c r="J46" s="685"/>
      <c r="K46" s="685"/>
      <c r="L46" s="685"/>
      <c r="M46" s="768"/>
      <c r="N46" s="768"/>
      <c r="O46" s="768"/>
      <c r="P46" s="768"/>
      <c r="Q46" s="768"/>
      <c r="R46" s="768"/>
      <c r="S46" s="768"/>
      <c r="T46" s="768"/>
      <c r="U46" s="794"/>
      <c r="V46" s="794"/>
      <c r="W46" s="500"/>
      <c r="X46" s="795">
        <v>0</v>
      </c>
      <c r="Y46" s="795">
        <v>0</v>
      </c>
      <c r="Z46" s="500" t="s">
        <v>872</v>
      </c>
    </row>
    <row r="47" spans="1:26" s="786" customFormat="1" ht="15" customHeight="1" x14ac:dyDescent="0.3">
      <c r="A47" s="497" t="s">
        <v>508</v>
      </c>
      <c r="B47" s="792" t="s">
        <v>328</v>
      </c>
      <c r="C47" s="686">
        <f>SUM(D47:L47,X47:Y47)</f>
        <v>1870893</v>
      </c>
      <c r="D47" s="687">
        <f t="shared" ref="D47:Y47" si="23">SUM(D36:D46)</f>
        <v>0</v>
      </c>
      <c r="E47" s="687">
        <f t="shared" si="23"/>
        <v>30000</v>
      </c>
      <c r="F47" s="687">
        <f t="shared" si="23"/>
        <v>400000</v>
      </c>
      <c r="G47" s="687">
        <f t="shared" si="23"/>
        <v>20000</v>
      </c>
      <c r="H47" s="687">
        <f t="shared" si="23"/>
        <v>1420893</v>
      </c>
      <c r="I47" s="687">
        <f t="shared" si="23"/>
        <v>0</v>
      </c>
      <c r="J47" s="687">
        <f t="shared" si="23"/>
        <v>0</v>
      </c>
      <c r="K47" s="687">
        <f t="shared" si="23"/>
        <v>0</v>
      </c>
      <c r="L47" s="687">
        <f t="shared" si="23"/>
        <v>0</v>
      </c>
      <c r="M47" s="687">
        <f t="shared" si="23"/>
        <v>0</v>
      </c>
      <c r="N47" s="687">
        <f t="shared" si="23"/>
        <v>0</v>
      </c>
      <c r="O47" s="687">
        <f t="shared" si="23"/>
        <v>0</v>
      </c>
      <c r="P47" s="687">
        <f t="shared" si="23"/>
        <v>0</v>
      </c>
      <c r="Q47" s="687">
        <f t="shared" si="23"/>
        <v>0</v>
      </c>
      <c r="R47" s="687">
        <f t="shared" si="23"/>
        <v>0</v>
      </c>
      <c r="S47" s="687">
        <f t="shared" si="23"/>
        <v>0</v>
      </c>
      <c r="T47" s="687">
        <f t="shared" si="23"/>
        <v>0</v>
      </c>
      <c r="U47" s="687">
        <f t="shared" si="23"/>
        <v>1870893</v>
      </c>
      <c r="V47" s="687">
        <f t="shared" si="23"/>
        <v>0</v>
      </c>
      <c r="W47" s="687">
        <f t="shared" si="23"/>
        <v>0</v>
      </c>
      <c r="X47" s="687">
        <f>SUM(X36:X46)</f>
        <v>0</v>
      </c>
      <c r="Y47" s="687">
        <f t="shared" si="23"/>
        <v>0</v>
      </c>
      <c r="Z47" s="501" t="s">
        <v>328</v>
      </c>
    </row>
    <row r="48" spans="1:26" s="786" customFormat="1" ht="15" customHeight="1" x14ac:dyDescent="0.3">
      <c r="A48" s="496" t="s">
        <v>337</v>
      </c>
      <c r="B48" s="793" t="s">
        <v>338</v>
      </c>
      <c r="C48" s="686">
        <f t="shared" ref="C48:C52" si="24">SUM(D48:L48,X48:Y48)</f>
        <v>0</v>
      </c>
      <c r="D48" s="685">
        <f>ROUND('bevételek korm. funkciónként'!K47,-3)/1000</f>
        <v>0</v>
      </c>
      <c r="E48" s="685">
        <f>ROUND('bevételek korm. funkciónként'!L47,-3)/1000</f>
        <v>0</v>
      </c>
      <c r="F48" s="685">
        <f>ROUND('bevételek korm. funkciónként'!M47,-3)/1000</f>
        <v>0</v>
      </c>
      <c r="G48" s="685">
        <f>ROUND('bevételek korm. funkciónként'!N47,-3)/1000</f>
        <v>0</v>
      </c>
      <c r="H48" s="685">
        <v>0</v>
      </c>
      <c r="I48" s="685">
        <f>ROUND('bevételek korm. funkciónként'!P47,-3)/1000</f>
        <v>0</v>
      </c>
      <c r="J48" s="685">
        <f>ROUND('bevételek korm. funkciónként'!Q47,-3)/1000</f>
        <v>0</v>
      </c>
      <c r="K48" s="685">
        <f>ROUND('bevételek korm. funkciónként'!R47,-3)/1000</f>
        <v>0</v>
      </c>
      <c r="L48" s="685">
        <f>ROUND('bevételek korm. funkciónként'!S47,-3)/1000</f>
        <v>0</v>
      </c>
      <c r="M48" s="612"/>
      <c r="N48" s="612"/>
      <c r="O48" s="612"/>
      <c r="P48" s="612"/>
      <c r="Q48" s="612"/>
      <c r="R48" s="612"/>
      <c r="S48" s="612"/>
      <c r="T48" s="612"/>
      <c r="U48" s="794">
        <f>SUM(D48:T48)</f>
        <v>0</v>
      </c>
      <c r="V48" s="794">
        <f>U48-C48</f>
        <v>0</v>
      </c>
      <c r="W48" s="500" t="s">
        <v>338</v>
      </c>
      <c r="X48" s="795">
        <v>0</v>
      </c>
      <c r="Y48" s="795">
        <v>0</v>
      </c>
      <c r="Z48" s="500" t="s">
        <v>338</v>
      </c>
    </row>
    <row r="49" spans="1:26" s="786" customFormat="1" ht="15" customHeight="1" x14ac:dyDescent="0.3">
      <c r="A49" s="496" t="s">
        <v>488</v>
      </c>
      <c r="B49" s="793" t="s">
        <v>339</v>
      </c>
      <c r="C49" s="686">
        <f t="shared" si="24"/>
        <v>0</v>
      </c>
      <c r="D49" s="685">
        <f>ROUND('bevételek korm. funkciónként'!K48,-3)/1000</f>
        <v>0</v>
      </c>
      <c r="E49" s="685">
        <f>ROUND('bevételek korm. funkciónként'!L48,-3)/1000</f>
        <v>0</v>
      </c>
      <c r="F49" s="685">
        <f>ROUND('bevételek korm. funkciónként'!M48,-3)/1000</f>
        <v>0</v>
      </c>
      <c r="G49" s="685">
        <f>ROUND('bevételek korm. funkciónként'!N48,-3)/1000</f>
        <v>0</v>
      </c>
      <c r="H49" s="685">
        <v>0</v>
      </c>
      <c r="I49" s="685">
        <f>ROUND('bevételek korm. funkciónként'!P48,-3)/1000</f>
        <v>0</v>
      </c>
      <c r="J49" s="685">
        <f>ROUND('bevételek korm. funkciónként'!Q48,-3)/1000</f>
        <v>0</v>
      </c>
      <c r="K49" s="685">
        <f>ROUND('bevételek korm. funkciónként'!R48,-3)/1000</f>
        <v>0</v>
      </c>
      <c r="L49" s="685">
        <f>ROUND('bevételek korm. funkciónként'!S48,-3)/1000</f>
        <v>0</v>
      </c>
      <c r="M49" s="612"/>
      <c r="N49" s="612"/>
      <c r="O49" s="612"/>
      <c r="P49" s="612"/>
      <c r="Q49" s="612"/>
      <c r="R49" s="612"/>
      <c r="S49" s="612"/>
      <c r="T49" s="612"/>
      <c r="U49" s="794">
        <f>SUM(D49:T49)</f>
        <v>0</v>
      </c>
      <c r="V49" s="794">
        <f>U49-C49</f>
        <v>0</v>
      </c>
      <c r="W49" s="500" t="s">
        <v>339</v>
      </c>
      <c r="X49" s="795">
        <v>0</v>
      </c>
      <c r="Y49" s="795">
        <v>0</v>
      </c>
      <c r="Z49" s="500" t="s">
        <v>339</v>
      </c>
    </row>
    <row r="50" spans="1:26" s="786" customFormat="1" ht="15" customHeight="1" x14ac:dyDescent="0.3">
      <c r="A50" s="496" t="s">
        <v>489</v>
      </c>
      <c r="B50" s="793" t="s">
        <v>340</v>
      </c>
      <c r="C50" s="686">
        <f t="shared" si="24"/>
        <v>0</v>
      </c>
      <c r="D50" s="685">
        <f>ROUND('bevételek korm. funkciónként'!K49,-3)/1000</f>
        <v>0</v>
      </c>
      <c r="E50" s="685">
        <f>ROUND('bevételek korm. funkciónként'!L49,-3)/1000</f>
        <v>0</v>
      </c>
      <c r="F50" s="685">
        <f>ROUND('bevételek korm. funkciónként'!M49,-3)/1000</f>
        <v>0</v>
      </c>
      <c r="G50" s="685">
        <f>ROUND('bevételek korm. funkciónként'!N49,-3)/1000</f>
        <v>0</v>
      </c>
      <c r="H50" s="685">
        <v>0</v>
      </c>
      <c r="I50" s="685">
        <f>ROUND('bevételek korm. funkciónként'!P49,-3)/1000</f>
        <v>0</v>
      </c>
      <c r="J50" s="685">
        <f>ROUND('bevételek korm. funkciónként'!Q49,-3)/1000</f>
        <v>0</v>
      </c>
      <c r="K50" s="685">
        <f>ROUND('bevételek korm. funkciónként'!R49,-3)/1000</f>
        <v>0</v>
      </c>
      <c r="L50" s="685">
        <f>ROUND('bevételek korm. funkciónként'!S49,-3)/1000</f>
        <v>0</v>
      </c>
      <c r="M50" s="612"/>
      <c r="N50" s="612"/>
      <c r="O50" s="612"/>
      <c r="P50" s="612"/>
      <c r="Q50" s="612"/>
      <c r="R50" s="612"/>
      <c r="S50" s="612"/>
      <c r="T50" s="612"/>
      <c r="U50" s="794">
        <f>SUM(D50:T50)</f>
        <v>0</v>
      </c>
      <c r="V50" s="794">
        <f>U50-C50</f>
        <v>0</v>
      </c>
      <c r="W50" s="500" t="s">
        <v>340</v>
      </c>
      <c r="X50" s="795">
        <v>0</v>
      </c>
      <c r="Y50" s="795">
        <v>0</v>
      </c>
      <c r="Z50" s="500" t="s">
        <v>340</v>
      </c>
    </row>
    <row r="51" spans="1:26" s="786" customFormat="1" ht="15" customHeight="1" x14ac:dyDescent="0.3">
      <c r="A51" s="496" t="s">
        <v>1073</v>
      </c>
      <c r="B51" s="793" t="s">
        <v>1071</v>
      </c>
      <c r="C51" s="686">
        <f t="shared" si="24"/>
        <v>300000</v>
      </c>
      <c r="D51" s="685">
        <v>0</v>
      </c>
      <c r="E51" s="685">
        <v>0</v>
      </c>
      <c r="F51" s="685">
        <v>0</v>
      </c>
      <c r="G51" s="685">
        <v>0</v>
      </c>
      <c r="H51" s="685">
        <v>0</v>
      </c>
      <c r="I51" s="685">
        <v>0</v>
      </c>
      <c r="J51" s="685">
        <v>0</v>
      </c>
      <c r="K51" s="685">
        <v>0</v>
      </c>
      <c r="L51" s="685">
        <v>0</v>
      </c>
      <c r="M51" s="612"/>
      <c r="N51" s="612"/>
      <c r="O51" s="612"/>
      <c r="P51" s="612"/>
      <c r="Q51" s="612"/>
      <c r="R51" s="612"/>
      <c r="S51" s="612"/>
      <c r="T51" s="612"/>
      <c r="U51" s="794"/>
      <c r="V51" s="794"/>
      <c r="W51" s="500"/>
      <c r="X51" s="838">
        <v>300000</v>
      </c>
      <c r="Y51" s="795">
        <v>0</v>
      </c>
      <c r="Z51" s="500" t="s">
        <v>1071</v>
      </c>
    </row>
    <row r="52" spans="1:26" s="786" customFormat="1" ht="15" customHeight="1" x14ac:dyDescent="0.3">
      <c r="A52" s="496" t="s">
        <v>489</v>
      </c>
      <c r="B52" s="793" t="s">
        <v>1072</v>
      </c>
      <c r="C52" s="686">
        <f t="shared" si="24"/>
        <v>0</v>
      </c>
      <c r="D52" s="685">
        <v>0</v>
      </c>
      <c r="E52" s="685">
        <v>0</v>
      </c>
      <c r="F52" s="685">
        <v>0</v>
      </c>
      <c r="G52" s="685">
        <v>0</v>
      </c>
      <c r="H52" s="685">
        <v>0</v>
      </c>
      <c r="I52" s="685">
        <v>0</v>
      </c>
      <c r="J52" s="685">
        <v>0</v>
      </c>
      <c r="K52" s="685">
        <v>0</v>
      </c>
      <c r="L52" s="685">
        <v>0</v>
      </c>
      <c r="M52" s="612"/>
      <c r="N52" s="612"/>
      <c r="O52" s="612"/>
      <c r="P52" s="612"/>
      <c r="Q52" s="612"/>
      <c r="R52" s="612"/>
      <c r="S52" s="612"/>
      <c r="T52" s="612"/>
      <c r="U52" s="794"/>
      <c r="V52" s="794"/>
      <c r="W52" s="500"/>
      <c r="X52" s="795">
        <v>0</v>
      </c>
      <c r="Y52" s="795">
        <v>0</v>
      </c>
      <c r="Z52" s="500" t="s">
        <v>1072</v>
      </c>
    </row>
    <row r="53" spans="1:26" s="786" customFormat="1" ht="15" customHeight="1" x14ac:dyDescent="0.3">
      <c r="A53" s="497" t="s">
        <v>510</v>
      </c>
      <c r="B53" s="792" t="s">
        <v>341</v>
      </c>
      <c r="C53" s="686">
        <f>SUM(D53:L53,X53:Y53)</f>
        <v>300000</v>
      </c>
      <c r="D53" s="687">
        <f>SUM(D48:D52)</f>
        <v>0</v>
      </c>
      <c r="E53" s="687">
        <f>ROUND('bevételek korm. funkciónként'!L50,-3)/1000</f>
        <v>0</v>
      </c>
      <c r="F53" s="687">
        <f>ROUND('bevételek korm. funkciónként'!M50,-3)/1000</f>
        <v>0</v>
      </c>
      <c r="G53" s="687">
        <f>ROUND('bevételek korm. funkciónként'!N50,-3)/1000</f>
        <v>0</v>
      </c>
      <c r="H53" s="687">
        <v>0</v>
      </c>
      <c r="I53" s="687">
        <f>ROUND('bevételek korm. funkciónként'!P50,-3)/1000</f>
        <v>0</v>
      </c>
      <c r="J53" s="687">
        <f>ROUND('bevételek korm. funkciónként'!Q50,-3)/1000</f>
        <v>0</v>
      </c>
      <c r="K53" s="687">
        <f>ROUND('bevételek korm. funkciónként'!R50,-3)/1000</f>
        <v>0</v>
      </c>
      <c r="L53" s="687">
        <f>ROUND('bevételek korm. funkciónként'!S50,-3)/1000</f>
        <v>0</v>
      </c>
      <c r="M53" s="796">
        <f t="shared" ref="M53:T53" si="25">SUM(M48:M50)</f>
        <v>0</v>
      </c>
      <c r="N53" s="796">
        <f t="shared" si="25"/>
        <v>0</v>
      </c>
      <c r="O53" s="796">
        <f t="shared" si="25"/>
        <v>0</v>
      </c>
      <c r="P53" s="796">
        <f t="shared" si="25"/>
        <v>0</v>
      </c>
      <c r="Q53" s="796">
        <f t="shared" si="25"/>
        <v>0</v>
      </c>
      <c r="R53" s="796">
        <f t="shared" si="25"/>
        <v>0</v>
      </c>
      <c r="S53" s="796">
        <f t="shared" si="25"/>
        <v>0</v>
      </c>
      <c r="T53" s="796">
        <f t="shared" si="25"/>
        <v>0</v>
      </c>
      <c r="U53" s="797">
        <f>SUM(D53:T53)</f>
        <v>0</v>
      </c>
      <c r="V53" s="797">
        <f>U53-C53</f>
        <v>-300000</v>
      </c>
      <c r="W53" s="501" t="s">
        <v>341</v>
      </c>
      <c r="X53" s="798">
        <f>SUM(X48:X52)</f>
        <v>300000</v>
      </c>
      <c r="Y53" s="798">
        <v>0</v>
      </c>
      <c r="Z53" s="501" t="s">
        <v>341</v>
      </c>
    </row>
    <row r="54" spans="1:26" s="786" customFormat="1" ht="15" customHeight="1" x14ac:dyDescent="0.3">
      <c r="A54" s="799" t="s">
        <v>577</v>
      </c>
      <c r="B54" s="792"/>
      <c r="C54" s="686">
        <f>SUM(D54:L54,X54:Y54)</f>
        <v>41162652</v>
      </c>
      <c r="D54" s="687">
        <f>D21+D35+D47+D53</f>
        <v>0</v>
      </c>
      <c r="E54" s="687">
        <f t="shared" ref="E54:Y54" si="26">E21+E35+E47+E53</f>
        <v>30000</v>
      </c>
      <c r="F54" s="687">
        <f t="shared" si="26"/>
        <v>400000</v>
      </c>
      <c r="G54" s="687">
        <f t="shared" si="26"/>
        <v>20000</v>
      </c>
      <c r="H54" s="687">
        <f t="shared" si="26"/>
        <v>6420893</v>
      </c>
      <c r="I54" s="687">
        <f t="shared" si="26"/>
        <v>1930000</v>
      </c>
      <c r="J54" s="687">
        <f t="shared" si="26"/>
        <v>28815759</v>
      </c>
      <c r="K54" s="687">
        <f t="shared" si="26"/>
        <v>3246000</v>
      </c>
      <c r="L54" s="687">
        <f t="shared" si="26"/>
        <v>0</v>
      </c>
      <c r="M54" s="687">
        <f t="shared" si="26"/>
        <v>0</v>
      </c>
      <c r="N54" s="687">
        <f t="shared" si="26"/>
        <v>0</v>
      </c>
      <c r="O54" s="687">
        <f t="shared" si="26"/>
        <v>0</v>
      </c>
      <c r="P54" s="687">
        <f t="shared" si="26"/>
        <v>0</v>
      </c>
      <c r="Q54" s="687">
        <f t="shared" si="26"/>
        <v>0</v>
      </c>
      <c r="R54" s="687">
        <f t="shared" si="26"/>
        <v>0</v>
      </c>
      <c r="S54" s="687">
        <f t="shared" si="26"/>
        <v>0</v>
      </c>
      <c r="T54" s="687">
        <f t="shared" si="26"/>
        <v>0</v>
      </c>
      <c r="U54" s="687">
        <f t="shared" si="26"/>
        <v>38962622</v>
      </c>
      <c r="V54" s="687">
        <f t="shared" si="26"/>
        <v>-300000</v>
      </c>
      <c r="W54" s="687" t="e">
        <f t="shared" si="26"/>
        <v>#VALUE!</v>
      </c>
      <c r="X54" s="687">
        <f t="shared" si="26"/>
        <v>300000</v>
      </c>
      <c r="Y54" s="687">
        <f t="shared" si="26"/>
        <v>0</v>
      </c>
      <c r="Z54" s="501"/>
    </row>
    <row r="55" spans="1:26" s="786" customFormat="1" ht="15" customHeight="1" x14ac:dyDescent="0.3">
      <c r="A55" s="496" t="s">
        <v>283</v>
      </c>
      <c r="B55" s="793" t="s">
        <v>284</v>
      </c>
      <c r="C55" s="684">
        <f t="shared" ref="C55:C58" si="27">SUM(D55:L55)</f>
        <v>1000000</v>
      </c>
      <c r="D55" s="685">
        <f>ROUND('bevételek korm. funkciónként'!K52,-3)/1000</f>
        <v>0</v>
      </c>
      <c r="E55" s="685">
        <f>ROUND('bevételek korm. funkciónként'!L52,-3)/1000</f>
        <v>0</v>
      </c>
      <c r="F55" s="685">
        <v>1000000</v>
      </c>
      <c r="G55" s="685">
        <f>ROUND('bevételek korm. funkciónként'!N52,-3)/1000</f>
        <v>0</v>
      </c>
      <c r="H55" s="685">
        <v>0</v>
      </c>
      <c r="I55" s="685">
        <f>ROUND('bevételek korm. funkciónként'!P52,-3)/1000</f>
        <v>0</v>
      </c>
      <c r="J55" s="685">
        <f>ROUND('bevételek korm. funkciónként'!Q52,-3)/1000</f>
        <v>0</v>
      </c>
      <c r="K55" s="685">
        <f>ROUND('bevételek korm. funkciónként'!R52,-3)/1000</f>
        <v>0</v>
      </c>
      <c r="L55" s="685">
        <f>ROUND('bevételek korm. funkciónként'!S52,-3)/1000</f>
        <v>0</v>
      </c>
      <c r="M55" s="612"/>
      <c r="N55" s="612"/>
      <c r="O55" s="612"/>
      <c r="P55" s="612"/>
      <c r="Q55" s="612"/>
      <c r="R55" s="612"/>
      <c r="S55" s="612"/>
      <c r="T55" s="612"/>
      <c r="U55" s="794">
        <f t="shared" ref="U55:U71" si="28">SUM(D55:T55)</f>
        <v>1000000</v>
      </c>
      <c r="V55" s="794">
        <f t="shared" ref="V55:V71" si="29">U55-C55</f>
        <v>0</v>
      </c>
      <c r="W55" s="500" t="s">
        <v>284</v>
      </c>
      <c r="X55" s="795">
        <v>0</v>
      </c>
      <c r="Y55" s="795">
        <v>0</v>
      </c>
      <c r="Z55" s="500" t="s">
        <v>284</v>
      </c>
    </row>
    <row r="56" spans="1:26" s="786" customFormat="1" ht="15" customHeight="1" x14ac:dyDescent="0.3">
      <c r="A56" s="496" t="s">
        <v>285</v>
      </c>
      <c r="B56" s="793" t="s">
        <v>286</v>
      </c>
      <c r="C56" s="684">
        <f t="shared" si="27"/>
        <v>0</v>
      </c>
      <c r="D56" s="685">
        <f>ROUND('bevételek korm. funkciónként'!K53,-3)/1000</f>
        <v>0</v>
      </c>
      <c r="E56" s="685">
        <f>ROUND('bevételek korm. funkciónként'!L53,-3)/1000</f>
        <v>0</v>
      </c>
      <c r="F56" s="685">
        <f>ROUND('bevételek korm. funkciónként'!M53,-3)/1000</f>
        <v>0</v>
      </c>
      <c r="G56" s="685">
        <f>ROUND('bevételek korm. funkciónként'!N53,-3)/1000</f>
        <v>0</v>
      </c>
      <c r="H56" s="685">
        <v>0</v>
      </c>
      <c r="I56" s="685">
        <f>ROUND('bevételek korm. funkciónként'!P53,-3)/1000</f>
        <v>0</v>
      </c>
      <c r="J56" s="685">
        <f>ROUND('bevételek korm. funkciónként'!Q53,-3)/1000</f>
        <v>0</v>
      </c>
      <c r="K56" s="685">
        <f>ROUND('bevételek korm. funkciónként'!R53,-3)/1000</f>
        <v>0</v>
      </c>
      <c r="L56" s="685">
        <f>ROUND('bevételek korm. funkciónként'!S53,-3)/1000</f>
        <v>0</v>
      </c>
      <c r="M56" s="612"/>
      <c r="N56" s="612"/>
      <c r="O56" s="612"/>
      <c r="P56" s="612"/>
      <c r="Q56" s="612"/>
      <c r="R56" s="612"/>
      <c r="S56" s="612"/>
      <c r="T56" s="612"/>
      <c r="U56" s="794">
        <f t="shared" si="28"/>
        <v>0</v>
      </c>
      <c r="V56" s="794">
        <f t="shared" si="29"/>
        <v>0</v>
      </c>
      <c r="W56" s="500" t="s">
        <v>286</v>
      </c>
      <c r="X56" s="795">
        <v>0</v>
      </c>
      <c r="Y56" s="795">
        <v>0</v>
      </c>
      <c r="Z56" s="500" t="s">
        <v>286</v>
      </c>
    </row>
    <row r="57" spans="1:26" s="786" customFormat="1" ht="15" customHeight="1" x14ac:dyDescent="0.3">
      <c r="A57" s="496" t="s">
        <v>466</v>
      </c>
      <c r="B57" s="793" t="s">
        <v>287</v>
      </c>
      <c r="C57" s="684">
        <f t="shared" si="27"/>
        <v>0</v>
      </c>
      <c r="D57" s="685">
        <f>ROUND('bevételek korm. funkciónként'!K54,-3)/1000</f>
        <v>0</v>
      </c>
      <c r="E57" s="685">
        <f>ROUND('bevételek korm. funkciónként'!L54,-3)/1000</f>
        <v>0</v>
      </c>
      <c r="F57" s="685">
        <f>ROUND('bevételek korm. funkciónként'!M54,-3)/1000</f>
        <v>0</v>
      </c>
      <c r="G57" s="685">
        <f>ROUND('bevételek korm. funkciónként'!N54,-3)/1000</f>
        <v>0</v>
      </c>
      <c r="H57" s="685">
        <v>0</v>
      </c>
      <c r="I57" s="685">
        <f>ROUND('bevételek korm. funkciónként'!P54,-3)/1000</f>
        <v>0</v>
      </c>
      <c r="J57" s="685">
        <f>ROUND('bevételek korm. funkciónként'!Q54,-3)/1000</f>
        <v>0</v>
      </c>
      <c r="K57" s="685">
        <f>ROUND('bevételek korm. funkciónként'!R54,-3)/1000</f>
        <v>0</v>
      </c>
      <c r="L57" s="685">
        <f>ROUND('bevételek korm. funkciónként'!S54,-3)/1000</f>
        <v>0</v>
      </c>
      <c r="M57" s="612"/>
      <c r="N57" s="612"/>
      <c r="O57" s="612"/>
      <c r="P57" s="612"/>
      <c r="Q57" s="612"/>
      <c r="R57" s="612"/>
      <c r="S57" s="612"/>
      <c r="T57" s="612"/>
      <c r="U57" s="794">
        <f t="shared" si="28"/>
        <v>0</v>
      </c>
      <c r="V57" s="794">
        <f t="shared" si="29"/>
        <v>0</v>
      </c>
      <c r="W57" s="500" t="s">
        <v>287</v>
      </c>
      <c r="X57" s="795">
        <v>0</v>
      </c>
      <c r="Y57" s="795">
        <v>0</v>
      </c>
      <c r="Z57" s="500" t="s">
        <v>287</v>
      </c>
    </row>
    <row r="58" spans="1:26" s="786" customFormat="1" ht="15" customHeight="1" x14ac:dyDescent="0.3">
      <c r="A58" s="496" t="s">
        <v>467</v>
      </c>
      <c r="B58" s="793" t="s">
        <v>288</v>
      </c>
      <c r="C58" s="684">
        <f t="shared" si="27"/>
        <v>0</v>
      </c>
      <c r="D58" s="685">
        <f>ROUND('bevételek korm. funkciónként'!K55,-3)/1000</f>
        <v>0</v>
      </c>
      <c r="E58" s="685">
        <f>ROUND('bevételek korm. funkciónként'!L55,-3)/1000</f>
        <v>0</v>
      </c>
      <c r="F58" s="685">
        <f>ROUND('bevételek korm. funkciónként'!M55,-3)/1000</f>
        <v>0</v>
      </c>
      <c r="G58" s="685">
        <f>ROUND('bevételek korm. funkciónként'!N55,-3)/1000</f>
        <v>0</v>
      </c>
      <c r="H58" s="685">
        <v>0</v>
      </c>
      <c r="I58" s="685">
        <f>ROUND('bevételek korm. funkciónként'!P55,-3)/1000</f>
        <v>0</v>
      </c>
      <c r="J58" s="685">
        <f>ROUND('bevételek korm. funkciónként'!Q55,-3)/1000</f>
        <v>0</v>
      </c>
      <c r="K58" s="685">
        <f>ROUND('bevételek korm. funkciónként'!R55,-3)/1000</f>
        <v>0</v>
      </c>
      <c r="L58" s="685">
        <f>ROUND('bevételek korm. funkciónként'!S55,-3)/1000</f>
        <v>0</v>
      </c>
      <c r="M58" s="612"/>
      <c r="N58" s="612"/>
      <c r="O58" s="612"/>
      <c r="P58" s="612"/>
      <c r="Q58" s="612"/>
      <c r="R58" s="612"/>
      <c r="S58" s="612"/>
      <c r="T58" s="612"/>
      <c r="U58" s="794">
        <f t="shared" si="28"/>
        <v>0</v>
      </c>
      <c r="V58" s="794">
        <f t="shared" si="29"/>
        <v>0</v>
      </c>
      <c r="W58" s="500" t="s">
        <v>288</v>
      </c>
      <c r="X58" s="795">
        <v>0</v>
      </c>
      <c r="Y58" s="795">
        <v>0</v>
      </c>
      <c r="Z58" s="500" t="s">
        <v>288</v>
      </c>
    </row>
    <row r="59" spans="1:26" s="786" customFormat="1" ht="15" customHeight="1" x14ac:dyDescent="0.3">
      <c r="A59" s="496" t="s">
        <v>468</v>
      </c>
      <c r="B59" s="793" t="s">
        <v>289</v>
      </c>
      <c r="C59" s="684">
        <f>D59+E59+F59+G59+H59+I59+J59+K59+L59+X59+Y59</f>
        <v>7996296</v>
      </c>
      <c r="D59" s="685">
        <f>ROUND('bevételek korm. funkciónként'!K56,-3)/1000</f>
        <v>0</v>
      </c>
      <c r="E59" s="685">
        <f>ROUND('bevételek korm. funkciónként'!L56,-3)/1000</f>
        <v>0</v>
      </c>
      <c r="F59" s="685">
        <f>ROUND('bevételek korm. funkciónként'!M56,-3)/1000</f>
        <v>0</v>
      </c>
      <c r="G59" s="685">
        <f>ROUND('bevételek korm. funkciónként'!N56,-3)/1000</f>
        <v>0</v>
      </c>
      <c r="H59" s="685">
        <v>0</v>
      </c>
      <c r="I59" s="685">
        <f>ROUND('bevételek korm. funkciónként'!P56,-3)/1000</f>
        <v>0</v>
      </c>
      <c r="J59" s="685">
        <f>ROUND('bevételek korm. funkciónként'!Q56,-3)/1000</f>
        <v>0</v>
      </c>
      <c r="K59" s="685">
        <f>ROUND('bevételek korm. funkciónként'!R56,-3)/1000</f>
        <v>0</v>
      </c>
      <c r="L59" s="685">
        <v>7996296</v>
      </c>
      <c r="M59" s="612"/>
      <c r="N59" s="612"/>
      <c r="O59" s="612"/>
      <c r="P59" s="612"/>
      <c r="Q59" s="612"/>
      <c r="R59" s="612"/>
      <c r="S59" s="612"/>
      <c r="T59" s="612"/>
      <c r="U59" s="794">
        <f t="shared" si="28"/>
        <v>7996296</v>
      </c>
      <c r="V59" s="794">
        <f t="shared" si="29"/>
        <v>0</v>
      </c>
      <c r="W59" s="500" t="s">
        <v>289</v>
      </c>
      <c r="X59" s="795">
        <v>0</v>
      </c>
      <c r="Y59" s="838">
        <v>0</v>
      </c>
      <c r="Z59" s="500" t="s">
        <v>289</v>
      </c>
    </row>
    <row r="60" spans="1:26" s="786" customFormat="1" ht="15" customHeight="1" x14ac:dyDescent="0.3">
      <c r="A60" s="497" t="s">
        <v>504</v>
      </c>
      <c r="B60" s="792" t="s">
        <v>290</v>
      </c>
      <c r="C60" s="686">
        <f>D60+E60+F60+G60+H60+I60+J60+K60+L60+X60+Y60</f>
        <v>8996296</v>
      </c>
      <c r="D60" s="687">
        <f>ROUND('bevételek korm. funkciónként'!K57,-3)/1000</f>
        <v>0</v>
      </c>
      <c r="E60" s="687">
        <f>ROUND('bevételek korm. funkciónként'!L57,-3)/1000</f>
        <v>0</v>
      </c>
      <c r="F60" s="687">
        <f>SUM(F55:F59)</f>
        <v>1000000</v>
      </c>
      <c r="G60" s="687">
        <f>ROUND('bevételek korm. funkciónként'!N57,-3)/1000</f>
        <v>0</v>
      </c>
      <c r="H60" s="687">
        <v>0</v>
      </c>
      <c r="I60" s="687">
        <f>ROUND('bevételek korm. funkciónként'!P57,-3)/1000</f>
        <v>0</v>
      </c>
      <c r="J60" s="687">
        <f>ROUND('bevételek korm. funkciónként'!Q57,-3)/1000</f>
        <v>0</v>
      </c>
      <c r="K60" s="687">
        <f>ROUND('bevételek korm. funkciónként'!R57,-3)/1000</f>
        <v>0</v>
      </c>
      <c r="L60" s="687">
        <f>SUM(L55:L59)</f>
        <v>7996296</v>
      </c>
      <c r="M60" s="796">
        <f t="shared" ref="M60:T60" si="30">SUM(M55:M59)</f>
        <v>0</v>
      </c>
      <c r="N60" s="796">
        <f t="shared" si="30"/>
        <v>0</v>
      </c>
      <c r="O60" s="796">
        <f t="shared" si="30"/>
        <v>0</v>
      </c>
      <c r="P60" s="796">
        <f t="shared" si="30"/>
        <v>0</v>
      </c>
      <c r="Q60" s="796">
        <f t="shared" si="30"/>
        <v>0</v>
      </c>
      <c r="R60" s="796">
        <f t="shared" si="30"/>
        <v>0</v>
      </c>
      <c r="S60" s="796">
        <f t="shared" si="30"/>
        <v>0</v>
      </c>
      <c r="T60" s="796">
        <f t="shared" si="30"/>
        <v>0</v>
      </c>
      <c r="U60" s="794">
        <f t="shared" si="28"/>
        <v>8996296</v>
      </c>
      <c r="V60" s="794">
        <f t="shared" si="29"/>
        <v>0</v>
      </c>
      <c r="W60" s="501" t="s">
        <v>290</v>
      </c>
      <c r="X60" s="798">
        <v>0</v>
      </c>
      <c r="Y60" s="839">
        <v>0</v>
      </c>
      <c r="Z60" s="501" t="s">
        <v>290</v>
      </c>
    </row>
    <row r="61" spans="1:26" s="786" customFormat="1" ht="15" customHeight="1" x14ac:dyDescent="0.3">
      <c r="A61" s="496" t="s">
        <v>485</v>
      </c>
      <c r="B61" s="793" t="s">
        <v>329</v>
      </c>
      <c r="C61" s="684">
        <f t="shared" ref="C61:C71" si="31">SUM(D61:L61)</f>
        <v>0</v>
      </c>
      <c r="D61" s="685">
        <f>ROUND('bevételek korm. funkciónként'!K58,-3)/1000</f>
        <v>0</v>
      </c>
      <c r="E61" s="685">
        <f>ROUND('bevételek korm. funkciónként'!L58,-3)/1000</f>
        <v>0</v>
      </c>
      <c r="F61" s="685">
        <f>ROUND('bevételek korm. funkciónként'!M58,-3)/1000</f>
        <v>0</v>
      </c>
      <c r="G61" s="685">
        <f>ROUND('bevételek korm. funkciónként'!N58,-3)/1000</f>
        <v>0</v>
      </c>
      <c r="H61" s="685">
        <v>0</v>
      </c>
      <c r="I61" s="685">
        <f>ROUND('bevételek korm. funkciónként'!P58,-3)/1000</f>
        <v>0</v>
      </c>
      <c r="J61" s="685">
        <f>ROUND('bevételek korm. funkciónként'!Q58,-3)/1000</f>
        <v>0</v>
      </c>
      <c r="K61" s="685">
        <f>ROUND('bevételek korm. funkciónként'!R58,-3)/1000</f>
        <v>0</v>
      </c>
      <c r="L61" s="685">
        <f>ROUND('bevételek korm. funkciónként'!S58,-3)/1000</f>
        <v>0</v>
      </c>
      <c r="M61" s="612"/>
      <c r="N61" s="612"/>
      <c r="O61" s="612"/>
      <c r="P61" s="612"/>
      <c r="Q61" s="612"/>
      <c r="R61" s="612"/>
      <c r="S61" s="612"/>
      <c r="T61" s="612"/>
      <c r="U61" s="794">
        <f t="shared" si="28"/>
        <v>0</v>
      </c>
      <c r="V61" s="794">
        <f t="shared" si="29"/>
        <v>0</v>
      </c>
      <c r="W61" s="500" t="s">
        <v>329</v>
      </c>
      <c r="X61" s="795">
        <v>0</v>
      </c>
      <c r="Y61" s="795">
        <v>0</v>
      </c>
      <c r="Z61" s="500" t="s">
        <v>329</v>
      </c>
    </row>
    <row r="62" spans="1:26" s="786" customFormat="1" ht="15" customHeight="1" x14ac:dyDescent="0.3">
      <c r="A62" s="496" t="s">
        <v>486</v>
      </c>
      <c r="B62" s="793" t="s">
        <v>330</v>
      </c>
      <c r="C62" s="684">
        <f t="shared" si="31"/>
        <v>0</v>
      </c>
      <c r="D62" s="685">
        <f>ROUND('bevételek korm. funkciónként'!K59,-3)/1000</f>
        <v>0</v>
      </c>
      <c r="E62" s="685">
        <f>ROUND('bevételek korm. funkciónként'!L59,-3)/1000</f>
        <v>0</v>
      </c>
      <c r="F62" s="685">
        <f>ROUND('bevételek korm. funkciónként'!M59,-3)/1000</f>
        <v>0</v>
      </c>
      <c r="G62" s="685">
        <f>ROUND('bevételek korm. funkciónként'!N59,-3)/1000</f>
        <v>0</v>
      </c>
      <c r="H62" s="685">
        <v>0</v>
      </c>
      <c r="I62" s="685">
        <f>ROUND('bevételek korm. funkciónként'!P59,-3)/1000</f>
        <v>0</v>
      </c>
      <c r="J62" s="685">
        <f>ROUND('bevételek korm. funkciónként'!Q59,-3)/1000</f>
        <v>0</v>
      </c>
      <c r="K62" s="685">
        <f>ROUND('bevételek korm. funkciónként'!R59,-3)/1000</f>
        <v>0</v>
      </c>
      <c r="L62" s="685">
        <f>ROUND('bevételek korm. funkciónként'!S59,-3)/1000</f>
        <v>0</v>
      </c>
      <c r="M62" s="612"/>
      <c r="N62" s="612"/>
      <c r="O62" s="612"/>
      <c r="P62" s="612"/>
      <c r="Q62" s="612"/>
      <c r="R62" s="612"/>
      <c r="S62" s="612"/>
      <c r="T62" s="612"/>
      <c r="U62" s="794">
        <f t="shared" si="28"/>
        <v>0</v>
      </c>
      <c r="V62" s="794">
        <f t="shared" si="29"/>
        <v>0</v>
      </c>
      <c r="W62" s="500" t="s">
        <v>330</v>
      </c>
      <c r="X62" s="795">
        <v>0</v>
      </c>
      <c r="Y62" s="795">
        <v>0</v>
      </c>
      <c r="Z62" s="500" t="s">
        <v>330</v>
      </c>
    </row>
    <row r="63" spans="1:26" s="786" customFormat="1" ht="15" customHeight="1" x14ac:dyDescent="0.3">
      <c r="A63" s="496" t="s">
        <v>331</v>
      </c>
      <c r="B63" s="793" t="s">
        <v>332</v>
      </c>
      <c r="C63" s="684">
        <f t="shared" si="31"/>
        <v>0</v>
      </c>
      <c r="D63" s="685">
        <f>ROUND('bevételek korm. funkciónként'!K60,-3)/1000</f>
        <v>0</v>
      </c>
      <c r="E63" s="685">
        <f>ROUND('bevételek korm. funkciónként'!L60,-3)/1000</f>
        <v>0</v>
      </c>
      <c r="F63" s="685">
        <f>ROUND('bevételek korm. funkciónként'!M60,-3)/1000</f>
        <v>0</v>
      </c>
      <c r="G63" s="685">
        <v>0</v>
      </c>
      <c r="H63" s="685">
        <v>0</v>
      </c>
      <c r="I63" s="685">
        <f>ROUND('bevételek korm. funkciónként'!P60,-3)/1000</f>
        <v>0</v>
      </c>
      <c r="J63" s="685">
        <f>ROUND('bevételek korm. funkciónként'!Q60,-3)/1000</f>
        <v>0</v>
      </c>
      <c r="K63" s="685">
        <f>ROUND('bevételek korm. funkciónként'!R60,-3)/1000</f>
        <v>0</v>
      </c>
      <c r="L63" s="685">
        <f>ROUND('bevételek korm. funkciónként'!S60,-3)/1000</f>
        <v>0</v>
      </c>
      <c r="M63" s="612"/>
      <c r="N63" s="612"/>
      <c r="O63" s="612"/>
      <c r="P63" s="612"/>
      <c r="Q63" s="612"/>
      <c r="R63" s="612"/>
      <c r="S63" s="612"/>
      <c r="T63" s="612"/>
      <c r="U63" s="794">
        <f t="shared" si="28"/>
        <v>0</v>
      </c>
      <c r="V63" s="794">
        <f t="shared" si="29"/>
        <v>0</v>
      </c>
      <c r="W63" s="500" t="s">
        <v>332</v>
      </c>
      <c r="X63" s="795">
        <v>0</v>
      </c>
      <c r="Y63" s="795">
        <v>0</v>
      </c>
      <c r="Z63" s="500" t="s">
        <v>332</v>
      </c>
    </row>
    <row r="64" spans="1:26" s="786" customFormat="1" ht="15" customHeight="1" x14ac:dyDescent="0.3">
      <c r="A64" s="496" t="s">
        <v>487</v>
      </c>
      <c r="B64" s="793" t="s">
        <v>333</v>
      </c>
      <c r="C64" s="684">
        <f t="shared" si="31"/>
        <v>0</v>
      </c>
      <c r="D64" s="685">
        <f>ROUND('bevételek korm. funkciónként'!K61,-3)/1000</f>
        <v>0</v>
      </c>
      <c r="E64" s="685">
        <f>ROUND('bevételek korm. funkciónként'!L61,-3)/1000</f>
        <v>0</v>
      </c>
      <c r="F64" s="685">
        <f>ROUND('bevételek korm. funkciónként'!M61,-3)/1000</f>
        <v>0</v>
      </c>
      <c r="G64" s="685">
        <f>ROUND('bevételek korm. funkciónként'!N61,-3)/1000</f>
        <v>0</v>
      </c>
      <c r="H64" s="685">
        <v>0</v>
      </c>
      <c r="I64" s="685">
        <f>ROUND('bevételek korm. funkciónként'!P61,-3)/1000</f>
        <v>0</v>
      </c>
      <c r="J64" s="685">
        <f>ROUND('bevételek korm. funkciónként'!Q61,-3)/1000</f>
        <v>0</v>
      </c>
      <c r="K64" s="685">
        <f>ROUND('bevételek korm. funkciónként'!R61,-3)/1000</f>
        <v>0</v>
      </c>
      <c r="L64" s="685">
        <f>ROUND('bevételek korm. funkciónként'!S61,-3)/1000</f>
        <v>0</v>
      </c>
      <c r="M64" s="612"/>
      <c r="N64" s="612"/>
      <c r="O64" s="612"/>
      <c r="P64" s="612"/>
      <c r="Q64" s="612"/>
      <c r="R64" s="612"/>
      <c r="S64" s="612"/>
      <c r="T64" s="612"/>
      <c r="U64" s="794">
        <f t="shared" si="28"/>
        <v>0</v>
      </c>
      <c r="V64" s="794">
        <f t="shared" si="29"/>
        <v>0</v>
      </c>
      <c r="W64" s="500" t="s">
        <v>333</v>
      </c>
      <c r="X64" s="795">
        <v>0</v>
      </c>
      <c r="Y64" s="795">
        <v>0</v>
      </c>
      <c r="Z64" s="500" t="s">
        <v>333</v>
      </c>
    </row>
    <row r="65" spans="1:26" s="786" customFormat="1" ht="15" customHeight="1" x14ac:dyDescent="0.3">
      <c r="A65" s="496" t="s">
        <v>334</v>
      </c>
      <c r="B65" s="793" t="s">
        <v>335</v>
      </c>
      <c r="C65" s="684">
        <f t="shared" si="31"/>
        <v>0</v>
      </c>
      <c r="D65" s="685">
        <f>ROUND('bevételek korm. funkciónként'!K62,-3)/1000</f>
        <v>0</v>
      </c>
      <c r="E65" s="685">
        <f>ROUND('bevételek korm. funkciónként'!L62,-3)/1000</f>
        <v>0</v>
      </c>
      <c r="F65" s="685">
        <f>ROUND('bevételek korm. funkciónként'!M62,-3)/1000</f>
        <v>0</v>
      </c>
      <c r="G65" s="685">
        <f>ROUND('bevételek korm. funkciónként'!N62,-3)/1000</f>
        <v>0</v>
      </c>
      <c r="H65" s="685">
        <v>0</v>
      </c>
      <c r="I65" s="685">
        <f>ROUND('bevételek korm. funkciónként'!P62,-3)/1000</f>
        <v>0</v>
      </c>
      <c r="J65" s="685">
        <f>ROUND('bevételek korm. funkciónként'!Q62,-3)/1000</f>
        <v>0</v>
      </c>
      <c r="K65" s="685">
        <f>ROUND('bevételek korm. funkciónként'!R62,-3)/1000</f>
        <v>0</v>
      </c>
      <c r="L65" s="685">
        <f>ROUND('bevételek korm. funkciónként'!S62,-3)/1000</f>
        <v>0</v>
      </c>
      <c r="M65" s="612"/>
      <c r="N65" s="612"/>
      <c r="O65" s="612"/>
      <c r="P65" s="612"/>
      <c r="Q65" s="612"/>
      <c r="R65" s="612"/>
      <c r="S65" s="612"/>
      <c r="T65" s="612"/>
      <c r="U65" s="794">
        <f t="shared" si="28"/>
        <v>0</v>
      </c>
      <c r="V65" s="794">
        <f t="shared" si="29"/>
        <v>0</v>
      </c>
      <c r="W65" s="500" t="s">
        <v>335</v>
      </c>
      <c r="X65" s="795">
        <v>0</v>
      </c>
      <c r="Y65" s="795">
        <v>0</v>
      </c>
      <c r="Z65" s="500" t="s">
        <v>335</v>
      </c>
    </row>
    <row r="66" spans="1:26" s="786" customFormat="1" ht="15" customHeight="1" x14ac:dyDescent="0.3">
      <c r="A66" s="497" t="s">
        <v>509</v>
      </c>
      <c r="B66" s="792" t="s">
        <v>336</v>
      </c>
      <c r="C66" s="686">
        <f t="shared" si="31"/>
        <v>0</v>
      </c>
      <c r="D66" s="687">
        <f>ROUND('bevételek korm. funkciónként'!K63,-3)/1000</f>
        <v>0</v>
      </c>
      <c r="E66" s="687">
        <f>ROUND('bevételek korm. funkciónként'!L63,-3)/1000</f>
        <v>0</v>
      </c>
      <c r="F66" s="687">
        <f>ROUND('bevételek korm. funkciónként'!M63,-3)/1000</f>
        <v>0</v>
      </c>
      <c r="G66" s="687">
        <f>SUM(G61:G65)</f>
        <v>0</v>
      </c>
      <c r="H66" s="687">
        <v>0</v>
      </c>
      <c r="I66" s="687">
        <f>ROUND('bevételek korm. funkciónként'!P63,-3)/1000</f>
        <v>0</v>
      </c>
      <c r="J66" s="687">
        <f>ROUND('bevételek korm. funkciónként'!Q63,-3)/1000</f>
        <v>0</v>
      </c>
      <c r="K66" s="687">
        <f>ROUND('bevételek korm. funkciónként'!R63,-3)/1000</f>
        <v>0</v>
      </c>
      <c r="L66" s="687">
        <f>ROUND('bevételek korm. funkciónként'!S63,-3)/1000</f>
        <v>0</v>
      </c>
      <c r="M66" s="796">
        <f t="shared" ref="M66:T66" si="32">SUM(M61:M65)</f>
        <v>0</v>
      </c>
      <c r="N66" s="796">
        <f t="shared" si="32"/>
        <v>0</v>
      </c>
      <c r="O66" s="796">
        <f t="shared" si="32"/>
        <v>0</v>
      </c>
      <c r="P66" s="796">
        <f t="shared" si="32"/>
        <v>0</v>
      </c>
      <c r="Q66" s="796">
        <f t="shared" si="32"/>
        <v>0</v>
      </c>
      <c r="R66" s="796">
        <f t="shared" si="32"/>
        <v>0</v>
      </c>
      <c r="S66" s="796">
        <f t="shared" si="32"/>
        <v>0</v>
      </c>
      <c r="T66" s="796">
        <f t="shared" si="32"/>
        <v>0</v>
      </c>
      <c r="U66" s="794">
        <f t="shared" si="28"/>
        <v>0</v>
      </c>
      <c r="V66" s="794">
        <f t="shared" si="29"/>
        <v>0</v>
      </c>
      <c r="W66" s="501" t="s">
        <v>336</v>
      </c>
      <c r="X66" s="795">
        <v>0</v>
      </c>
      <c r="Y66" s="795">
        <v>0</v>
      </c>
      <c r="Z66" s="501" t="s">
        <v>336</v>
      </c>
    </row>
    <row r="67" spans="1:26" s="786" customFormat="1" ht="15" customHeight="1" x14ac:dyDescent="0.3">
      <c r="A67" s="496" t="s">
        <v>342</v>
      </c>
      <c r="B67" s="793" t="s">
        <v>343</v>
      </c>
      <c r="C67" s="684">
        <f t="shared" si="31"/>
        <v>0</v>
      </c>
      <c r="D67" s="685">
        <f>ROUND('bevételek korm. funkciónként'!K64,-3)/1000</f>
        <v>0</v>
      </c>
      <c r="E67" s="685">
        <f>ROUND('bevételek korm. funkciónként'!L64,-3)/1000</f>
        <v>0</v>
      </c>
      <c r="F67" s="685">
        <f>ROUND('bevételek korm. funkciónként'!M64,-3)/1000</f>
        <v>0</v>
      </c>
      <c r="G67" s="685">
        <f>ROUND('bevételek korm. funkciónként'!N64,-3)/1000</f>
        <v>0</v>
      </c>
      <c r="H67" s="685">
        <v>0</v>
      </c>
      <c r="I67" s="685">
        <f>ROUND('bevételek korm. funkciónként'!P64,-3)/1000</f>
        <v>0</v>
      </c>
      <c r="J67" s="685">
        <f>ROUND('bevételek korm. funkciónként'!Q64,-3)/1000</f>
        <v>0</v>
      </c>
      <c r="K67" s="685">
        <f>ROUND('bevételek korm. funkciónként'!R64,-3)/1000</f>
        <v>0</v>
      </c>
      <c r="L67" s="685">
        <f>ROUND('bevételek korm. funkciónként'!S64,-3)/1000</f>
        <v>0</v>
      </c>
      <c r="M67" s="612"/>
      <c r="N67" s="612"/>
      <c r="O67" s="612"/>
      <c r="P67" s="612"/>
      <c r="Q67" s="612"/>
      <c r="R67" s="612"/>
      <c r="S67" s="612"/>
      <c r="T67" s="612"/>
      <c r="U67" s="794">
        <f t="shared" si="28"/>
        <v>0</v>
      </c>
      <c r="V67" s="794">
        <f t="shared" si="29"/>
        <v>0</v>
      </c>
      <c r="W67" s="500" t="s">
        <v>343</v>
      </c>
      <c r="X67" s="795">
        <v>0</v>
      </c>
      <c r="Y67" s="795">
        <v>0</v>
      </c>
      <c r="Z67" s="500" t="s">
        <v>343</v>
      </c>
    </row>
    <row r="68" spans="1:26" s="786" customFormat="1" ht="15" customHeight="1" x14ac:dyDescent="0.3">
      <c r="A68" s="496" t="s">
        <v>490</v>
      </c>
      <c r="B68" s="793" t="s">
        <v>344</v>
      </c>
      <c r="C68" s="684">
        <f t="shared" si="31"/>
        <v>0</v>
      </c>
      <c r="D68" s="685">
        <f>ROUND('bevételek korm. funkciónként'!K65,-3)/1000</f>
        <v>0</v>
      </c>
      <c r="E68" s="685">
        <f>ROUND('bevételek korm. funkciónként'!L65,-3)/1000</f>
        <v>0</v>
      </c>
      <c r="F68" s="685">
        <f>ROUND('bevételek korm. funkciónként'!M65,-3)/1000</f>
        <v>0</v>
      </c>
      <c r="G68" s="685">
        <f>ROUND('bevételek korm. funkciónként'!N65,-3)/1000</f>
        <v>0</v>
      </c>
      <c r="H68" s="685">
        <v>0</v>
      </c>
      <c r="I68" s="685">
        <f>ROUND('bevételek korm. funkciónként'!P65,-3)/1000</f>
        <v>0</v>
      </c>
      <c r="J68" s="685">
        <f>ROUND('bevételek korm. funkciónként'!Q65,-3)/1000</f>
        <v>0</v>
      </c>
      <c r="K68" s="685">
        <f>ROUND('bevételek korm. funkciónként'!R65,-3)/1000</f>
        <v>0</v>
      </c>
      <c r="L68" s="685">
        <f>ROUND('bevételek korm. funkciónként'!S65,-3)/1000</f>
        <v>0</v>
      </c>
      <c r="M68" s="612"/>
      <c r="N68" s="612"/>
      <c r="O68" s="612"/>
      <c r="P68" s="612"/>
      <c r="Q68" s="612"/>
      <c r="R68" s="612"/>
      <c r="S68" s="612"/>
      <c r="T68" s="612"/>
      <c r="U68" s="794">
        <f t="shared" si="28"/>
        <v>0</v>
      </c>
      <c r="V68" s="794">
        <f t="shared" si="29"/>
        <v>0</v>
      </c>
      <c r="W68" s="500" t="s">
        <v>344</v>
      </c>
      <c r="X68" s="795">
        <v>0</v>
      </c>
      <c r="Y68" s="795">
        <v>0</v>
      </c>
      <c r="Z68" s="500" t="s">
        <v>344</v>
      </c>
    </row>
    <row r="69" spans="1:26" s="786" customFormat="1" ht="15" customHeight="1" x14ac:dyDescent="0.3">
      <c r="A69" s="496" t="s">
        <v>491</v>
      </c>
      <c r="B69" s="793" t="s">
        <v>345</v>
      </c>
      <c r="C69" s="684">
        <f t="shared" si="31"/>
        <v>0</v>
      </c>
      <c r="D69" s="685">
        <f>ROUND('bevételek korm. funkciónként'!K66,-3)/1000</f>
        <v>0</v>
      </c>
      <c r="E69" s="685">
        <f>ROUND('bevételek korm. funkciónként'!L66,-3)/1000</f>
        <v>0</v>
      </c>
      <c r="F69" s="685">
        <f>ROUND('bevételek korm. funkciónként'!M66,-3)/1000</f>
        <v>0</v>
      </c>
      <c r="G69" s="685">
        <f>ROUND('bevételek korm. funkciónként'!N66,-3)/1000</f>
        <v>0</v>
      </c>
      <c r="H69" s="685">
        <v>0</v>
      </c>
      <c r="I69" s="685">
        <f>ROUND('bevételek korm. funkciónként'!P66,-3)/1000</f>
        <v>0</v>
      </c>
      <c r="J69" s="685">
        <f>ROUND('bevételek korm. funkciónként'!Q66,-3)/1000</f>
        <v>0</v>
      </c>
      <c r="K69" s="685">
        <f>ROUND('bevételek korm. funkciónként'!R66,-3)/1000</f>
        <v>0</v>
      </c>
      <c r="L69" s="685">
        <f>ROUND('bevételek korm. funkciónként'!S66,-3)/1000</f>
        <v>0</v>
      </c>
      <c r="M69" s="612"/>
      <c r="N69" s="612"/>
      <c r="O69" s="612"/>
      <c r="P69" s="612"/>
      <c r="Q69" s="612"/>
      <c r="R69" s="612"/>
      <c r="S69" s="612"/>
      <c r="T69" s="612"/>
      <c r="U69" s="794">
        <f t="shared" si="28"/>
        <v>0</v>
      </c>
      <c r="V69" s="794">
        <f t="shared" si="29"/>
        <v>0</v>
      </c>
      <c r="W69" s="500" t="s">
        <v>345</v>
      </c>
      <c r="X69" s="795">
        <v>0</v>
      </c>
      <c r="Y69" s="795">
        <v>0</v>
      </c>
      <c r="Z69" s="500" t="s">
        <v>345</v>
      </c>
    </row>
    <row r="70" spans="1:26" s="843" customFormat="1" ht="15" customHeight="1" thickBot="1" x14ac:dyDescent="0.35">
      <c r="A70" s="477" t="s">
        <v>512</v>
      </c>
      <c r="B70" s="800" t="s">
        <v>346</v>
      </c>
      <c r="C70" s="840">
        <f t="shared" si="31"/>
        <v>0</v>
      </c>
      <c r="D70" s="841">
        <f>ROUND('bevételek korm. funkciónként'!K67,-3)/1000</f>
        <v>0</v>
      </c>
      <c r="E70" s="841">
        <f>ROUND('bevételek korm. funkciónként'!L67,-3)/1000</f>
        <v>0</v>
      </c>
      <c r="F70" s="841">
        <f>ROUND('bevételek korm. funkciónként'!M67,-3)/1000</f>
        <v>0</v>
      </c>
      <c r="G70" s="841">
        <f>ROUND('bevételek korm. funkciónként'!N67,-3)/1000</f>
        <v>0</v>
      </c>
      <c r="H70" s="841">
        <v>0</v>
      </c>
      <c r="I70" s="841">
        <f>ROUND('bevételek korm. funkciónként'!P67,-3)/1000</f>
        <v>0</v>
      </c>
      <c r="J70" s="841">
        <f>ROUND('bevételek korm. funkciónként'!Q67,-3)/1000</f>
        <v>0</v>
      </c>
      <c r="K70" s="841">
        <f>ROUND('bevételek korm. funkciónként'!R67,-3)/1000</f>
        <v>0</v>
      </c>
      <c r="L70" s="841">
        <f>ROUND('bevételek korm. funkciónként'!S67,-3)/1000</f>
        <v>0</v>
      </c>
      <c r="M70" s="801">
        <f t="shared" ref="M70:T70" si="33">SUM(M67:M69)</f>
        <v>0</v>
      </c>
      <c r="N70" s="801">
        <f t="shared" si="33"/>
        <v>0</v>
      </c>
      <c r="O70" s="801">
        <f t="shared" si="33"/>
        <v>0</v>
      </c>
      <c r="P70" s="801">
        <f t="shared" si="33"/>
        <v>0</v>
      </c>
      <c r="Q70" s="801">
        <f t="shared" si="33"/>
        <v>0</v>
      </c>
      <c r="R70" s="801">
        <f t="shared" si="33"/>
        <v>0</v>
      </c>
      <c r="S70" s="801">
        <f t="shared" si="33"/>
        <v>0</v>
      </c>
      <c r="T70" s="801">
        <f t="shared" si="33"/>
        <v>0</v>
      </c>
      <c r="U70" s="797">
        <f t="shared" si="28"/>
        <v>0</v>
      </c>
      <c r="V70" s="797">
        <f t="shared" si="29"/>
        <v>0</v>
      </c>
      <c r="W70" s="478" t="s">
        <v>346</v>
      </c>
      <c r="X70" s="842">
        <v>0</v>
      </c>
      <c r="Y70" s="842">
        <v>0</v>
      </c>
      <c r="Z70" s="478" t="s">
        <v>346</v>
      </c>
    </row>
    <row r="71" spans="1:26" s="786" customFormat="1" ht="15" customHeight="1" thickBot="1" x14ac:dyDescent="0.35">
      <c r="A71" s="802" t="s">
        <v>576</v>
      </c>
      <c r="B71" s="803"/>
      <c r="C71" s="689">
        <f t="shared" si="31"/>
        <v>0</v>
      </c>
      <c r="D71" s="690">
        <f>ROUND('bevételek korm. funkciónként'!K68,-3)/1000</f>
        <v>0</v>
      </c>
      <c r="E71" s="690">
        <f>ROUND('bevételek korm. funkciónként'!L68,-3)/1000</f>
        <v>0</v>
      </c>
      <c r="F71" s="690">
        <f>ROUND('bevételek korm. funkciónként'!M68,-3)/1000</f>
        <v>0</v>
      </c>
      <c r="G71" s="690">
        <v>0</v>
      </c>
      <c r="H71" s="690">
        <v>0</v>
      </c>
      <c r="I71" s="690">
        <f>ROUND('bevételek korm. funkciónként'!P68,-3)/1000</f>
        <v>0</v>
      </c>
      <c r="J71" s="690">
        <f>ROUND('bevételek korm. funkciónként'!Q68,-3)/1000</f>
        <v>0</v>
      </c>
      <c r="K71" s="690">
        <f>ROUND('bevételek korm. funkciónként'!R68,-3)/1000</f>
        <v>0</v>
      </c>
      <c r="L71" s="690">
        <f>ROUND('bevételek korm. funkciónként'!S68,-3)/1000</f>
        <v>0</v>
      </c>
      <c r="M71" s="804">
        <f t="shared" ref="M71:T71" si="34">M60+M66+M70</f>
        <v>0</v>
      </c>
      <c r="N71" s="804">
        <f t="shared" si="34"/>
        <v>0</v>
      </c>
      <c r="O71" s="804">
        <f t="shared" si="34"/>
        <v>0</v>
      </c>
      <c r="P71" s="804">
        <f t="shared" si="34"/>
        <v>0</v>
      </c>
      <c r="Q71" s="804">
        <f t="shared" si="34"/>
        <v>0</v>
      </c>
      <c r="R71" s="804">
        <f t="shared" si="34"/>
        <v>0</v>
      </c>
      <c r="S71" s="804">
        <f t="shared" si="34"/>
        <v>0</v>
      </c>
      <c r="T71" s="804">
        <f t="shared" si="34"/>
        <v>0</v>
      </c>
      <c r="U71" s="805">
        <f t="shared" si="28"/>
        <v>0</v>
      </c>
      <c r="V71" s="805">
        <f t="shared" si="29"/>
        <v>0</v>
      </c>
      <c r="W71" s="803"/>
      <c r="X71" s="806">
        <v>0</v>
      </c>
      <c r="Y71" s="806">
        <v>0</v>
      </c>
      <c r="Z71" s="807"/>
    </row>
    <row r="72" spans="1:26" s="786" customFormat="1" ht="16.2" thickBot="1" x14ac:dyDescent="0.35">
      <c r="A72" s="672" t="s">
        <v>511</v>
      </c>
      <c r="B72" s="844" t="s">
        <v>347</v>
      </c>
      <c r="C72" s="691">
        <f>C21+C35+C47+C53+C60+C66+C70</f>
        <v>50158948</v>
      </c>
      <c r="D72" s="690">
        <f t="shared" ref="D72:J72" si="35">D54+D60+D66+D70</f>
        <v>0</v>
      </c>
      <c r="E72" s="690">
        <f t="shared" si="35"/>
        <v>30000</v>
      </c>
      <c r="F72" s="690">
        <f t="shared" si="35"/>
        <v>1400000</v>
      </c>
      <c r="G72" s="690">
        <f t="shared" si="35"/>
        <v>20000</v>
      </c>
      <c r="H72" s="690">
        <f t="shared" si="35"/>
        <v>6420893</v>
      </c>
      <c r="I72" s="690">
        <f t="shared" si="35"/>
        <v>1930000</v>
      </c>
      <c r="J72" s="690">
        <f t="shared" si="35"/>
        <v>28815759</v>
      </c>
      <c r="K72" s="845">
        <f>K54+K60+K66+K70</f>
        <v>3246000</v>
      </c>
      <c r="L72" s="845">
        <f t="shared" ref="L72:Y72" si="36">L54+L60+L66+L70</f>
        <v>7996296</v>
      </c>
      <c r="M72" s="845">
        <f t="shared" si="36"/>
        <v>0</v>
      </c>
      <c r="N72" s="845">
        <f t="shared" si="36"/>
        <v>0</v>
      </c>
      <c r="O72" s="845">
        <f t="shared" si="36"/>
        <v>0</v>
      </c>
      <c r="P72" s="845">
        <f t="shared" si="36"/>
        <v>0</v>
      </c>
      <c r="Q72" s="845">
        <f t="shared" si="36"/>
        <v>0</v>
      </c>
      <c r="R72" s="845">
        <f t="shared" si="36"/>
        <v>0</v>
      </c>
      <c r="S72" s="845">
        <f t="shared" si="36"/>
        <v>0</v>
      </c>
      <c r="T72" s="845">
        <f t="shared" si="36"/>
        <v>0</v>
      </c>
      <c r="U72" s="845">
        <f t="shared" si="36"/>
        <v>47958918</v>
      </c>
      <c r="V72" s="845">
        <f t="shared" si="36"/>
        <v>-300000</v>
      </c>
      <c r="W72" s="845" t="e">
        <f t="shared" si="36"/>
        <v>#VALUE!</v>
      </c>
      <c r="X72" s="845">
        <f t="shared" si="36"/>
        <v>300000</v>
      </c>
      <c r="Y72" s="845">
        <f t="shared" si="36"/>
        <v>0</v>
      </c>
      <c r="Z72" s="846" t="s">
        <v>347</v>
      </c>
    </row>
    <row r="73" spans="1:26" ht="15.6" x14ac:dyDescent="0.3">
      <c r="A73" s="498" t="s">
        <v>493</v>
      </c>
      <c r="B73" s="862" t="s">
        <v>348</v>
      </c>
      <c r="C73" s="692">
        <f t="shared" ref="C73:C81" si="37">SUM(D73:L73)</f>
        <v>0</v>
      </c>
      <c r="D73" s="850">
        <f>ROUND('bevételek korm. funkciónként'!K72,-3)/1000</f>
        <v>0</v>
      </c>
      <c r="E73" s="850">
        <f>ROUND('bevételek korm. funkciónként'!L72,-3)/1000</f>
        <v>0</v>
      </c>
      <c r="F73" s="850">
        <f>ROUND('bevételek korm. funkciónként'!M72,-3)/1000</f>
        <v>0</v>
      </c>
      <c r="G73" s="850">
        <f>ROUND('bevételek korm. funkciónként'!N72,-3)/1000</f>
        <v>0</v>
      </c>
      <c r="H73" s="850">
        <v>0</v>
      </c>
      <c r="I73" s="850">
        <f>ROUND('bevételek korm. funkciónként'!P72,-3)/1000</f>
        <v>0</v>
      </c>
      <c r="J73" s="850">
        <f>ROUND('bevételek korm. funkciónként'!Q72,-3)/1000</f>
        <v>0</v>
      </c>
      <c r="K73" s="850">
        <f>ROUND('bevételek korm. funkciónként'!R72,-3)/1000</f>
        <v>0</v>
      </c>
      <c r="L73" s="850">
        <f>ROUND('bevételek korm. funkciónként'!S72,-3)/1000</f>
        <v>0</v>
      </c>
      <c r="M73" s="851"/>
      <c r="N73" s="851"/>
      <c r="O73" s="851"/>
      <c r="P73" s="851"/>
      <c r="Q73" s="851"/>
      <c r="R73" s="851"/>
      <c r="S73" s="851"/>
      <c r="T73" s="851"/>
      <c r="U73" s="794">
        <f t="shared" ref="U73:U100" si="38">SUM(D73:T73)</f>
        <v>0</v>
      </c>
      <c r="V73" s="794">
        <f t="shared" ref="V73:V100" si="39">U73-C73</f>
        <v>0</v>
      </c>
      <c r="W73" s="852" t="s">
        <v>348</v>
      </c>
      <c r="X73" s="853">
        <v>0</v>
      </c>
      <c r="Y73" s="854">
        <v>0</v>
      </c>
      <c r="Z73" s="852" t="s">
        <v>348</v>
      </c>
    </row>
    <row r="74" spans="1:26" ht="15.6" x14ac:dyDescent="0.3">
      <c r="A74" s="496" t="s">
        <v>349</v>
      </c>
      <c r="B74" s="863" t="s">
        <v>350</v>
      </c>
      <c r="C74" s="684">
        <f t="shared" si="37"/>
        <v>0</v>
      </c>
      <c r="D74" s="685">
        <f>ROUND('bevételek korm. funkciónként'!K73,-3)/1000</f>
        <v>0</v>
      </c>
      <c r="E74" s="685">
        <f>ROUND('bevételek korm. funkciónként'!L73,-3)/1000</f>
        <v>0</v>
      </c>
      <c r="F74" s="685">
        <f>ROUND('bevételek korm. funkciónként'!M73,-3)/1000</f>
        <v>0</v>
      </c>
      <c r="G74" s="685">
        <f>ROUND('bevételek korm. funkciónként'!N73,-3)/1000</f>
        <v>0</v>
      </c>
      <c r="H74" s="685">
        <v>0</v>
      </c>
      <c r="I74" s="685">
        <f>ROUND('bevételek korm. funkciónként'!P73,-3)/1000</f>
        <v>0</v>
      </c>
      <c r="J74" s="685">
        <f>ROUND('bevételek korm. funkciónként'!Q73,-3)/1000</f>
        <v>0</v>
      </c>
      <c r="K74" s="685">
        <f>ROUND('bevételek korm. funkciónként'!R73,-3)/1000</f>
        <v>0</v>
      </c>
      <c r="L74" s="685">
        <f>ROUND('bevételek korm. funkciónként'!S73,-3)/1000</f>
        <v>0</v>
      </c>
      <c r="M74" s="612"/>
      <c r="N74" s="612"/>
      <c r="O74" s="612"/>
      <c r="P74" s="612"/>
      <c r="Q74" s="612"/>
      <c r="R74" s="612"/>
      <c r="S74" s="612"/>
      <c r="T74" s="612"/>
      <c r="U74" s="794">
        <f t="shared" si="38"/>
        <v>0</v>
      </c>
      <c r="V74" s="794">
        <f t="shared" si="39"/>
        <v>0</v>
      </c>
      <c r="W74" s="496" t="s">
        <v>350</v>
      </c>
      <c r="X74" s="795">
        <v>0</v>
      </c>
      <c r="Y74" s="854">
        <v>0</v>
      </c>
      <c r="Z74" s="496" t="s">
        <v>350</v>
      </c>
    </row>
    <row r="75" spans="1:26" ht="15.6" x14ac:dyDescent="0.3">
      <c r="A75" s="500" t="s">
        <v>494</v>
      </c>
      <c r="B75" s="863" t="s">
        <v>351</v>
      </c>
      <c r="C75" s="684">
        <f t="shared" si="37"/>
        <v>0</v>
      </c>
      <c r="D75" s="685">
        <f>ROUND('bevételek korm. funkciónként'!K74,-3)/1000</f>
        <v>0</v>
      </c>
      <c r="E75" s="685">
        <f>ROUND('bevételek korm. funkciónként'!L74,-3)/1000</f>
        <v>0</v>
      </c>
      <c r="F75" s="685">
        <f>ROUND('bevételek korm. funkciónként'!M74,-3)/1000</f>
        <v>0</v>
      </c>
      <c r="G75" s="685">
        <f>ROUND('bevételek korm. funkciónként'!N74,-3)/1000</f>
        <v>0</v>
      </c>
      <c r="H75" s="685">
        <v>0</v>
      </c>
      <c r="I75" s="685">
        <f>ROUND('bevételek korm. funkciónként'!P74,-3)/1000</f>
        <v>0</v>
      </c>
      <c r="J75" s="685">
        <f>ROUND('bevételek korm. funkciónként'!Q74,-3)/1000</f>
        <v>0</v>
      </c>
      <c r="K75" s="685">
        <f>ROUND('bevételek korm. funkciónként'!R74,-3)/1000</f>
        <v>0</v>
      </c>
      <c r="L75" s="685">
        <f>ROUND('bevételek korm. funkciónként'!S74,-3)/1000</f>
        <v>0</v>
      </c>
      <c r="M75" s="612"/>
      <c r="N75" s="612"/>
      <c r="O75" s="612"/>
      <c r="P75" s="612"/>
      <c r="Q75" s="612"/>
      <c r="R75" s="612"/>
      <c r="S75" s="612"/>
      <c r="T75" s="612"/>
      <c r="U75" s="794">
        <f t="shared" si="38"/>
        <v>0</v>
      </c>
      <c r="V75" s="794">
        <f t="shared" si="39"/>
        <v>0</v>
      </c>
      <c r="W75" s="496" t="s">
        <v>351</v>
      </c>
      <c r="X75" s="795">
        <v>0</v>
      </c>
      <c r="Y75" s="854">
        <v>0</v>
      </c>
      <c r="Z75" s="496" t="s">
        <v>351</v>
      </c>
    </row>
    <row r="76" spans="1:26" ht="16.2" x14ac:dyDescent="0.3">
      <c r="A76" s="497" t="s">
        <v>513</v>
      </c>
      <c r="B76" s="847" t="s">
        <v>352</v>
      </c>
      <c r="C76" s="684">
        <f t="shared" si="37"/>
        <v>0</v>
      </c>
      <c r="D76" s="687">
        <f>ROUND('bevételek korm. funkciónként'!K75,-3)/1000</f>
        <v>0</v>
      </c>
      <c r="E76" s="687">
        <f>ROUND('bevételek korm. funkciónként'!L75,-3)/1000</f>
        <v>0</v>
      </c>
      <c r="F76" s="687">
        <f>ROUND('bevételek korm. funkciónként'!M75,-3)/1000</f>
        <v>0</v>
      </c>
      <c r="G76" s="687">
        <f>ROUND('bevételek korm. funkciónként'!N75,-3)/1000</f>
        <v>0</v>
      </c>
      <c r="H76" s="687">
        <v>0</v>
      </c>
      <c r="I76" s="687">
        <f>ROUND('bevételek korm. funkciónként'!P75,-3)/1000</f>
        <v>0</v>
      </c>
      <c r="J76" s="687">
        <f>ROUND('bevételek korm. funkciónként'!Q75,-3)/1000</f>
        <v>0</v>
      </c>
      <c r="K76" s="687">
        <f>ROUND('bevételek korm. funkciónként'!R75,-3)/1000</f>
        <v>0</v>
      </c>
      <c r="L76" s="687">
        <f>ROUND('bevételek korm. funkciónként'!S75,-3)/1000</f>
        <v>0</v>
      </c>
      <c r="M76" s="796">
        <f t="shared" ref="M76:T76" si="40">SUM(M73:M75)</f>
        <v>0</v>
      </c>
      <c r="N76" s="796">
        <f t="shared" si="40"/>
        <v>0</v>
      </c>
      <c r="O76" s="796">
        <f t="shared" si="40"/>
        <v>0</v>
      </c>
      <c r="P76" s="796">
        <f t="shared" si="40"/>
        <v>0</v>
      </c>
      <c r="Q76" s="796">
        <f t="shared" si="40"/>
        <v>0</v>
      </c>
      <c r="R76" s="796">
        <f t="shared" si="40"/>
        <v>0</v>
      </c>
      <c r="S76" s="796">
        <f t="shared" si="40"/>
        <v>0</v>
      </c>
      <c r="T76" s="796">
        <f t="shared" si="40"/>
        <v>0</v>
      </c>
      <c r="U76" s="797">
        <f t="shared" si="38"/>
        <v>0</v>
      </c>
      <c r="V76" s="797">
        <f t="shared" si="39"/>
        <v>0</v>
      </c>
      <c r="W76" s="497" t="s">
        <v>352</v>
      </c>
      <c r="X76" s="798">
        <v>0</v>
      </c>
      <c r="Y76" s="849">
        <v>0</v>
      </c>
      <c r="Z76" s="497" t="s">
        <v>352</v>
      </c>
    </row>
    <row r="77" spans="1:26" ht="15.6" x14ac:dyDescent="0.3">
      <c r="A77" s="496" t="s">
        <v>495</v>
      </c>
      <c r="B77" s="863" t="s">
        <v>353</v>
      </c>
      <c r="C77" s="684">
        <f t="shared" si="37"/>
        <v>0</v>
      </c>
      <c r="D77" s="685">
        <f>ROUND('bevételek korm. funkciónként'!K76,-3)/1000</f>
        <v>0</v>
      </c>
      <c r="E77" s="685">
        <f>ROUND('bevételek korm. funkciónként'!L76,-3)/1000</f>
        <v>0</v>
      </c>
      <c r="F77" s="685">
        <f>ROUND('bevételek korm. funkciónként'!M76,-3)/1000</f>
        <v>0</v>
      </c>
      <c r="G77" s="685">
        <f>ROUND('bevételek korm. funkciónként'!N76,-3)/1000</f>
        <v>0</v>
      </c>
      <c r="H77" s="685">
        <v>0</v>
      </c>
      <c r="I77" s="685">
        <f>ROUND('bevételek korm. funkciónként'!P76,-3)/1000</f>
        <v>0</v>
      </c>
      <c r="J77" s="685">
        <f>ROUND('bevételek korm. funkciónként'!Q76,-3)/1000</f>
        <v>0</v>
      </c>
      <c r="K77" s="685">
        <f>ROUND('bevételek korm. funkciónként'!R76,-3)/1000</f>
        <v>0</v>
      </c>
      <c r="L77" s="685">
        <f>ROUND('bevételek korm. funkciónként'!S76,-3)/1000</f>
        <v>0</v>
      </c>
      <c r="M77" s="768"/>
      <c r="N77" s="768"/>
      <c r="O77" s="768"/>
      <c r="P77" s="768"/>
      <c r="Q77" s="768"/>
      <c r="R77" s="768"/>
      <c r="S77" s="768"/>
      <c r="T77" s="768"/>
      <c r="U77" s="794">
        <f t="shared" si="38"/>
        <v>0</v>
      </c>
      <c r="V77" s="794">
        <f t="shared" si="39"/>
        <v>0</v>
      </c>
      <c r="W77" s="496" t="s">
        <v>353</v>
      </c>
      <c r="X77" s="795">
        <v>0</v>
      </c>
      <c r="Y77" s="854">
        <v>0</v>
      </c>
      <c r="Z77" s="496" t="s">
        <v>353</v>
      </c>
    </row>
    <row r="78" spans="1:26" ht="15.6" x14ac:dyDescent="0.3">
      <c r="A78" s="500" t="s">
        <v>354</v>
      </c>
      <c r="B78" s="863" t="s">
        <v>355</v>
      </c>
      <c r="C78" s="684">
        <f t="shared" si="37"/>
        <v>0</v>
      </c>
      <c r="D78" s="685">
        <f>ROUND('bevételek korm. funkciónként'!K77,-3)/1000</f>
        <v>0</v>
      </c>
      <c r="E78" s="685">
        <f>ROUND('bevételek korm. funkciónként'!L77,-3)/1000</f>
        <v>0</v>
      </c>
      <c r="F78" s="685">
        <f>ROUND('bevételek korm. funkciónként'!M77,-3)/1000</f>
        <v>0</v>
      </c>
      <c r="G78" s="685">
        <f>ROUND('bevételek korm. funkciónként'!N77,-3)/1000</f>
        <v>0</v>
      </c>
      <c r="H78" s="685">
        <v>0</v>
      </c>
      <c r="I78" s="685">
        <f>ROUND('bevételek korm. funkciónként'!P77,-3)/1000</f>
        <v>0</v>
      </c>
      <c r="J78" s="685">
        <f>ROUND('bevételek korm. funkciónként'!Q77,-3)/1000</f>
        <v>0</v>
      </c>
      <c r="K78" s="685">
        <f>ROUND('bevételek korm. funkciónként'!R77,-3)/1000</f>
        <v>0</v>
      </c>
      <c r="L78" s="685">
        <f>ROUND('bevételek korm. funkciónként'!S77,-3)/1000</f>
        <v>0</v>
      </c>
      <c r="M78" s="768"/>
      <c r="N78" s="768"/>
      <c r="O78" s="768"/>
      <c r="P78" s="768"/>
      <c r="Q78" s="768"/>
      <c r="R78" s="768"/>
      <c r="S78" s="768"/>
      <c r="T78" s="768"/>
      <c r="U78" s="794">
        <f t="shared" si="38"/>
        <v>0</v>
      </c>
      <c r="V78" s="794">
        <f t="shared" si="39"/>
        <v>0</v>
      </c>
      <c r="W78" s="496" t="s">
        <v>355</v>
      </c>
      <c r="X78" s="795">
        <v>0</v>
      </c>
      <c r="Y78" s="854">
        <v>0</v>
      </c>
      <c r="Z78" s="496" t="s">
        <v>355</v>
      </c>
    </row>
    <row r="79" spans="1:26" ht="15.6" x14ac:dyDescent="0.3">
      <c r="A79" s="496" t="s">
        <v>496</v>
      </c>
      <c r="B79" s="863" t="s">
        <v>356</v>
      </c>
      <c r="C79" s="684">
        <f t="shared" si="37"/>
        <v>0</v>
      </c>
      <c r="D79" s="685">
        <f>ROUND('bevételek korm. funkciónként'!K78,-3)/1000</f>
        <v>0</v>
      </c>
      <c r="E79" s="685">
        <f>ROUND('bevételek korm. funkciónként'!L78,-3)/1000</f>
        <v>0</v>
      </c>
      <c r="F79" s="685">
        <f>ROUND('bevételek korm. funkciónként'!M78,-3)/1000</f>
        <v>0</v>
      </c>
      <c r="G79" s="685">
        <f>ROUND('bevételek korm. funkciónként'!N78,-3)/1000</f>
        <v>0</v>
      </c>
      <c r="H79" s="685">
        <v>0</v>
      </c>
      <c r="I79" s="685">
        <f>ROUND('bevételek korm. funkciónként'!P78,-3)/1000</f>
        <v>0</v>
      </c>
      <c r="J79" s="685">
        <f>ROUND('bevételek korm. funkciónként'!Q78,-3)/1000</f>
        <v>0</v>
      </c>
      <c r="K79" s="685">
        <f>ROUND('bevételek korm. funkciónként'!R78,-3)/1000</f>
        <v>0</v>
      </c>
      <c r="L79" s="685">
        <f>ROUND('bevételek korm. funkciónként'!S78,-3)/1000</f>
        <v>0</v>
      </c>
      <c r="M79" s="768"/>
      <c r="N79" s="768"/>
      <c r="O79" s="768"/>
      <c r="P79" s="768"/>
      <c r="Q79" s="768"/>
      <c r="R79" s="768"/>
      <c r="S79" s="768"/>
      <c r="T79" s="768"/>
      <c r="U79" s="794">
        <f t="shared" si="38"/>
        <v>0</v>
      </c>
      <c r="V79" s="794">
        <f t="shared" si="39"/>
        <v>0</v>
      </c>
      <c r="W79" s="496" t="s">
        <v>356</v>
      </c>
      <c r="X79" s="795">
        <v>0</v>
      </c>
      <c r="Y79" s="854">
        <v>0</v>
      </c>
      <c r="Z79" s="496" t="s">
        <v>356</v>
      </c>
    </row>
    <row r="80" spans="1:26" ht="15.6" x14ac:dyDescent="0.3">
      <c r="A80" s="500" t="s">
        <v>357</v>
      </c>
      <c r="B80" s="863" t="s">
        <v>358</v>
      </c>
      <c r="C80" s="684">
        <f t="shared" si="37"/>
        <v>0</v>
      </c>
      <c r="D80" s="685">
        <f>ROUND('bevételek korm. funkciónként'!K79,-3)/1000</f>
        <v>0</v>
      </c>
      <c r="E80" s="685">
        <f>ROUND('bevételek korm. funkciónként'!L79,-3)/1000</f>
        <v>0</v>
      </c>
      <c r="F80" s="685">
        <f>ROUND('bevételek korm. funkciónként'!M79,-3)/1000</f>
        <v>0</v>
      </c>
      <c r="G80" s="685">
        <f>ROUND('bevételek korm. funkciónként'!N79,-3)/1000</f>
        <v>0</v>
      </c>
      <c r="H80" s="685">
        <v>0</v>
      </c>
      <c r="I80" s="685">
        <f>ROUND('bevételek korm. funkciónként'!P79,-3)/1000</f>
        <v>0</v>
      </c>
      <c r="J80" s="685">
        <f>ROUND('bevételek korm. funkciónként'!Q79,-3)/1000</f>
        <v>0</v>
      </c>
      <c r="K80" s="685">
        <f>ROUND('bevételek korm. funkciónként'!R79,-3)/1000</f>
        <v>0</v>
      </c>
      <c r="L80" s="685">
        <f>ROUND('bevételek korm. funkciónként'!S79,-3)/1000</f>
        <v>0</v>
      </c>
      <c r="M80" s="768"/>
      <c r="N80" s="768"/>
      <c r="O80" s="768"/>
      <c r="P80" s="768"/>
      <c r="Q80" s="768"/>
      <c r="R80" s="768"/>
      <c r="S80" s="768"/>
      <c r="T80" s="768"/>
      <c r="U80" s="794">
        <f t="shared" si="38"/>
        <v>0</v>
      </c>
      <c r="V80" s="794">
        <f t="shared" si="39"/>
        <v>0</v>
      </c>
      <c r="W80" s="496" t="s">
        <v>358</v>
      </c>
      <c r="X80" s="795">
        <v>0</v>
      </c>
      <c r="Y80" s="854">
        <v>0</v>
      </c>
      <c r="Z80" s="496" t="s">
        <v>358</v>
      </c>
    </row>
    <row r="81" spans="1:26" ht="16.2" x14ac:dyDescent="0.3">
      <c r="A81" s="501" t="s">
        <v>514</v>
      </c>
      <c r="B81" s="847" t="s">
        <v>359</v>
      </c>
      <c r="C81" s="684">
        <f t="shared" si="37"/>
        <v>0</v>
      </c>
      <c r="D81" s="687">
        <f>ROUND('bevételek korm. funkciónként'!K80,-3)/1000</f>
        <v>0</v>
      </c>
      <c r="E81" s="687">
        <f>ROUND('bevételek korm. funkciónként'!L80,-3)/1000</f>
        <v>0</v>
      </c>
      <c r="F81" s="687">
        <f>ROUND('bevételek korm. funkciónként'!M80,-3)/1000</f>
        <v>0</v>
      </c>
      <c r="G81" s="687">
        <f>ROUND('bevételek korm. funkciónként'!N80,-3)/1000</f>
        <v>0</v>
      </c>
      <c r="H81" s="687">
        <v>0</v>
      </c>
      <c r="I81" s="687">
        <f>ROUND('bevételek korm. funkciónként'!P80,-3)/1000</f>
        <v>0</v>
      </c>
      <c r="J81" s="687">
        <f>ROUND('bevételek korm. funkciónként'!Q80,-3)/1000</f>
        <v>0</v>
      </c>
      <c r="K81" s="687">
        <f>ROUND('bevételek korm. funkciónként'!R80,-3)/1000</f>
        <v>0</v>
      </c>
      <c r="L81" s="687">
        <f>ROUND('bevételek korm. funkciónként'!S80,-3)/1000</f>
        <v>0</v>
      </c>
      <c r="M81" s="796">
        <f t="shared" ref="M81:T81" si="41">SUM(M77:M80)</f>
        <v>0</v>
      </c>
      <c r="N81" s="796">
        <f t="shared" si="41"/>
        <v>0</v>
      </c>
      <c r="O81" s="796">
        <f t="shared" si="41"/>
        <v>0</v>
      </c>
      <c r="P81" s="796">
        <f t="shared" si="41"/>
        <v>0</v>
      </c>
      <c r="Q81" s="796">
        <f t="shared" si="41"/>
        <v>0</v>
      </c>
      <c r="R81" s="796">
        <f t="shared" si="41"/>
        <v>0</v>
      </c>
      <c r="S81" s="796">
        <f t="shared" si="41"/>
        <v>0</v>
      </c>
      <c r="T81" s="796">
        <f t="shared" si="41"/>
        <v>0</v>
      </c>
      <c r="U81" s="797">
        <f t="shared" si="38"/>
        <v>0</v>
      </c>
      <c r="V81" s="797">
        <f t="shared" si="39"/>
        <v>0</v>
      </c>
      <c r="W81" s="497" t="s">
        <v>359</v>
      </c>
      <c r="X81" s="798">
        <v>0</v>
      </c>
      <c r="Y81" s="849">
        <v>0</v>
      </c>
      <c r="Z81" s="497" t="s">
        <v>359</v>
      </c>
    </row>
    <row r="82" spans="1:26" ht="15.6" x14ac:dyDescent="0.3">
      <c r="A82" s="496" t="s">
        <v>624</v>
      </c>
      <c r="B82" s="863" t="s">
        <v>360</v>
      </c>
      <c r="C82" s="684">
        <f>X82</f>
        <v>14180150</v>
      </c>
      <c r="D82" s="685">
        <f>ROUND('bevételek korm. funkciónként'!K81,-3)/1000</f>
        <v>0</v>
      </c>
      <c r="E82" s="685">
        <f>ROUND('bevételek korm. funkciónként'!L81,-3)/1000</f>
        <v>0</v>
      </c>
      <c r="F82" s="685">
        <f>ROUND('bevételek korm. funkciónként'!M81,-3)/1000</f>
        <v>0</v>
      </c>
      <c r="G82" s="685">
        <f>ROUND('bevételek korm. funkciónként'!N81,-3)/1000</f>
        <v>0</v>
      </c>
      <c r="H82" s="685">
        <v>0</v>
      </c>
      <c r="I82" s="685">
        <f>ROUND('bevételek korm. funkciónként'!P81,-3)/1000</f>
        <v>0</v>
      </c>
      <c r="J82" s="685">
        <f>ROUND('bevételek korm. funkciónként'!Q81,-3)/1000</f>
        <v>0</v>
      </c>
      <c r="K82" s="685">
        <f>ROUND('bevételek korm. funkciónként'!R81,-3)/1000</f>
        <v>0</v>
      </c>
      <c r="L82" s="685">
        <v>0</v>
      </c>
      <c r="M82" s="612"/>
      <c r="N82" s="612"/>
      <c r="O82" s="612"/>
      <c r="P82" s="612"/>
      <c r="Q82" s="612"/>
      <c r="R82" s="612"/>
      <c r="S82" s="612"/>
      <c r="T82" s="612">
        <v>0</v>
      </c>
      <c r="U82" s="794">
        <f t="shared" si="38"/>
        <v>0</v>
      </c>
      <c r="V82" s="794">
        <f t="shared" si="39"/>
        <v>-14180150</v>
      </c>
      <c r="W82" s="496" t="s">
        <v>360</v>
      </c>
      <c r="X82" s="855">
        <v>14180150</v>
      </c>
      <c r="Y82" s="854">
        <v>0</v>
      </c>
      <c r="Z82" s="496" t="s">
        <v>360</v>
      </c>
    </row>
    <row r="83" spans="1:26" ht="15.6" x14ac:dyDescent="0.3">
      <c r="A83" s="496" t="s">
        <v>625</v>
      </c>
      <c r="B83" s="863" t="s">
        <v>360</v>
      </c>
      <c r="C83" s="684">
        <f>SUM(D83:L83)</f>
        <v>0</v>
      </c>
      <c r="D83" s="685">
        <f>ROUND('bevételek korm. funkciónként'!K82,-3)/1000</f>
        <v>0</v>
      </c>
      <c r="E83" s="685">
        <f>ROUND('bevételek korm. funkciónként'!L82,-3)/1000</f>
        <v>0</v>
      </c>
      <c r="F83" s="685">
        <f>ROUND('bevételek korm. funkciónként'!M82,-3)/1000</f>
        <v>0</v>
      </c>
      <c r="G83" s="685">
        <f>ROUND('bevételek korm. funkciónként'!N82,-3)/1000</f>
        <v>0</v>
      </c>
      <c r="H83" s="685">
        <v>0</v>
      </c>
      <c r="I83" s="685">
        <f>ROUND('bevételek korm. funkciónként'!P82,-3)/1000</f>
        <v>0</v>
      </c>
      <c r="J83" s="685">
        <f>ROUND('bevételek korm. funkciónként'!Q82,-3)/1000</f>
        <v>0</v>
      </c>
      <c r="K83" s="685">
        <f>ROUND('bevételek korm. funkciónként'!R82,-3)/1000</f>
        <v>0</v>
      </c>
      <c r="L83" s="685">
        <f>ROUND('bevételek korm. funkciónként'!S82,-3)/1000</f>
        <v>0</v>
      </c>
      <c r="M83" s="612"/>
      <c r="N83" s="612"/>
      <c r="O83" s="612"/>
      <c r="P83" s="612"/>
      <c r="Q83" s="612"/>
      <c r="R83" s="612"/>
      <c r="S83" s="612"/>
      <c r="T83" s="612"/>
      <c r="U83" s="794">
        <f t="shared" si="38"/>
        <v>0</v>
      </c>
      <c r="V83" s="794">
        <f t="shared" si="39"/>
        <v>0</v>
      </c>
      <c r="W83" s="496" t="s">
        <v>360</v>
      </c>
      <c r="X83" s="856">
        <v>0</v>
      </c>
      <c r="Y83" s="854">
        <v>0</v>
      </c>
      <c r="Z83" s="496" t="s">
        <v>360</v>
      </c>
    </row>
    <row r="84" spans="1:26" ht="15.6" x14ac:dyDescent="0.3">
      <c r="A84" s="496" t="s">
        <v>622</v>
      </c>
      <c r="B84" s="863" t="s">
        <v>361</v>
      </c>
      <c r="C84" s="684">
        <f>SUM(D84:L84)</f>
        <v>0</v>
      </c>
      <c r="D84" s="685">
        <f>ROUND('bevételek korm. funkciónként'!K83,-3)/1000</f>
        <v>0</v>
      </c>
      <c r="E84" s="685">
        <f>ROUND('bevételek korm. funkciónként'!L83,-3)/1000</f>
        <v>0</v>
      </c>
      <c r="F84" s="685">
        <f>ROUND('bevételek korm. funkciónként'!M83,-3)/1000</f>
        <v>0</v>
      </c>
      <c r="G84" s="685">
        <f>ROUND('bevételek korm. funkciónként'!N83,-3)/1000</f>
        <v>0</v>
      </c>
      <c r="H84" s="685">
        <v>0</v>
      </c>
      <c r="I84" s="685">
        <f>ROUND('bevételek korm. funkciónként'!P83,-3)/1000</f>
        <v>0</v>
      </c>
      <c r="J84" s="685">
        <f>ROUND('bevételek korm. funkciónként'!Q83,-3)/1000</f>
        <v>0</v>
      </c>
      <c r="K84" s="685">
        <f>ROUND('bevételek korm. funkciónként'!R83,-3)/1000</f>
        <v>0</v>
      </c>
      <c r="L84" s="685">
        <f>ROUND('bevételek korm. funkciónként'!S83,-3)/1000</f>
        <v>0</v>
      </c>
      <c r="M84" s="612"/>
      <c r="N84" s="612"/>
      <c r="O84" s="612"/>
      <c r="P84" s="612"/>
      <c r="Q84" s="612"/>
      <c r="R84" s="612"/>
      <c r="S84" s="612"/>
      <c r="T84" s="612"/>
      <c r="U84" s="794">
        <f t="shared" si="38"/>
        <v>0</v>
      </c>
      <c r="V84" s="794">
        <f t="shared" si="39"/>
        <v>0</v>
      </c>
      <c r="W84" s="496" t="s">
        <v>361</v>
      </c>
      <c r="X84" s="856">
        <v>0</v>
      </c>
      <c r="Y84" s="854">
        <v>0</v>
      </c>
      <c r="Z84" s="496" t="s">
        <v>361</v>
      </c>
    </row>
    <row r="85" spans="1:26" ht="15.6" x14ac:dyDescent="0.3">
      <c r="A85" s="496" t="s">
        <v>623</v>
      </c>
      <c r="B85" s="863" t="s">
        <v>361</v>
      </c>
      <c r="C85" s="684">
        <f>SUM(D85:L85)</f>
        <v>0</v>
      </c>
      <c r="D85" s="685">
        <f>ROUND('bevételek korm. funkciónként'!K84,-3)/1000</f>
        <v>0</v>
      </c>
      <c r="E85" s="685">
        <f>ROUND('bevételek korm. funkciónként'!L84,-3)/1000</f>
        <v>0</v>
      </c>
      <c r="F85" s="685">
        <f>ROUND('bevételek korm. funkciónként'!M84,-3)/1000</f>
        <v>0</v>
      </c>
      <c r="G85" s="685">
        <f>ROUND('bevételek korm. funkciónként'!N84,-3)/1000</f>
        <v>0</v>
      </c>
      <c r="H85" s="685">
        <v>0</v>
      </c>
      <c r="I85" s="685">
        <f>ROUND('bevételek korm. funkciónként'!P84,-3)/1000</f>
        <v>0</v>
      </c>
      <c r="J85" s="685">
        <f>ROUND('bevételek korm. funkciónként'!Q84,-3)/1000</f>
        <v>0</v>
      </c>
      <c r="K85" s="685">
        <f>ROUND('bevételek korm. funkciónként'!R84,-3)/1000</f>
        <v>0</v>
      </c>
      <c r="L85" s="685">
        <f>ROUND('bevételek korm. funkciónként'!S84,-3)/1000</f>
        <v>0</v>
      </c>
      <c r="M85" s="612"/>
      <c r="N85" s="612"/>
      <c r="O85" s="612"/>
      <c r="P85" s="612"/>
      <c r="Q85" s="612"/>
      <c r="R85" s="612"/>
      <c r="S85" s="612"/>
      <c r="T85" s="612"/>
      <c r="U85" s="794">
        <f t="shared" si="38"/>
        <v>0</v>
      </c>
      <c r="V85" s="794">
        <f t="shared" si="39"/>
        <v>0</v>
      </c>
      <c r="W85" s="496" t="s">
        <v>361</v>
      </c>
      <c r="X85" s="856">
        <v>0</v>
      </c>
      <c r="Y85" s="854">
        <v>0</v>
      </c>
      <c r="Z85" s="496" t="s">
        <v>361</v>
      </c>
    </row>
    <row r="86" spans="1:26" ht="15.6" x14ac:dyDescent="0.3">
      <c r="A86" s="497" t="s">
        <v>515</v>
      </c>
      <c r="B86" s="847" t="s">
        <v>362</v>
      </c>
      <c r="C86" s="684">
        <f>X86</f>
        <v>14180150</v>
      </c>
      <c r="D86" s="857">
        <f t="shared" ref="D86:W86" si="42">SUM(D82:D85)</f>
        <v>0</v>
      </c>
      <c r="E86" s="857">
        <f t="shared" si="42"/>
        <v>0</v>
      </c>
      <c r="F86" s="857">
        <f t="shared" si="42"/>
        <v>0</v>
      </c>
      <c r="G86" s="857">
        <f t="shared" si="42"/>
        <v>0</v>
      </c>
      <c r="H86" s="857">
        <f t="shared" si="42"/>
        <v>0</v>
      </c>
      <c r="I86" s="857">
        <f t="shared" si="42"/>
        <v>0</v>
      </c>
      <c r="J86" s="857">
        <f t="shared" si="42"/>
        <v>0</v>
      </c>
      <c r="K86" s="857">
        <f t="shared" si="42"/>
        <v>0</v>
      </c>
      <c r="L86" s="857">
        <f t="shared" si="42"/>
        <v>0</v>
      </c>
      <c r="M86" s="857">
        <f t="shared" si="42"/>
        <v>0</v>
      </c>
      <c r="N86" s="857">
        <f t="shared" si="42"/>
        <v>0</v>
      </c>
      <c r="O86" s="857">
        <f t="shared" si="42"/>
        <v>0</v>
      </c>
      <c r="P86" s="857">
        <f t="shared" si="42"/>
        <v>0</v>
      </c>
      <c r="Q86" s="857">
        <f t="shared" si="42"/>
        <v>0</v>
      </c>
      <c r="R86" s="857">
        <f t="shared" si="42"/>
        <v>0</v>
      </c>
      <c r="S86" s="857">
        <f t="shared" si="42"/>
        <v>0</v>
      </c>
      <c r="T86" s="857">
        <f t="shared" si="42"/>
        <v>0</v>
      </c>
      <c r="U86" s="857">
        <f t="shared" si="42"/>
        <v>0</v>
      </c>
      <c r="V86" s="857">
        <f t="shared" si="42"/>
        <v>-14180150</v>
      </c>
      <c r="W86" s="857">
        <f t="shared" si="42"/>
        <v>0</v>
      </c>
      <c r="X86" s="857">
        <f>SUM(X82:X85)</f>
        <v>14180150</v>
      </c>
      <c r="Y86" s="857">
        <f>SUM(Y82:Y85)</f>
        <v>0</v>
      </c>
      <c r="Z86" s="497" t="s">
        <v>362</v>
      </c>
    </row>
    <row r="87" spans="1:26" ht="15.6" x14ac:dyDescent="0.3">
      <c r="A87" s="500" t="s">
        <v>363</v>
      </c>
      <c r="B87" s="863" t="s">
        <v>364</v>
      </c>
      <c r="C87" s="684">
        <f>X87</f>
        <v>1635310</v>
      </c>
      <c r="D87" s="685">
        <f>ROUND('bevételek korm. funkciónként'!K86,-3)/1000</f>
        <v>0</v>
      </c>
      <c r="E87" s="685">
        <f>ROUND('bevételek korm. funkciónként'!L86,-3)/1000</f>
        <v>0</v>
      </c>
      <c r="F87" s="685">
        <f>ROUND('bevételek korm. funkciónként'!M86,-3)/1000</f>
        <v>0</v>
      </c>
      <c r="G87" s="685">
        <f>ROUND('bevételek korm. funkciónként'!N86,-3)/1000</f>
        <v>0</v>
      </c>
      <c r="H87" s="685">
        <v>0</v>
      </c>
      <c r="I87" s="685">
        <f>ROUND('bevételek korm. funkciónként'!P86,-3)/1000</f>
        <v>0</v>
      </c>
      <c r="J87" s="685">
        <f>ROUND('bevételek korm. funkciónként'!Q86,-3)/1000</f>
        <v>0</v>
      </c>
      <c r="K87" s="685">
        <f>ROUND('bevételek korm. funkciónként'!R86,-3)/1000</f>
        <v>0</v>
      </c>
      <c r="L87" s="685">
        <f>ROUND('bevételek korm. funkciónként'!S86,-3)/1000</f>
        <v>0</v>
      </c>
      <c r="M87" s="612"/>
      <c r="N87" s="612"/>
      <c r="O87" s="612"/>
      <c r="P87" s="612"/>
      <c r="Q87" s="612"/>
      <c r="R87" s="612"/>
      <c r="S87" s="612"/>
      <c r="T87" s="612"/>
      <c r="U87" s="794">
        <f t="shared" si="38"/>
        <v>0</v>
      </c>
      <c r="V87" s="794">
        <f t="shared" si="39"/>
        <v>-1635310</v>
      </c>
      <c r="W87" s="496" t="s">
        <v>364</v>
      </c>
      <c r="X87" s="855">
        <v>1635310</v>
      </c>
      <c r="Y87" s="854">
        <v>0</v>
      </c>
      <c r="Z87" s="496" t="s">
        <v>364</v>
      </c>
    </row>
    <row r="88" spans="1:26" ht="15.6" x14ac:dyDescent="0.3">
      <c r="A88" s="500" t="s">
        <v>365</v>
      </c>
      <c r="B88" s="863" t="s">
        <v>366</v>
      </c>
      <c r="C88" s="684">
        <f t="shared" ref="C88:C98" si="43">SUM(D88:L88)</f>
        <v>0</v>
      </c>
      <c r="D88" s="685">
        <f>ROUND('bevételek korm. funkciónként'!K87,-3)/1000</f>
        <v>0</v>
      </c>
      <c r="E88" s="685">
        <f>ROUND('bevételek korm. funkciónként'!L87,-3)/1000</f>
        <v>0</v>
      </c>
      <c r="F88" s="685">
        <f>ROUND('bevételek korm. funkciónként'!M87,-3)/1000</f>
        <v>0</v>
      </c>
      <c r="G88" s="685">
        <f>ROUND('bevételek korm. funkciónként'!N87,-3)/1000</f>
        <v>0</v>
      </c>
      <c r="H88" s="685">
        <v>0</v>
      </c>
      <c r="I88" s="685">
        <f>ROUND('bevételek korm. funkciónként'!P87,-3)/1000</f>
        <v>0</v>
      </c>
      <c r="J88" s="685">
        <f>ROUND('bevételek korm. funkciónként'!Q87,-3)/1000</f>
        <v>0</v>
      </c>
      <c r="K88" s="685">
        <f>ROUND('bevételek korm. funkciónként'!R87,-3)/1000</f>
        <v>0</v>
      </c>
      <c r="L88" s="685">
        <f>ROUND('bevételek korm. funkciónként'!S87,-3)/1000</f>
        <v>0</v>
      </c>
      <c r="M88" s="612"/>
      <c r="N88" s="612"/>
      <c r="O88" s="612"/>
      <c r="P88" s="612"/>
      <c r="Q88" s="612"/>
      <c r="R88" s="612"/>
      <c r="S88" s="612"/>
      <c r="T88" s="612"/>
      <c r="U88" s="794">
        <f t="shared" si="38"/>
        <v>0</v>
      </c>
      <c r="V88" s="794">
        <f t="shared" si="39"/>
        <v>0</v>
      </c>
      <c r="W88" s="496" t="s">
        <v>366</v>
      </c>
      <c r="X88" s="856">
        <v>0</v>
      </c>
      <c r="Y88" s="854">
        <v>0</v>
      </c>
      <c r="Z88" s="496" t="s">
        <v>366</v>
      </c>
    </row>
    <row r="89" spans="1:26" ht="15.6" x14ac:dyDescent="0.3">
      <c r="A89" s="500" t="s">
        <v>367</v>
      </c>
      <c r="B89" s="863" t="s">
        <v>368</v>
      </c>
      <c r="C89" s="684">
        <f t="shared" si="43"/>
        <v>0</v>
      </c>
      <c r="D89" s="685">
        <f>ROUND('bevételek korm. funkciónként'!K88,-3)/1000</f>
        <v>0</v>
      </c>
      <c r="E89" s="685">
        <f>ROUND('bevételek korm. funkciónként'!L88,-3)/1000</f>
        <v>0</v>
      </c>
      <c r="F89" s="685">
        <f>ROUND('bevételek korm. funkciónként'!M88,-3)/1000</f>
        <v>0</v>
      </c>
      <c r="G89" s="685">
        <f>ROUND('bevételek korm. funkciónként'!N88,-3)/1000</f>
        <v>0</v>
      </c>
      <c r="H89" s="685">
        <v>0</v>
      </c>
      <c r="I89" s="685">
        <f>ROUND('bevételek korm. funkciónként'!P88,-3)/1000</f>
        <v>0</v>
      </c>
      <c r="J89" s="685">
        <f>ROUND('bevételek korm. funkciónként'!Q88,-3)/1000</f>
        <v>0</v>
      </c>
      <c r="K89" s="685">
        <f>ROUND('bevételek korm. funkciónként'!R88,-3)/1000</f>
        <v>0</v>
      </c>
      <c r="L89" s="685">
        <f>ROUND('bevételek korm. funkciónként'!S88,-3)/1000</f>
        <v>0</v>
      </c>
      <c r="M89" s="612"/>
      <c r="N89" s="612"/>
      <c r="O89" s="612"/>
      <c r="P89" s="612"/>
      <c r="Q89" s="612"/>
      <c r="R89" s="612"/>
      <c r="S89" s="612"/>
      <c r="T89" s="612"/>
      <c r="U89" s="794">
        <f t="shared" si="38"/>
        <v>0</v>
      </c>
      <c r="V89" s="794">
        <f t="shared" si="39"/>
        <v>0</v>
      </c>
      <c r="W89" s="496" t="s">
        <v>368</v>
      </c>
      <c r="X89" s="856">
        <v>0</v>
      </c>
      <c r="Y89" s="854">
        <v>0</v>
      </c>
      <c r="Z89" s="496" t="s">
        <v>368</v>
      </c>
    </row>
    <row r="90" spans="1:26" ht="15.6" x14ac:dyDescent="0.3">
      <c r="A90" s="500" t="s">
        <v>369</v>
      </c>
      <c r="B90" s="863" t="s">
        <v>370</v>
      </c>
      <c r="C90" s="684">
        <f t="shared" si="43"/>
        <v>0</v>
      </c>
      <c r="D90" s="685">
        <f>ROUND('bevételek korm. funkciónként'!K89,-3)/1000</f>
        <v>0</v>
      </c>
      <c r="E90" s="685">
        <f>ROUND('bevételek korm. funkciónként'!L89,-3)/1000</f>
        <v>0</v>
      </c>
      <c r="F90" s="685">
        <f>ROUND('bevételek korm. funkciónként'!M89,-3)/1000</f>
        <v>0</v>
      </c>
      <c r="G90" s="685">
        <f>ROUND('bevételek korm. funkciónként'!N89,-3)/1000</f>
        <v>0</v>
      </c>
      <c r="H90" s="685">
        <v>0</v>
      </c>
      <c r="I90" s="685">
        <f>ROUND('bevételek korm. funkciónként'!P89,-3)/1000</f>
        <v>0</v>
      </c>
      <c r="J90" s="685">
        <f>ROUND('bevételek korm. funkciónként'!Q89,-3)/1000</f>
        <v>0</v>
      </c>
      <c r="K90" s="685">
        <f>ROUND('bevételek korm. funkciónként'!R89,-3)/1000</f>
        <v>0</v>
      </c>
      <c r="L90" s="685">
        <f>ROUND('bevételek korm. funkciónként'!S89,-3)/1000</f>
        <v>0</v>
      </c>
      <c r="M90" s="612"/>
      <c r="N90" s="612"/>
      <c r="O90" s="612"/>
      <c r="P90" s="612"/>
      <c r="Q90" s="612"/>
      <c r="R90" s="612"/>
      <c r="S90" s="612"/>
      <c r="T90" s="612"/>
      <c r="U90" s="794">
        <f t="shared" si="38"/>
        <v>0</v>
      </c>
      <c r="V90" s="794">
        <f t="shared" si="39"/>
        <v>0</v>
      </c>
      <c r="W90" s="496" t="s">
        <v>370</v>
      </c>
      <c r="X90" s="856">
        <v>0</v>
      </c>
      <c r="Y90" s="854">
        <v>0</v>
      </c>
      <c r="Z90" s="496" t="s">
        <v>370</v>
      </c>
    </row>
    <row r="91" spans="1:26" ht="15.6" x14ac:dyDescent="0.3">
      <c r="A91" s="496" t="s">
        <v>497</v>
      </c>
      <c r="B91" s="863" t="s">
        <v>371</v>
      </c>
      <c r="C91" s="684">
        <f t="shared" si="43"/>
        <v>0</v>
      </c>
      <c r="D91" s="685">
        <f>ROUND('bevételek korm. funkciónként'!K90,-3)/1000</f>
        <v>0</v>
      </c>
      <c r="E91" s="685">
        <f>ROUND('bevételek korm. funkciónként'!L90,-3)/1000</f>
        <v>0</v>
      </c>
      <c r="F91" s="685">
        <f>ROUND('bevételek korm. funkciónként'!M90,-3)/1000</f>
        <v>0</v>
      </c>
      <c r="G91" s="685">
        <f>ROUND('bevételek korm. funkciónként'!N90,-3)/1000</f>
        <v>0</v>
      </c>
      <c r="H91" s="685">
        <v>0</v>
      </c>
      <c r="I91" s="685">
        <f>ROUND('bevételek korm. funkciónként'!P90,-3)/1000</f>
        <v>0</v>
      </c>
      <c r="J91" s="685">
        <f>ROUND('bevételek korm. funkciónként'!Q90,-3)/1000</f>
        <v>0</v>
      </c>
      <c r="K91" s="685">
        <f>ROUND('bevételek korm. funkciónként'!R90,-3)/1000</f>
        <v>0</v>
      </c>
      <c r="L91" s="685">
        <f>ROUND('bevételek korm. funkciónként'!S90,-3)/1000</f>
        <v>0</v>
      </c>
      <c r="M91" s="612"/>
      <c r="N91" s="612"/>
      <c r="O91" s="612"/>
      <c r="P91" s="612"/>
      <c r="Q91" s="612"/>
      <c r="R91" s="612"/>
      <c r="S91" s="612"/>
      <c r="T91" s="612"/>
      <c r="U91" s="794">
        <f t="shared" si="38"/>
        <v>0</v>
      </c>
      <c r="V91" s="794">
        <f t="shared" si="39"/>
        <v>0</v>
      </c>
      <c r="W91" s="496" t="s">
        <v>371</v>
      </c>
      <c r="X91" s="856">
        <v>0</v>
      </c>
      <c r="Y91" s="854">
        <v>0</v>
      </c>
      <c r="Z91" s="496" t="s">
        <v>371</v>
      </c>
    </row>
    <row r="92" spans="1:26" s="843" customFormat="1" ht="15.6" x14ac:dyDescent="0.3">
      <c r="A92" s="497" t="s">
        <v>516</v>
      </c>
      <c r="B92" s="847" t="s">
        <v>373</v>
      </c>
      <c r="C92" s="686">
        <f>SUM(C76,C81,C86:C91)</f>
        <v>15815460</v>
      </c>
      <c r="D92" s="687">
        <f>ROUND('bevételek korm. funkciónként'!K91,-3)/1000</f>
        <v>0</v>
      </c>
      <c r="E92" s="687">
        <f>ROUND('bevételek korm. funkciónként'!L91,-3)/1000</f>
        <v>0</v>
      </c>
      <c r="F92" s="687">
        <f>ROUND('bevételek korm. funkciónként'!M91,-3)/1000</f>
        <v>0</v>
      </c>
      <c r="G92" s="687">
        <f>ROUND('bevételek korm. funkciónként'!N91,-3)/1000</f>
        <v>0</v>
      </c>
      <c r="H92" s="687">
        <v>0</v>
      </c>
      <c r="I92" s="687">
        <f>ROUND('bevételek korm. funkciónként'!P91,-3)/1000</f>
        <v>0</v>
      </c>
      <c r="J92" s="687">
        <f>ROUND('bevételek korm. funkciónként'!Q91,-3)/1000</f>
        <v>0</v>
      </c>
      <c r="K92" s="687">
        <f>ROUND('bevételek korm. funkciónként'!R91,-3)/1000</f>
        <v>0</v>
      </c>
      <c r="L92" s="687">
        <v>0</v>
      </c>
      <c r="M92" s="772">
        <f t="shared" ref="M92:T92" si="44">M76+M81+M86+M87+M88+M89+M90+M91</f>
        <v>0</v>
      </c>
      <c r="N92" s="772">
        <f t="shared" si="44"/>
        <v>0</v>
      </c>
      <c r="O92" s="772">
        <f t="shared" si="44"/>
        <v>0</v>
      </c>
      <c r="P92" s="772">
        <f t="shared" si="44"/>
        <v>0</v>
      </c>
      <c r="Q92" s="772">
        <f t="shared" si="44"/>
        <v>0</v>
      </c>
      <c r="R92" s="772">
        <f t="shared" si="44"/>
        <v>0</v>
      </c>
      <c r="S92" s="772">
        <f t="shared" si="44"/>
        <v>0</v>
      </c>
      <c r="T92" s="772">
        <f t="shared" si="44"/>
        <v>0</v>
      </c>
      <c r="U92" s="797">
        <f t="shared" si="38"/>
        <v>0</v>
      </c>
      <c r="V92" s="797">
        <f t="shared" si="39"/>
        <v>-15815460</v>
      </c>
      <c r="W92" s="497" t="s">
        <v>373</v>
      </c>
      <c r="X92" s="857">
        <f>SUM(X87:X91)</f>
        <v>1635310</v>
      </c>
      <c r="Y92" s="849">
        <v>0</v>
      </c>
      <c r="Z92" s="497" t="s">
        <v>373</v>
      </c>
    </row>
    <row r="93" spans="1:26" ht="15.6" x14ac:dyDescent="0.3">
      <c r="A93" s="496" t="s">
        <v>374</v>
      </c>
      <c r="B93" s="863" t="s">
        <v>375</v>
      </c>
      <c r="C93" s="684">
        <f t="shared" si="43"/>
        <v>0</v>
      </c>
      <c r="D93" s="685">
        <f>ROUND('bevételek korm. funkciónként'!K92,-3)/1000</f>
        <v>0</v>
      </c>
      <c r="E93" s="685">
        <f>ROUND('bevételek korm. funkciónként'!L92,-3)/1000</f>
        <v>0</v>
      </c>
      <c r="F93" s="685">
        <f>ROUND('bevételek korm. funkciónként'!M92,-3)/1000</f>
        <v>0</v>
      </c>
      <c r="G93" s="685">
        <f>ROUND('bevételek korm. funkciónként'!N92,-3)/1000</f>
        <v>0</v>
      </c>
      <c r="H93" s="685">
        <v>0</v>
      </c>
      <c r="I93" s="685">
        <f>ROUND('bevételek korm. funkciónként'!P92,-3)/1000</f>
        <v>0</v>
      </c>
      <c r="J93" s="685">
        <f>ROUND('bevételek korm. funkciónként'!Q92,-3)/1000</f>
        <v>0</v>
      </c>
      <c r="K93" s="685">
        <f>ROUND('bevételek korm. funkciónként'!R92,-3)/1000</f>
        <v>0</v>
      </c>
      <c r="L93" s="685">
        <f>ROUND('bevételek korm. funkciónként'!S92,-3)/1000</f>
        <v>0</v>
      </c>
      <c r="M93" s="768"/>
      <c r="N93" s="768"/>
      <c r="O93" s="768"/>
      <c r="P93" s="768"/>
      <c r="Q93" s="768"/>
      <c r="R93" s="768"/>
      <c r="S93" s="768"/>
      <c r="T93" s="768"/>
      <c r="U93" s="794">
        <f t="shared" si="38"/>
        <v>0</v>
      </c>
      <c r="V93" s="794">
        <f t="shared" si="39"/>
        <v>0</v>
      </c>
      <c r="W93" s="496" t="s">
        <v>375</v>
      </c>
      <c r="X93" s="856">
        <v>0</v>
      </c>
      <c r="Y93" s="854">
        <v>0</v>
      </c>
      <c r="Z93" s="496" t="s">
        <v>375</v>
      </c>
    </row>
    <row r="94" spans="1:26" ht="15.6" x14ac:dyDescent="0.3">
      <c r="A94" s="496" t="s">
        <v>376</v>
      </c>
      <c r="B94" s="863" t="s">
        <v>377</v>
      </c>
      <c r="C94" s="684">
        <f t="shared" si="43"/>
        <v>0</v>
      </c>
      <c r="D94" s="685">
        <f>ROUND('bevételek korm. funkciónként'!K93,-3)/1000</f>
        <v>0</v>
      </c>
      <c r="E94" s="685">
        <f>ROUND('bevételek korm. funkciónként'!L93,-3)/1000</f>
        <v>0</v>
      </c>
      <c r="F94" s="685">
        <f>ROUND('bevételek korm. funkciónként'!M93,-3)/1000</f>
        <v>0</v>
      </c>
      <c r="G94" s="685">
        <f>ROUND('bevételek korm. funkciónként'!N93,-3)/1000</f>
        <v>0</v>
      </c>
      <c r="H94" s="685">
        <v>0</v>
      </c>
      <c r="I94" s="685">
        <f>ROUND('bevételek korm. funkciónként'!P93,-3)/1000</f>
        <v>0</v>
      </c>
      <c r="J94" s="685">
        <f>ROUND('bevételek korm. funkciónként'!Q93,-3)/1000</f>
        <v>0</v>
      </c>
      <c r="K94" s="685">
        <f>ROUND('bevételek korm. funkciónként'!R93,-3)/1000</f>
        <v>0</v>
      </c>
      <c r="L94" s="685">
        <f>ROUND('bevételek korm. funkciónként'!S93,-3)/1000</f>
        <v>0</v>
      </c>
      <c r="M94" s="768"/>
      <c r="N94" s="768"/>
      <c r="O94" s="768"/>
      <c r="P94" s="768"/>
      <c r="Q94" s="768"/>
      <c r="R94" s="768"/>
      <c r="S94" s="768"/>
      <c r="T94" s="768"/>
      <c r="U94" s="794">
        <f t="shared" si="38"/>
        <v>0</v>
      </c>
      <c r="V94" s="794">
        <f t="shared" si="39"/>
        <v>0</v>
      </c>
      <c r="W94" s="496" t="s">
        <v>377</v>
      </c>
      <c r="X94" s="856">
        <v>0</v>
      </c>
      <c r="Y94" s="854">
        <v>0</v>
      </c>
      <c r="Z94" s="496" t="s">
        <v>377</v>
      </c>
    </row>
    <row r="95" spans="1:26" ht="15.6" x14ac:dyDescent="0.3">
      <c r="A95" s="500" t="s">
        <v>378</v>
      </c>
      <c r="B95" s="863" t="s">
        <v>379</v>
      </c>
      <c r="C95" s="684">
        <f t="shared" si="43"/>
        <v>0</v>
      </c>
      <c r="D95" s="685">
        <f>ROUND('bevételek korm. funkciónként'!K94,-3)/1000</f>
        <v>0</v>
      </c>
      <c r="E95" s="685">
        <f>ROUND('bevételek korm. funkciónként'!L94,-3)/1000</f>
        <v>0</v>
      </c>
      <c r="F95" s="685">
        <f>ROUND('bevételek korm. funkciónként'!M94,-3)/1000</f>
        <v>0</v>
      </c>
      <c r="G95" s="685">
        <f>ROUND('bevételek korm. funkciónként'!N94,-3)/1000</f>
        <v>0</v>
      </c>
      <c r="H95" s="685">
        <v>0</v>
      </c>
      <c r="I95" s="685">
        <f>ROUND('bevételek korm. funkciónként'!P94,-3)/1000</f>
        <v>0</v>
      </c>
      <c r="J95" s="685">
        <f>ROUND('bevételek korm. funkciónként'!Q94,-3)/1000</f>
        <v>0</v>
      </c>
      <c r="K95" s="685">
        <f>ROUND('bevételek korm. funkciónként'!R94,-3)/1000</f>
        <v>0</v>
      </c>
      <c r="L95" s="685">
        <f>ROUND('bevételek korm. funkciónként'!S94,-3)/1000</f>
        <v>0</v>
      </c>
      <c r="M95" s="768"/>
      <c r="N95" s="768"/>
      <c r="O95" s="768"/>
      <c r="P95" s="768"/>
      <c r="Q95" s="768"/>
      <c r="R95" s="768"/>
      <c r="S95" s="768"/>
      <c r="T95" s="768"/>
      <c r="U95" s="794">
        <f t="shared" si="38"/>
        <v>0</v>
      </c>
      <c r="V95" s="794">
        <f t="shared" si="39"/>
        <v>0</v>
      </c>
      <c r="W95" s="496" t="s">
        <v>379</v>
      </c>
      <c r="X95" s="856">
        <v>0</v>
      </c>
      <c r="Y95" s="854">
        <v>0</v>
      </c>
      <c r="Z95" s="496" t="s">
        <v>379</v>
      </c>
    </row>
    <row r="96" spans="1:26" ht="15.6" x14ac:dyDescent="0.3">
      <c r="A96" s="500" t="s">
        <v>498</v>
      </c>
      <c r="B96" s="863" t="s">
        <v>380</v>
      </c>
      <c r="C96" s="684">
        <f t="shared" si="43"/>
        <v>0</v>
      </c>
      <c r="D96" s="685">
        <f>ROUND('bevételek korm. funkciónként'!K95,-3)/1000</f>
        <v>0</v>
      </c>
      <c r="E96" s="685">
        <f>ROUND('bevételek korm. funkciónként'!L95,-3)/1000</f>
        <v>0</v>
      </c>
      <c r="F96" s="685">
        <f>ROUND('bevételek korm. funkciónként'!M95,-3)/1000</f>
        <v>0</v>
      </c>
      <c r="G96" s="685">
        <f>ROUND('bevételek korm. funkciónként'!N95,-3)/1000</f>
        <v>0</v>
      </c>
      <c r="H96" s="685">
        <v>0</v>
      </c>
      <c r="I96" s="685">
        <f>ROUND('bevételek korm. funkciónként'!P95,-3)/1000</f>
        <v>0</v>
      </c>
      <c r="J96" s="685">
        <f>ROUND('bevételek korm. funkciónként'!Q95,-3)/1000</f>
        <v>0</v>
      </c>
      <c r="K96" s="685">
        <f>ROUND('bevételek korm. funkciónként'!R95,-3)/1000</f>
        <v>0</v>
      </c>
      <c r="L96" s="685">
        <f>ROUND('bevételek korm. funkciónként'!S95,-3)/1000</f>
        <v>0</v>
      </c>
      <c r="M96" s="768"/>
      <c r="N96" s="768"/>
      <c r="O96" s="768"/>
      <c r="P96" s="768"/>
      <c r="Q96" s="768"/>
      <c r="R96" s="768"/>
      <c r="S96" s="768"/>
      <c r="T96" s="768"/>
      <c r="U96" s="794">
        <f t="shared" si="38"/>
        <v>0</v>
      </c>
      <c r="V96" s="794">
        <f t="shared" si="39"/>
        <v>0</v>
      </c>
      <c r="W96" s="496" t="s">
        <v>380</v>
      </c>
      <c r="X96" s="856">
        <v>0</v>
      </c>
      <c r="Y96" s="854">
        <v>0</v>
      </c>
      <c r="Z96" s="496" t="s">
        <v>380</v>
      </c>
    </row>
    <row r="97" spans="1:26" ht="16.2" x14ac:dyDescent="0.3">
      <c r="A97" s="501" t="s">
        <v>517</v>
      </c>
      <c r="B97" s="847" t="s">
        <v>381</v>
      </c>
      <c r="C97" s="684">
        <f t="shared" si="43"/>
        <v>0</v>
      </c>
      <c r="D97" s="687">
        <f>ROUND('bevételek korm. funkciónként'!K96,-3)/1000</f>
        <v>0</v>
      </c>
      <c r="E97" s="687">
        <f>ROUND('bevételek korm. funkciónként'!L96,-3)/1000</f>
        <v>0</v>
      </c>
      <c r="F97" s="687">
        <f>ROUND('bevételek korm. funkciónként'!M96,-3)/1000</f>
        <v>0</v>
      </c>
      <c r="G97" s="687">
        <f>ROUND('bevételek korm. funkciónként'!N96,-3)/1000</f>
        <v>0</v>
      </c>
      <c r="H97" s="687">
        <v>0</v>
      </c>
      <c r="I97" s="687">
        <f>ROUND('bevételek korm. funkciónként'!P96,-3)/1000</f>
        <v>0</v>
      </c>
      <c r="J97" s="687">
        <f>ROUND('bevételek korm. funkciónként'!Q96,-3)/1000</f>
        <v>0</v>
      </c>
      <c r="K97" s="687">
        <f>ROUND('bevételek korm. funkciónként'!R96,-3)/1000</f>
        <v>0</v>
      </c>
      <c r="L97" s="687">
        <f>ROUND('bevételek korm. funkciónként'!S96,-3)/1000</f>
        <v>0</v>
      </c>
      <c r="M97" s="796">
        <f t="shared" ref="M97:T97" si="45">SUM(M93:M96)</f>
        <v>0</v>
      </c>
      <c r="N97" s="796">
        <f t="shared" si="45"/>
        <v>0</v>
      </c>
      <c r="O97" s="796">
        <f t="shared" si="45"/>
        <v>0</v>
      </c>
      <c r="P97" s="796">
        <f t="shared" si="45"/>
        <v>0</v>
      </c>
      <c r="Q97" s="796">
        <f t="shared" si="45"/>
        <v>0</v>
      </c>
      <c r="R97" s="796">
        <f t="shared" si="45"/>
        <v>0</v>
      </c>
      <c r="S97" s="796">
        <f t="shared" si="45"/>
        <v>0</v>
      </c>
      <c r="T97" s="796">
        <f t="shared" si="45"/>
        <v>0</v>
      </c>
      <c r="U97" s="797">
        <f t="shared" si="38"/>
        <v>0</v>
      </c>
      <c r="V97" s="797">
        <f t="shared" si="39"/>
        <v>0</v>
      </c>
      <c r="W97" s="497" t="s">
        <v>381</v>
      </c>
      <c r="X97" s="848">
        <v>0</v>
      </c>
      <c r="Y97" s="849">
        <v>0</v>
      </c>
      <c r="Z97" s="497" t="s">
        <v>381</v>
      </c>
    </row>
    <row r="98" spans="1:26" ht="16.2" thickBot="1" x14ac:dyDescent="0.35">
      <c r="A98" s="477" t="s">
        <v>382</v>
      </c>
      <c r="B98" s="864" t="s">
        <v>383</v>
      </c>
      <c r="C98" s="688">
        <f t="shared" si="43"/>
        <v>0</v>
      </c>
      <c r="D98" s="841">
        <f>ROUND('bevételek korm. funkciónként'!K97,-3)/1000</f>
        <v>0</v>
      </c>
      <c r="E98" s="841">
        <f>ROUND('bevételek korm. funkciónként'!L97,-3)/1000</f>
        <v>0</v>
      </c>
      <c r="F98" s="841">
        <f>ROUND('bevételek korm. funkciónként'!M97,-3)/1000</f>
        <v>0</v>
      </c>
      <c r="G98" s="841">
        <f>ROUND('bevételek korm. funkciónként'!N97,-3)/1000</f>
        <v>0</v>
      </c>
      <c r="H98" s="841">
        <v>0</v>
      </c>
      <c r="I98" s="841">
        <f>ROUND('bevételek korm. funkciónként'!P97,-3)/1000</f>
        <v>0</v>
      </c>
      <c r="J98" s="841">
        <f>ROUND('bevételek korm. funkciónként'!Q97,-3)/1000</f>
        <v>0</v>
      </c>
      <c r="K98" s="841">
        <f>ROUND('bevételek korm. funkciónként'!R97,-3)/1000</f>
        <v>0</v>
      </c>
      <c r="L98" s="841">
        <f>ROUND('bevételek korm. funkciónként'!S97,-3)/1000</f>
        <v>0</v>
      </c>
      <c r="M98" s="772"/>
      <c r="N98" s="772"/>
      <c r="O98" s="772"/>
      <c r="P98" s="772"/>
      <c r="Q98" s="772"/>
      <c r="R98" s="772"/>
      <c r="S98" s="772"/>
      <c r="T98" s="772"/>
      <c r="U98" s="797">
        <f t="shared" si="38"/>
        <v>0</v>
      </c>
      <c r="V98" s="797">
        <f t="shared" si="39"/>
        <v>0</v>
      </c>
      <c r="W98" s="497" t="s">
        <v>383</v>
      </c>
      <c r="X98" s="848">
        <v>0</v>
      </c>
      <c r="Y98" s="849">
        <v>0</v>
      </c>
      <c r="Z98" s="477" t="s">
        <v>383</v>
      </c>
    </row>
    <row r="99" spans="1:26" ht="16.2" thickBot="1" x14ac:dyDescent="0.35">
      <c r="A99" s="673" t="s">
        <v>518</v>
      </c>
      <c r="B99" s="865" t="s">
        <v>384</v>
      </c>
      <c r="C99" s="691">
        <f>C92+C97+C98</f>
        <v>15815460</v>
      </c>
      <c r="D99" s="690">
        <f>ROUND('bevételek korm. funkciónként'!K98,-3)/1000</f>
        <v>0</v>
      </c>
      <c r="E99" s="690">
        <f>ROUND('bevételek korm. funkciónként'!L98,-3)/1000</f>
        <v>0</v>
      </c>
      <c r="F99" s="690">
        <f>ROUND('bevételek korm. funkciónként'!M98,-3)/1000</f>
        <v>0</v>
      </c>
      <c r="G99" s="690">
        <f>ROUND('bevételek korm. funkciónként'!N98,-3)/1000</f>
        <v>0</v>
      </c>
      <c r="H99" s="690">
        <v>0</v>
      </c>
      <c r="I99" s="690">
        <f>ROUND('bevételek korm. funkciónként'!P98,-3)/1000</f>
        <v>0</v>
      </c>
      <c r="J99" s="690">
        <f>ROUND('bevételek korm. funkciónként'!Q98,-3)/1000</f>
        <v>0</v>
      </c>
      <c r="K99" s="690">
        <f>ROUND('bevételek korm. funkciónként'!R98,-3)/1000</f>
        <v>0</v>
      </c>
      <c r="L99" s="693">
        <v>0</v>
      </c>
      <c r="M99" s="687">
        <f t="shared" ref="M99:T99" si="46">M92+M97+M98</f>
        <v>0</v>
      </c>
      <c r="N99" s="772">
        <f t="shared" si="46"/>
        <v>0</v>
      </c>
      <c r="O99" s="772">
        <f t="shared" si="46"/>
        <v>0</v>
      </c>
      <c r="P99" s="772">
        <f t="shared" si="46"/>
        <v>0</v>
      </c>
      <c r="Q99" s="772">
        <f t="shared" si="46"/>
        <v>0</v>
      </c>
      <c r="R99" s="772">
        <f t="shared" si="46"/>
        <v>0</v>
      </c>
      <c r="S99" s="772">
        <f t="shared" si="46"/>
        <v>0</v>
      </c>
      <c r="T99" s="772">
        <f t="shared" si="46"/>
        <v>0</v>
      </c>
      <c r="U99" s="794">
        <f t="shared" si="38"/>
        <v>0</v>
      </c>
      <c r="V99" s="794">
        <f t="shared" si="39"/>
        <v>-15815460</v>
      </c>
      <c r="W99" s="847" t="s">
        <v>384</v>
      </c>
      <c r="X99" s="858">
        <v>15315460</v>
      </c>
      <c r="Y99" s="859">
        <v>0</v>
      </c>
      <c r="Z99" s="866" t="s">
        <v>384</v>
      </c>
    </row>
    <row r="100" spans="1:26" ht="16.2" thickBot="1" x14ac:dyDescent="0.35">
      <c r="A100" s="867" t="s">
        <v>500</v>
      </c>
      <c r="B100" s="868"/>
      <c r="C100" s="691">
        <f>C72+C99</f>
        <v>65974408</v>
      </c>
      <c r="D100" s="694">
        <f>D21+D35+D47+D53</f>
        <v>0</v>
      </c>
      <c r="E100" s="694">
        <f t="shared" ref="E100:T100" si="47">E72+E99</f>
        <v>30000</v>
      </c>
      <c r="F100" s="694">
        <f t="shared" si="47"/>
        <v>1400000</v>
      </c>
      <c r="G100" s="694">
        <f t="shared" si="47"/>
        <v>20000</v>
      </c>
      <c r="H100" s="694">
        <f t="shared" si="47"/>
        <v>6420893</v>
      </c>
      <c r="I100" s="694">
        <f t="shared" si="47"/>
        <v>1930000</v>
      </c>
      <c r="J100" s="694">
        <f t="shared" si="47"/>
        <v>28815759</v>
      </c>
      <c r="K100" s="694">
        <f t="shared" si="47"/>
        <v>3246000</v>
      </c>
      <c r="L100" s="694">
        <f t="shared" si="47"/>
        <v>7996296</v>
      </c>
      <c r="M100" s="772">
        <f t="shared" si="47"/>
        <v>0</v>
      </c>
      <c r="N100" s="772">
        <f t="shared" si="47"/>
        <v>0</v>
      </c>
      <c r="O100" s="772">
        <f t="shared" si="47"/>
        <v>0</v>
      </c>
      <c r="P100" s="772">
        <f t="shared" si="47"/>
        <v>0</v>
      </c>
      <c r="Q100" s="772">
        <f t="shared" si="47"/>
        <v>0</v>
      </c>
      <c r="R100" s="772">
        <f t="shared" si="47"/>
        <v>0</v>
      </c>
      <c r="S100" s="772">
        <f t="shared" si="47"/>
        <v>0</v>
      </c>
      <c r="T100" s="772">
        <f t="shared" si="47"/>
        <v>0</v>
      </c>
      <c r="U100" s="794">
        <f t="shared" si="38"/>
        <v>49858948</v>
      </c>
      <c r="V100" s="794">
        <f t="shared" si="39"/>
        <v>-16115460</v>
      </c>
      <c r="W100" s="612"/>
      <c r="X100" s="869">
        <v>15315460</v>
      </c>
      <c r="Y100" s="869">
        <v>0</v>
      </c>
      <c r="Z100" s="851"/>
    </row>
    <row r="101" spans="1:26" x14ac:dyDescent="0.3">
      <c r="A101" s="786"/>
      <c r="B101" s="786"/>
      <c r="C101" s="870"/>
      <c r="D101" s="785"/>
      <c r="E101" s="785"/>
      <c r="F101" s="786"/>
      <c r="G101" s="786"/>
      <c r="H101" s="786"/>
      <c r="I101" s="786"/>
      <c r="J101" s="786"/>
      <c r="K101" s="786"/>
      <c r="L101" s="786"/>
      <c r="M101" s="786"/>
      <c r="N101" s="786"/>
      <c r="O101" s="786"/>
      <c r="P101" s="786"/>
      <c r="Q101" s="786"/>
      <c r="R101" s="786"/>
      <c r="S101" s="786"/>
      <c r="T101" s="786"/>
      <c r="U101" s="786"/>
      <c r="V101" s="786"/>
      <c r="W101" s="786"/>
      <c r="X101" s="786" t="s">
        <v>1033</v>
      </c>
      <c r="Y101" s="786"/>
      <c r="Z101" s="786"/>
    </row>
    <row r="102" spans="1:26" x14ac:dyDescent="0.3">
      <c r="D102" s="429"/>
      <c r="E102" s="429"/>
    </row>
    <row r="103" spans="1:26" x14ac:dyDescent="0.3">
      <c r="D103" s="429"/>
      <c r="E103" s="429"/>
    </row>
    <row r="104" spans="1:26" x14ac:dyDescent="0.3">
      <c r="D104" s="429"/>
      <c r="E104" s="429"/>
    </row>
    <row r="105" spans="1:26" x14ac:dyDescent="0.3">
      <c r="D105" s="429"/>
      <c r="E105" s="429"/>
    </row>
    <row r="106" spans="1:26" x14ac:dyDescent="0.3">
      <c r="D106" s="429"/>
      <c r="E106" s="429"/>
    </row>
    <row r="107" spans="1:26" x14ac:dyDescent="0.3">
      <c r="D107" s="429"/>
      <c r="E107" s="429"/>
    </row>
    <row r="108" spans="1:26" x14ac:dyDescent="0.3">
      <c r="D108" s="429"/>
      <c r="E108" s="429"/>
    </row>
    <row r="109" spans="1:26" x14ac:dyDescent="0.3">
      <c r="D109" s="429"/>
      <c r="E109" s="429"/>
    </row>
    <row r="110" spans="1:26" x14ac:dyDescent="0.3">
      <c r="D110" s="429"/>
      <c r="E110" s="429"/>
    </row>
    <row r="111" spans="1:26" x14ac:dyDescent="0.3">
      <c r="D111" s="429"/>
      <c r="E111" s="429"/>
    </row>
    <row r="112" spans="1:26" x14ac:dyDescent="0.3">
      <c r="D112" s="429"/>
      <c r="E112" s="429"/>
    </row>
    <row r="113" spans="4:5" x14ac:dyDescent="0.3">
      <c r="D113" s="429"/>
      <c r="E113" s="429"/>
    </row>
    <row r="114" spans="4:5" x14ac:dyDescent="0.3">
      <c r="D114" s="429"/>
      <c r="E114" s="429"/>
    </row>
    <row r="115" spans="4:5" x14ac:dyDescent="0.3">
      <c r="D115" s="429"/>
      <c r="E115" s="429"/>
    </row>
    <row r="116" spans="4:5" x14ac:dyDescent="0.3">
      <c r="D116" s="429"/>
      <c r="E116" s="429"/>
    </row>
    <row r="117" spans="4:5" x14ac:dyDescent="0.3">
      <c r="D117" s="429"/>
      <c r="E117" s="429"/>
    </row>
    <row r="118" spans="4:5" x14ac:dyDescent="0.3">
      <c r="D118" s="429"/>
      <c r="E118" s="429"/>
    </row>
    <row r="119" spans="4:5" x14ac:dyDescent="0.3">
      <c r="D119" s="429"/>
      <c r="E119" s="429"/>
    </row>
    <row r="120" spans="4:5" x14ac:dyDescent="0.3">
      <c r="D120" s="429"/>
      <c r="E120" s="429"/>
    </row>
    <row r="121" spans="4:5" x14ac:dyDescent="0.3">
      <c r="D121" s="429"/>
      <c r="E121" s="429"/>
    </row>
    <row r="122" spans="4:5" x14ac:dyDescent="0.3">
      <c r="D122" s="429"/>
      <c r="E122" s="429"/>
    </row>
    <row r="123" spans="4:5" x14ac:dyDescent="0.3">
      <c r="D123" s="429"/>
      <c r="E123" s="429"/>
    </row>
    <row r="124" spans="4:5" x14ac:dyDescent="0.3">
      <c r="D124" s="429"/>
      <c r="E124" s="429"/>
    </row>
    <row r="125" spans="4:5" x14ac:dyDescent="0.3">
      <c r="D125" s="429"/>
      <c r="E125" s="429"/>
    </row>
    <row r="126" spans="4:5" x14ac:dyDescent="0.3">
      <c r="D126" s="429"/>
      <c r="E126" s="429"/>
    </row>
    <row r="127" spans="4:5" x14ac:dyDescent="0.3">
      <c r="D127" s="429"/>
      <c r="E127" s="429"/>
    </row>
    <row r="128" spans="4:5" x14ac:dyDescent="0.3">
      <c r="D128" s="429"/>
      <c r="E128" s="429"/>
    </row>
    <row r="129" spans="4:5" x14ac:dyDescent="0.3">
      <c r="D129" s="429"/>
      <c r="E129" s="429"/>
    </row>
    <row r="130" spans="4:5" x14ac:dyDescent="0.3">
      <c r="D130" s="429"/>
      <c r="E130" s="429"/>
    </row>
    <row r="131" spans="4:5" x14ac:dyDescent="0.3">
      <c r="D131" s="429"/>
      <c r="E131" s="429"/>
    </row>
    <row r="132" spans="4:5" x14ac:dyDescent="0.3">
      <c r="D132" s="429"/>
      <c r="E132" s="429"/>
    </row>
    <row r="133" spans="4:5" x14ac:dyDescent="0.3">
      <c r="D133" s="429"/>
      <c r="E133" s="429"/>
    </row>
    <row r="134" spans="4:5" x14ac:dyDescent="0.3">
      <c r="D134" s="429"/>
      <c r="E134" s="429"/>
    </row>
    <row r="135" spans="4:5" x14ac:dyDescent="0.3">
      <c r="D135" s="429"/>
      <c r="E135" s="429"/>
    </row>
    <row r="136" spans="4:5" x14ac:dyDescent="0.3">
      <c r="D136" s="429"/>
      <c r="E136" s="429"/>
    </row>
    <row r="137" spans="4:5" x14ac:dyDescent="0.3">
      <c r="D137" s="429"/>
      <c r="E137" s="429"/>
    </row>
    <row r="138" spans="4:5" x14ac:dyDescent="0.3">
      <c r="D138" s="429"/>
      <c r="E138" s="429"/>
    </row>
    <row r="139" spans="4:5" x14ac:dyDescent="0.3">
      <c r="D139" s="429"/>
      <c r="E139" s="429"/>
    </row>
    <row r="140" spans="4:5" x14ac:dyDescent="0.3">
      <c r="D140" s="429"/>
      <c r="E140" s="429"/>
    </row>
    <row r="141" spans="4:5" x14ac:dyDescent="0.3">
      <c r="D141" s="429"/>
      <c r="E141" s="429"/>
    </row>
    <row r="142" spans="4:5" x14ac:dyDescent="0.3">
      <c r="D142" s="429"/>
      <c r="E142" s="429"/>
    </row>
    <row r="143" spans="4:5" x14ac:dyDescent="0.3">
      <c r="D143" s="429"/>
      <c r="E143" s="429"/>
    </row>
    <row r="144" spans="4:5" x14ac:dyDescent="0.3">
      <c r="D144" s="429"/>
      <c r="E144" s="429"/>
    </row>
    <row r="145" spans="4:5" x14ac:dyDescent="0.3">
      <c r="D145" s="429"/>
      <c r="E145" s="429"/>
    </row>
    <row r="146" spans="4:5" x14ac:dyDescent="0.3">
      <c r="D146" s="429"/>
      <c r="E146" s="429"/>
    </row>
    <row r="147" spans="4:5" x14ac:dyDescent="0.3">
      <c r="D147" s="429"/>
      <c r="E147" s="429"/>
    </row>
    <row r="148" spans="4:5" x14ac:dyDescent="0.3">
      <c r="D148" s="429"/>
      <c r="E148" s="429"/>
    </row>
    <row r="149" spans="4:5" x14ac:dyDescent="0.3">
      <c r="D149" s="429"/>
      <c r="E149" s="429"/>
    </row>
    <row r="150" spans="4:5" x14ac:dyDescent="0.3">
      <c r="D150" s="429"/>
      <c r="E150" s="429"/>
    </row>
    <row r="151" spans="4:5" x14ac:dyDescent="0.3">
      <c r="D151" s="429"/>
      <c r="E151" s="429"/>
    </row>
    <row r="152" spans="4:5" x14ac:dyDescent="0.3">
      <c r="D152" s="429"/>
      <c r="E152" s="429"/>
    </row>
  </sheetData>
  <mergeCells count="6">
    <mergeCell ref="C6:C7"/>
    <mergeCell ref="A1:T1"/>
    <mergeCell ref="A2:T2"/>
    <mergeCell ref="A3:T3"/>
    <mergeCell ref="A4:T4"/>
    <mergeCell ref="D5:T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9" orientation="landscape" horizontalDpi="300" verticalDpi="30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C00000"/>
  </sheetPr>
  <dimension ref="A1:AA175"/>
  <sheetViews>
    <sheetView topLeftCell="A55" workbookViewId="0">
      <selection activeCell="L76" sqref="L76"/>
    </sheetView>
  </sheetViews>
  <sheetFormatPr defaultColWidth="9.109375" defaultRowHeight="14.4" x14ac:dyDescent="0.3"/>
  <cols>
    <col min="1" max="1" width="45.5546875" style="253" customWidth="1"/>
    <col min="2" max="2" width="9.109375" style="253"/>
    <col min="3" max="4" width="17.109375" style="264" customWidth="1"/>
    <col min="5" max="7" width="16.44140625" style="253" customWidth="1"/>
    <col min="8" max="8" width="15.5546875" style="275" customWidth="1"/>
    <col min="9" max="10" width="15.6640625" style="253" bestFit="1" customWidth="1"/>
    <col min="11" max="11" width="13.33203125" style="253" bestFit="1" customWidth="1"/>
    <col min="12" max="12" width="14.88671875" style="253" bestFit="1" customWidth="1"/>
    <col min="13" max="13" width="13.33203125" style="253" bestFit="1" customWidth="1"/>
    <col min="14" max="14" width="11.109375" style="253" bestFit="1" customWidth="1"/>
    <col min="15" max="16" width="14.88671875" style="253" bestFit="1" customWidth="1"/>
    <col min="17" max="18" width="13.33203125" style="253" bestFit="1" customWidth="1"/>
    <col min="19" max="19" width="14.88671875" style="253" bestFit="1" customWidth="1"/>
    <col min="20" max="20" width="14.33203125" style="253" bestFit="1" customWidth="1"/>
    <col min="21" max="21" width="13.44140625" style="253" bestFit="1" customWidth="1"/>
    <col min="22" max="22" width="14.88671875" style="253" bestFit="1" customWidth="1"/>
    <col min="23" max="23" width="11.5546875" style="253" customWidth="1"/>
    <col min="24" max="24" width="11" style="253" hidden="1" customWidth="1"/>
    <col min="25" max="25" width="10.6640625" style="253" hidden="1" customWidth="1"/>
    <col min="26" max="16384" width="9.109375" style="253"/>
  </cols>
  <sheetData>
    <row r="1" spans="1:27" x14ac:dyDescent="0.3">
      <c r="A1" s="1051" t="s">
        <v>847</v>
      </c>
      <c r="B1" s="1051"/>
      <c r="C1" s="1051"/>
      <c r="D1" s="1051"/>
      <c r="E1" s="1051"/>
      <c r="F1" s="1051"/>
      <c r="G1" s="1051"/>
      <c r="H1" s="1051"/>
      <c r="I1" s="1051"/>
      <c r="J1" s="1051"/>
      <c r="K1" s="1051"/>
      <c r="L1" s="1051"/>
      <c r="M1" s="1051"/>
      <c r="N1" s="1051"/>
      <c r="O1" s="1051"/>
      <c r="P1" s="1051"/>
      <c r="Q1" s="1051"/>
      <c r="R1" s="1051"/>
      <c r="S1" s="1051"/>
      <c r="T1" s="1051"/>
      <c r="U1" s="1051"/>
      <c r="V1" s="252"/>
      <c r="W1" s="252"/>
      <c r="X1" s="252"/>
      <c r="Y1" s="252"/>
    </row>
    <row r="2" spans="1:27" ht="18" x14ac:dyDescent="0.35">
      <c r="A2" s="1052" t="str">
        <f>Mellékletek!A1</f>
        <v>Iharosberény Község Önkormányzata</v>
      </c>
      <c r="B2" s="1052"/>
      <c r="C2" s="1052"/>
      <c r="D2" s="1052"/>
      <c r="E2" s="1052"/>
      <c r="F2" s="1052"/>
      <c r="G2" s="1052"/>
      <c r="H2" s="1052"/>
      <c r="I2" s="1052"/>
      <c r="J2" s="1052"/>
      <c r="K2" s="1052"/>
      <c r="L2" s="1052"/>
      <c r="M2" s="1052"/>
      <c r="N2" s="1052"/>
      <c r="O2" s="1052"/>
      <c r="P2" s="1052"/>
      <c r="Q2" s="1052"/>
      <c r="R2" s="1052"/>
      <c r="S2" s="1052"/>
      <c r="T2" s="1052"/>
      <c r="U2" s="1052"/>
      <c r="V2" s="254"/>
      <c r="W2" s="254"/>
      <c r="X2" s="254"/>
      <c r="Y2" s="254"/>
    </row>
    <row r="3" spans="1:27" ht="18" x14ac:dyDescent="0.35">
      <c r="A3" s="1052" t="s">
        <v>848</v>
      </c>
      <c r="B3" s="1052"/>
      <c r="C3" s="1052"/>
      <c r="D3" s="1052"/>
      <c r="E3" s="1052"/>
      <c r="F3" s="1052"/>
      <c r="G3" s="1052"/>
      <c r="H3" s="1052"/>
      <c r="I3" s="1052"/>
      <c r="J3" s="1052"/>
      <c r="K3" s="1052"/>
      <c r="L3" s="1052"/>
      <c r="M3" s="1052"/>
      <c r="N3" s="1052"/>
      <c r="O3" s="1052"/>
      <c r="P3" s="1052"/>
      <c r="Q3" s="1052"/>
      <c r="R3" s="1052"/>
      <c r="S3" s="1052"/>
      <c r="T3" s="1052"/>
      <c r="U3" s="1052"/>
      <c r="V3" s="254"/>
      <c r="W3" s="254"/>
      <c r="X3" s="254"/>
      <c r="Y3" s="254"/>
    </row>
    <row r="4" spans="1:27" ht="18" x14ac:dyDescent="0.35">
      <c r="A4" s="1052" t="s">
        <v>834</v>
      </c>
      <c r="B4" s="1052"/>
      <c r="C4" s="1052"/>
      <c r="D4" s="1052"/>
      <c r="E4" s="1052"/>
      <c r="F4" s="1052"/>
      <c r="G4" s="1052"/>
      <c r="H4" s="1052"/>
      <c r="I4" s="1052"/>
      <c r="J4" s="1052"/>
      <c r="K4" s="1052"/>
      <c r="L4" s="1052"/>
      <c r="M4" s="1052"/>
      <c r="N4" s="1052"/>
      <c r="O4" s="1052"/>
      <c r="P4" s="1052"/>
      <c r="Q4" s="1052"/>
      <c r="R4" s="1052"/>
      <c r="S4" s="1052"/>
      <c r="T4" s="1052"/>
      <c r="U4" s="1052"/>
      <c r="V4" s="254"/>
      <c r="W4" s="254"/>
      <c r="X4" s="254"/>
      <c r="Y4" s="254"/>
    </row>
    <row r="5" spans="1:27" ht="24.75" customHeight="1" x14ac:dyDescent="0.35">
      <c r="A5" s="1052"/>
      <c r="B5" s="1052"/>
      <c r="C5" s="1052"/>
      <c r="D5" s="1052"/>
      <c r="E5" s="1052"/>
      <c r="F5" s="1052"/>
      <c r="G5" s="1052"/>
      <c r="H5" s="1052"/>
      <c r="I5" s="255"/>
      <c r="J5" s="256"/>
      <c r="K5" s="256"/>
      <c r="L5" s="256"/>
      <c r="M5" s="256"/>
      <c r="N5" s="256"/>
      <c r="O5" s="256"/>
      <c r="P5" s="256"/>
      <c r="Q5" s="256"/>
      <c r="R5" s="256"/>
      <c r="S5" s="256"/>
      <c r="T5" s="256"/>
      <c r="U5" s="256"/>
      <c r="V5" s="256"/>
      <c r="W5" s="256"/>
      <c r="X5" s="256"/>
      <c r="Y5" s="256"/>
    </row>
    <row r="6" spans="1:27" ht="18.75" customHeight="1" thickBot="1" x14ac:dyDescent="0.4">
      <c r="A6" s="1056"/>
      <c r="B6" s="1057"/>
      <c r="C6" s="1057"/>
      <c r="D6" s="1057"/>
      <c r="E6" s="1057"/>
      <c r="F6" s="1057"/>
      <c r="G6" s="1057"/>
      <c r="H6" s="1058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6"/>
    </row>
    <row r="7" spans="1:27" x14ac:dyDescent="0.3">
      <c r="A7" s="1053" t="s">
        <v>664</v>
      </c>
      <c r="B7" s="1047"/>
      <c r="C7" s="1055"/>
      <c r="D7" s="257" t="s">
        <v>806</v>
      </c>
      <c r="E7" s="1055" t="s">
        <v>815</v>
      </c>
      <c r="F7" s="1055"/>
      <c r="G7" s="1059"/>
      <c r="H7" s="1048" t="s">
        <v>817</v>
      </c>
      <c r="I7" s="462" t="s">
        <v>766</v>
      </c>
      <c r="J7" s="459" t="s">
        <v>754</v>
      </c>
      <c r="K7" s="422" t="s">
        <v>1023</v>
      </c>
      <c r="L7" s="459" t="s">
        <v>755</v>
      </c>
      <c r="M7" s="459" t="s">
        <v>756</v>
      </c>
      <c r="N7" s="459" t="s">
        <v>757</v>
      </c>
      <c r="O7" s="460" t="s">
        <v>1019</v>
      </c>
      <c r="P7" s="459" t="s">
        <v>758</v>
      </c>
      <c r="Q7" s="460" t="s">
        <v>753</v>
      </c>
      <c r="R7" s="460" t="s">
        <v>1016</v>
      </c>
      <c r="S7" s="459" t="s">
        <v>765</v>
      </c>
      <c r="T7" s="459" t="s">
        <v>820</v>
      </c>
      <c r="U7" s="459" t="s">
        <v>763</v>
      </c>
      <c r="V7" s="460" t="s">
        <v>835</v>
      </c>
      <c r="W7" s="460" t="s">
        <v>870</v>
      </c>
      <c r="X7" s="407"/>
      <c r="Y7" s="258"/>
      <c r="Z7" s="1047"/>
    </row>
    <row r="8" spans="1:27" ht="42" customHeight="1" x14ac:dyDescent="0.3">
      <c r="A8" s="1054"/>
      <c r="B8" s="1047"/>
      <c r="C8" s="1055"/>
      <c r="D8" s="259" t="s">
        <v>754</v>
      </c>
      <c r="E8" s="259" t="s">
        <v>764</v>
      </c>
      <c r="F8" s="410" t="s">
        <v>839</v>
      </c>
      <c r="G8" s="411" t="s">
        <v>835</v>
      </c>
      <c r="H8" s="1049"/>
      <c r="I8" s="280" t="s">
        <v>723</v>
      </c>
      <c r="J8" s="260" t="s">
        <v>814</v>
      </c>
      <c r="K8" s="261" t="s">
        <v>1024</v>
      </c>
      <c r="L8" s="260" t="s">
        <v>760</v>
      </c>
      <c r="M8" s="260" t="s">
        <v>761</v>
      </c>
      <c r="N8" s="260" t="s">
        <v>762</v>
      </c>
      <c r="O8" s="408" t="s">
        <v>1020</v>
      </c>
      <c r="P8" s="260" t="s">
        <v>1021</v>
      </c>
      <c r="Q8" s="408" t="s">
        <v>1018</v>
      </c>
      <c r="R8" s="408" t="s">
        <v>1017</v>
      </c>
      <c r="S8" s="408" t="s">
        <v>838</v>
      </c>
      <c r="T8" s="416" t="s">
        <v>843</v>
      </c>
      <c r="U8" s="260" t="s">
        <v>750</v>
      </c>
      <c r="V8" s="408" t="s">
        <v>837</v>
      </c>
      <c r="W8" s="408" t="s">
        <v>1022</v>
      </c>
      <c r="X8" s="261"/>
      <c r="Y8" s="261"/>
      <c r="Z8" s="1047"/>
    </row>
    <row r="9" spans="1:27" ht="45" customHeight="1" thickBot="1" x14ac:dyDescent="0.35">
      <c r="A9" s="231" t="s">
        <v>82</v>
      </c>
      <c r="B9" s="232" t="s">
        <v>83</v>
      </c>
      <c r="C9" s="262" t="s">
        <v>2</v>
      </c>
      <c r="D9" s="262" t="s">
        <v>814</v>
      </c>
      <c r="E9" s="409" t="s">
        <v>816</v>
      </c>
      <c r="F9" s="409" t="s">
        <v>841</v>
      </c>
      <c r="G9" s="276" t="s">
        <v>840</v>
      </c>
      <c r="H9" s="1050"/>
      <c r="I9" s="28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32" t="s">
        <v>83</v>
      </c>
    </row>
    <row r="10" spans="1:27" x14ac:dyDescent="0.3">
      <c r="A10" s="233" t="s">
        <v>84</v>
      </c>
      <c r="B10" s="234" t="s">
        <v>85</v>
      </c>
      <c r="C10" s="263">
        <f>I10+J10+K10+L10+M10+N10+O10+P10+Q10+R10+S10+T10+U10+V10+W10+X10+Y10</f>
        <v>17934334</v>
      </c>
      <c r="D10" s="263">
        <v>38517000</v>
      </c>
      <c r="E10" s="263">
        <v>19928400</v>
      </c>
      <c r="F10" s="263"/>
      <c r="G10" s="277">
        <v>1464000</v>
      </c>
      <c r="H10" s="412">
        <f>SUM(C10:G10)</f>
        <v>77843734</v>
      </c>
      <c r="I10" s="281">
        <v>0</v>
      </c>
      <c r="J10" s="263"/>
      <c r="K10" s="263">
        <v>0</v>
      </c>
      <c r="L10" s="263">
        <v>2688000</v>
      </c>
      <c r="M10" s="263">
        <v>0</v>
      </c>
      <c r="N10" s="263">
        <v>0</v>
      </c>
      <c r="O10" s="263">
        <v>0</v>
      </c>
      <c r="P10" s="263">
        <v>4475958</v>
      </c>
      <c r="Q10" s="263">
        <v>0</v>
      </c>
      <c r="R10" s="263">
        <v>0</v>
      </c>
      <c r="S10" s="263">
        <v>0</v>
      </c>
      <c r="T10" s="263">
        <v>4543000</v>
      </c>
      <c r="U10" s="263">
        <v>6227376</v>
      </c>
      <c r="V10" s="263">
        <v>0</v>
      </c>
      <c r="W10" s="263"/>
      <c r="X10" s="263"/>
      <c r="Y10" s="263"/>
      <c r="Z10" s="234" t="s">
        <v>85</v>
      </c>
      <c r="AA10" s="264"/>
    </row>
    <row r="11" spans="1:27" x14ac:dyDescent="0.3">
      <c r="A11" s="233" t="s">
        <v>86</v>
      </c>
      <c r="B11" s="235" t="s">
        <v>87</v>
      </c>
      <c r="C11" s="263">
        <f t="shared" ref="C11:C22" si="0">I11+J11+K11+L11+M11+N11+O11+P11+Q11+R11+S11+T11+U11+V11+W11+X11+Y11</f>
        <v>0</v>
      </c>
      <c r="D11" s="263">
        <v>0</v>
      </c>
      <c r="E11" s="263"/>
      <c r="F11" s="263"/>
      <c r="G11" s="277"/>
      <c r="H11" s="412">
        <f t="shared" ref="H11:H22" si="1">SUM(C11:G11)</f>
        <v>0</v>
      </c>
      <c r="I11" s="281">
        <v>0</v>
      </c>
      <c r="J11" s="263"/>
      <c r="K11" s="263">
        <v>0</v>
      </c>
      <c r="L11" s="263">
        <v>0</v>
      </c>
      <c r="M11" s="263">
        <v>0</v>
      </c>
      <c r="N11" s="263">
        <v>0</v>
      </c>
      <c r="O11" s="263">
        <v>0</v>
      </c>
      <c r="P11" s="263">
        <v>0</v>
      </c>
      <c r="Q11" s="263">
        <v>0</v>
      </c>
      <c r="R11" s="263">
        <v>0</v>
      </c>
      <c r="S11" s="263">
        <v>0</v>
      </c>
      <c r="T11" s="263">
        <v>0</v>
      </c>
      <c r="U11" s="263">
        <v>0</v>
      </c>
      <c r="V11" s="263"/>
      <c r="W11" s="263"/>
      <c r="X11" s="263"/>
      <c r="Y11" s="263"/>
      <c r="Z11" s="235" t="s">
        <v>87</v>
      </c>
      <c r="AA11" s="264"/>
    </row>
    <row r="12" spans="1:27" x14ac:dyDescent="0.3">
      <c r="A12" s="233" t="s">
        <v>88</v>
      </c>
      <c r="B12" s="235" t="s">
        <v>89</v>
      </c>
      <c r="C12" s="263">
        <f t="shared" si="0"/>
        <v>0</v>
      </c>
      <c r="D12" s="263">
        <v>0</v>
      </c>
      <c r="E12" s="263"/>
      <c r="F12" s="263"/>
      <c r="G12" s="277"/>
      <c r="H12" s="412">
        <f t="shared" si="1"/>
        <v>0</v>
      </c>
      <c r="I12" s="281">
        <v>0</v>
      </c>
      <c r="J12" s="263">
        <v>0</v>
      </c>
      <c r="K12" s="263">
        <v>0</v>
      </c>
      <c r="L12" s="263">
        <v>0</v>
      </c>
      <c r="M12" s="263">
        <v>0</v>
      </c>
      <c r="N12" s="263">
        <v>0</v>
      </c>
      <c r="O12" s="263">
        <v>0</v>
      </c>
      <c r="P12" s="263">
        <v>0</v>
      </c>
      <c r="Q12" s="263">
        <v>0</v>
      </c>
      <c r="R12" s="263">
        <v>0</v>
      </c>
      <c r="S12" s="263">
        <v>0</v>
      </c>
      <c r="T12" s="263">
        <v>0</v>
      </c>
      <c r="U12" s="263">
        <v>0</v>
      </c>
      <c r="V12" s="263"/>
      <c r="W12" s="263"/>
      <c r="X12" s="263"/>
      <c r="Y12" s="263"/>
      <c r="Z12" s="235" t="s">
        <v>89</v>
      </c>
      <c r="AA12" s="264"/>
    </row>
    <row r="13" spans="1:27" ht="26.4" x14ac:dyDescent="0.3">
      <c r="A13" s="236" t="s">
        <v>90</v>
      </c>
      <c r="B13" s="235" t="s">
        <v>91</v>
      </c>
      <c r="C13" s="263">
        <f t="shared" si="0"/>
        <v>0</v>
      </c>
      <c r="D13" s="263">
        <v>0</v>
      </c>
      <c r="E13" s="263"/>
      <c r="F13" s="263"/>
      <c r="G13" s="277"/>
      <c r="H13" s="412">
        <f t="shared" si="1"/>
        <v>0</v>
      </c>
      <c r="I13" s="281">
        <v>0</v>
      </c>
      <c r="J13" s="263">
        <v>0</v>
      </c>
      <c r="K13" s="263">
        <v>0</v>
      </c>
      <c r="L13" s="263">
        <v>0</v>
      </c>
      <c r="M13" s="263">
        <v>0</v>
      </c>
      <c r="N13" s="263">
        <v>0</v>
      </c>
      <c r="O13" s="263">
        <v>0</v>
      </c>
      <c r="P13" s="263">
        <v>0</v>
      </c>
      <c r="Q13" s="263">
        <v>0</v>
      </c>
      <c r="R13" s="263">
        <v>0</v>
      </c>
      <c r="S13" s="263">
        <v>0</v>
      </c>
      <c r="T13" s="263">
        <v>0</v>
      </c>
      <c r="U13" s="263">
        <v>0</v>
      </c>
      <c r="V13" s="263"/>
      <c r="W13" s="263"/>
      <c r="X13" s="263"/>
      <c r="Y13" s="263"/>
      <c r="Z13" s="235" t="s">
        <v>91</v>
      </c>
      <c r="AA13" s="264"/>
    </row>
    <row r="14" spans="1:27" x14ac:dyDescent="0.3">
      <c r="A14" s="236" t="s">
        <v>92</v>
      </c>
      <c r="B14" s="235" t="s">
        <v>93</v>
      </c>
      <c r="C14" s="263">
        <f t="shared" si="0"/>
        <v>0</v>
      </c>
      <c r="D14" s="263">
        <v>0</v>
      </c>
      <c r="E14" s="263"/>
      <c r="F14" s="263"/>
      <c r="G14" s="277"/>
      <c r="H14" s="412">
        <f t="shared" si="1"/>
        <v>0</v>
      </c>
      <c r="I14" s="281">
        <v>0</v>
      </c>
      <c r="J14" s="263"/>
      <c r="K14" s="263">
        <v>0</v>
      </c>
      <c r="L14" s="263">
        <v>0</v>
      </c>
      <c r="M14" s="263">
        <v>0</v>
      </c>
      <c r="N14" s="263">
        <v>0</v>
      </c>
      <c r="O14" s="263">
        <v>0</v>
      </c>
      <c r="P14" s="263">
        <v>0</v>
      </c>
      <c r="Q14" s="263">
        <v>0</v>
      </c>
      <c r="R14" s="263">
        <v>0</v>
      </c>
      <c r="S14" s="263">
        <v>0</v>
      </c>
      <c r="T14" s="263">
        <v>0</v>
      </c>
      <c r="U14" s="263">
        <v>0</v>
      </c>
      <c r="V14" s="263"/>
      <c r="W14" s="263"/>
      <c r="X14" s="263"/>
      <c r="Y14" s="263"/>
      <c r="Z14" s="235" t="s">
        <v>93</v>
      </c>
      <c r="AA14" s="264"/>
    </row>
    <row r="15" spans="1:27" x14ac:dyDescent="0.3">
      <c r="A15" s="236" t="s">
        <v>94</v>
      </c>
      <c r="B15" s="235" t="s">
        <v>95</v>
      </c>
      <c r="C15" s="263">
        <f t="shared" si="0"/>
        <v>0</v>
      </c>
      <c r="D15" s="263">
        <v>742000</v>
      </c>
      <c r="E15" s="263">
        <v>0</v>
      </c>
      <c r="F15" s="263"/>
      <c r="G15" s="277"/>
      <c r="H15" s="412">
        <f t="shared" si="1"/>
        <v>742000</v>
      </c>
      <c r="I15" s="281">
        <v>0</v>
      </c>
      <c r="J15" s="263">
        <v>0</v>
      </c>
      <c r="K15" s="263">
        <v>0</v>
      </c>
      <c r="L15" s="263">
        <v>0</v>
      </c>
      <c r="M15" s="263">
        <v>0</v>
      </c>
      <c r="N15" s="263">
        <v>0</v>
      </c>
      <c r="O15" s="263">
        <v>0</v>
      </c>
      <c r="P15" s="263">
        <v>0</v>
      </c>
      <c r="Q15" s="263">
        <v>0</v>
      </c>
      <c r="R15" s="263">
        <v>0</v>
      </c>
      <c r="S15" s="263">
        <v>0</v>
      </c>
      <c r="T15" s="263">
        <v>0</v>
      </c>
      <c r="U15" s="263">
        <v>0</v>
      </c>
      <c r="V15" s="263">
        <v>0</v>
      </c>
      <c r="W15" s="263"/>
      <c r="X15" s="263"/>
      <c r="Y15" s="263"/>
      <c r="Z15" s="235" t="s">
        <v>95</v>
      </c>
      <c r="AA15" s="264"/>
    </row>
    <row r="16" spans="1:27" x14ac:dyDescent="0.3">
      <c r="A16" s="236" t="s">
        <v>96</v>
      </c>
      <c r="B16" s="235" t="s">
        <v>97</v>
      </c>
      <c r="C16" s="263">
        <f t="shared" si="0"/>
        <v>0</v>
      </c>
      <c r="D16" s="263">
        <v>1829771</v>
      </c>
      <c r="E16" s="263"/>
      <c r="F16" s="263"/>
      <c r="G16" s="277"/>
      <c r="H16" s="412">
        <f t="shared" si="1"/>
        <v>1829771</v>
      </c>
      <c r="I16" s="281">
        <v>0</v>
      </c>
      <c r="J16" s="263"/>
      <c r="K16" s="263">
        <v>0</v>
      </c>
      <c r="L16" s="263">
        <v>0</v>
      </c>
      <c r="M16" s="263">
        <v>0</v>
      </c>
      <c r="N16" s="263">
        <v>0</v>
      </c>
      <c r="O16" s="263">
        <v>0</v>
      </c>
      <c r="P16" s="263">
        <v>0</v>
      </c>
      <c r="Q16" s="263">
        <v>0</v>
      </c>
      <c r="R16" s="263">
        <v>0</v>
      </c>
      <c r="S16" s="263">
        <v>0</v>
      </c>
      <c r="T16" s="263">
        <v>0</v>
      </c>
      <c r="U16" s="263">
        <v>0</v>
      </c>
      <c r="V16" s="263"/>
      <c r="W16" s="263"/>
      <c r="X16" s="263"/>
      <c r="Y16" s="263"/>
      <c r="Z16" s="235" t="s">
        <v>97</v>
      </c>
      <c r="AA16" s="264"/>
    </row>
    <row r="17" spans="1:27" x14ac:dyDescent="0.3">
      <c r="A17" s="236" t="s">
        <v>98</v>
      </c>
      <c r="B17" s="235" t="s">
        <v>99</v>
      </c>
      <c r="C17" s="263">
        <f t="shared" si="0"/>
        <v>0</v>
      </c>
      <c r="D17" s="263">
        <v>0</v>
      </c>
      <c r="E17" s="263"/>
      <c r="F17" s="263"/>
      <c r="G17" s="277"/>
      <c r="H17" s="412">
        <f t="shared" si="1"/>
        <v>0</v>
      </c>
      <c r="I17" s="281">
        <v>0</v>
      </c>
      <c r="J17" s="263">
        <v>0</v>
      </c>
      <c r="K17" s="263">
        <v>0</v>
      </c>
      <c r="L17" s="263">
        <v>0</v>
      </c>
      <c r="M17" s="263">
        <v>0</v>
      </c>
      <c r="N17" s="263">
        <v>0</v>
      </c>
      <c r="O17" s="263">
        <v>0</v>
      </c>
      <c r="P17" s="263">
        <v>0</v>
      </c>
      <c r="Q17" s="263">
        <v>0</v>
      </c>
      <c r="R17" s="263">
        <v>0</v>
      </c>
      <c r="S17" s="263">
        <v>0</v>
      </c>
      <c r="T17" s="263">
        <v>0</v>
      </c>
      <c r="U17" s="263">
        <v>0</v>
      </c>
      <c r="V17" s="263"/>
      <c r="W17" s="263"/>
      <c r="X17" s="263"/>
      <c r="Y17" s="263"/>
      <c r="Z17" s="235" t="s">
        <v>99</v>
      </c>
      <c r="AA17" s="264"/>
    </row>
    <row r="18" spans="1:27" x14ac:dyDescent="0.3">
      <c r="A18" s="237" t="s">
        <v>100</v>
      </c>
      <c r="B18" s="235" t="s">
        <v>101</v>
      </c>
      <c r="C18" s="263">
        <f t="shared" si="0"/>
        <v>155000</v>
      </c>
      <c r="D18" s="263">
        <v>502000</v>
      </c>
      <c r="E18" s="263">
        <v>200000</v>
      </c>
      <c r="F18" s="263"/>
      <c r="G18" s="277"/>
      <c r="H18" s="412">
        <f t="shared" si="1"/>
        <v>857000</v>
      </c>
      <c r="I18" s="281">
        <v>0</v>
      </c>
      <c r="J18" s="263">
        <v>0</v>
      </c>
      <c r="K18" s="263">
        <v>0</v>
      </c>
      <c r="L18" s="263">
        <v>0</v>
      </c>
      <c r="M18" s="263">
        <v>0</v>
      </c>
      <c r="N18" s="263">
        <v>0</v>
      </c>
      <c r="O18" s="263">
        <v>0</v>
      </c>
      <c r="P18" s="263">
        <v>0</v>
      </c>
      <c r="Q18" s="263">
        <v>0</v>
      </c>
      <c r="R18" s="263">
        <v>0</v>
      </c>
      <c r="S18" s="263">
        <v>0</v>
      </c>
      <c r="T18" s="263">
        <v>0</v>
      </c>
      <c r="U18" s="263">
        <v>155000</v>
      </c>
      <c r="V18" s="263">
        <v>0</v>
      </c>
      <c r="W18" s="263"/>
      <c r="X18" s="263"/>
      <c r="Y18" s="263"/>
      <c r="Z18" s="235" t="s">
        <v>101</v>
      </c>
      <c r="AA18" s="264"/>
    </row>
    <row r="19" spans="1:27" x14ac:dyDescent="0.3">
      <c r="A19" s="237" t="s">
        <v>102</v>
      </c>
      <c r="B19" s="235" t="s">
        <v>103</v>
      </c>
      <c r="C19" s="263">
        <f t="shared" si="0"/>
        <v>0</v>
      </c>
      <c r="D19" s="263"/>
      <c r="E19" s="263"/>
      <c r="F19" s="263"/>
      <c r="G19" s="277"/>
      <c r="H19" s="412">
        <f t="shared" si="1"/>
        <v>0</v>
      </c>
      <c r="I19" s="281">
        <v>0</v>
      </c>
      <c r="J19" s="263">
        <v>0</v>
      </c>
      <c r="K19" s="263">
        <v>0</v>
      </c>
      <c r="L19" s="263">
        <v>0</v>
      </c>
      <c r="M19" s="263">
        <v>0</v>
      </c>
      <c r="N19" s="263">
        <v>0</v>
      </c>
      <c r="O19" s="263">
        <v>0</v>
      </c>
      <c r="P19" s="263">
        <v>0</v>
      </c>
      <c r="Q19" s="263">
        <v>0</v>
      </c>
      <c r="R19" s="263">
        <v>0</v>
      </c>
      <c r="S19" s="263">
        <v>0</v>
      </c>
      <c r="T19" s="263">
        <v>0</v>
      </c>
      <c r="U19" s="263">
        <v>0</v>
      </c>
      <c r="V19" s="263"/>
      <c r="W19" s="263"/>
      <c r="X19" s="263"/>
      <c r="Y19" s="263"/>
      <c r="Z19" s="235" t="s">
        <v>103</v>
      </c>
      <c r="AA19" s="264"/>
    </row>
    <row r="20" spans="1:27" x14ac:dyDescent="0.3">
      <c r="A20" s="237" t="s">
        <v>104</v>
      </c>
      <c r="B20" s="235" t="s">
        <v>105</v>
      </c>
      <c r="C20" s="263">
        <f t="shared" si="0"/>
        <v>0</v>
      </c>
      <c r="D20" s="263">
        <v>0</v>
      </c>
      <c r="E20" s="263" t="s">
        <v>842</v>
      </c>
      <c r="F20" s="263"/>
      <c r="G20" s="277"/>
      <c r="H20" s="412">
        <f t="shared" si="1"/>
        <v>0</v>
      </c>
      <c r="I20" s="281">
        <v>0</v>
      </c>
      <c r="J20" s="263">
        <v>0</v>
      </c>
      <c r="K20" s="263">
        <v>0</v>
      </c>
      <c r="L20" s="263">
        <v>0</v>
      </c>
      <c r="M20" s="263">
        <v>0</v>
      </c>
      <c r="N20" s="263">
        <v>0</v>
      </c>
      <c r="O20" s="263">
        <v>0</v>
      </c>
      <c r="P20" s="263">
        <v>0</v>
      </c>
      <c r="Q20" s="263">
        <v>0</v>
      </c>
      <c r="R20" s="263">
        <v>0</v>
      </c>
      <c r="S20" s="263">
        <v>0</v>
      </c>
      <c r="T20" s="263">
        <v>0</v>
      </c>
      <c r="U20" s="263">
        <v>0</v>
      </c>
      <c r="V20" s="263"/>
      <c r="W20" s="263"/>
      <c r="X20" s="263"/>
      <c r="Y20" s="263"/>
      <c r="Z20" s="235" t="s">
        <v>105</v>
      </c>
      <c r="AA20" s="264"/>
    </row>
    <row r="21" spans="1:27" x14ac:dyDescent="0.3">
      <c r="A21" s="237" t="s">
        <v>106</v>
      </c>
      <c r="B21" s="235" t="s">
        <v>107</v>
      </c>
      <c r="C21" s="263">
        <f t="shared" si="0"/>
        <v>0</v>
      </c>
      <c r="D21" s="263">
        <v>200000</v>
      </c>
      <c r="E21" s="263"/>
      <c r="F21" s="263"/>
      <c r="G21" s="277"/>
      <c r="H21" s="412">
        <f t="shared" si="1"/>
        <v>200000</v>
      </c>
      <c r="I21" s="281">
        <v>0</v>
      </c>
      <c r="J21" s="263">
        <v>0</v>
      </c>
      <c r="K21" s="263">
        <v>0</v>
      </c>
      <c r="L21" s="263">
        <v>0</v>
      </c>
      <c r="M21" s="263">
        <v>0</v>
      </c>
      <c r="N21" s="263">
        <v>0</v>
      </c>
      <c r="O21" s="263">
        <v>0</v>
      </c>
      <c r="P21" s="263">
        <v>0</v>
      </c>
      <c r="Q21" s="263">
        <v>0</v>
      </c>
      <c r="R21" s="263">
        <v>0</v>
      </c>
      <c r="S21" s="263">
        <v>0</v>
      </c>
      <c r="T21" s="263">
        <v>0</v>
      </c>
      <c r="U21" s="263">
        <v>0</v>
      </c>
      <c r="V21" s="263"/>
      <c r="W21" s="263"/>
      <c r="X21" s="263"/>
      <c r="Y21" s="263"/>
      <c r="Z21" s="235" t="s">
        <v>107</v>
      </c>
      <c r="AA21" s="264"/>
    </row>
    <row r="22" spans="1:27" x14ac:dyDescent="0.3">
      <c r="A22" s="237" t="s">
        <v>429</v>
      </c>
      <c r="B22" s="235" t="s">
        <v>108</v>
      </c>
      <c r="C22" s="263">
        <f t="shared" si="0"/>
        <v>0</v>
      </c>
      <c r="D22" s="263">
        <v>0</v>
      </c>
      <c r="E22" s="263"/>
      <c r="F22" s="263"/>
      <c r="G22" s="277"/>
      <c r="H22" s="412">
        <f t="shared" si="1"/>
        <v>0</v>
      </c>
      <c r="I22" s="281">
        <v>0</v>
      </c>
      <c r="J22" s="263">
        <v>0</v>
      </c>
      <c r="K22" s="263">
        <v>0</v>
      </c>
      <c r="L22" s="263">
        <v>0</v>
      </c>
      <c r="M22" s="263">
        <v>0</v>
      </c>
      <c r="N22" s="263">
        <v>0</v>
      </c>
      <c r="O22" s="263">
        <v>0</v>
      </c>
      <c r="P22" s="263">
        <v>0</v>
      </c>
      <c r="Q22" s="263">
        <v>0</v>
      </c>
      <c r="R22" s="263">
        <v>0</v>
      </c>
      <c r="S22" s="263">
        <v>0</v>
      </c>
      <c r="T22" s="263">
        <v>0</v>
      </c>
      <c r="U22" s="263">
        <v>0</v>
      </c>
      <c r="V22" s="263"/>
      <c r="W22" s="263"/>
      <c r="X22" s="263"/>
      <c r="Y22" s="263"/>
      <c r="Z22" s="235" t="s">
        <v>108</v>
      </c>
      <c r="AA22" s="264"/>
    </row>
    <row r="23" spans="1:27" x14ac:dyDescent="0.3">
      <c r="A23" s="238" t="s">
        <v>385</v>
      </c>
      <c r="B23" s="239" t="s">
        <v>109</v>
      </c>
      <c r="C23" s="265">
        <f>SUM(C10:C22)</f>
        <v>18089334</v>
      </c>
      <c r="D23" s="265">
        <f>SUM(D10:D22)</f>
        <v>41790771</v>
      </c>
      <c r="E23" s="265">
        <f>SUM(E10:E22)</f>
        <v>20128400</v>
      </c>
      <c r="F23" s="265">
        <f t="shared" ref="F23:G23" si="2">SUM(F10:F22)</f>
        <v>0</v>
      </c>
      <c r="G23" s="265">
        <f t="shared" si="2"/>
        <v>1464000</v>
      </c>
      <c r="H23" s="289">
        <f>SUM(C23:G23)</f>
        <v>81472505</v>
      </c>
      <c r="I23" s="282">
        <f t="shared" ref="I23:Y23" si="3">SUM(I10:I22)</f>
        <v>0</v>
      </c>
      <c r="J23" s="265">
        <f t="shared" si="3"/>
        <v>0</v>
      </c>
      <c r="K23" s="265">
        <f t="shared" si="3"/>
        <v>0</v>
      </c>
      <c r="L23" s="265">
        <f t="shared" si="3"/>
        <v>2688000</v>
      </c>
      <c r="M23" s="265">
        <f t="shared" si="3"/>
        <v>0</v>
      </c>
      <c r="N23" s="265">
        <f t="shared" si="3"/>
        <v>0</v>
      </c>
      <c r="O23" s="265">
        <f t="shared" si="3"/>
        <v>0</v>
      </c>
      <c r="P23" s="265">
        <f t="shared" si="3"/>
        <v>4475958</v>
      </c>
      <c r="Q23" s="265">
        <f t="shared" si="3"/>
        <v>0</v>
      </c>
      <c r="R23" s="265">
        <f t="shared" si="3"/>
        <v>0</v>
      </c>
      <c r="S23" s="265">
        <f t="shared" si="3"/>
        <v>0</v>
      </c>
      <c r="T23" s="265">
        <f t="shared" si="3"/>
        <v>4543000</v>
      </c>
      <c r="U23" s="265">
        <f t="shared" si="3"/>
        <v>6382376</v>
      </c>
      <c r="V23" s="265">
        <f t="shared" si="3"/>
        <v>0</v>
      </c>
      <c r="W23" s="265">
        <f t="shared" si="3"/>
        <v>0</v>
      </c>
      <c r="X23" s="265">
        <f t="shared" si="3"/>
        <v>0</v>
      </c>
      <c r="Y23" s="265">
        <f t="shared" si="3"/>
        <v>0</v>
      </c>
      <c r="Z23" s="239" t="s">
        <v>109</v>
      </c>
      <c r="AA23" s="264"/>
    </row>
    <row r="24" spans="1:27" x14ac:dyDescent="0.3">
      <c r="A24" s="237" t="s">
        <v>110</v>
      </c>
      <c r="B24" s="235" t="s">
        <v>111</v>
      </c>
      <c r="C24" s="263">
        <f>I24+J24+K24+L24+M24+N24+O24+P24+Q24+R24+S24+T24+U24+V24+W24+X24+Y24</f>
        <v>6634200</v>
      </c>
      <c r="D24" s="263">
        <v>0</v>
      </c>
      <c r="E24" s="263"/>
      <c r="F24" s="263"/>
      <c r="G24" s="277"/>
      <c r="H24" s="288">
        <f>SUM(C24:G24)</f>
        <v>6634200</v>
      </c>
      <c r="I24" s="281"/>
      <c r="J24" s="263">
        <v>6634200</v>
      </c>
      <c r="K24" s="263"/>
      <c r="L24" s="263"/>
      <c r="M24" s="263"/>
      <c r="N24" s="263"/>
      <c r="O24" s="263"/>
      <c r="P24" s="263"/>
      <c r="Q24" s="263"/>
      <c r="R24" s="263"/>
      <c r="S24" s="263"/>
      <c r="T24" s="263"/>
      <c r="U24" s="263"/>
      <c r="V24" s="263"/>
      <c r="W24" s="263"/>
      <c r="X24" s="263"/>
      <c r="Y24" s="263"/>
      <c r="Z24" s="235" t="s">
        <v>111</v>
      </c>
      <c r="AA24" s="264"/>
    </row>
    <row r="25" spans="1:27" ht="26.4" x14ac:dyDescent="0.3">
      <c r="A25" s="237" t="s">
        <v>112</v>
      </c>
      <c r="B25" s="235" t="s">
        <v>113</v>
      </c>
      <c r="C25" s="263">
        <f>I25+J25+K25+L25+M25+N25+O25+P25+Q25+R25+S25+T25+U25+V25+W25+X25+Y25</f>
        <v>0</v>
      </c>
      <c r="D25" s="263">
        <v>0</v>
      </c>
      <c r="E25" s="263"/>
      <c r="F25" s="263"/>
      <c r="G25" s="277"/>
      <c r="H25" s="288">
        <f t="shared" ref="H25:H26" si="4">SUM(C25:G25)</f>
        <v>0</v>
      </c>
      <c r="I25" s="281">
        <v>0</v>
      </c>
      <c r="J25" s="263">
        <v>0</v>
      </c>
      <c r="K25" s="263">
        <v>0</v>
      </c>
      <c r="L25" s="263">
        <v>0</v>
      </c>
      <c r="M25" s="263">
        <v>0</v>
      </c>
      <c r="N25" s="263">
        <v>0</v>
      </c>
      <c r="O25" s="263">
        <v>0</v>
      </c>
      <c r="P25" s="263">
        <v>0</v>
      </c>
      <c r="Q25" s="263">
        <v>0</v>
      </c>
      <c r="R25" s="263">
        <v>0</v>
      </c>
      <c r="S25" s="263">
        <v>0</v>
      </c>
      <c r="T25" s="263">
        <v>0</v>
      </c>
      <c r="U25" s="263">
        <v>0</v>
      </c>
      <c r="V25" s="263"/>
      <c r="W25" s="263"/>
      <c r="X25" s="263"/>
      <c r="Y25" s="263"/>
      <c r="Z25" s="235" t="s">
        <v>113</v>
      </c>
      <c r="AA25" s="264"/>
    </row>
    <row r="26" spans="1:27" x14ac:dyDescent="0.3">
      <c r="A26" s="240" t="s">
        <v>114</v>
      </c>
      <c r="B26" s="235" t="s">
        <v>115</v>
      </c>
      <c r="C26" s="263">
        <f>I26+J26+K26+L26+M26+N26+O26+P26+Q26+R26+S26+T26+U26+V26+W26+X26+Y26</f>
        <v>2421657</v>
      </c>
      <c r="D26" s="263">
        <v>660000</v>
      </c>
      <c r="E26" s="263">
        <v>0</v>
      </c>
      <c r="F26" s="263"/>
      <c r="G26" s="277"/>
      <c r="H26" s="288">
        <f t="shared" si="4"/>
        <v>3081657</v>
      </c>
      <c r="I26" s="281">
        <v>0</v>
      </c>
      <c r="J26" s="263">
        <v>0</v>
      </c>
      <c r="K26" s="263">
        <v>0</v>
      </c>
      <c r="L26" s="263">
        <v>865919</v>
      </c>
      <c r="M26" s="263">
        <v>0</v>
      </c>
      <c r="N26" s="263">
        <v>0</v>
      </c>
      <c r="O26" s="263">
        <v>0</v>
      </c>
      <c r="P26" s="263">
        <v>0</v>
      </c>
      <c r="Q26" s="263">
        <v>0</v>
      </c>
      <c r="R26" s="263">
        <v>1405738</v>
      </c>
      <c r="S26" s="263">
        <v>0</v>
      </c>
      <c r="T26" s="263">
        <v>150000</v>
      </c>
      <c r="U26" s="263">
        <v>0</v>
      </c>
      <c r="V26" s="263"/>
      <c r="W26" s="263"/>
      <c r="X26" s="263"/>
      <c r="Y26" s="263"/>
      <c r="Z26" s="235" t="s">
        <v>115</v>
      </c>
      <c r="AA26" s="264"/>
    </row>
    <row r="27" spans="1:27" x14ac:dyDescent="0.3">
      <c r="A27" s="241" t="s">
        <v>386</v>
      </c>
      <c r="B27" s="239" t="s">
        <v>116</v>
      </c>
      <c r="C27" s="265">
        <f>SUM(C24:C26)</f>
        <v>9055857</v>
      </c>
      <c r="D27" s="265">
        <f>D25+D26</f>
        <v>660000</v>
      </c>
      <c r="E27" s="265">
        <f>SUM(E24:E26)</f>
        <v>0</v>
      </c>
      <c r="F27" s="265"/>
      <c r="G27" s="278"/>
      <c r="H27" s="289">
        <f>SUM(C27:G27)</f>
        <v>9715857</v>
      </c>
      <c r="I27" s="282">
        <v>0</v>
      </c>
      <c r="J27" s="265">
        <f>SUM(J24:J26)</f>
        <v>6634200</v>
      </c>
      <c r="K27" s="265">
        <f t="shared" ref="K27:R27" si="5">SUM(K24:K26)</f>
        <v>0</v>
      </c>
      <c r="L27" s="265">
        <f t="shared" si="5"/>
        <v>865919</v>
      </c>
      <c r="M27" s="265">
        <f t="shared" si="5"/>
        <v>0</v>
      </c>
      <c r="N27" s="265">
        <f t="shared" si="5"/>
        <v>0</v>
      </c>
      <c r="O27" s="265">
        <f t="shared" si="5"/>
        <v>0</v>
      </c>
      <c r="P27" s="265">
        <f t="shared" si="5"/>
        <v>0</v>
      </c>
      <c r="Q27" s="265">
        <f t="shared" si="5"/>
        <v>0</v>
      </c>
      <c r="R27" s="265">
        <f t="shared" si="5"/>
        <v>1405738</v>
      </c>
      <c r="S27" s="265">
        <v>0</v>
      </c>
      <c r="T27" s="265">
        <f>SUM(T24:T26)</f>
        <v>150000</v>
      </c>
      <c r="U27" s="265">
        <v>0</v>
      </c>
      <c r="V27" s="265">
        <v>0</v>
      </c>
      <c r="W27" s="265">
        <v>0</v>
      </c>
      <c r="X27" s="265">
        <v>0</v>
      </c>
      <c r="Y27" s="265">
        <v>0</v>
      </c>
      <c r="Z27" s="239" t="s">
        <v>116</v>
      </c>
      <c r="AA27" s="264"/>
    </row>
    <row r="28" spans="1:27" x14ac:dyDescent="0.3">
      <c r="A28" s="242" t="s">
        <v>459</v>
      </c>
      <c r="B28" s="243" t="s">
        <v>117</v>
      </c>
      <c r="C28" s="266">
        <f>C23+C27</f>
        <v>27145191</v>
      </c>
      <c r="D28" s="266">
        <f>D23+D27</f>
        <v>42450771</v>
      </c>
      <c r="E28" s="266">
        <f>E23+E27</f>
        <v>20128400</v>
      </c>
      <c r="F28" s="266">
        <f t="shared" ref="F28:G28" si="6">F23+F27</f>
        <v>0</v>
      </c>
      <c r="G28" s="266">
        <f t="shared" si="6"/>
        <v>1464000</v>
      </c>
      <c r="H28" s="289">
        <f>SUM(C28:G28)</f>
        <v>91188362</v>
      </c>
      <c r="I28" s="283">
        <f t="shared" ref="I28:Y28" si="7">I23+I27</f>
        <v>0</v>
      </c>
      <c r="J28" s="266">
        <f t="shared" si="7"/>
        <v>6634200</v>
      </c>
      <c r="K28" s="266">
        <f t="shared" si="7"/>
        <v>0</v>
      </c>
      <c r="L28" s="266">
        <f t="shared" si="7"/>
        <v>3553919</v>
      </c>
      <c r="M28" s="266">
        <f t="shared" si="7"/>
        <v>0</v>
      </c>
      <c r="N28" s="266">
        <f t="shared" si="7"/>
        <v>0</v>
      </c>
      <c r="O28" s="266">
        <f t="shared" si="7"/>
        <v>0</v>
      </c>
      <c r="P28" s="266">
        <f t="shared" si="7"/>
        <v>4475958</v>
      </c>
      <c r="Q28" s="266">
        <f t="shared" si="7"/>
        <v>0</v>
      </c>
      <c r="R28" s="266">
        <f t="shared" si="7"/>
        <v>1405738</v>
      </c>
      <c r="S28" s="266">
        <f t="shared" si="7"/>
        <v>0</v>
      </c>
      <c r="T28" s="266">
        <f t="shared" si="7"/>
        <v>4693000</v>
      </c>
      <c r="U28" s="266">
        <f t="shared" si="7"/>
        <v>6382376</v>
      </c>
      <c r="V28" s="266">
        <f t="shared" si="7"/>
        <v>0</v>
      </c>
      <c r="W28" s="266">
        <f t="shared" si="7"/>
        <v>0</v>
      </c>
      <c r="X28" s="266">
        <f t="shared" si="7"/>
        <v>0</v>
      </c>
      <c r="Y28" s="266">
        <f t="shared" si="7"/>
        <v>0</v>
      </c>
      <c r="Z28" s="243" t="s">
        <v>117</v>
      </c>
      <c r="AA28" s="264"/>
    </row>
    <row r="29" spans="1:27" ht="27.6" x14ac:dyDescent="0.3">
      <c r="A29" s="244" t="s">
        <v>430</v>
      </c>
      <c r="B29" s="243" t="s">
        <v>118</v>
      </c>
      <c r="C29" s="266">
        <f>I29+J29+K29+L29+M29+N29+O29+P29+Q29+R29+S29+T29+U29+V29+W29+X29+Y29</f>
        <v>5059495</v>
      </c>
      <c r="D29" s="266">
        <v>11186992</v>
      </c>
      <c r="E29" s="266">
        <v>5380668</v>
      </c>
      <c r="F29" s="266">
        <v>0</v>
      </c>
      <c r="G29" s="279">
        <v>395280</v>
      </c>
      <c r="H29" s="289">
        <f>SUM(C29:G29)</f>
        <v>22022435</v>
      </c>
      <c r="I29" s="283">
        <v>0</v>
      </c>
      <c r="J29" s="266">
        <v>1293669</v>
      </c>
      <c r="K29" s="266">
        <v>0</v>
      </c>
      <c r="L29" s="266">
        <v>800984</v>
      </c>
      <c r="M29" s="266">
        <v>0</v>
      </c>
      <c r="N29" s="266">
        <v>0</v>
      </c>
      <c r="O29" s="266">
        <v>0</v>
      </c>
      <c r="P29" s="266">
        <v>502460</v>
      </c>
      <c r="Q29" s="266">
        <v>0</v>
      </c>
      <c r="R29" s="266">
        <v>274120</v>
      </c>
      <c r="S29" s="266">
        <v>0</v>
      </c>
      <c r="T29" s="266">
        <v>961843</v>
      </c>
      <c r="U29" s="266">
        <v>1226419</v>
      </c>
      <c r="V29" s="266">
        <v>0</v>
      </c>
      <c r="W29" s="266">
        <v>0</v>
      </c>
      <c r="X29" s="266"/>
      <c r="Y29" s="266"/>
      <c r="Z29" s="243" t="s">
        <v>118</v>
      </c>
      <c r="AA29" s="264"/>
    </row>
    <row r="30" spans="1:27" x14ac:dyDescent="0.3">
      <c r="A30" s="237" t="s">
        <v>119</v>
      </c>
      <c r="B30" s="235" t="s">
        <v>120</v>
      </c>
      <c r="C30" s="263">
        <f>I30+J30+K30+L30+M30+N30+O30+P30+Q30+R30+S30+T30+U30+V30+W30+X30+Y30</f>
        <v>160000</v>
      </c>
      <c r="D30" s="263">
        <v>220000</v>
      </c>
      <c r="E30" s="263">
        <v>0</v>
      </c>
      <c r="F30" s="263">
        <v>185000</v>
      </c>
      <c r="G30" s="277"/>
      <c r="H30" s="288">
        <f>SUM(C30:G30)</f>
        <v>565000</v>
      </c>
      <c r="I30" s="281">
        <v>0</v>
      </c>
      <c r="J30" s="263">
        <v>0</v>
      </c>
      <c r="K30" s="263">
        <v>0</v>
      </c>
      <c r="L30" s="263">
        <v>100000</v>
      </c>
      <c r="M30" s="263">
        <v>0</v>
      </c>
      <c r="N30" s="263">
        <v>0</v>
      </c>
      <c r="O30" s="263">
        <v>0</v>
      </c>
      <c r="P30" s="263">
        <v>0</v>
      </c>
      <c r="Q30" s="263">
        <v>0</v>
      </c>
      <c r="R30" s="263">
        <v>0</v>
      </c>
      <c r="S30" s="263">
        <v>0</v>
      </c>
      <c r="T30" s="263">
        <v>0</v>
      </c>
      <c r="U30" s="263">
        <v>60000</v>
      </c>
      <c r="V30" s="263">
        <v>0</v>
      </c>
      <c r="W30" s="263"/>
      <c r="X30" s="263"/>
      <c r="Y30" s="263"/>
      <c r="Z30" s="235" t="s">
        <v>120</v>
      </c>
      <c r="AA30" s="264"/>
    </row>
    <row r="31" spans="1:27" x14ac:dyDescent="0.3">
      <c r="A31" s="237" t="s">
        <v>121</v>
      </c>
      <c r="B31" s="235" t="s">
        <v>122</v>
      </c>
      <c r="C31" s="263">
        <f t="shared" ref="C31:C32" si="8">I31+J31+K31+L31+M31+N31+O31+P31+Q31+R31+S31+T31+U31+V31+W31+X31+Y31</f>
        <v>7152579</v>
      </c>
      <c r="D31" s="263">
        <v>2370000</v>
      </c>
      <c r="E31" s="263">
        <v>0</v>
      </c>
      <c r="F31" s="263">
        <v>660000</v>
      </c>
      <c r="G31" s="277">
        <v>110000</v>
      </c>
      <c r="H31" s="288">
        <f t="shared" ref="H31:H32" si="9">SUM(C31:G31)</f>
        <v>10292579</v>
      </c>
      <c r="I31" s="281">
        <v>0</v>
      </c>
      <c r="J31" s="263">
        <v>35000</v>
      </c>
      <c r="K31" s="263">
        <v>0</v>
      </c>
      <c r="L31" s="263">
        <v>4044000</v>
      </c>
      <c r="M31" s="263">
        <v>0</v>
      </c>
      <c r="N31" s="263">
        <v>168000</v>
      </c>
      <c r="O31" s="263">
        <v>0</v>
      </c>
      <c r="P31" s="263">
        <v>0</v>
      </c>
      <c r="Q31" s="263">
        <v>0</v>
      </c>
      <c r="R31" s="263">
        <v>0</v>
      </c>
      <c r="S31" s="263">
        <v>1370079</v>
      </c>
      <c r="T31" s="263">
        <v>1175500</v>
      </c>
      <c r="U31" s="263">
        <v>360000</v>
      </c>
      <c r="V31" s="263">
        <v>0</v>
      </c>
      <c r="W31" s="263">
        <v>0</v>
      </c>
      <c r="X31" s="263">
        <v>0</v>
      </c>
      <c r="Y31" s="263">
        <v>0</v>
      </c>
      <c r="Z31" s="235" t="s">
        <v>122</v>
      </c>
      <c r="AA31" s="264"/>
    </row>
    <row r="32" spans="1:27" x14ac:dyDescent="0.3">
      <c r="A32" s="237" t="s">
        <v>123</v>
      </c>
      <c r="B32" s="235" t="s">
        <v>124</v>
      </c>
      <c r="C32" s="263">
        <f t="shared" si="8"/>
        <v>0</v>
      </c>
      <c r="D32" s="263">
        <v>0</v>
      </c>
      <c r="E32" s="263">
        <v>0</v>
      </c>
      <c r="F32" s="263"/>
      <c r="G32" s="277"/>
      <c r="H32" s="288">
        <f t="shared" si="9"/>
        <v>0</v>
      </c>
      <c r="I32" s="281">
        <v>0</v>
      </c>
      <c r="J32" s="263">
        <v>0</v>
      </c>
      <c r="K32" s="263">
        <v>0</v>
      </c>
      <c r="L32" s="263">
        <v>0</v>
      </c>
      <c r="M32" s="263">
        <v>0</v>
      </c>
      <c r="N32" s="263">
        <v>0</v>
      </c>
      <c r="O32" s="263">
        <v>0</v>
      </c>
      <c r="P32" s="263">
        <v>0</v>
      </c>
      <c r="Q32" s="263">
        <v>0</v>
      </c>
      <c r="R32" s="263">
        <v>0</v>
      </c>
      <c r="S32" s="263">
        <v>0</v>
      </c>
      <c r="T32" s="263">
        <v>0</v>
      </c>
      <c r="U32" s="263">
        <v>0</v>
      </c>
      <c r="V32" s="263">
        <v>0</v>
      </c>
      <c r="W32" s="263"/>
      <c r="X32" s="263"/>
      <c r="Y32" s="263"/>
      <c r="Z32" s="235" t="s">
        <v>124</v>
      </c>
      <c r="AA32" s="264"/>
    </row>
    <row r="33" spans="1:27" x14ac:dyDescent="0.3">
      <c r="A33" s="241" t="s">
        <v>387</v>
      </c>
      <c r="B33" s="239" t="s">
        <v>125</v>
      </c>
      <c r="C33" s="265">
        <f>SUM(C30:C32)</f>
        <v>7312579</v>
      </c>
      <c r="D33" s="265">
        <f>SUM(D30:D32)</f>
        <v>2590000</v>
      </c>
      <c r="E33" s="265">
        <f>SUM(E30:E32)</f>
        <v>0</v>
      </c>
      <c r="F33" s="265">
        <f t="shared" ref="F33:G33" si="10">SUM(F30:F32)</f>
        <v>845000</v>
      </c>
      <c r="G33" s="265">
        <f t="shared" si="10"/>
        <v>110000</v>
      </c>
      <c r="H33" s="289">
        <f>SUM(C33:G33)</f>
        <v>10857579</v>
      </c>
      <c r="I33" s="282">
        <f t="shared" ref="I33:Y33" si="11">SUM(I30:I32)</f>
        <v>0</v>
      </c>
      <c r="J33" s="265">
        <f t="shared" si="11"/>
        <v>35000</v>
      </c>
      <c r="K33" s="265">
        <f t="shared" si="11"/>
        <v>0</v>
      </c>
      <c r="L33" s="265">
        <f t="shared" si="11"/>
        <v>4144000</v>
      </c>
      <c r="M33" s="265">
        <f t="shared" si="11"/>
        <v>0</v>
      </c>
      <c r="N33" s="265">
        <f t="shared" si="11"/>
        <v>168000</v>
      </c>
      <c r="O33" s="265">
        <f t="shared" si="11"/>
        <v>0</v>
      </c>
      <c r="P33" s="265">
        <f t="shared" si="11"/>
        <v>0</v>
      </c>
      <c r="Q33" s="265">
        <f t="shared" si="11"/>
        <v>0</v>
      </c>
      <c r="R33" s="265">
        <f t="shared" si="11"/>
        <v>0</v>
      </c>
      <c r="S33" s="265">
        <f t="shared" si="11"/>
        <v>1370079</v>
      </c>
      <c r="T33" s="265">
        <f t="shared" si="11"/>
        <v>1175500</v>
      </c>
      <c r="U33" s="265">
        <f t="shared" si="11"/>
        <v>420000</v>
      </c>
      <c r="V33" s="265">
        <f t="shared" si="11"/>
        <v>0</v>
      </c>
      <c r="W33" s="265">
        <f t="shared" si="11"/>
        <v>0</v>
      </c>
      <c r="X33" s="265">
        <f t="shared" si="11"/>
        <v>0</v>
      </c>
      <c r="Y33" s="265">
        <f t="shared" si="11"/>
        <v>0</v>
      </c>
      <c r="Z33" s="239" t="s">
        <v>125</v>
      </c>
      <c r="AA33" s="264"/>
    </row>
    <row r="34" spans="1:27" x14ac:dyDescent="0.3">
      <c r="A34" s="237" t="s">
        <v>126</v>
      </c>
      <c r="B34" s="235" t="s">
        <v>127</v>
      </c>
      <c r="C34" s="263">
        <f>I34+J34+K34+L34+M34+N34+O34+P34+Q34+R34+T34+S34+U34+V34+W34+X34+Y34</f>
        <v>387500</v>
      </c>
      <c r="D34" s="263">
        <v>1475000</v>
      </c>
      <c r="E34" s="263">
        <v>0</v>
      </c>
      <c r="F34" s="263">
        <v>45000</v>
      </c>
      <c r="G34" s="277"/>
      <c r="H34" s="288">
        <f>SUM(C34:G34)</f>
        <v>1907500</v>
      </c>
      <c r="I34" s="281"/>
      <c r="J34" s="263">
        <v>0</v>
      </c>
      <c r="K34" s="263"/>
      <c r="L34" s="263"/>
      <c r="M34" s="263"/>
      <c r="N34" s="263"/>
      <c r="O34" s="263"/>
      <c r="P34" s="263"/>
      <c r="Q34" s="263"/>
      <c r="R34" s="263"/>
      <c r="S34" s="263"/>
      <c r="T34" s="263">
        <v>349500</v>
      </c>
      <c r="U34" s="263">
        <v>38000</v>
      </c>
      <c r="V34" s="263">
        <v>0</v>
      </c>
      <c r="W34" s="263"/>
      <c r="X34" s="263"/>
      <c r="Y34" s="263"/>
      <c r="Z34" s="235" t="s">
        <v>127</v>
      </c>
      <c r="AA34" s="264"/>
    </row>
    <row r="35" spans="1:27" x14ac:dyDescent="0.3">
      <c r="A35" s="237" t="s">
        <v>128</v>
      </c>
      <c r="B35" s="235" t="s">
        <v>129</v>
      </c>
      <c r="C35" s="263">
        <f>I35+J35+K35+L35+M35+N35+O35+P35+Q35+R35+T35+S35+U35+V35+W35+X35+Y35</f>
        <v>305800</v>
      </c>
      <c r="D35" s="263">
        <v>560000</v>
      </c>
      <c r="E35" s="263">
        <v>0</v>
      </c>
      <c r="F35" s="263">
        <v>30000</v>
      </c>
      <c r="G35" s="277"/>
      <c r="H35" s="288">
        <f>SUM(C35:G35)</f>
        <v>895800</v>
      </c>
      <c r="I35" s="281"/>
      <c r="J35" s="263">
        <v>80000</v>
      </c>
      <c r="K35" s="263"/>
      <c r="L35" s="263">
        <v>50000</v>
      </c>
      <c r="M35" s="263"/>
      <c r="N35" s="263"/>
      <c r="O35" s="263"/>
      <c r="P35" s="263"/>
      <c r="Q35" s="263"/>
      <c r="R35" s="263"/>
      <c r="S35" s="263"/>
      <c r="T35" s="263">
        <v>105000</v>
      </c>
      <c r="U35" s="263">
        <v>70800</v>
      </c>
      <c r="V35" s="263">
        <v>0</v>
      </c>
      <c r="W35" s="263"/>
      <c r="X35" s="263"/>
      <c r="Y35" s="263"/>
      <c r="Z35" s="235" t="s">
        <v>129</v>
      </c>
      <c r="AA35" s="264"/>
    </row>
    <row r="36" spans="1:27" ht="15" customHeight="1" x14ac:dyDescent="0.3">
      <c r="A36" s="241" t="s">
        <v>460</v>
      </c>
      <c r="B36" s="239" t="s">
        <v>130</v>
      </c>
      <c r="C36" s="265">
        <f>SUM(C34:C35)</f>
        <v>693300</v>
      </c>
      <c r="D36" s="265">
        <f>SUM(D34:D35)</f>
        <v>2035000</v>
      </c>
      <c r="E36" s="265">
        <f>SUM(E34:E35)</f>
        <v>0</v>
      </c>
      <c r="F36" s="265">
        <f t="shared" ref="F36:G36" si="12">SUM(F34:F35)</f>
        <v>75000</v>
      </c>
      <c r="G36" s="265">
        <f t="shared" si="12"/>
        <v>0</v>
      </c>
      <c r="H36" s="289">
        <f>SUM(C36:G36)</f>
        <v>2803300</v>
      </c>
      <c r="I36" s="282">
        <f t="shared" ref="I36:Y36" si="13">SUM(I34:I35)</f>
        <v>0</v>
      </c>
      <c r="J36" s="265">
        <f t="shared" si="13"/>
        <v>80000</v>
      </c>
      <c r="K36" s="265">
        <f t="shared" si="13"/>
        <v>0</v>
      </c>
      <c r="L36" s="265">
        <f t="shared" si="13"/>
        <v>50000</v>
      </c>
      <c r="M36" s="265">
        <f t="shared" si="13"/>
        <v>0</v>
      </c>
      <c r="N36" s="265">
        <f t="shared" si="13"/>
        <v>0</v>
      </c>
      <c r="O36" s="265">
        <f t="shared" si="13"/>
        <v>0</v>
      </c>
      <c r="P36" s="265">
        <f t="shared" si="13"/>
        <v>0</v>
      </c>
      <c r="Q36" s="265">
        <f t="shared" si="13"/>
        <v>0</v>
      </c>
      <c r="R36" s="265">
        <f t="shared" si="13"/>
        <v>0</v>
      </c>
      <c r="S36" s="265">
        <f t="shared" si="13"/>
        <v>0</v>
      </c>
      <c r="T36" s="265">
        <f t="shared" si="13"/>
        <v>454500</v>
      </c>
      <c r="U36" s="265">
        <f t="shared" si="13"/>
        <v>108800</v>
      </c>
      <c r="V36" s="265">
        <f t="shared" si="13"/>
        <v>0</v>
      </c>
      <c r="W36" s="265">
        <f t="shared" si="13"/>
        <v>0</v>
      </c>
      <c r="X36" s="265">
        <f t="shared" si="13"/>
        <v>0</v>
      </c>
      <c r="Y36" s="265">
        <f t="shared" si="13"/>
        <v>0</v>
      </c>
      <c r="Z36" s="239" t="s">
        <v>130</v>
      </c>
      <c r="AA36" s="264"/>
    </row>
    <row r="37" spans="1:27" x14ac:dyDescent="0.3">
      <c r="A37" s="237" t="s">
        <v>131</v>
      </c>
      <c r="B37" s="235" t="s">
        <v>132</v>
      </c>
      <c r="C37" s="263">
        <f>I37+J37+K37+L37+M37+N37+O37+P37+Q37+R37+S37+T37+U37+V37+W37+X37+Y37</f>
        <v>5177000</v>
      </c>
      <c r="D37" s="263">
        <v>1225000</v>
      </c>
      <c r="E37" s="263">
        <v>0</v>
      </c>
      <c r="F37" s="263">
        <v>965000</v>
      </c>
      <c r="G37" s="277"/>
      <c r="H37" s="288">
        <f>SUM(C37:G37)</f>
        <v>7367000</v>
      </c>
      <c r="I37" s="281"/>
      <c r="J37" s="263">
        <v>0</v>
      </c>
      <c r="K37" s="263"/>
      <c r="L37" s="263">
        <v>700000</v>
      </c>
      <c r="M37" s="263">
        <v>3125000</v>
      </c>
      <c r="N37" s="263">
        <v>50000</v>
      </c>
      <c r="O37" s="263"/>
      <c r="P37" s="263"/>
      <c r="Q37" s="263"/>
      <c r="R37" s="263"/>
      <c r="S37" s="263"/>
      <c r="T37" s="263">
        <v>720000</v>
      </c>
      <c r="U37" s="263">
        <v>582000</v>
      </c>
      <c r="V37" s="263">
        <v>0</v>
      </c>
      <c r="W37" s="263">
        <v>0</v>
      </c>
      <c r="X37" s="263"/>
      <c r="Y37" s="263"/>
      <c r="Z37" s="235" t="s">
        <v>132</v>
      </c>
      <c r="AA37" s="264"/>
    </row>
    <row r="38" spans="1:27" x14ac:dyDescent="0.3">
      <c r="A38" s="237" t="s">
        <v>133</v>
      </c>
      <c r="B38" s="235" t="s">
        <v>134</v>
      </c>
      <c r="C38" s="263">
        <f t="shared" ref="C38:C43" si="14">I38+J38+K38+L38+M38+N38+O38+P38+Q38+R38+S38+T38+U38+V38+W38+X38+Y38</f>
        <v>18017190</v>
      </c>
      <c r="D38" s="263">
        <v>0</v>
      </c>
      <c r="E38" s="263">
        <v>0</v>
      </c>
      <c r="F38" s="263"/>
      <c r="G38" s="277"/>
      <c r="H38" s="288">
        <f t="shared" ref="H38:H43" si="15">SUM(C38:G38)</f>
        <v>18017190</v>
      </c>
      <c r="I38" s="281"/>
      <c r="J38" s="263"/>
      <c r="K38" s="263"/>
      <c r="L38" s="263">
        <v>400000</v>
      </c>
      <c r="M38" s="263"/>
      <c r="N38" s="263"/>
      <c r="O38" s="263"/>
      <c r="P38" s="263"/>
      <c r="Q38" s="263"/>
      <c r="R38" s="263"/>
      <c r="S38" s="263"/>
      <c r="T38" s="263"/>
      <c r="U38" s="263"/>
      <c r="V38" s="263">
        <v>17575000</v>
      </c>
      <c r="W38" s="263">
        <v>42190</v>
      </c>
      <c r="X38" s="263"/>
      <c r="Y38" s="263"/>
      <c r="Z38" s="235" t="s">
        <v>134</v>
      </c>
      <c r="AA38" s="264"/>
    </row>
    <row r="39" spans="1:27" x14ac:dyDescent="0.3">
      <c r="A39" s="237" t="s">
        <v>431</v>
      </c>
      <c r="B39" s="235" t="s">
        <v>135</v>
      </c>
      <c r="C39" s="263">
        <f t="shared" si="14"/>
        <v>30000</v>
      </c>
      <c r="D39" s="263">
        <v>0</v>
      </c>
      <c r="E39" s="263">
        <v>0</v>
      </c>
      <c r="F39" s="263"/>
      <c r="G39" s="277"/>
      <c r="H39" s="288">
        <f t="shared" si="15"/>
        <v>30000</v>
      </c>
      <c r="I39" s="281"/>
      <c r="J39" s="263"/>
      <c r="K39" s="263"/>
      <c r="L39" s="263">
        <v>30000</v>
      </c>
      <c r="M39" s="263"/>
      <c r="N39" s="263"/>
      <c r="O39" s="263"/>
      <c r="P39" s="263"/>
      <c r="Q39" s="263"/>
      <c r="R39" s="263"/>
      <c r="S39" s="263"/>
      <c r="T39" s="263"/>
      <c r="U39" s="263"/>
      <c r="V39" s="263">
        <v>0</v>
      </c>
      <c r="W39" s="263"/>
      <c r="X39" s="263"/>
      <c r="Y39" s="263"/>
      <c r="Z39" s="235" t="s">
        <v>135</v>
      </c>
      <c r="AA39" s="264"/>
    </row>
    <row r="40" spans="1:27" x14ac:dyDescent="0.3">
      <c r="A40" s="237" t="s">
        <v>136</v>
      </c>
      <c r="B40" s="235" t="s">
        <v>137</v>
      </c>
      <c r="C40" s="263">
        <f t="shared" si="14"/>
        <v>2370000</v>
      </c>
      <c r="D40" s="263">
        <v>200000</v>
      </c>
      <c r="E40" s="263">
        <v>0</v>
      </c>
      <c r="F40" s="263">
        <v>300000</v>
      </c>
      <c r="G40" s="277"/>
      <c r="H40" s="288">
        <f t="shared" si="15"/>
        <v>2870000</v>
      </c>
      <c r="I40" s="281"/>
      <c r="J40" s="263"/>
      <c r="K40" s="263">
        <v>0</v>
      </c>
      <c r="L40" s="263">
        <v>1800000</v>
      </c>
      <c r="M40" s="263"/>
      <c r="N40" s="263">
        <v>50000</v>
      </c>
      <c r="O40" s="263">
        <v>0</v>
      </c>
      <c r="P40" s="263"/>
      <c r="Q40" s="263"/>
      <c r="R40" s="263">
        <v>0</v>
      </c>
      <c r="S40" s="263"/>
      <c r="T40" s="263">
        <v>495000</v>
      </c>
      <c r="U40" s="263">
        <v>25000</v>
      </c>
      <c r="V40" s="263">
        <v>0</v>
      </c>
      <c r="W40" s="263"/>
      <c r="X40" s="263"/>
      <c r="Y40" s="263"/>
      <c r="Z40" s="235" t="s">
        <v>137</v>
      </c>
      <c r="AA40" s="264"/>
    </row>
    <row r="41" spans="1:27" x14ac:dyDescent="0.3">
      <c r="A41" s="237" t="s">
        <v>432</v>
      </c>
      <c r="B41" s="235" t="s">
        <v>138</v>
      </c>
      <c r="C41" s="263">
        <f t="shared" si="14"/>
        <v>0</v>
      </c>
      <c r="D41" s="263">
        <v>0</v>
      </c>
      <c r="E41" s="263">
        <v>0</v>
      </c>
      <c r="F41" s="263"/>
      <c r="G41" s="277"/>
      <c r="H41" s="288">
        <f t="shared" si="15"/>
        <v>0</v>
      </c>
      <c r="I41" s="281"/>
      <c r="J41" s="263"/>
      <c r="K41" s="263"/>
      <c r="L41" s="263"/>
      <c r="M41" s="263"/>
      <c r="N41" s="263"/>
      <c r="O41" s="263"/>
      <c r="P41" s="263"/>
      <c r="Q41" s="263"/>
      <c r="R41" s="263"/>
      <c r="S41" s="263"/>
      <c r="T41" s="263"/>
      <c r="U41" s="263"/>
      <c r="V41" s="263">
        <v>0</v>
      </c>
      <c r="W41" s="263"/>
      <c r="X41" s="263"/>
      <c r="Y41" s="263"/>
      <c r="Z41" s="235" t="s">
        <v>138</v>
      </c>
      <c r="AA41" s="264"/>
    </row>
    <row r="42" spans="1:27" x14ac:dyDescent="0.3">
      <c r="A42" s="240" t="s">
        <v>139</v>
      </c>
      <c r="B42" s="235" t="s">
        <v>140</v>
      </c>
      <c r="C42" s="263">
        <f t="shared" si="14"/>
        <v>2290844</v>
      </c>
      <c r="D42" s="263">
        <v>906000</v>
      </c>
      <c r="E42" s="263">
        <v>0</v>
      </c>
      <c r="F42" s="263">
        <v>390000</v>
      </c>
      <c r="G42" s="277"/>
      <c r="H42" s="288">
        <f t="shared" si="15"/>
        <v>3586844</v>
      </c>
      <c r="I42" s="281"/>
      <c r="J42" s="263"/>
      <c r="K42" s="263"/>
      <c r="L42" s="263">
        <v>205000</v>
      </c>
      <c r="M42" s="263"/>
      <c r="N42" s="263"/>
      <c r="O42" s="263">
        <v>600000</v>
      </c>
      <c r="P42" s="263">
        <v>123000</v>
      </c>
      <c r="Q42" s="263"/>
      <c r="R42" s="263">
        <v>1342844</v>
      </c>
      <c r="S42" s="263"/>
      <c r="T42" s="263"/>
      <c r="U42" s="263">
        <v>20000</v>
      </c>
      <c r="V42" s="263">
        <v>0</v>
      </c>
      <c r="W42" s="263"/>
      <c r="X42" s="263"/>
      <c r="Y42" s="263"/>
      <c r="Z42" s="235" t="s">
        <v>140</v>
      </c>
      <c r="AA42" s="264"/>
    </row>
    <row r="43" spans="1:27" x14ac:dyDescent="0.3">
      <c r="A43" s="237" t="s">
        <v>433</v>
      </c>
      <c r="B43" s="235" t="s">
        <v>141</v>
      </c>
      <c r="C43" s="263">
        <f t="shared" si="14"/>
        <v>6800705</v>
      </c>
      <c r="D43" s="263">
        <v>2380000</v>
      </c>
      <c r="E43" s="263">
        <v>0</v>
      </c>
      <c r="F43" s="263">
        <v>192000</v>
      </c>
      <c r="G43" s="277"/>
      <c r="H43" s="288">
        <f t="shared" si="15"/>
        <v>9372705</v>
      </c>
      <c r="I43" s="281"/>
      <c r="J43" s="263">
        <v>536596</v>
      </c>
      <c r="K43" s="263">
        <v>0</v>
      </c>
      <c r="L43" s="263">
        <v>2660000</v>
      </c>
      <c r="M43" s="263"/>
      <c r="N43" s="263"/>
      <c r="O43" s="263"/>
      <c r="P43" s="263">
        <v>0</v>
      </c>
      <c r="Q43" s="263"/>
      <c r="R43" s="263">
        <v>0</v>
      </c>
      <c r="S43" s="263">
        <v>147969</v>
      </c>
      <c r="T43" s="263">
        <v>3401140</v>
      </c>
      <c r="U43" s="263">
        <v>55000</v>
      </c>
      <c r="V43" s="263">
        <v>0</v>
      </c>
      <c r="W43" s="263">
        <v>0</v>
      </c>
      <c r="X43" s="263"/>
      <c r="Y43" s="263"/>
      <c r="Z43" s="235" t="s">
        <v>141</v>
      </c>
      <c r="AA43" s="264"/>
    </row>
    <row r="44" spans="1:27" x14ac:dyDescent="0.3">
      <c r="A44" s="241" t="s">
        <v>388</v>
      </c>
      <c r="B44" s="239" t="s">
        <v>142</v>
      </c>
      <c r="C44" s="265">
        <f>SUM(C37:C43)</f>
        <v>34685739</v>
      </c>
      <c r="D44" s="265">
        <f>SUM(D37:D43)</f>
        <v>4711000</v>
      </c>
      <c r="E44" s="265">
        <f>SUM(E37:E43)</f>
        <v>0</v>
      </c>
      <c r="F44" s="265">
        <f>SUM(F37:F43)</f>
        <v>1847000</v>
      </c>
      <c r="G44" s="265">
        <f>SUM(G37:G43)</f>
        <v>0</v>
      </c>
      <c r="H44" s="289">
        <f>SUM(C44:G44)</f>
        <v>41243739</v>
      </c>
      <c r="I44" s="282">
        <f t="shared" ref="I44:Y44" si="16">SUM(I37:I43)</f>
        <v>0</v>
      </c>
      <c r="J44" s="265">
        <f t="shared" si="16"/>
        <v>536596</v>
      </c>
      <c r="K44" s="265">
        <f t="shared" si="16"/>
        <v>0</v>
      </c>
      <c r="L44" s="265">
        <f t="shared" si="16"/>
        <v>5795000</v>
      </c>
      <c r="M44" s="265">
        <f t="shared" si="16"/>
        <v>3125000</v>
      </c>
      <c r="N44" s="265">
        <f t="shared" si="16"/>
        <v>100000</v>
      </c>
      <c r="O44" s="265">
        <f t="shared" si="16"/>
        <v>600000</v>
      </c>
      <c r="P44" s="265">
        <f t="shared" si="16"/>
        <v>123000</v>
      </c>
      <c r="Q44" s="265">
        <f t="shared" si="16"/>
        <v>0</v>
      </c>
      <c r="R44" s="265">
        <f t="shared" si="16"/>
        <v>1342844</v>
      </c>
      <c r="S44" s="265">
        <f t="shared" si="16"/>
        <v>147969</v>
      </c>
      <c r="T44" s="265">
        <f t="shared" si="16"/>
        <v>4616140</v>
      </c>
      <c r="U44" s="265">
        <f t="shared" si="16"/>
        <v>682000</v>
      </c>
      <c r="V44" s="265">
        <f t="shared" si="16"/>
        <v>17575000</v>
      </c>
      <c r="W44" s="265">
        <f t="shared" si="16"/>
        <v>42190</v>
      </c>
      <c r="X44" s="265">
        <f t="shared" si="16"/>
        <v>0</v>
      </c>
      <c r="Y44" s="265">
        <f t="shared" si="16"/>
        <v>0</v>
      </c>
      <c r="Z44" s="239" t="s">
        <v>142</v>
      </c>
      <c r="AA44" s="264"/>
    </row>
    <row r="45" spans="1:27" x14ac:dyDescent="0.3">
      <c r="A45" s="237" t="s">
        <v>143</v>
      </c>
      <c r="B45" s="235" t="s">
        <v>144</v>
      </c>
      <c r="C45" s="263">
        <f>I45+J45+K45+L45+M45+N45+O45+P45+Q45+R45+S45+T45+U45+V45+W45+X45+Y45</f>
        <v>1051622</v>
      </c>
      <c r="D45" s="263">
        <v>220000</v>
      </c>
      <c r="E45" s="263">
        <v>0</v>
      </c>
      <c r="F45" s="263">
        <v>50000</v>
      </c>
      <c r="G45" s="277"/>
      <c r="H45" s="288">
        <f>SUM(C45:G45)</f>
        <v>1321622</v>
      </c>
      <c r="I45" s="281"/>
      <c r="J45" s="263">
        <v>600000</v>
      </c>
      <c r="K45" s="263"/>
      <c r="L45" s="263"/>
      <c r="M45" s="263"/>
      <c r="N45" s="263"/>
      <c r="O45" s="263"/>
      <c r="P45" s="263"/>
      <c r="Q45" s="263"/>
      <c r="R45" s="263">
        <v>116622</v>
      </c>
      <c r="S45" s="263"/>
      <c r="T45" s="263">
        <v>100000</v>
      </c>
      <c r="U45" s="263">
        <v>235000</v>
      </c>
      <c r="V45" s="263">
        <v>0</v>
      </c>
      <c r="W45" s="263"/>
      <c r="X45" s="263"/>
      <c r="Y45" s="263"/>
      <c r="Z45" s="235" t="s">
        <v>144</v>
      </c>
      <c r="AA45" s="264"/>
    </row>
    <row r="46" spans="1:27" x14ac:dyDescent="0.3">
      <c r="A46" s="237" t="s">
        <v>145</v>
      </c>
      <c r="B46" s="235" t="s">
        <v>146</v>
      </c>
      <c r="C46" s="263">
        <f>I46+J46+K46+L46+M46+N46+O46+P46+Q46+R46+S46+T46+U46+V46+W46+X46+Y46</f>
        <v>50000</v>
      </c>
      <c r="D46" s="263">
        <v>0</v>
      </c>
      <c r="E46" s="263">
        <v>0</v>
      </c>
      <c r="F46" s="263"/>
      <c r="G46" s="277"/>
      <c r="H46" s="288">
        <f t="shared" ref="H46" si="17">SUM(C46:E46)</f>
        <v>50000</v>
      </c>
      <c r="I46" s="281">
        <v>0</v>
      </c>
      <c r="J46" s="263">
        <v>0</v>
      </c>
      <c r="K46" s="263">
        <v>0</v>
      </c>
      <c r="L46" s="263">
        <v>50000</v>
      </c>
      <c r="M46" s="263">
        <v>0</v>
      </c>
      <c r="N46" s="263">
        <v>0</v>
      </c>
      <c r="O46" s="263">
        <v>0</v>
      </c>
      <c r="P46" s="263">
        <v>0</v>
      </c>
      <c r="Q46" s="263">
        <v>0</v>
      </c>
      <c r="R46" s="263">
        <v>0</v>
      </c>
      <c r="S46" s="263">
        <v>0</v>
      </c>
      <c r="T46" s="263">
        <v>0</v>
      </c>
      <c r="U46" s="263">
        <v>0</v>
      </c>
      <c r="V46" s="263">
        <v>0</v>
      </c>
      <c r="W46" s="263"/>
      <c r="X46" s="263"/>
      <c r="Y46" s="263"/>
      <c r="Z46" s="235" t="s">
        <v>146</v>
      </c>
      <c r="AA46" s="264"/>
    </row>
    <row r="47" spans="1:27" ht="26.4" x14ac:dyDescent="0.3">
      <c r="A47" s="241" t="s">
        <v>389</v>
      </c>
      <c r="B47" s="239" t="s">
        <v>147</v>
      </c>
      <c r="C47" s="265">
        <f>SUM(C45:C46)</f>
        <v>1101622</v>
      </c>
      <c r="D47" s="265">
        <f>SUM(D45:D46)</f>
        <v>220000</v>
      </c>
      <c r="E47" s="265">
        <f>SUM(E45:E46)</f>
        <v>0</v>
      </c>
      <c r="F47" s="265">
        <f t="shared" ref="F47:G47" si="18">SUM(F45:F46)</f>
        <v>50000</v>
      </c>
      <c r="G47" s="265">
        <f t="shared" si="18"/>
        <v>0</v>
      </c>
      <c r="H47" s="289">
        <f>SUM(C47:G47)</f>
        <v>1371622</v>
      </c>
      <c r="I47" s="282">
        <f t="shared" ref="I47:Y47" si="19">SUM(I45:I46)</f>
        <v>0</v>
      </c>
      <c r="J47" s="265">
        <f t="shared" si="19"/>
        <v>600000</v>
      </c>
      <c r="K47" s="265">
        <f t="shared" si="19"/>
        <v>0</v>
      </c>
      <c r="L47" s="265">
        <f t="shared" si="19"/>
        <v>50000</v>
      </c>
      <c r="M47" s="265">
        <f t="shared" si="19"/>
        <v>0</v>
      </c>
      <c r="N47" s="265">
        <f t="shared" si="19"/>
        <v>0</v>
      </c>
      <c r="O47" s="265">
        <f t="shared" si="19"/>
        <v>0</v>
      </c>
      <c r="P47" s="265">
        <f t="shared" si="19"/>
        <v>0</v>
      </c>
      <c r="Q47" s="265">
        <f t="shared" si="19"/>
        <v>0</v>
      </c>
      <c r="R47" s="265">
        <f t="shared" si="19"/>
        <v>116622</v>
      </c>
      <c r="S47" s="265">
        <f t="shared" si="19"/>
        <v>0</v>
      </c>
      <c r="T47" s="265">
        <f t="shared" si="19"/>
        <v>100000</v>
      </c>
      <c r="U47" s="265">
        <f t="shared" si="19"/>
        <v>235000</v>
      </c>
      <c r="V47" s="265">
        <f t="shared" si="19"/>
        <v>0</v>
      </c>
      <c r="W47" s="265">
        <f t="shared" si="19"/>
        <v>0</v>
      </c>
      <c r="X47" s="265">
        <f t="shared" si="19"/>
        <v>0</v>
      </c>
      <c r="Y47" s="265">
        <f t="shared" si="19"/>
        <v>0</v>
      </c>
      <c r="Z47" s="239" t="s">
        <v>147</v>
      </c>
      <c r="AA47" s="264"/>
    </row>
    <row r="48" spans="1:27" ht="26.4" x14ac:dyDescent="0.3">
      <c r="A48" s="237" t="s">
        <v>148</v>
      </c>
      <c r="B48" s="235" t="s">
        <v>149</v>
      </c>
      <c r="C48" s="263">
        <f>I48+J48+K48+L48+M48+N48+O48+P48+Q48+R48+S48+T48+V48+W48+X48+Y48+U48</f>
        <v>10554743</v>
      </c>
      <c r="D48" s="263">
        <v>2500000</v>
      </c>
      <c r="E48" s="263">
        <v>0</v>
      </c>
      <c r="F48" s="263">
        <v>800000</v>
      </c>
      <c r="G48" s="277">
        <v>27000</v>
      </c>
      <c r="H48" s="288">
        <f>SUM(C48:G48)</f>
        <v>13881743</v>
      </c>
      <c r="I48" s="281"/>
      <c r="J48" s="263">
        <v>10000</v>
      </c>
      <c r="K48" s="263">
        <v>0</v>
      </c>
      <c r="L48" s="263">
        <v>2990183</v>
      </c>
      <c r="M48" s="263">
        <v>845000</v>
      </c>
      <c r="N48" s="263">
        <v>72000</v>
      </c>
      <c r="O48" s="263">
        <v>0</v>
      </c>
      <c r="P48" s="263"/>
      <c r="Q48" s="263"/>
      <c r="R48" s="263">
        <v>361298</v>
      </c>
      <c r="S48" s="263">
        <v>409872</v>
      </c>
      <c r="T48" s="263">
        <v>790000</v>
      </c>
      <c r="U48" s="263">
        <v>319000</v>
      </c>
      <c r="V48" s="263">
        <v>4746000</v>
      </c>
      <c r="W48" s="263">
        <v>11390</v>
      </c>
      <c r="X48" s="263">
        <v>0</v>
      </c>
      <c r="Y48" s="263">
        <v>0</v>
      </c>
      <c r="Z48" s="235" t="s">
        <v>149</v>
      </c>
      <c r="AA48" s="264"/>
    </row>
    <row r="49" spans="1:27" x14ac:dyDescent="0.3">
      <c r="A49" s="237" t="s">
        <v>150</v>
      </c>
      <c r="B49" s="235" t="s">
        <v>151</v>
      </c>
      <c r="C49" s="263">
        <f t="shared" ref="C49:C51" si="20">I49+J49+K49+L49+M49+N49+O49+P49+Q49+R49+S49+T49+V49+W49+X49+Y49</f>
        <v>950000</v>
      </c>
      <c r="D49" s="263">
        <v>0</v>
      </c>
      <c r="E49" s="263">
        <v>0</v>
      </c>
      <c r="F49" s="263"/>
      <c r="G49" s="277"/>
      <c r="H49" s="288">
        <f t="shared" ref="H49:H52" si="21">SUM(C49:G49)</f>
        <v>950000</v>
      </c>
      <c r="I49" s="281">
        <v>0</v>
      </c>
      <c r="J49" s="263">
        <v>0</v>
      </c>
      <c r="K49" s="263">
        <v>0</v>
      </c>
      <c r="L49" s="263">
        <v>950000</v>
      </c>
      <c r="M49" s="263">
        <v>0</v>
      </c>
      <c r="N49" s="263">
        <v>0</v>
      </c>
      <c r="O49" s="263">
        <v>0</v>
      </c>
      <c r="P49" s="263">
        <v>0</v>
      </c>
      <c r="Q49" s="263">
        <v>0</v>
      </c>
      <c r="R49" s="263">
        <v>0</v>
      </c>
      <c r="S49" s="263">
        <v>0</v>
      </c>
      <c r="T49" s="263">
        <v>0</v>
      </c>
      <c r="U49" s="263">
        <v>0</v>
      </c>
      <c r="V49" s="263">
        <v>0</v>
      </c>
      <c r="W49" s="263"/>
      <c r="X49" s="263"/>
      <c r="Y49" s="263"/>
      <c r="Z49" s="235" t="s">
        <v>151</v>
      </c>
      <c r="AA49" s="264"/>
    </row>
    <row r="50" spans="1:27" x14ac:dyDescent="0.3">
      <c r="A50" s="237" t="s">
        <v>434</v>
      </c>
      <c r="B50" s="235" t="s">
        <v>152</v>
      </c>
      <c r="C50" s="263">
        <f t="shared" si="20"/>
        <v>0</v>
      </c>
      <c r="D50" s="263">
        <v>0</v>
      </c>
      <c r="E50" s="263">
        <v>0</v>
      </c>
      <c r="F50" s="263"/>
      <c r="G50" s="277"/>
      <c r="H50" s="288">
        <f t="shared" si="21"/>
        <v>0</v>
      </c>
      <c r="I50" s="281">
        <v>0</v>
      </c>
      <c r="J50" s="263">
        <v>0</v>
      </c>
      <c r="K50" s="263">
        <v>0</v>
      </c>
      <c r="L50" s="263">
        <v>0</v>
      </c>
      <c r="M50" s="263">
        <v>0</v>
      </c>
      <c r="N50" s="263">
        <v>0</v>
      </c>
      <c r="O50" s="263">
        <v>0</v>
      </c>
      <c r="P50" s="263">
        <v>0</v>
      </c>
      <c r="Q50" s="263">
        <v>0</v>
      </c>
      <c r="R50" s="263">
        <v>0</v>
      </c>
      <c r="S50" s="263">
        <v>0</v>
      </c>
      <c r="T50" s="263">
        <v>0</v>
      </c>
      <c r="U50" s="263">
        <v>0</v>
      </c>
      <c r="V50" s="263">
        <v>0</v>
      </c>
      <c r="W50" s="263"/>
      <c r="X50" s="263"/>
      <c r="Y50" s="263"/>
      <c r="Z50" s="235" t="s">
        <v>152</v>
      </c>
      <c r="AA50" s="264"/>
    </row>
    <row r="51" spans="1:27" x14ac:dyDescent="0.3">
      <c r="A51" s="237" t="s">
        <v>435</v>
      </c>
      <c r="B51" s="235" t="s">
        <v>153</v>
      </c>
      <c r="C51" s="263">
        <f t="shared" si="20"/>
        <v>0</v>
      </c>
      <c r="D51" s="263">
        <v>0</v>
      </c>
      <c r="E51" s="263">
        <v>0</v>
      </c>
      <c r="F51" s="263"/>
      <c r="G51" s="277"/>
      <c r="H51" s="288">
        <f t="shared" si="21"/>
        <v>0</v>
      </c>
      <c r="I51" s="281">
        <v>0</v>
      </c>
      <c r="J51" s="263">
        <v>0</v>
      </c>
      <c r="K51" s="263">
        <v>0</v>
      </c>
      <c r="L51" s="263">
        <v>0</v>
      </c>
      <c r="M51" s="263">
        <v>0</v>
      </c>
      <c r="N51" s="263">
        <v>0</v>
      </c>
      <c r="O51" s="263">
        <v>0</v>
      </c>
      <c r="P51" s="263">
        <v>0</v>
      </c>
      <c r="Q51" s="263">
        <v>0</v>
      </c>
      <c r="R51" s="263">
        <v>0</v>
      </c>
      <c r="S51" s="263">
        <v>0</v>
      </c>
      <c r="T51" s="263">
        <v>0</v>
      </c>
      <c r="U51" s="263">
        <v>0</v>
      </c>
      <c r="V51" s="263">
        <v>0</v>
      </c>
      <c r="W51" s="263"/>
      <c r="X51" s="263"/>
      <c r="Y51" s="263"/>
      <c r="Z51" s="235" t="s">
        <v>153</v>
      </c>
      <c r="AA51" s="264"/>
    </row>
    <row r="52" spans="1:27" x14ac:dyDescent="0.3">
      <c r="A52" s="237" t="s">
        <v>154</v>
      </c>
      <c r="B52" s="235" t="s">
        <v>155</v>
      </c>
      <c r="C52" s="263">
        <f>I52+J52+K52+L52+M52+N52+O52+P52+Q52+R52+S52+T52+V52+W52+X52+Y52+U52</f>
        <v>856080</v>
      </c>
      <c r="D52" s="263">
        <v>0</v>
      </c>
      <c r="E52" s="263">
        <v>0</v>
      </c>
      <c r="F52" s="263">
        <v>20000</v>
      </c>
      <c r="G52" s="277"/>
      <c r="H52" s="288">
        <f t="shared" si="21"/>
        <v>876080</v>
      </c>
      <c r="I52" s="281">
        <v>0</v>
      </c>
      <c r="J52" s="263">
        <v>0</v>
      </c>
      <c r="K52" s="263">
        <v>0</v>
      </c>
      <c r="L52" s="263">
        <v>796080</v>
      </c>
      <c r="M52" s="263">
        <v>0</v>
      </c>
      <c r="N52" s="263">
        <v>0</v>
      </c>
      <c r="O52" s="263">
        <v>0</v>
      </c>
      <c r="P52" s="263">
        <v>0</v>
      </c>
      <c r="Q52" s="263">
        <v>0</v>
      </c>
      <c r="R52" s="263">
        <v>0</v>
      </c>
      <c r="S52" s="263">
        <v>0</v>
      </c>
      <c r="T52" s="263">
        <v>20000</v>
      </c>
      <c r="U52" s="263">
        <v>40000</v>
      </c>
      <c r="V52" s="263">
        <v>0</v>
      </c>
      <c r="W52" s="263"/>
      <c r="X52" s="263"/>
      <c r="Y52" s="263"/>
      <c r="Z52" s="235" t="s">
        <v>155</v>
      </c>
      <c r="AA52" s="264"/>
    </row>
    <row r="53" spans="1:27" ht="26.4" x14ac:dyDescent="0.3">
      <c r="A53" s="241" t="s">
        <v>390</v>
      </c>
      <c r="B53" s="239" t="s">
        <v>156</v>
      </c>
      <c r="C53" s="265">
        <f>SUM(C48:C52)</f>
        <v>12360823</v>
      </c>
      <c r="D53" s="265">
        <f>SUM(D48:D52)</f>
        <v>2500000</v>
      </c>
      <c r="E53" s="265">
        <f>SUM(E48:E52)</f>
        <v>0</v>
      </c>
      <c r="F53" s="265">
        <f t="shared" ref="F53:G53" si="22">SUM(F48:F52)</f>
        <v>820000</v>
      </c>
      <c r="G53" s="265">
        <f t="shared" si="22"/>
        <v>27000</v>
      </c>
      <c r="H53" s="289">
        <f>SUM(C53:G53)</f>
        <v>15707823</v>
      </c>
      <c r="I53" s="282">
        <f t="shared" ref="I53:Y53" si="23">SUM(I48:I52)</f>
        <v>0</v>
      </c>
      <c r="J53" s="265">
        <f t="shared" si="23"/>
        <v>10000</v>
      </c>
      <c r="K53" s="265">
        <f t="shared" si="23"/>
        <v>0</v>
      </c>
      <c r="L53" s="265">
        <f t="shared" si="23"/>
        <v>4736263</v>
      </c>
      <c r="M53" s="265">
        <f t="shared" si="23"/>
        <v>845000</v>
      </c>
      <c r="N53" s="265">
        <f t="shared" si="23"/>
        <v>72000</v>
      </c>
      <c r="O53" s="265">
        <f t="shared" si="23"/>
        <v>0</v>
      </c>
      <c r="P53" s="265">
        <f t="shared" si="23"/>
        <v>0</v>
      </c>
      <c r="Q53" s="265">
        <f t="shared" si="23"/>
        <v>0</v>
      </c>
      <c r="R53" s="265">
        <f t="shared" si="23"/>
        <v>361298</v>
      </c>
      <c r="S53" s="265">
        <f t="shared" si="23"/>
        <v>409872</v>
      </c>
      <c r="T53" s="265">
        <f t="shared" si="23"/>
        <v>810000</v>
      </c>
      <c r="U53" s="265">
        <f t="shared" si="23"/>
        <v>359000</v>
      </c>
      <c r="V53" s="265">
        <f t="shared" si="23"/>
        <v>4746000</v>
      </c>
      <c r="W53" s="265">
        <f t="shared" si="23"/>
        <v>11390</v>
      </c>
      <c r="X53" s="265">
        <f t="shared" si="23"/>
        <v>0</v>
      </c>
      <c r="Y53" s="265">
        <f t="shared" si="23"/>
        <v>0</v>
      </c>
      <c r="Z53" s="239" t="s">
        <v>156</v>
      </c>
      <c r="AA53" s="264"/>
    </row>
    <row r="54" spans="1:27" x14ac:dyDescent="0.3">
      <c r="A54" s="244" t="s">
        <v>391</v>
      </c>
      <c r="B54" s="243" t="s">
        <v>157</v>
      </c>
      <c r="C54" s="266">
        <f>C33+C36+C47+C44+C53</f>
        <v>56154063</v>
      </c>
      <c r="D54" s="266">
        <f>D33+D36+D47+D44+D53</f>
        <v>12056000</v>
      </c>
      <c r="E54" s="266">
        <f>E33+E36+E47+E44+E53</f>
        <v>0</v>
      </c>
      <c r="F54" s="266">
        <f>F33+F36+F47+F44+F53</f>
        <v>3637000</v>
      </c>
      <c r="G54" s="266">
        <f>G33+G36+G47+G44+G53</f>
        <v>137000</v>
      </c>
      <c r="H54" s="289">
        <f>SUM(C54:G54)</f>
        <v>71984063</v>
      </c>
      <c r="I54" s="283">
        <f t="shared" ref="I54:Y54" si="24">I33+I36+I47+I44+I53</f>
        <v>0</v>
      </c>
      <c r="J54" s="266">
        <f t="shared" si="24"/>
        <v>1261596</v>
      </c>
      <c r="K54" s="266">
        <f t="shared" si="24"/>
        <v>0</v>
      </c>
      <c r="L54" s="266">
        <f t="shared" si="24"/>
        <v>14775263</v>
      </c>
      <c r="M54" s="266">
        <f t="shared" si="24"/>
        <v>3970000</v>
      </c>
      <c r="N54" s="266">
        <f t="shared" si="24"/>
        <v>340000</v>
      </c>
      <c r="O54" s="266">
        <f t="shared" si="24"/>
        <v>600000</v>
      </c>
      <c r="P54" s="266">
        <f t="shared" si="24"/>
        <v>123000</v>
      </c>
      <c r="Q54" s="266">
        <f t="shared" si="24"/>
        <v>0</v>
      </c>
      <c r="R54" s="266">
        <f t="shared" si="24"/>
        <v>1820764</v>
      </c>
      <c r="S54" s="266">
        <f t="shared" si="24"/>
        <v>1927920</v>
      </c>
      <c r="T54" s="266">
        <f t="shared" si="24"/>
        <v>7156140</v>
      </c>
      <c r="U54" s="266">
        <f t="shared" si="24"/>
        <v>1804800</v>
      </c>
      <c r="V54" s="266">
        <f t="shared" si="24"/>
        <v>22321000</v>
      </c>
      <c r="W54" s="266">
        <f t="shared" si="24"/>
        <v>53580</v>
      </c>
      <c r="X54" s="266">
        <f t="shared" si="24"/>
        <v>0</v>
      </c>
      <c r="Y54" s="266">
        <f t="shared" si="24"/>
        <v>0</v>
      </c>
      <c r="Z54" s="243" t="s">
        <v>157</v>
      </c>
      <c r="AA54" s="264"/>
    </row>
    <row r="55" spans="1:27" x14ac:dyDescent="0.3">
      <c r="A55" s="237" t="s">
        <v>158</v>
      </c>
      <c r="B55" s="235" t="s">
        <v>159</v>
      </c>
      <c r="C55" s="263">
        <f>I55+J55+K55+L55+M55+N55+O55+P55+Q55+R55+S55+T55+U55+V55+W55+X55+Y55</f>
        <v>0</v>
      </c>
      <c r="D55" s="263">
        <v>0</v>
      </c>
      <c r="E55" s="263">
        <v>0</v>
      </c>
      <c r="F55" s="263">
        <v>0</v>
      </c>
      <c r="G55" s="263">
        <v>0</v>
      </c>
      <c r="H55" s="288">
        <f>SUM(C55:G55)</f>
        <v>0</v>
      </c>
      <c r="I55" s="281">
        <v>0</v>
      </c>
      <c r="J55" s="263">
        <v>0</v>
      </c>
      <c r="K55" s="263">
        <v>0</v>
      </c>
      <c r="L55" s="263">
        <v>0</v>
      </c>
      <c r="M55" s="263">
        <v>0</v>
      </c>
      <c r="N55" s="263">
        <v>0</v>
      </c>
      <c r="O55" s="263">
        <v>0</v>
      </c>
      <c r="P55" s="263">
        <v>0</v>
      </c>
      <c r="Q55" s="263">
        <v>0</v>
      </c>
      <c r="R55" s="263">
        <v>0</v>
      </c>
      <c r="S55" s="263">
        <v>0</v>
      </c>
      <c r="T55" s="263">
        <v>0</v>
      </c>
      <c r="U55" s="263">
        <v>0</v>
      </c>
      <c r="V55" s="263">
        <v>0</v>
      </c>
      <c r="W55" s="263"/>
      <c r="X55" s="263"/>
      <c r="Y55" s="263"/>
      <c r="Z55" s="235" t="s">
        <v>159</v>
      </c>
      <c r="AA55" s="264"/>
    </row>
    <row r="56" spans="1:27" x14ac:dyDescent="0.3">
      <c r="A56" s="237" t="s">
        <v>392</v>
      </c>
      <c r="B56" s="235" t="s">
        <v>160</v>
      </c>
      <c r="C56" s="263">
        <f t="shared" ref="C56:C62" si="25">I56+J56+K56+L56+M56+N56+O56+P56+Q56+R56+S56+T56+U56+V56+W56+X56+Y56</f>
        <v>2000000</v>
      </c>
      <c r="D56" s="263">
        <v>0</v>
      </c>
      <c r="E56" s="263">
        <v>0</v>
      </c>
      <c r="F56" s="263">
        <v>0</v>
      </c>
      <c r="G56" s="263">
        <v>0</v>
      </c>
      <c r="H56" s="288">
        <f t="shared" ref="H56:H62" si="26">SUM(C56:G56)</f>
        <v>2000000</v>
      </c>
      <c r="I56" s="281">
        <v>0</v>
      </c>
      <c r="J56" s="263">
        <v>0</v>
      </c>
      <c r="K56" s="263">
        <v>2000000</v>
      </c>
      <c r="L56" s="263">
        <v>0</v>
      </c>
      <c r="M56" s="263">
        <v>0</v>
      </c>
      <c r="N56" s="263">
        <v>0</v>
      </c>
      <c r="O56" s="263">
        <v>0</v>
      </c>
      <c r="P56" s="263">
        <v>0</v>
      </c>
      <c r="Q56" s="263">
        <v>0</v>
      </c>
      <c r="R56" s="263">
        <v>0</v>
      </c>
      <c r="S56" s="263">
        <v>0</v>
      </c>
      <c r="T56" s="263">
        <v>0</v>
      </c>
      <c r="U56" s="263">
        <v>0</v>
      </c>
      <c r="V56" s="263">
        <v>0</v>
      </c>
      <c r="W56" s="263"/>
      <c r="X56" s="263"/>
      <c r="Y56" s="263"/>
      <c r="Z56" s="235" t="s">
        <v>160</v>
      </c>
      <c r="AA56" s="264"/>
    </row>
    <row r="57" spans="1:27" x14ac:dyDescent="0.3">
      <c r="A57" s="237" t="s">
        <v>436</v>
      </c>
      <c r="B57" s="235" t="s">
        <v>161</v>
      </c>
      <c r="C57" s="263">
        <f t="shared" si="25"/>
        <v>0</v>
      </c>
      <c r="D57" s="263">
        <v>0</v>
      </c>
      <c r="E57" s="263">
        <v>0</v>
      </c>
      <c r="F57" s="263">
        <v>0</v>
      </c>
      <c r="G57" s="263">
        <v>0</v>
      </c>
      <c r="H57" s="288">
        <f t="shared" si="26"/>
        <v>0</v>
      </c>
      <c r="I57" s="281">
        <v>0</v>
      </c>
      <c r="J57" s="263">
        <v>0</v>
      </c>
      <c r="K57" s="263">
        <v>0</v>
      </c>
      <c r="L57" s="263">
        <v>0</v>
      </c>
      <c r="M57" s="263">
        <v>0</v>
      </c>
      <c r="N57" s="263">
        <v>0</v>
      </c>
      <c r="O57" s="263">
        <v>0</v>
      </c>
      <c r="P57" s="263">
        <v>0</v>
      </c>
      <c r="Q57" s="263">
        <v>0</v>
      </c>
      <c r="R57" s="263">
        <v>0</v>
      </c>
      <c r="S57" s="263">
        <v>0</v>
      </c>
      <c r="T57" s="263">
        <v>0</v>
      </c>
      <c r="U57" s="263">
        <v>0</v>
      </c>
      <c r="V57" s="263">
        <v>0</v>
      </c>
      <c r="W57" s="263"/>
      <c r="X57" s="263"/>
      <c r="Y57" s="263"/>
      <c r="Z57" s="235" t="s">
        <v>161</v>
      </c>
      <c r="AA57" s="264"/>
    </row>
    <row r="58" spans="1:27" ht="26.4" x14ac:dyDescent="0.3">
      <c r="A58" s="237" t="s">
        <v>437</v>
      </c>
      <c r="B58" s="235" t="s">
        <v>162</v>
      </c>
      <c r="C58" s="263">
        <f t="shared" si="25"/>
        <v>0</v>
      </c>
      <c r="D58" s="263">
        <v>0</v>
      </c>
      <c r="E58" s="263">
        <v>0</v>
      </c>
      <c r="F58" s="263">
        <v>0</v>
      </c>
      <c r="G58" s="263">
        <v>0</v>
      </c>
      <c r="H58" s="288">
        <f t="shared" si="26"/>
        <v>0</v>
      </c>
      <c r="I58" s="281">
        <v>0</v>
      </c>
      <c r="J58" s="263">
        <v>0</v>
      </c>
      <c r="K58" s="263">
        <v>0</v>
      </c>
      <c r="L58" s="263">
        <v>0</v>
      </c>
      <c r="M58" s="263">
        <v>0</v>
      </c>
      <c r="N58" s="263">
        <v>0</v>
      </c>
      <c r="O58" s="263">
        <v>0</v>
      </c>
      <c r="P58" s="263">
        <v>0</v>
      </c>
      <c r="Q58" s="263">
        <v>0</v>
      </c>
      <c r="R58" s="263">
        <v>0</v>
      </c>
      <c r="S58" s="263">
        <v>0</v>
      </c>
      <c r="T58" s="263">
        <v>0</v>
      </c>
      <c r="U58" s="263">
        <v>0</v>
      </c>
      <c r="V58" s="263">
        <v>0</v>
      </c>
      <c r="W58" s="263"/>
      <c r="X58" s="263"/>
      <c r="Y58" s="263"/>
      <c r="Z58" s="235" t="s">
        <v>162</v>
      </c>
      <c r="AA58" s="264"/>
    </row>
    <row r="59" spans="1:27" ht="26.4" x14ac:dyDescent="0.3">
      <c r="A59" s="237" t="s">
        <v>438</v>
      </c>
      <c r="B59" s="235" t="s">
        <v>163</v>
      </c>
      <c r="C59" s="263">
        <f t="shared" si="25"/>
        <v>0</v>
      </c>
      <c r="D59" s="263">
        <v>0</v>
      </c>
      <c r="E59" s="263">
        <v>0</v>
      </c>
      <c r="F59" s="263">
        <v>0</v>
      </c>
      <c r="G59" s="263">
        <v>0</v>
      </c>
      <c r="H59" s="288">
        <f t="shared" si="26"/>
        <v>0</v>
      </c>
      <c r="I59" s="281"/>
      <c r="J59" s="263"/>
      <c r="K59" s="263"/>
      <c r="L59" s="263"/>
      <c r="M59" s="263"/>
      <c r="N59" s="263"/>
      <c r="O59" s="263"/>
      <c r="P59" s="263"/>
      <c r="Q59" s="263">
        <v>0</v>
      </c>
      <c r="R59" s="263">
        <v>0</v>
      </c>
      <c r="S59" s="263"/>
      <c r="T59" s="263"/>
      <c r="U59" s="263"/>
      <c r="V59" s="263">
        <v>0</v>
      </c>
      <c r="W59" s="263"/>
      <c r="X59" s="263"/>
      <c r="Y59" s="263"/>
      <c r="Z59" s="235" t="s">
        <v>163</v>
      </c>
      <c r="AA59" s="264"/>
    </row>
    <row r="60" spans="1:27" x14ac:dyDescent="0.3">
      <c r="A60" s="237" t="s">
        <v>439</v>
      </c>
      <c r="B60" s="235" t="s">
        <v>164</v>
      </c>
      <c r="C60" s="263">
        <f t="shared" si="25"/>
        <v>0</v>
      </c>
      <c r="D60" s="263">
        <v>0</v>
      </c>
      <c r="E60" s="263">
        <v>0</v>
      </c>
      <c r="F60" s="263">
        <v>0</v>
      </c>
      <c r="G60" s="263">
        <v>0</v>
      </c>
      <c r="H60" s="288">
        <f t="shared" si="26"/>
        <v>0</v>
      </c>
      <c r="I60" s="281"/>
      <c r="J60" s="263"/>
      <c r="K60" s="263"/>
      <c r="L60" s="263"/>
      <c r="M60" s="263"/>
      <c r="N60" s="263"/>
      <c r="O60" s="263"/>
      <c r="P60" s="263"/>
      <c r="Q60" s="263"/>
      <c r="R60" s="263">
        <v>0</v>
      </c>
      <c r="S60" s="263"/>
      <c r="T60" s="263"/>
      <c r="U60" s="263"/>
      <c r="V60" s="263">
        <v>0</v>
      </c>
      <c r="W60" s="263"/>
      <c r="X60" s="263"/>
      <c r="Y60" s="263"/>
      <c r="Z60" s="235" t="s">
        <v>164</v>
      </c>
      <c r="AA60" s="264"/>
    </row>
    <row r="61" spans="1:27" x14ac:dyDescent="0.3">
      <c r="A61" s="237" t="s">
        <v>440</v>
      </c>
      <c r="B61" s="235" t="s">
        <v>165</v>
      </c>
      <c r="C61" s="263">
        <f t="shared" si="25"/>
        <v>0</v>
      </c>
      <c r="D61" s="263">
        <v>0</v>
      </c>
      <c r="E61" s="263">
        <v>0</v>
      </c>
      <c r="F61" s="263">
        <v>0</v>
      </c>
      <c r="G61" s="263">
        <v>0</v>
      </c>
      <c r="H61" s="288">
        <f t="shared" si="26"/>
        <v>0</v>
      </c>
      <c r="I61" s="281"/>
      <c r="J61" s="263"/>
      <c r="K61" s="263"/>
      <c r="L61" s="263"/>
      <c r="M61" s="263"/>
      <c r="N61" s="263"/>
      <c r="O61" s="263"/>
      <c r="P61" s="263"/>
      <c r="Q61" s="263"/>
      <c r="R61" s="263"/>
      <c r="S61" s="263"/>
      <c r="T61" s="263"/>
      <c r="U61" s="263"/>
      <c r="V61" s="263">
        <v>0</v>
      </c>
      <c r="W61" s="263"/>
      <c r="X61" s="263"/>
      <c r="Y61" s="263"/>
      <c r="Z61" s="235" t="s">
        <v>165</v>
      </c>
      <c r="AA61" s="264"/>
    </row>
    <row r="62" spans="1:27" x14ac:dyDescent="0.3">
      <c r="A62" s="237" t="s">
        <v>441</v>
      </c>
      <c r="B62" s="235" t="s">
        <v>166</v>
      </c>
      <c r="C62" s="263">
        <f t="shared" si="25"/>
        <v>9163162</v>
      </c>
      <c r="D62" s="263">
        <v>0</v>
      </c>
      <c r="E62" s="263">
        <v>0</v>
      </c>
      <c r="F62" s="263">
        <v>0</v>
      </c>
      <c r="G62" s="263">
        <v>0</v>
      </c>
      <c r="H62" s="288">
        <f t="shared" si="26"/>
        <v>9163162</v>
      </c>
      <c r="I62" s="281"/>
      <c r="J62" s="263"/>
      <c r="K62" s="263"/>
      <c r="L62" s="263"/>
      <c r="M62" s="263"/>
      <c r="N62" s="263"/>
      <c r="O62" s="263"/>
      <c r="P62" s="263"/>
      <c r="Q62" s="263"/>
      <c r="R62" s="263"/>
      <c r="S62" s="263">
        <v>9163162</v>
      </c>
      <c r="T62" s="263"/>
      <c r="U62" s="263"/>
      <c r="V62" s="263">
        <v>0</v>
      </c>
      <c r="W62" s="263"/>
      <c r="X62" s="263"/>
      <c r="Y62" s="263"/>
      <c r="Z62" s="235" t="s">
        <v>166</v>
      </c>
      <c r="AA62" s="264"/>
    </row>
    <row r="63" spans="1:27" x14ac:dyDescent="0.3">
      <c r="A63" s="244" t="s">
        <v>403</v>
      </c>
      <c r="B63" s="243" t="s">
        <v>167</v>
      </c>
      <c r="C63" s="266">
        <f>SUM(C55:C62)</f>
        <v>11163162</v>
      </c>
      <c r="D63" s="266">
        <f>SUM(D55:D62)</f>
        <v>0</v>
      </c>
      <c r="E63" s="266">
        <f>SUM(E55:E62)</f>
        <v>0</v>
      </c>
      <c r="F63" s="266">
        <f t="shared" ref="F63:G63" si="27">SUM(F55:F62)</f>
        <v>0</v>
      </c>
      <c r="G63" s="266">
        <f t="shared" si="27"/>
        <v>0</v>
      </c>
      <c r="H63" s="289">
        <f>SUM(C63:G63)</f>
        <v>11163162</v>
      </c>
      <c r="I63" s="283">
        <f t="shared" ref="I63:Y63" si="28">SUM(I55:I62)</f>
        <v>0</v>
      </c>
      <c r="J63" s="266">
        <f t="shared" si="28"/>
        <v>0</v>
      </c>
      <c r="K63" s="266">
        <f t="shared" si="28"/>
        <v>2000000</v>
      </c>
      <c r="L63" s="266">
        <f t="shared" si="28"/>
        <v>0</v>
      </c>
      <c r="M63" s="266">
        <f t="shared" si="28"/>
        <v>0</v>
      </c>
      <c r="N63" s="266">
        <f t="shared" si="28"/>
        <v>0</v>
      </c>
      <c r="O63" s="266">
        <f t="shared" si="28"/>
        <v>0</v>
      </c>
      <c r="P63" s="266">
        <f t="shared" si="28"/>
        <v>0</v>
      </c>
      <c r="Q63" s="266">
        <f t="shared" si="28"/>
        <v>0</v>
      </c>
      <c r="R63" s="266">
        <f t="shared" si="28"/>
        <v>0</v>
      </c>
      <c r="S63" s="266">
        <f t="shared" si="28"/>
        <v>9163162</v>
      </c>
      <c r="T63" s="266">
        <f t="shared" si="28"/>
        <v>0</v>
      </c>
      <c r="U63" s="266">
        <f t="shared" si="28"/>
        <v>0</v>
      </c>
      <c r="V63" s="266">
        <f t="shared" si="28"/>
        <v>0</v>
      </c>
      <c r="W63" s="266">
        <f t="shared" si="28"/>
        <v>0</v>
      </c>
      <c r="X63" s="266">
        <f t="shared" si="28"/>
        <v>0</v>
      </c>
      <c r="Y63" s="266">
        <f t="shared" si="28"/>
        <v>0</v>
      </c>
      <c r="Z63" s="243" t="s">
        <v>167</v>
      </c>
      <c r="AA63" s="264"/>
    </row>
    <row r="64" spans="1:27" x14ac:dyDescent="0.3">
      <c r="A64" s="236" t="s">
        <v>442</v>
      </c>
      <c r="B64" s="235" t="s">
        <v>168</v>
      </c>
      <c r="C64" s="263">
        <f>I64+J64+K64+L64+M64+N64+O64+P64+Q64+R64+S64+T64+U64+V64+W64+X64+Y64</f>
        <v>0</v>
      </c>
      <c r="D64" s="263">
        <v>0</v>
      </c>
      <c r="E64" s="263">
        <v>0</v>
      </c>
      <c r="F64" s="263">
        <v>0</v>
      </c>
      <c r="G64" s="263">
        <v>0</v>
      </c>
      <c r="H64" s="288">
        <f>SUM(C64:G64)</f>
        <v>0</v>
      </c>
      <c r="I64" s="281">
        <v>0</v>
      </c>
      <c r="J64" s="263">
        <v>0</v>
      </c>
      <c r="K64" s="263">
        <v>0</v>
      </c>
      <c r="L64" s="263">
        <v>0</v>
      </c>
      <c r="M64" s="263">
        <v>0</v>
      </c>
      <c r="N64" s="263">
        <v>0</v>
      </c>
      <c r="O64" s="263">
        <v>0</v>
      </c>
      <c r="P64" s="263">
        <v>0</v>
      </c>
      <c r="Q64" s="263">
        <v>0</v>
      </c>
      <c r="R64" s="263">
        <v>0</v>
      </c>
      <c r="S64" s="263">
        <v>0</v>
      </c>
      <c r="T64" s="263">
        <v>0</v>
      </c>
      <c r="U64" s="263">
        <v>0</v>
      </c>
      <c r="V64" s="263"/>
      <c r="W64" s="263"/>
      <c r="X64" s="263"/>
      <c r="Y64" s="263"/>
      <c r="Z64" s="235" t="s">
        <v>168</v>
      </c>
      <c r="AA64" s="264"/>
    </row>
    <row r="65" spans="1:27" x14ac:dyDescent="0.3">
      <c r="A65" s="236" t="s">
        <v>169</v>
      </c>
      <c r="B65" s="235" t="s">
        <v>170</v>
      </c>
      <c r="C65" s="263">
        <f t="shared" ref="C65:C76" si="29">I65+J65+K65+L65+M65+N65+O65+P65+Q65+R65+S65+T65+U65+V65+W65+X65+Y65</f>
        <v>0</v>
      </c>
      <c r="D65" s="263">
        <v>0</v>
      </c>
      <c r="E65" s="263">
        <v>0</v>
      </c>
      <c r="F65" s="263">
        <v>0</v>
      </c>
      <c r="G65" s="263">
        <v>0</v>
      </c>
      <c r="H65" s="288">
        <f t="shared" ref="H65:H76" si="30">SUM(C65:G65)</f>
        <v>0</v>
      </c>
      <c r="I65" s="281">
        <v>0</v>
      </c>
      <c r="J65" s="263">
        <v>0</v>
      </c>
      <c r="K65" s="263">
        <v>0</v>
      </c>
      <c r="L65" s="263">
        <v>0</v>
      </c>
      <c r="M65" s="263">
        <v>0</v>
      </c>
      <c r="N65" s="263">
        <v>0</v>
      </c>
      <c r="O65" s="263">
        <v>0</v>
      </c>
      <c r="P65" s="263">
        <v>0</v>
      </c>
      <c r="Q65" s="263">
        <v>0</v>
      </c>
      <c r="R65" s="263">
        <v>0</v>
      </c>
      <c r="S65" s="263">
        <v>0</v>
      </c>
      <c r="T65" s="263">
        <v>0</v>
      </c>
      <c r="U65" s="263">
        <v>0</v>
      </c>
      <c r="V65" s="263"/>
      <c r="W65" s="263"/>
      <c r="X65" s="263"/>
      <c r="Y65" s="263"/>
      <c r="Z65" s="235" t="s">
        <v>170</v>
      </c>
      <c r="AA65" s="264"/>
    </row>
    <row r="66" spans="1:27" ht="39.6" x14ac:dyDescent="0.3">
      <c r="A66" s="236" t="s">
        <v>171</v>
      </c>
      <c r="B66" s="235" t="s">
        <v>172</v>
      </c>
      <c r="C66" s="263">
        <f t="shared" si="29"/>
        <v>0</v>
      </c>
      <c r="D66" s="263">
        <v>0</v>
      </c>
      <c r="E66" s="263">
        <v>0</v>
      </c>
      <c r="F66" s="263">
        <v>0</v>
      </c>
      <c r="G66" s="263">
        <v>0</v>
      </c>
      <c r="H66" s="288">
        <f t="shared" si="30"/>
        <v>0</v>
      </c>
      <c r="I66" s="281">
        <v>0</v>
      </c>
      <c r="J66" s="263">
        <v>0</v>
      </c>
      <c r="K66" s="263">
        <v>0</v>
      </c>
      <c r="L66" s="263">
        <v>0</v>
      </c>
      <c r="M66" s="263">
        <v>0</v>
      </c>
      <c r="N66" s="263">
        <v>0</v>
      </c>
      <c r="O66" s="263">
        <v>0</v>
      </c>
      <c r="P66" s="263">
        <v>0</v>
      </c>
      <c r="Q66" s="263">
        <v>0</v>
      </c>
      <c r="R66" s="263">
        <v>0</v>
      </c>
      <c r="S66" s="263">
        <v>0</v>
      </c>
      <c r="T66" s="263">
        <v>0</v>
      </c>
      <c r="U66" s="263">
        <v>0</v>
      </c>
      <c r="V66" s="263"/>
      <c r="W66" s="263"/>
      <c r="X66" s="263"/>
      <c r="Y66" s="263"/>
      <c r="Z66" s="235" t="s">
        <v>172</v>
      </c>
      <c r="AA66" s="264"/>
    </row>
    <row r="67" spans="1:27" ht="26.4" x14ac:dyDescent="0.3">
      <c r="A67" s="236" t="s">
        <v>404</v>
      </c>
      <c r="B67" s="235" t="s">
        <v>173</v>
      </c>
      <c r="C67" s="263">
        <f t="shared" si="29"/>
        <v>0</v>
      </c>
      <c r="D67" s="263">
        <v>0</v>
      </c>
      <c r="E67" s="263">
        <v>0</v>
      </c>
      <c r="F67" s="263">
        <v>0</v>
      </c>
      <c r="G67" s="263">
        <v>0</v>
      </c>
      <c r="H67" s="288">
        <f t="shared" si="30"/>
        <v>0</v>
      </c>
      <c r="I67" s="281">
        <v>0</v>
      </c>
      <c r="J67" s="263">
        <v>0</v>
      </c>
      <c r="K67" s="263">
        <v>0</v>
      </c>
      <c r="L67" s="263">
        <v>0</v>
      </c>
      <c r="M67" s="263">
        <v>0</v>
      </c>
      <c r="N67" s="263">
        <v>0</v>
      </c>
      <c r="O67" s="263">
        <v>0</v>
      </c>
      <c r="P67" s="263">
        <v>0</v>
      </c>
      <c r="Q67" s="263">
        <v>0</v>
      </c>
      <c r="R67" s="263">
        <v>0</v>
      </c>
      <c r="S67" s="263">
        <v>0</v>
      </c>
      <c r="T67" s="263">
        <v>0</v>
      </c>
      <c r="U67" s="263">
        <v>0</v>
      </c>
      <c r="V67" s="263"/>
      <c r="W67" s="263"/>
      <c r="X67" s="263"/>
      <c r="Y67" s="263"/>
      <c r="Z67" s="235" t="s">
        <v>173</v>
      </c>
      <c r="AA67" s="264"/>
    </row>
    <row r="68" spans="1:27" ht="39.6" x14ac:dyDescent="0.3">
      <c r="A68" s="236" t="s">
        <v>443</v>
      </c>
      <c r="B68" s="235" t="s">
        <v>174</v>
      </c>
      <c r="C68" s="263">
        <f t="shared" si="29"/>
        <v>0</v>
      </c>
      <c r="D68" s="263">
        <v>0</v>
      </c>
      <c r="E68" s="263">
        <v>0</v>
      </c>
      <c r="F68" s="263">
        <v>0</v>
      </c>
      <c r="G68" s="263">
        <v>0</v>
      </c>
      <c r="H68" s="288">
        <f t="shared" si="30"/>
        <v>0</v>
      </c>
      <c r="I68" s="281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v>0</v>
      </c>
      <c r="U68" s="263">
        <v>0</v>
      </c>
      <c r="V68" s="263"/>
      <c r="W68" s="263"/>
      <c r="X68" s="263"/>
      <c r="Y68" s="263"/>
      <c r="Z68" s="235" t="s">
        <v>174</v>
      </c>
      <c r="AA68" s="264"/>
    </row>
    <row r="69" spans="1:27" ht="26.4" x14ac:dyDescent="0.3">
      <c r="A69" s="236" t="s">
        <v>406</v>
      </c>
      <c r="B69" s="235" t="s">
        <v>175</v>
      </c>
      <c r="C69" s="263">
        <f t="shared" si="29"/>
        <v>4797325</v>
      </c>
      <c r="D69" s="263">
        <v>0</v>
      </c>
      <c r="E69" s="263">
        <v>0</v>
      </c>
      <c r="F69" s="263">
        <v>0</v>
      </c>
      <c r="G69" s="263">
        <v>0</v>
      </c>
      <c r="H69" s="288">
        <f t="shared" si="30"/>
        <v>4797325</v>
      </c>
      <c r="I69" s="281">
        <v>4797325</v>
      </c>
      <c r="J69" s="263">
        <v>0</v>
      </c>
      <c r="K69" s="263"/>
      <c r="L69" s="263">
        <v>0</v>
      </c>
      <c r="M69" s="263"/>
      <c r="N69" s="263"/>
      <c r="O69" s="263"/>
      <c r="P69" s="263"/>
      <c r="Q69" s="263"/>
      <c r="R69" s="263"/>
      <c r="S69" s="263"/>
      <c r="T69" s="263"/>
      <c r="U69" s="263"/>
      <c r="V69" s="263"/>
      <c r="W69" s="263"/>
      <c r="X69" s="263"/>
      <c r="Y69" s="263"/>
      <c r="Z69" s="235" t="s">
        <v>175</v>
      </c>
      <c r="AA69" s="264"/>
    </row>
    <row r="70" spans="1:27" ht="39.6" x14ac:dyDescent="0.3">
      <c r="A70" s="236" t="s">
        <v>444</v>
      </c>
      <c r="B70" s="235" t="s">
        <v>176</v>
      </c>
      <c r="C70" s="263">
        <f t="shared" si="29"/>
        <v>0</v>
      </c>
      <c r="D70" s="263">
        <v>0</v>
      </c>
      <c r="E70" s="263">
        <v>0</v>
      </c>
      <c r="F70" s="263">
        <v>0</v>
      </c>
      <c r="G70" s="263">
        <v>0</v>
      </c>
      <c r="H70" s="288">
        <f t="shared" si="30"/>
        <v>0</v>
      </c>
      <c r="I70" s="281">
        <v>0</v>
      </c>
      <c r="J70" s="263">
        <v>0</v>
      </c>
      <c r="K70" s="263">
        <v>0</v>
      </c>
      <c r="L70" s="263">
        <v>0</v>
      </c>
      <c r="M70" s="263">
        <v>0</v>
      </c>
      <c r="N70" s="263">
        <v>0</v>
      </c>
      <c r="O70" s="263">
        <v>0</v>
      </c>
      <c r="P70" s="263">
        <v>0</v>
      </c>
      <c r="Q70" s="263">
        <v>0</v>
      </c>
      <c r="R70" s="263">
        <v>0</v>
      </c>
      <c r="S70" s="263">
        <v>0</v>
      </c>
      <c r="T70" s="263">
        <v>0</v>
      </c>
      <c r="U70" s="263">
        <v>0</v>
      </c>
      <c r="V70" s="263"/>
      <c r="W70" s="263"/>
      <c r="X70" s="263"/>
      <c r="Y70" s="263"/>
      <c r="Z70" s="235" t="s">
        <v>176</v>
      </c>
      <c r="AA70" s="264"/>
    </row>
    <row r="71" spans="1:27" ht="26.4" x14ac:dyDescent="0.3">
      <c r="A71" s="236" t="s">
        <v>445</v>
      </c>
      <c r="B71" s="235" t="s">
        <v>177</v>
      </c>
      <c r="C71" s="263">
        <f t="shared" si="29"/>
        <v>0</v>
      </c>
      <c r="D71" s="263">
        <v>0</v>
      </c>
      <c r="E71" s="263">
        <v>0</v>
      </c>
      <c r="F71" s="263">
        <v>0</v>
      </c>
      <c r="G71" s="263">
        <v>0</v>
      </c>
      <c r="H71" s="288">
        <f t="shared" si="30"/>
        <v>0</v>
      </c>
      <c r="I71" s="281">
        <v>0</v>
      </c>
      <c r="J71" s="263">
        <v>0</v>
      </c>
      <c r="K71" s="263">
        <v>0</v>
      </c>
      <c r="L71" s="263">
        <v>0</v>
      </c>
      <c r="M71" s="263">
        <v>0</v>
      </c>
      <c r="N71" s="263">
        <v>0</v>
      </c>
      <c r="O71" s="263">
        <v>0</v>
      </c>
      <c r="P71" s="263">
        <v>0</v>
      </c>
      <c r="Q71" s="263">
        <v>0</v>
      </c>
      <c r="R71" s="263">
        <v>0</v>
      </c>
      <c r="S71" s="263">
        <v>0</v>
      </c>
      <c r="T71" s="263">
        <v>0</v>
      </c>
      <c r="U71" s="263">
        <v>0</v>
      </c>
      <c r="V71" s="263"/>
      <c r="W71" s="263"/>
      <c r="X71" s="263"/>
      <c r="Y71" s="263"/>
      <c r="Z71" s="235" t="s">
        <v>177</v>
      </c>
      <c r="AA71" s="264"/>
    </row>
    <row r="72" spans="1:27" x14ac:dyDescent="0.3">
      <c r="A72" s="236" t="s">
        <v>178</v>
      </c>
      <c r="B72" s="235" t="s">
        <v>179</v>
      </c>
      <c r="C72" s="263">
        <f t="shared" si="29"/>
        <v>0</v>
      </c>
      <c r="D72" s="263">
        <v>0</v>
      </c>
      <c r="E72" s="263">
        <v>0</v>
      </c>
      <c r="F72" s="263">
        <v>0</v>
      </c>
      <c r="G72" s="263">
        <v>0</v>
      </c>
      <c r="H72" s="288">
        <f t="shared" si="30"/>
        <v>0</v>
      </c>
      <c r="I72" s="281">
        <v>0</v>
      </c>
      <c r="J72" s="263">
        <v>0</v>
      </c>
      <c r="K72" s="263">
        <v>0</v>
      </c>
      <c r="L72" s="263">
        <v>0</v>
      </c>
      <c r="M72" s="263">
        <v>0</v>
      </c>
      <c r="N72" s="263">
        <v>0</v>
      </c>
      <c r="O72" s="263">
        <v>0</v>
      </c>
      <c r="P72" s="263">
        <v>0</v>
      </c>
      <c r="Q72" s="263">
        <v>0</v>
      </c>
      <c r="R72" s="263">
        <v>0</v>
      </c>
      <c r="S72" s="263">
        <v>0</v>
      </c>
      <c r="T72" s="263">
        <v>0</v>
      </c>
      <c r="U72" s="263">
        <v>0</v>
      </c>
      <c r="V72" s="263"/>
      <c r="W72" s="263"/>
      <c r="X72" s="263"/>
      <c r="Y72" s="263"/>
      <c r="Z72" s="235" t="s">
        <v>179</v>
      </c>
      <c r="AA72" s="264"/>
    </row>
    <row r="73" spans="1:27" x14ac:dyDescent="0.3">
      <c r="A73" s="233" t="s">
        <v>180</v>
      </c>
      <c r="B73" s="235" t="s">
        <v>181</v>
      </c>
      <c r="C73" s="263">
        <f t="shared" si="29"/>
        <v>0</v>
      </c>
      <c r="D73" s="263">
        <v>0</v>
      </c>
      <c r="E73" s="263">
        <v>0</v>
      </c>
      <c r="F73" s="263">
        <v>0</v>
      </c>
      <c r="G73" s="263">
        <v>0</v>
      </c>
      <c r="H73" s="288">
        <f t="shared" si="30"/>
        <v>0</v>
      </c>
      <c r="I73" s="281">
        <v>0</v>
      </c>
      <c r="J73" s="263">
        <v>0</v>
      </c>
      <c r="K73" s="263">
        <v>0</v>
      </c>
      <c r="L73" s="263">
        <v>0</v>
      </c>
      <c r="M73" s="263">
        <v>0</v>
      </c>
      <c r="N73" s="263">
        <v>0</v>
      </c>
      <c r="O73" s="263">
        <v>0</v>
      </c>
      <c r="P73" s="263">
        <v>0</v>
      </c>
      <c r="Q73" s="263">
        <v>0</v>
      </c>
      <c r="R73" s="263">
        <v>0</v>
      </c>
      <c r="S73" s="263">
        <v>0</v>
      </c>
      <c r="T73" s="263">
        <v>0</v>
      </c>
      <c r="U73" s="263">
        <v>0</v>
      </c>
      <c r="V73" s="263"/>
      <c r="W73" s="263"/>
      <c r="X73" s="263"/>
      <c r="Y73" s="263"/>
      <c r="Z73" s="235" t="s">
        <v>181</v>
      </c>
      <c r="AA73" s="264"/>
    </row>
    <row r="74" spans="1:27" ht="26.4" x14ac:dyDescent="0.3">
      <c r="A74" s="236" t="s">
        <v>446</v>
      </c>
      <c r="B74" s="235" t="s">
        <v>183</v>
      </c>
      <c r="C74" s="263">
        <f t="shared" si="29"/>
        <v>1173817</v>
      </c>
      <c r="D74" s="263">
        <v>0</v>
      </c>
      <c r="E74" s="263">
        <v>0</v>
      </c>
      <c r="F74" s="263">
        <v>0</v>
      </c>
      <c r="G74" s="263">
        <v>0</v>
      </c>
      <c r="H74" s="288">
        <f t="shared" si="30"/>
        <v>1173817</v>
      </c>
      <c r="I74" s="281">
        <v>1173817</v>
      </c>
      <c r="J74" s="263">
        <v>0</v>
      </c>
      <c r="K74" s="263"/>
      <c r="L74" s="263">
        <v>0</v>
      </c>
      <c r="M74" s="263"/>
      <c r="N74" s="263"/>
      <c r="O74" s="263">
        <v>0</v>
      </c>
      <c r="P74" s="263"/>
      <c r="Q74" s="263">
        <v>0</v>
      </c>
      <c r="R74" s="263"/>
      <c r="S74" s="263">
        <v>0</v>
      </c>
      <c r="T74" s="263"/>
      <c r="U74" s="263"/>
      <c r="V74" s="263"/>
      <c r="W74" s="263"/>
      <c r="X74" s="263"/>
      <c r="Y74" s="263"/>
      <c r="Z74" s="235" t="s">
        <v>182</v>
      </c>
      <c r="AA74" s="264"/>
    </row>
    <row r="75" spans="1:27" x14ac:dyDescent="0.3">
      <c r="A75" s="233" t="s">
        <v>628</v>
      </c>
      <c r="B75" s="235" t="s">
        <v>844</v>
      </c>
      <c r="C75" s="263">
        <f t="shared" si="29"/>
        <v>58106685</v>
      </c>
      <c r="D75" s="263">
        <v>0</v>
      </c>
      <c r="E75" s="263">
        <v>0</v>
      </c>
      <c r="F75" s="263">
        <v>0</v>
      </c>
      <c r="G75" s="263">
        <v>0</v>
      </c>
      <c r="H75" s="288">
        <f t="shared" si="30"/>
        <v>58106685</v>
      </c>
      <c r="I75" s="281">
        <v>0</v>
      </c>
      <c r="J75" s="263">
        <v>0</v>
      </c>
      <c r="K75" s="263">
        <v>0</v>
      </c>
      <c r="L75" s="263">
        <v>58106685</v>
      </c>
      <c r="M75" s="263">
        <v>0</v>
      </c>
      <c r="N75" s="263">
        <v>0</v>
      </c>
      <c r="O75" s="263">
        <v>0</v>
      </c>
      <c r="P75" s="263">
        <v>0</v>
      </c>
      <c r="Q75" s="263">
        <v>0</v>
      </c>
      <c r="R75" s="263">
        <v>0</v>
      </c>
      <c r="S75" s="263">
        <v>0</v>
      </c>
      <c r="T75" s="263">
        <v>0</v>
      </c>
      <c r="U75" s="263">
        <v>0</v>
      </c>
      <c r="V75" s="263"/>
      <c r="W75" s="263"/>
      <c r="X75" s="263"/>
      <c r="Y75" s="263"/>
      <c r="Z75" s="235" t="s">
        <v>183</v>
      </c>
      <c r="AA75" s="264"/>
    </row>
    <row r="76" spans="1:27" x14ac:dyDescent="0.3">
      <c r="A76" s="233" t="s">
        <v>629</v>
      </c>
      <c r="B76" s="235" t="s">
        <v>844</v>
      </c>
      <c r="C76" s="263">
        <f t="shared" si="29"/>
        <v>0</v>
      </c>
      <c r="D76" s="263">
        <v>0</v>
      </c>
      <c r="E76" s="263">
        <v>0</v>
      </c>
      <c r="F76" s="263">
        <v>0</v>
      </c>
      <c r="G76" s="263">
        <v>0</v>
      </c>
      <c r="H76" s="288">
        <f t="shared" si="30"/>
        <v>0</v>
      </c>
      <c r="I76" s="281">
        <v>0</v>
      </c>
      <c r="J76" s="263">
        <v>0</v>
      </c>
      <c r="K76" s="263">
        <v>0</v>
      </c>
      <c r="L76" s="263">
        <v>0</v>
      </c>
      <c r="M76" s="263">
        <v>0</v>
      </c>
      <c r="N76" s="263">
        <v>0</v>
      </c>
      <c r="O76" s="263">
        <v>0</v>
      </c>
      <c r="P76" s="263">
        <v>0</v>
      </c>
      <c r="Q76" s="263">
        <v>0</v>
      </c>
      <c r="R76" s="263">
        <v>0</v>
      </c>
      <c r="S76" s="263">
        <v>0</v>
      </c>
      <c r="T76" s="263">
        <v>0</v>
      </c>
      <c r="U76" s="263">
        <v>0</v>
      </c>
      <c r="V76" s="263"/>
      <c r="W76" s="263"/>
      <c r="X76" s="263"/>
      <c r="Y76" s="263"/>
      <c r="Z76" s="235" t="s">
        <v>183</v>
      </c>
      <c r="AA76" s="264"/>
    </row>
    <row r="77" spans="1:27" x14ac:dyDescent="0.3">
      <c r="A77" s="244" t="s">
        <v>409</v>
      </c>
      <c r="B77" s="243" t="s">
        <v>184</v>
      </c>
      <c r="C77" s="266">
        <f>SUM(C64:C76)</f>
        <v>64077827</v>
      </c>
      <c r="D77" s="266">
        <f>SUM(D64:D76)</f>
        <v>0</v>
      </c>
      <c r="E77" s="266">
        <f>SUM(E64:E76)</f>
        <v>0</v>
      </c>
      <c r="F77" s="266">
        <f t="shared" ref="F77:G77" si="31">SUM(F64:F76)</f>
        <v>0</v>
      </c>
      <c r="G77" s="266">
        <f t="shared" si="31"/>
        <v>0</v>
      </c>
      <c r="H77" s="289">
        <f>SUM(C77:G77)</f>
        <v>64077827</v>
      </c>
      <c r="I77" s="283">
        <f t="shared" ref="I77:Y77" si="32">SUM(I64:I76)</f>
        <v>5971142</v>
      </c>
      <c r="J77" s="266">
        <f t="shared" si="32"/>
        <v>0</v>
      </c>
      <c r="K77" s="266">
        <f t="shared" si="32"/>
        <v>0</v>
      </c>
      <c r="L77" s="266">
        <f t="shared" si="32"/>
        <v>58106685</v>
      </c>
      <c r="M77" s="266">
        <f t="shared" si="32"/>
        <v>0</v>
      </c>
      <c r="N77" s="266">
        <f t="shared" si="32"/>
        <v>0</v>
      </c>
      <c r="O77" s="266">
        <f t="shared" si="32"/>
        <v>0</v>
      </c>
      <c r="P77" s="266">
        <f t="shared" si="32"/>
        <v>0</v>
      </c>
      <c r="Q77" s="266">
        <f t="shared" si="32"/>
        <v>0</v>
      </c>
      <c r="R77" s="266">
        <f t="shared" si="32"/>
        <v>0</v>
      </c>
      <c r="S77" s="266">
        <f t="shared" si="32"/>
        <v>0</v>
      </c>
      <c r="T77" s="266">
        <f t="shared" si="32"/>
        <v>0</v>
      </c>
      <c r="U77" s="266">
        <f t="shared" si="32"/>
        <v>0</v>
      </c>
      <c r="V77" s="266">
        <f t="shared" si="32"/>
        <v>0</v>
      </c>
      <c r="W77" s="266">
        <f t="shared" si="32"/>
        <v>0</v>
      </c>
      <c r="X77" s="266">
        <f t="shared" si="32"/>
        <v>0</v>
      </c>
      <c r="Y77" s="266">
        <f t="shared" si="32"/>
        <v>0</v>
      </c>
      <c r="Z77" s="243" t="s">
        <v>184</v>
      </c>
      <c r="AA77" s="264"/>
    </row>
    <row r="78" spans="1:27" ht="15.6" x14ac:dyDescent="0.3">
      <c r="A78" s="267" t="s">
        <v>577</v>
      </c>
      <c r="B78" s="243"/>
      <c r="C78" s="265">
        <f>C28+C29+C54+C63+C77</f>
        <v>163599738</v>
      </c>
      <c r="D78" s="265">
        <f t="shared" ref="D78:H78" si="33">D28+D29+D54+D63+D77</f>
        <v>65693763</v>
      </c>
      <c r="E78" s="265">
        <f t="shared" si="33"/>
        <v>25509068</v>
      </c>
      <c r="F78" s="265">
        <f t="shared" si="33"/>
        <v>3637000</v>
      </c>
      <c r="G78" s="265">
        <f t="shared" si="33"/>
        <v>1996280</v>
      </c>
      <c r="H78" s="290">
        <f t="shared" si="33"/>
        <v>260435849</v>
      </c>
      <c r="I78" s="282">
        <f t="shared" ref="I78:Y78" si="34">I28+I29+I54+I63+I77</f>
        <v>5971142</v>
      </c>
      <c r="J78" s="461">
        <f t="shared" si="34"/>
        <v>9189465</v>
      </c>
      <c r="K78" s="265">
        <f t="shared" si="34"/>
        <v>2000000</v>
      </c>
      <c r="L78" s="265">
        <f t="shared" si="34"/>
        <v>77236851</v>
      </c>
      <c r="M78" s="265">
        <f t="shared" si="34"/>
        <v>3970000</v>
      </c>
      <c r="N78" s="461">
        <f t="shared" si="34"/>
        <v>340000</v>
      </c>
      <c r="O78" s="265">
        <f t="shared" si="34"/>
        <v>600000</v>
      </c>
      <c r="P78" s="461">
        <f t="shared" si="34"/>
        <v>5101418</v>
      </c>
      <c r="Q78" s="265">
        <f t="shared" si="34"/>
        <v>0</v>
      </c>
      <c r="R78" s="265">
        <f>R28+R29+R54+R63+R77</f>
        <v>3500622</v>
      </c>
      <c r="S78" s="265">
        <f t="shared" si="34"/>
        <v>11091082</v>
      </c>
      <c r="T78" s="265">
        <f t="shared" si="34"/>
        <v>12810983</v>
      </c>
      <c r="U78" s="265">
        <f t="shared" si="34"/>
        <v>9413595</v>
      </c>
      <c r="V78" s="265">
        <f t="shared" si="34"/>
        <v>22321000</v>
      </c>
      <c r="W78" s="265">
        <f t="shared" si="34"/>
        <v>53580</v>
      </c>
      <c r="X78" s="265">
        <f t="shared" si="34"/>
        <v>0</v>
      </c>
      <c r="Y78" s="265">
        <f t="shared" si="34"/>
        <v>0</v>
      </c>
      <c r="Z78" s="243"/>
      <c r="AA78" s="264"/>
    </row>
    <row r="79" spans="1:27" x14ac:dyDescent="0.3">
      <c r="A79" s="245" t="s">
        <v>185</v>
      </c>
      <c r="B79" s="235" t="s">
        <v>186</v>
      </c>
      <c r="C79" s="263">
        <f>I79+J79+K79+L79+M79+N79+O79+P79+Q79+R79+S79+T79+U79+V79+W79+X79+Y79</f>
        <v>0</v>
      </c>
      <c r="D79" s="263">
        <v>0</v>
      </c>
      <c r="E79" s="263">
        <v>0</v>
      </c>
      <c r="F79" s="263">
        <v>0</v>
      </c>
      <c r="G79" s="263">
        <v>0</v>
      </c>
      <c r="H79" s="288">
        <f>SUM(C79:G79)</f>
        <v>0</v>
      </c>
      <c r="I79" s="281">
        <v>0</v>
      </c>
      <c r="J79" s="263">
        <v>0</v>
      </c>
      <c r="K79" s="263">
        <v>0</v>
      </c>
      <c r="L79" s="263">
        <v>0</v>
      </c>
      <c r="M79" s="263">
        <v>0</v>
      </c>
      <c r="N79" s="263">
        <v>0</v>
      </c>
      <c r="O79" s="263">
        <v>0</v>
      </c>
      <c r="P79" s="263">
        <v>0</v>
      </c>
      <c r="Q79" s="263">
        <v>0</v>
      </c>
      <c r="R79" s="263">
        <v>0</v>
      </c>
      <c r="S79" s="263">
        <v>0</v>
      </c>
      <c r="T79" s="263">
        <v>0</v>
      </c>
      <c r="U79" s="263">
        <v>0</v>
      </c>
      <c r="V79" s="263"/>
      <c r="W79" s="263"/>
      <c r="X79" s="263"/>
      <c r="Y79" s="263"/>
      <c r="Z79" s="235" t="s">
        <v>186</v>
      </c>
      <c r="AA79" s="264"/>
    </row>
    <row r="80" spans="1:27" x14ac:dyDescent="0.3">
      <c r="A80" s="245" t="s">
        <v>447</v>
      </c>
      <c r="B80" s="235" t="s">
        <v>187</v>
      </c>
      <c r="C80" s="263">
        <f t="shared" ref="C80:C85" si="35">I80+J80+K80+L80+M80+N80+O80+P80+Q80+R80+S80+T80+U80+V80+W80+X80+Y80</f>
        <v>0</v>
      </c>
      <c r="D80" s="263">
        <v>0</v>
      </c>
      <c r="E80" s="263">
        <v>0</v>
      </c>
      <c r="F80" s="263">
        <v>0</v>
      </c>
      <c r="G80" s="263">
        <v>0</v>
      </c>
      <c r="H80" s="288">
        <f t="shared" ref="H80:H85" si="36">SUM(C80:G80)</f>
        <v>0</v>
      </c>
      <c r="I80" s="281">
        <v>0</v>
      </c>
      <c r="J80" s="263">
        <v>0</v>
      </c>
      <c r="K80" s="263">
        <v>0</v>
      </c>
      <c r="L80" s="263">
        <v>0</v>
      </c>
      <c r="M80" s="263">
        <v>0</v>
      </c>
      <c r="N80" s="263">
        <v>0</v>
      </c>
      <c r="O80" s="263">
        <v>0</v>
      </c>
      <c r="P80" s="263">
        <v>0</v>
      </c>
      <c r="Q80" s="263">
        <v>0</v>
      </c>
      <c r="R80" s="263">
        <v>0</v>
      </c>
      <c r="S80" s="263">
        <v>0</v>
      </c>
      <c r="T80" s="263">
        <v>0</v>
      </c>
      <c r="U80" s="263">
        <v>0</v>
      </c>
      <c r="V80" s="263"/>
      <c r="W80" s="263"/>
      <c r="X80" s="263"/>
      <c r="Y80" s="263"/>
      <c r="Z80" s="235" t="s">
        <v>187</v>
      </c>
      <c r="AA80" s="264"/>
    </row>
    <row r="81" spans="1:27" x14ac:dyDescent="0.3">
      <c r="A81" s="245" t="s">
        <v>188</v>
      </c>
      <c r="B81" s="235" t="s">
        <v>189</v>
      </c>
      <c r="C81" s="263">
        <f t="shared" si="35"/>
        <v>0</v>
      </c>
      <c r="D81" s="263">
        <v>200000</v>
      </c>
      <c r="E81" s="263">
        <v>0</v>
      </c>
      <c r="F81" s="263">
        <v>0</v>
      </c>
      <c r="G81" s="263">
        <v>0</v>
      </c>
      <c r="H81" s="288">
        <f t="shared" si="36"/>
        <v>200000</v>
      </c>
      <c r="I81" s="281">
        <v>0</v>
      </c>
      <c r="J81" s="263">
        <v>0</v>
      </c>
      <c r="K81" s="263">
        <v>0</v>
      </c>
      <c r="L81" s="263">
        <v>0</v>
      </c>
      <c r="M81" s="263">
        <v>0</v>
      </c>
      <c r="N81" s="263">
        <v>0</v>
      </c>
      <c r="O81" s="263">
        <v>0</v>
      </c>
      <c r="P81" s="263">
        <v>0</v>
      </c>
      <c r="Q81" s="263">
        <v>0</v>
      </c>
      <c r="R81" s="263">
        <v>0</v>
      </c>
      <c r="S81" s="263">
        <v>0</v>
      </c>
      <c r="T81" s="263">
        <v>0</v>
      </c>
      <c r="U81" s="263">
        <v>0</v>
      </c>
      <c r="V81" s="263"/>
      <c r="W81" s="263"/>
      <c r="X81" s="263"/>
      <c r="Y81" s="263"/>
      <c r="Z81" s="235" t="s">
        <v>189</v>
      </c>
      <c r="AA81" s="264"/>
    </row>
    <row r="82" spans="1:27" x14ac:dyDescent="0.3">
      <c r="A82" s="245" t="s">
        <v>190</v>
      </c>
      <c r="B82" s="235" t="s">
        <v>191</v>
      </c>
      <c r="C82" s="263">
        <f t="shared" si="35"/>
        <v>2865172</v>
      </c>
      <c r="D82" s="263">
        <v>200000</v>
      </c>
      <c r="E82" s="263">
        <v>0</v>
      </c>
      <c r="F82" s="263">
        <v>0</v>
      </c>
      <c r="G82" s="263">
        <v>0</v>
      </c>
      <c r="H82" s="288">
        <f t="shared" si="36"/>
        <v>3065172</v>
      </c>
      <c r="I82" s="281"/>
      <c r="J82" s="263"/>
      <c r="K82" s="263"/>
      <c r="L82" s="263">
        <v>1023622</v>
      </c>
      <c r="M82" s="263"/>
      <c r="N82" s="263"/>
      <c r="O82" s="263"/>
      <c r="P82" s="263"/>
      <c r="Q82" s="263"/>
      <c r="R82" s="263"/>
      <c r="S82" s="263"/>
      <c r="T82" s="263">
        <v>1781550</v>
      </c>
      <c r="U82" s="263">
        <v>60000</v>
      </c>
      <c r="V82" s="263"/>
      <c r="W82" s="263"/>
      <c r="X82" s="263"/>
      <c r="Y82" s="263"/>
      <c r="Z82" s="235" t="s">
        <v>191</v>
      </c>
      <c r="AA82" s="264"/>
    </row>
    <row r="83" spans="1:27" x14ac:dyDescent="0.3">
      <c r="A83" s="240" t="s">
        <v>192</v>
      </c>
      <c r="B83" s="235" t="s">
        <v>193</v>
      </c>
      <c r="C83" s="263">
        <f t="shared" si="35"/>
        <v>0</v>
      </c>
      <c r="D83" s="263">
        <v>0</v>
      </c>
      <c r="E83" s="263">
        <v>0</v>
      </c>
      <c r="F83" s="263">
        <v>0</v>
      </c>
      <c r="G83" s="263">
        <v>0</v>
      </c>
      <c r="H83" s="288">
        <f t="shared" si="36"/>
        <v>0</v>
      </c>
      <c r="I83" s="281">
        <v>0</v>
      </c>
      <c r="J83" s="263">
        <v>0</v>
      </c>
      <c r="K83" s="263">
        <v>0</v>
      </c>
      <c r="L83" s="263">
        <v>0</v>
      </c>
      <c r="M83" s="263">
        <v>0</v>
      </c>
      <c r="N83" s="263">
        <v>0</v>
      </c>
      <c r="O83" s="263">
        <v>0</v>
      </c>
      <c r="P83" s="263">
        <v>0</v>
      </c>
      <c r="Q83" s="263">
        <v>0</v>
      </c>
      <c r="R83" s="263">
        <v>0</v>
      </c>
      <c r="S83" s="263">
        <v>0</v>
      </c>
      <c r="T83" s="263">
        <v>0</v>
      </c>
      <c r="U83" s="263">
        <v>0</v>
      </c>
      <c r="V83" s="263"/>
      <c r="W83" s="263"/>
      <c r="X83" s="263"/>
      <c r="Y83" s="263"/>
      <c r="Z83" s="235" t="s">
        <v>193</v>
      </c>
      <c r="AA83" s="264"/>
    </row>
    <row r="84" spans="1:27" x14ac:dyDescent="0.3">
      <c r="A84" s="240" t="s">
        <v>194</v>
      </c>
      <c r="B84" s="235" t="s">
        <v>195</v>
      </c>
      <c r="C84" s="263">
        <f t="shared" si="35"/>
        <v>0</v>
      </c>
      <c r="D84" s="263">
        <v>0</v>
      </c>
      <c r="E84" s="263">
        <v>0</v>
      </c>
      <c r="F84" s="263">
        <v>0</v>
      </c>
      <c r="G84" s="263">
        <v>0</v>
      </c>
      <c r="H84" s="288">
        <f t="shared" si="36"/>
        <v>0</v>
      </c>
      <c r="I84" s="281">
        <v>0</v>
      </c>
      <c r="J84" s="263">
        <v>0</v>
      </c>
      <c r="K84" s="263">
        <v>0</v>
      </c>
      <c r="L84" s="263">
        <v>0</v>
      </c>
      <c r="M84" s="263">
        <v>0</v>
      </c>
      <c r="N84" s="263">
        <v>0</v>
      </c>
      <c r="O84" s="263">
        <v>0</v>
      </c>
      <c r="P84" s="263">
        <v>0</v>
      </c>
      <c r="Q84" s="263">
        <v>0</v>
      </c>
      <c r="R84" s="263">
        <v>0</v>
      </c>
      <c r="S84" s="263">
        <v>0</v>
      </c>
      <c r="T84" s="263">
        <v>0</v>
      </c>
      <c r="U84" s="263">
        <v>0</v>
      </c>
      <c r="V84" s="263"/>
      <c r="W84" s="263"/>
      <c r="X84" s="263"/>
      <c r="Y84" s="263"/>
      <c r="Z84" s="235" t="s">
        <v>195</v>
      </c>
      <c r="AA84" s="264"/>
    </row>
    <row r="85" spans="1:27" x14ac:dyDescent="0.3">
      <c r="A85" s="240" t="s">
        <v>196</v>
      </c>
      <c r="B85" s="235" t="s">
        <v>197</v>
      </c>
      <c r="C85" s="263">
        <f t="shared" si="35"/>
        <v>495078</v>
      </c>
      <c r="D85" s="263">
        <v>108000</v>
      </c>
      <c r="E85" s="263">
        <v>0</v>
      </c>
      <c r="F85" s="263">
        <v>0</v>
      </c>
      <c r="G85" s="263">
        <v>0</v>
      </c>
      <c r="H85" s="288">
        <f t="shared" si="36"/>
        <v>603078</v>
      </c>
      <c r="I85" s="281"/>
      <c r="J85" s="263"/>
      <c r="K85" s="263"/>
      <c r="L85" s="263">
        <v>276378</v>
      </c>
      <c r="M85" s="263"/>
      <c r="N85" s="263"/>
      <c r="O85" s="263"/>
      <c r="P85" s="263"/>
      <c r="Q85" s="263"/>
      <c r="R85" s="263"/>
      <c r="S85" s="263"/>
      <c r="T85" s="263">
        <v>202500</v>
      </c>
      <c r="U85" s="263">
        <v>16200</v>
      </c>
      <c r="V85" s="263"/>
      <c r="W85" s="263"/>
      <c r="X85" s="263"/>
      <c r="Y85" s="263"/>
      <c r="Z85" s="235" t="s">
        <v>197</v>
      </c>
      <c r="AA85" s="264"/>
    </row>
    <row r="86" spans="1:27" x14ac:dyDescent="0.3">
      <c r="A86" s="246" t="s">
        <v>411</v>
      </c>
      <c r="B86" s="243" t="s">
        <v>198</v>
      </c>
      <c r="C86" s="266">
        <f>SUM(C79:C85)</f>
        <v>3360250</v>
      </c>
      <c r="D86" s="266">
        <f>SUM(D79:D85)</f>
        <v>508000</v>
      </c>
      <c r="E86" s="266">
        <f>SUM(E79:E85)</f>
        <v>0</v>
      </c>
      <c r="F86" s="266">
        <f t="shared" ref="F86:G86" si="37">SUM(F79:F85)</f>
        <v>0</v>
      </c>
      <c r="G86" s="266">
        <f t="shared" si="37"/>
        <v>0</v>
      </c>
      <c r="H86" s="289">
        <f>SUM(C86:G86)</f>
        <v>3868250</v>
      </c>
      <c r="I86" s="283">
        <f t="shared" ref="I86:Y86" si="38">SUM(I79:I85)</f>
        <v>0</v>
      </c>
      <c r="J86" s="266">
        <f t="shared" si="38"/>
        <v>0</v>
      </c>
      <c r="K86" s="266">
        <f t="shared" si="38"/>
        <v>0</v>
      </c>
      <c r="L86" s="266">
        <f>SUM(L79:L85)</f>
        <v>1300000</v>
      </c>
      <c r="M86" s="266">
        <f t="shared" si="38"/>
        <v>0</v>
      </c>
      <c r="N86" s="266">
        <f t="shared" si="38"/>
        <v>0</v>
      </c>
      <c r="O86" s="266">
        <f t="shared" si="38"/>
        <v>0</v>
      </c>
      <c r="P86" s="266">
        <f t="shared" si="38"/>
        <v>0</v>
      </c>
      <c r="Q86" s="266">
        <f t="shared" si="38"/>
        <v>0</v>
      </c>
      <c r="R86" s="266">
        <f t="shared" si="38"/>
        <v>0</v>
      </c>
      <c r="S86" s="266">
        <f t="shared" si="38"/>
        <v>0</v>
      </c>
      <c r="T86" s="266">
        <f t="shared" si="38"/>
        <v>1984050</v>
      </c>
      <c r="U86" s="266">
        <f t="shared" si="38"/>
        <v>76200</v>
      </c>
      <c r="V86" s="266">
        <f t="shared" si="38"/>
        <v>0</v>
      </c>
      <c r="W86" s="266">
        <f t="shared" si="38"/>
        <v>0</v>
      </c>
      <c r="X86" s="266">
        <f t="shared" si="38"/>
        <v>0</v>
      </c>
      <c r="Y86" s="266">
        <f t="shared" si="38"/>
        <v>0</v>
      </c>
      <c r="Z86" s="243" t="s">
        <v>198</v>
      </c>
      <c r="AA86" s="264"/>
    </row>
    <row r="87" spans="1:27" x14ac:dyDescent="0.3">
      <c r="A87" s="237" t="s">
        <v>199</v>
      </c>
      <c r="B87" s="235" t="s">
        <v>200</v>
      </c>
      <c r="C87" s="263">
        <f>I87+J87+K87+L87+M87+N87+O87+P87+Q87+R87+S87+T87+U87+V87+W87+X87+Y87</f>
        <v>26328221</v>
      </c>
      <c r="D87" s="263">
        <v>0</v>
      </c>
      <c r="E87" s="263">
        <v>0</v>
      </c>
      <c r="F87" s="263">
        <v>0</v>
      </c>
      <c r="G87" s="263">
        <v>0</v>
      </c>
      <c r="H87" s="288">
        <f>SUM(C87:G87)</f>
        <v>26328221</v>
      </c>
      <c r="I87" s="281"/>
      <c r="J87" s="263"/>
      <c r="K87" s="263"/>
      <c r="L87" s="263">
        <v>0</v>
      </c>
      <c r="M87" s="263"/>
      <c r="N87" s="263"/>
      <c r="O87" s="263">
        <v>22585221</v>
      </c>
      <c r="P87" s="263"/>
      <c r="Q87" s="263"/>
      <c r="R87" s="263"/>
      <c r="S87" s="263"/>
      <c r="T87" s="263">
        <v>3743000</v>
      </c>
      <c r="U87" s="263"/>
      <c r="V87" s="263"/>
      <c r="W87" s="263"/>
      <c r="X87" s="263"/>
      <c r="Y87" s="263"/>
      <c r="Z87" s="235" t="s">
        <v>200</v>
      </c>
      <c r="AA87" s="264"/>
    </row>
    <row r="88" spans="1:27" x14ac:dyDescent="0.3">
      <c r="A88" s="237" t="s">
        <v>201</v>
      </c>
      <c r="B88" s="235" t="s">
        <v>202</v>
      </c>
      <c r="C88" s="263">
        <f t="shared" ref="C88:C90" si="39">I88+J88+K88+L88+M88+N88+O88+P88+Q88+R88+S88+T88+U88+V88+W88+X88+Y88</f>
        <v>0</v>
      </c>
      <c r="D88" s="263">
        <v>0</v>
      </c>
      <c r="E88" s="263">
        <v>0</v>
      </c>
      <c r="F88" s="263">
        <v>0</v>
      </c>
      <c r="G88" s="263">
        <v>0</v>
      </c>
      <c r="H88" s="288">
        <f t="shared" ref="H88:H90" si="40">SUM(C88:G88)</f>
        <v>0</v>
      </c>
      <c r="I88" s="281">
        <v>0</v>
      </c>
      <c r="J88" s="263">
        <v>0</v>
      </c>
      <c r="K88" s="263">
        <v>0</v>
      </c>
      <c r="L88" s="263">
        <v>0</v>
      </c>
      <c r="M88" s="263">
        <v>0</v>
      </c>
      <c r="N88" s="263">
        <v>0</v>
      </c>
      <c r="O88" s="263">
        <v>0</v>
      </c>
      <c r="P88" s="263">
        <v>0</v>
      </c>
      <c r="Q88" s="263">
        <v>0</v>
      </c>
      <c r="R88" s="263">
        <v>0</v>
      </c>
      <c r="S88" s="263">
        <v>0</v>
      </c>
      <c r="T88" s="263">
        <v>0</v>
      </c>
      <c r="U88" s="263">
        <v>0</v>
      </c>
      <c r="V88" s="263"/>
      <c r="W88" s="263"/>
      <c r="X88" s="263"/>
      <c r="Y88" s="263"/>
      <c r="Z88" s="235" t="s">
        <v>202</v>
      </c>
      <c r="AA88" s="264"/>
    </row>
    <row r="89" spans="1:27" x14ac:dyDescent="0.3">
      <c r="A89" s="237" t="s">
        <v>203</v>
      </c>
      <c r="B89" s="235" t="s">
        <v>204</v>
      </c>
      <c r="C89" s="263">
        <f t="shared" si="39"/>
        <v>0</v>
      </c>
      <c r="D89" s="263">
        <v>0</v>
      </c>
      <c r="E89" s="263">
        <v>0</v>
      </c>
      <c r="F89" s="263">
        <v>0</v>
      </c>
      <c r="G89" s="263">
        <v>0</v>
      </c>
      <c r="H89" s="288">
        <f t="shared" si="40"/>
        <v>0</v>
      </c>
      <c r="I89" s="281">
        <v>0</v>
      </c>
      <c r="J89" s="263">
        <v>0</v>
      </c>
      <c r="K89" s="263">
        <v>0</v>
      </c>
      <c r="L89" s="263">
        <v>0</v>
      </c>
      <c r="M89" s="263">
        <v>0</v>
      </c>
      <c r="N89" s="263">
        <v>0</v>
      </c>
      <c r="O89" s="263">
        <v>0</v>
      </c>
      <c r="P89" s="263">
        <v>0</v>
      </c>
      <c r="Q89" s="263">
        <v>0</v>
      </c>
      <c r="R89" s="263">
        <v>0</v>
      </c>
      <c r="S89" s="263">
        <v>0</v>
      </c>
      <c r="T89" s="263">
        <v>0</v>
      </c>
      <c r="U89" s="263">
        <v>0</v>
      </c>
      <c r="V89" s="263"/>
      <c r="W89" s="263"/>
      <c r="X89" s="263"/>
      <c r="Y89" s="263"/>
      <c r="Z89" s="235" t="s">
        <v>204</v>
      </c>
      <c r="AA89" s="264"/>
    </row>
    <row r="90" spans="1:27" ht="26.4" x14ac:dyDescent="0.3">
      <c r="A90" s="237" t="s">
        <v>205</v>
      </c>
      <c r="B90" s="235" t="s">
        <v>206</v>
      </c>
      <c r="C90" s="263">
        <f t="shared" si="39"/>
        <v>6839010</v>
      </c>
      <c r="D90" s="263">
        <v>0</v>
      </c>
      <c r="E90" s="263">
        <v>0</v>
      </c>
      <c r="F90" s="263">
        <v>0</v>
      </c>
      <c r="G90" s="263">
        <v>0</v>
      </c>
      <c r="H90" s="288">
        <f t="shared" si="40"/>
        <v>6839010</v>
      </c>
      <c r="I90" s="281"/>
      <c r="J90" s="263"/>
      <c r="K90" s="263"/>
      <c r="L90" s="263">
        <v>0</v>
      </c>
      <c r="M90" s="263"/>
      <c r="N90" s="263"/>
      <c r="O90" s="263">
        <v>6098010</v>
      </c>
      <c r="P90" s="263"/>
      <c r="Q90" s="263"/>
      <c r="R90" s="263"/>
      <c r="S90" s="263"/>
      <c r="T90" s="263">
        <v>741000</v>
      </c>
      <c r="U90" s="263"/>
      <c r="V90" s="263"/>
      <c r="W90" s="263"/>
      <c r="X90" s="263"/>
      <c r="Y90" s="263"/>
      <c r="Z90" s="235" t="s">
        <v>206</v>
      </c>
      <c r="AA90" s="264"/>
    </row>
    <row r="91" spans="1:27" x14ac:dyDescent="0.3">
      <c r="A91" s="244" t="s">
        <v>412</v>
      </c>
      <c r="B91" s="243" t="s">
        <v>207</v>
      </c>
      <c r="C91" s="266">
        <f>SUM(C87:C90)</f>
        <v>33167231</v>
      </c>
      <c r="D91" s="266">
        <f>SUM(D87:D90)</f>
        <v>0</v>
      </c>
      <c r="E91" s="266">
        <f>SUM(E87:E90)</f>
        <v>0</v>
      </c>
      <c r="F91" s="266">
        <f t="shared" ref="F91:G91" si="41">SUM(F87:F90)</f>
        <v>0</v>
      </c>
      <c r="G91" s="266">
        <f t="shared" si="41"/>
        <v>0</v>
      </c>
      <c r="H91" s="289">
        <f>SUM(C91:G91)</f>
        <v>33167231</v>
      </c>
      <c r="I91" s="283">
        <f t="shared" ref="I91:Y91" si="42">SUM(I87:I90)</f>
        <v>0</v>
      </c>
      <c r="J91" s="266">
        <f t="shared" si="42"/>
        <v>0</v>
      </c>
      <c r="K91" s="266">
        <f t="shared" si="42"/>
        <v>0</v>
      </c>
      <c r="L91" s="266">
        <f>SUM(L87:L90)</f>
        <v>0</v>
      </c>
      <c r="M91" s="266">
        <f t="shared" si="42"/>
        <v>0</v>
      </c>
      <c r="N91" s="266">
        <f t="shared" si="42"/>
        <v>0</v>
      </c>
      <c r="O91" s="266">
        <f t="shared" si="42"/>
        <v>28683231</v>
      </c>
      <c r="P91" s="266">
        <f t="shared" si="42"/>
        <v>0</v>
      </c>
      <c r="Q91" s="266">
        <f t="shared" si="42"/>
        <v>0</v>
      </c>
      <c r="R91" s="266">
        <f t="shared" si="42"/>
        <v>0</v>
      </c>
      <c r="S91" s="266">
        <f t="shared" si="42"/>
        <v>0</v>
      </c>
      <c r="T91" s="266">
        <f t="shared" si="42"/>
        <v>4484000</v>
      </c>
      <c r="U91" s="266">
        <f t="shared" si="42"/>
        <v>0</v>
      </c>
      <c r="V91" s="266">
        <f t="shared" si="42"/>
        <v>0</v>
      </c>
      <c r="W91" s="266">
        <f t="shared" si="42"/>
        <v>0</v>
      </c>
      <c r="X91" s="266">
        <f t="shared" si="42"/>
        <v>0</v>
      </c>
      <c r="Y91" s="266">
        <f t="shared" si="42"/>
        <v>0</v>
      </c>
      <c r="Z91" s="243" t="s">
        <v>207</v>
      </c>
      <c r="AA91" s="264"/>
    </row>
    <row r="92" spans="1:27" ht="39.6" x14ac:dyDescent="0.3">
      <c r="A92" s="237" t="s">
        <v>208</v>
      </c>
      <c r="B92" s="235" t="s">
        <v>209</v>
      </c>
      <c r="C92" s="263">
        <f>I92+J92+K92+M92+L92+N92+O92+P92+Q92+R92+S92+T92+U92+V92+W92+X92+Y92</f>
        <v>0</v>
      </c>
      <c r="D92" s="263">
        <v>0</v>
      </c>
      <c r="E92" s="263">
        <v>0</v>
      </c>
      <c r="F92" s="263">
        <v>0</v>
      </c>
      <c r="G92" s="263">
        <v>0</v>
      </c>
      <c r="H92" s="288">
        <f>SUM(C92:G92)</f>
        <v>0</v>
      </c>
      <c r="I92" s="281">
        <v>0</v>
      </c>
      <c r="J92" s="263">
        <v>0</v>
      </c>
      <c r="K92" s="263">
        <v>0</v>
      </c>
      <c r="L92" s="263">
        <v>0</v>
      </c>
      <c r="M92" s="263">
        <v>0</v>
      </c>
      <c r="N92" s="263">
        <v>0</v>
      </c>
      <c r="O92" s="263">
        <v>0</v>
      </c>
      <c r="P92" s="263">
        <v>0</v>
      </c>
      <c r="Q92" s="263">
        <v>0</v>
      </c>
      <c r="R92" s="263">
        <v>0</v>
      </c>
      <c r="S92" s="263">
        <v>0</v>
      </c>
      <c r="T92" s="263">
        <v>0</v>
      </c>
      <c r="U92" s="263">
        <v>0</v>
      </c>
      <c r="V92" s="263"/>
      <c r="W92" s="263"/>
      <c r="X92" s="263"/>
      <c r="Y92" s="263"/>
      <c r="Z92" s="235" t="s">
        <v>209</v>
      </c>
      <c r="AA92" s="264"/>
    </row>
    <row r="93" spans="1:27" ht="39.6" x14ac:dyDescent="0.3">
      <c r="A93" s="237" t="s">
        <v>448</v>
      </c>
      <c r="B93" s="235" t="s">
        <v>210</v>
      </c>
      <c r="C93" s="263">
        <f t="shared" ref="C93:C99" si="43">I93+J93+K93+M93+L93+N93+O93+P93+Q93+R93+S93+T93+U93+V93+W93+X93+Y93</f>
        <v>0</v>
      </c>
      <c r="D93" s="263">
        <v>0</v>
      </c>
      <c r="E93" s="263">
        <v>0</v>
      </c>
      <c r="F93" s="263">
        <v>0</v>
      </c>
      <c r="G93" s="263">
        <v>0</v>
      </c>
      <c r="H93" s="288">
        <f t="shared" ref="H93:H99" si="44">SUM(C93:G93)</f>
        <v>0</v>
      </c>
      <c r="I93" s="281">
        <v>0</v>
      </c>
      <c r="J93" s="263">
        <v>0</v>
      </c>
      <c r="K93" s="263">
        <v>0</v>
      </c>
      <c r="L93" s="263">
        <v>0</v>
      </c>
      <c r="M93" s="263">
        <v>0</v>
      </c>
      <c r="N93" s="263">
        <v>0</v>
      </c>
      <c r="O93" s="263">
        <v>0</v>
      </c>
      <c r="P93" s="263">
        <v>0</v>
      </c>
      <c r="Q93" s="263">
        <v>0</v>
      </c>
      <c r="R93" s="263">
        <v>0</v>
      </c>
      <c r="S93" s="263">
        <v>0</v>
      </c>
      <c r="T93" s="263">
        <v>0</v>
      </c>
      <c r="U93" s="263">
        <v>0</v>
      </c>
      <c r="V93" s="263"/>
      <c r="W93" s="263"/>
      <c r="X93" s="263"/>
      <c r="Y93" s="263"/>
      <c r="Z93" s="235" t="s">
        <v>210</v>
      </c>
      <c r="AA93" s="264"/>
    </row>
    <row r="94" spans="1:27" ht="39.6" x14ac:dyDescent="0.3">
      <c r="A94" s="237" t="s">
        <v>449</v>
      </c>
      <c r="B94" s="235" t="s">
        <v>211</v>
      </c>
      <c r="C94" s="263">
        <f t="shared" si="43"/>
        <v>0</v>
      </c>
      <c r="D94" s="263">
        <v>0</v>
      </c>
      <c r="E94" s="263">
        <v>0</v>
      </c>
      <c r="F94" s="263">
        <v>0</v>
      </c>
      <c r="G94" s="263">
        <v>0</v>
      </c>
      <c r="H94" s="288">
        <f t="shared" si="44"/>
        <v>0</v>
      </c>
      <c r="I94" s="281">
        <v>0</v>
      </c>
      <c r="J94" s="263">
        <v>0</v>
      </c>
      <c r="K94" s="263">
        <v>0</v>
      </c>
      <c r="L94" s="263">
        <v>0</v>
      </c>
      <c r="M94" s="263">
        <v>0</v>
      </c>
      <c r="N94" s="263">
        <v>0</v>
      </c>
      <c r="O94" s="263">
        <v>0</v>
      </c>
      <c r="P94" s="263">
        <v>0</v>
      </c>
      <c r="Q94" s="263">
        <v>0</v>
      </c>
      <c r="R94" s="263">
        <v>0</v>
      </c>
      <c r="S94" s="263">
        <v>0</v>
      </c>
      <c r="T94" s="263">
        <v>0</v>
      </c>
      <c r="U94" s="263">
        <v>0</v>
      </c>
      <c r="V94" s="263"/>
      <c r="W94" s="263"/>
      <c r="X94" s="263"/>
      <c r="Y94" s="263"/>
      <c r="Z94" s="235" t="s">
        <v>211</v>
      </c>
      <c r="AA94" s="264"/>
    </row>
    <row r="95" spans="1:27" ht="26.4" x14ac:dyDescent="0.3">
      <c r="A95" s="237" t="s">
        <v>450</v>
      </c>
      <c r="B95" s="235" t="s">
        <v>212</v>
      </c>
      <c r="C95" s="263">
        <f t="shared" si="43"/>
        <v>0</v>
      </c>
      <c r="D95" s="263">
        <v>0</v>
      </c>
      <c r="E95" s="263">
        <v>0</v>
      </c>
      <c r="F95" s="263">
        <v>0</v>
      </c>
      <c r="G95" s="263">
        <v>0</v>
      </c>
      <c r="H95" s="288">
        <f t="shared" si="44"/>
        <v>0</v>
      </c>
      <c r="I95" s="281">
        <v>0</v>
      </c>
      <c r="J95" s="263">
        <v>0</v>
      </c>
      <c r="K95" s="263">
        <v>0</v>
      </c>
      <c r="L95" s="263">
        <v>0</v>
      </c>
      <c r="M95" s="263">
        <v>0</v>
      </c>
      <c r="N95" s="263">
        <v>0</v>
      </c>
      <c r="O95" s="263">
        <v>0</v>
      </c>
      <c r="P95" s="263">
        <v>0</v>
      </c>
      <c r="Q95" s="263">
        <v>0</v>
      </c>
      <c r="R95" s="263">
        <v>0</v>
      </c>
      <c r="S95" s="263">
        <v>0</v>
      </c>
      <c r="T95" s="263">
        <v>0</v>
      </c>
      <c r="U95" s="263">
        <v>0</v>
      </c>
      <c r="V95" s="263"/>
      <c r="W95" s="263"/>
      <c r="X95" s="263"/>
      <c r="Y95" s="263"/>
      <c r="Z95" s="235" t="s">
        <v>212</v>
      </c>
      <c r="AA95" s="264"/>
    </row>
    <row r="96" spans="1:27" ht="39.6" x14ac:dyDescent="0.3">
      <c r="A96" s="237" t="s">
        <v>451</v>
      </c>
      <c r="B96" s="235" t="s">
        <v>213</v>
      </c>
      <c r="C96" s="263">
        <f t="shared" si="43"/>
        <v>0</v>
      </c>
      <c r="D96" s="263">
        <v>0</v>
      </c>
      <c r="E96" s="263">
        <v>0</v>
      </c>
      <c r="F96" s="263">
        <v>0</v>
      </c>
      <c r="G96" s="263">
        <v>0</v>
      </c>
      <c r="H96" s="288">
        <f t="shared" si="44"/>
        <v>0</v>
      </c>
      <c r="I96" s="281">
        <v>0</v>
      </c>
      <c r="J96" s="263">
        <v>0</v>
      </c>
      <c r="K96" s="263">
        <v>0</v>
      </c>
      <c r="L96" s="263">
        <v>0</v>
      </c>
      <c r="M96" s="263">
        <v>0</v>
      </c>
      <c r="N96" s="263">
        <v>0</v>
      </c>
      <c r="O96" s="263">
        <v>0</v>
      </c>
      <c r="P96" s="263">
        <v>0</v>
      </c>
      <c r="Q96" s="263">
        <v>0</v>
      </c>
      <c r="R96" s="263">
        <v>0</v>
      </c>
      <c r="S96" s="263">
        <v>0</v>
      </c>
      <c r="T96" s="263">
        <v>0</v>
      </c>
      <c r="U96" s="263">
        <v>0</v>
      </c>
      <c r="V96" s="263"/>
      <c r="W96" s="263"/>
      <c r="X96" s="263"/>
      <c r="Y96" s="263"/>
      <c r="Z96" s="235" t="s">
        <v>213</v>
      </c>
      <c r="AA96" s="264"/>
    </row>
    <row r="97" spans="1:27" ht="39.6" x14ac:dyDescent="0.3">
      <c r="A97" s="237" t="s">
        <v>452</v>
      </c>
      <c r="B97" s="235" t="s">
        <v>214</v>
      </c>
      <c r="C97" s="263">
        <f t="shared" si="43"/>
        <v>0</v>
      </c>
      <c r="D97" s="263">
        <v>0</v>
      </c>
      <c r="E97" s="263">
        <v>0</v>
      </c>
      <c r="F97" s="263">
        <v>0</v>
      </c>
      <c r="G97" s="263">
        <v>0</v>
      </c>
      <c r="H97" s="288">
        <f t="shared" si="44"/>
        <v>0</v>
      </c>
      <c r="I97" s="281">
        <v>0</v>
      </c>
      <c r="J97" s="263">
        <v>0</v>
      </c>
      <c r="K97" s="263">
        <v>0</v>
      </c>
      <c r="L97" s="263">
        <v>0</v>
      </c>
      <c r="M97" s="263">
        <v>0</v>
      </c>
      <c r="N97" s="263">
        <v>0</v>
      </c>
      <c r="O97" s="263">
        <v>0</v>
      </c>
      <c r="P97" s="263">
        <v>0</v>
      </c>
      <c r="Q97" s="263">
        <v>0</v>
      </c>
      <c r="R97" s="263">
        <v>0</v>
      </c>
      <c r="S97" s="263">
        <v>0</v>
      </c>
      <c r="T97" s="263">
        <v>0</v>
      </c>
      <c r="U97" s="263">
        <v>0</v>
      </c>
      <c r="V97" s="263"/>
      <c r="W97" s="263"/>
      <c r="X97" s="263"/>
      <c r="Y97" s="263"/>
      <c r="Z97" s="235" t="s">
        <v>214</v>
      </c>
      <c r="AA97" s="264"/>
    </row>
    <row r="98" spans="1:27" x14ac:dyDescent="0.3">
      <c r="A98" s="237" t="s">
        <v>215</v>
      </c>
      <c r="B98" s="235" t="s">
        <v>216</v>
      </c>
      <c r="C98" s="263">
        <f t="shared" si="43"/>
        <v>0</v>
      </c>
      <c r="D98" s="263">
        <v>0</v>
      </c>
      <c r="E98" s="263">
        <v>0</v>
      </c>
      <c r="F98" s="263">
        <v>0</v>
      </c>
      <c r="G98" s="263">
        <v>0</v>
      </c>
      <c r="H98" s="288">
        <f t="shared" si="44"/>
        <v>0</v>
      </c>
      <c r="I98" s="281">
        <v>0</v>
      </c>
      <c r="J98" s="263">
        <v>0</v>
      </c>
      <c r="K98" s="263">
        <v>0</v>
      </c>
      <c r="L98" s="263">
        <v>0</v>
      </c>
      <c r="M98" s="263">
        <v>0</v>
      </c>
      <c r="N98" s="263">
        <v>0</v>
      </c>
      <c r="O98" s="263">
        <v>0</v>
      </c>
      <c r="P98" s="263">
        <v>0</v>
      </c>
      <c r="Q98" s="263">
        <v>0</v>
      </c>
      <c r="R98" s="263">
        <v>0</v>
      </c>
      <c r="S98" s="263">
        <v>0</v>
      </c>
      <c r="T98" s="263">
        <v>0</v>
      </c>
      <c r="U98" s="263">
        <v>0</v>
      </c>
      <c r="V98" s="263"/>
      <c r="W98" s="263"/>
      <c r="X98" s="263"/>
      <c r="Y98" s="263"/>
      <c r="Z98" s="235" t="s">
        <v>216</v>
      </c>
      <c r="AA98" s="264"/>
    </row>
    <row r="99" spans="1:27" ht="26.4" x14ac:dyDescent="0.3">
      <c r="A99" s="237" t="s">
        <v>453</v>
      </c>
      <c r="B99" s="235" t="s">
        <v>217</v>
      </c>
      <c r="C99" s="263">
        <f t="shared" si="43"/>
        <v>0</v>
      </c>
      <c r="D99" s="263">
        <v>0</v>
      </c>
      <c r="E99" s="263">
        <v>0</v>
      </c>
      <c r="F99" s="263">
        <v>0</v>
      </c>
      <c r="G99" s="263">
        <v>0</v>
      </c>
      <c r="H99" s="288">
        <f t="shared" si="44"/>
        <v>0</v>
      </c>
      <c r="I99" s="281">
        <v>0</v>
      </c>
      <c r="J99" s="263">
        <v>0</v>
      </c>
      <c r="K99" s="263">
        <v>0</v>
      </c>
      <c r="L99" s="263">
        <v>0</v>
      </c>
      <c r="M99" s="263">
        <v>0</v>
      </c>
      <c r="N99" s="263">
        <v>0</v>
      </c>
      <c r="O99" s="263">
        <v>0</v>
      </c>
      <c r="P99" s="263">
        <v>0</v>
      </c>
      <c r="Q99" s="263">
        <v>0</v>
      </c>
      <c r="R99" s="263">
        <v>0</v>
      </c>
      <c r="S99" s="263">
        <v>0</v>
      </c>
      <c r="T99" s="263">
        <v>0</v>
      </c>
      <c r="U99" s="263">
        <v>0</v>
      </c>
      <c r="V99" s="263"/>
      <c r="W99" s="263"/>
      <c r="X99" s="263"/>
      <c r="Y99" s="263"/>
      <c r="Z99" s="235" t="s">
        <v>217</v>
      </c>
      <c r="AA99" s="264"/>
    </row>
    <row r="100" spans="1:27" x14ac:dyDescent="0.3">
      <c r="A100" s="244" t="s">
        <v>413</v>
      </c>
      <c r="B100" s="243" t="s">
        <v>218</v>
      </c>
      <c r="C100" s="266">
        <f>SUM(C92:C99)</f>
        <v>0</v>
      </c>
      <c r="D100" s="266">
        <f>SUM(D92:D99)</f>
        <v>0</v>
      </c>
      <c r="E100" s="266">
        <f>SUM(E92:E99)</f>
        <v>0</v>
      </c>
      <c r="F100" s="266">
        <f t="shared" ref="F100:G100" si="45">SUM(F92:F99)</f>
        <v>0</v>
      </c>
      <c r="G100" s="266">
        <f t="shared" si="45"/>
        <v>0</v>
      </c>
      <c r="H100" s="289">
        <f>SUM(C100:G100)</f>
        <v>0</v>
      </c>
      <c r="I100" s="283">
        <f t="shared" ref="I100:U100" si="46">SUM(I92:I99)</f>
        <v>0</v>
      </c>
      <c r="J100" s="266">
        <f t="shared" si="46"/>
        <v>0</v>
      </c>
      <c r="K100" s="266">
        <f t="shared" si="46"/>
        <v>0</v>
      </c>
      <c r="L100" s="266">
        <f>SUM(L92:L99)</f>
        <v>0</v>
      </c>
      <c r="M100" s="266">
        <f t="shared" si="46"/>
        <v>0</v>
      </c>
      <c r="N100" s="266">
        <f t="shared" si="46"/>
        <v>0</v>
      </c>
      <c r="O100" s="266">
        <f t="shared" si="46"/>
        <v>0</v>
      </c>
      <c r="P100" s="266">
        <f t="shared" si="46"/>
        <v>0</v>
      </c>
      <c r="Q100" s="266">
        <f t="shared" si="46"/>
        <v>0</v>
      </c>
      <c r="R100" s="266">
        <f t="shared" si="46"/>
        <v>0</v>
      </c>
      <c r="S100" s="266">
        <f t="shared" si="46"/>
        <v>0</v>
      </c>
      <c r="T100" s="266">
        <f t="shared" si="46"/>
        <v>0</v>
      </c>
      <c r="U100" s="266">
        <f t="shared" si="46"/>
        <v>0</v>
      </c>
      <c r="V100" s="266"/>
      <c r="W100" s="266"/>
      <c r="X100" s="266"/>
      <c r="Y100" s="266"/>
      <c r="Z100" s="243" t="s">
        <v>218</v>
      </c>
      <c r="AA100" s="264"/>
    </row>
    <row r="101" spans="1:27" ht="15.6" x14ac:dyDescent="0.3">
      <c r="A101" s="267" t="s">
        <v>576</v>
      </c>
      <c r="B101" s="243"/>
      <c r="C101" s="265">
        <f>C86+C91+C100</f>
        <v>36527481</v>
      </c>
      <c r="D101" s="265">
        <f t="shared" ref="D101:H101" si="47">D86+D91+D100</f>
        <v>508000</v>
      </c>
      <c r="E101" s="265">
        <f t="shared" si="47"/>
        <v>0</v>
      </c>
      <c r="F101" s="265">
        <f t="shared" si="47"/>
        <v>0</v>
      </c>
      <c r="G101" s="265">
        <f t="shared" si="47"/>
        <v>0</v>
      </c>
      <c r="H101" s="290">
        <f t="shared" si="47"/>
        <v>37035481</v>
      </c>
      <c r="I101" s="282">
        <f t="shared" ref="I101:Y101" si="48">I86+I91+I100</f>
        <v>0</v>
      </c>
      <c r="J101" s="265">
        <f t="shared" si="48"/>
        <v>0</v>
      </c>
      <c r="K101" s="265">
        <f t="shared" si="48"/>
        <v>0</v>
      </c>
      <c r="L101" s="265">
        <f>L86+L91+L100</f>
        <v>1300000</v>
      </c>
      <c r="M101" s="265">
        <f t="shared" si="48"/>
        <v>0</v>
      </c>
      <c r="N101" s="265">
        <f t="shared" si="48"/>
        <v>0</v>
      </c>
      <c r="O101" s="265">
        <f t="shared" si="48"/>
        <v>28683231</v>
      </c>
      <c r="P101" s="265">
        <f t="shared" si="48"/>
        <v>0</v>
      </c>
      <c r="Q101" s="265">
        <f t="shared" si="48"/>
        <v>0</v>
      </c>
      <c r="R101" s="265">
        <f t="shared" si="48"/>
        <v>0</v>
      </c>
      <c r="S101" s="265">
        <f t="shared" si="48"/>
        <v>0</v>
      </c>
      <c r="T101" s="265">
        <f t="shared" si="48"/>
        <v>6468050</v>
      </c>
      <c r="U101" s="265">
        <f t="shared" si="48"/>
        <v>76200</v>
      </c>
      <c r="V101" s="265">
        <f t="shared" si="48"/>
        <v>0</v>
      </c>
      <c r="W101" s="265">
        <f t="shared" si="48"/>
        <v>0</v>
      </c>
      <c r="X101" s="265">
        <f t="shared" si="48"/>
        <v>0</v>
      </c>
      <c r="Y101" s="265">
        <f t="shared" si="48"/>
        <v>0</v>
      </c>
      <c r="Z101" s="243"/>
      <c r="AA101" s="264"/>
    </row>
    <row r="102" spans="1:27" ht="15.6" x14ac:dyDescent="0.3">
      <c r="A102" s="268" t="s">
        <v>461</v>
      </c>
      <c r="B102" s="269" t="s">
        <v>219</v>
      </c>
      <c r="C102" s="266">
        <f>C28+C29+C54+C63+C77+C86+C91+C100</f>
        <v>200127219</v>
      </c>
      <c r="D102" s="266">
        <f>D28+D29+D54+D63+D77+D86+D91+D100</f>
        <v>66201763</v>
      </c>
      <c r="E102" s="266">
        <f>E28+E29+E54+E63+E77+E86+E91+E100</f>
        <v>25509068</v>
      </c>
      <c r="F102" s="266">
        <f t="shared" ref="F102:G102" si="49">F28+F29+F54+F63+F77+F86+F91+F100</f>
        <v>3637000</v>
      </c>
      <c r="G102" s="266">
        <f t="shared" si="49"/>
        <v>1996280</v>
      </c>
      <c r="H102" s="289">
        <f>SUM(C102:G102)</f>
        <v>297471330</v>
      </c>
      <c r="I102" s="283">
        <f t="shared" ref="I102:Y102" si="50">I28+I29+I54+I63+I77+I86+I91+I100</f>
        <v>5971142</v>
      </c>
      <c r="J102" s="266">
        <f t="shared" si="50"/>
        <v>9189465</v>
      </c>
      <c r="K102" s="266">
        <f t="shared" si="50"/>
        <v>2000000</v>
      </c>
      <c r="L102" s="266">
        <f t="shared" si="50"/>
        <v>78536851</v>
      </c>
      <c r="M102" s="266">
        <f t="shared" si="50"/>
        <v>3970000</v>
      </c>
      <c r="N102" s="266">
        <f t="shared" si="50"/>
        <v>340000</v>
      </c>
      <c r="O102" s="266">
        <f t="shared" si="50"/>
        <v>29283231</v>
      </c>
      <c r="P102" s="266">
        <f t="shared" si="50"/>
        <v>5101418</v>
      </c>
      <c r="Q102" s="266">
        <f t="shared" si="50"/>
        <v>0</v>
      </c>
      <c r="R102" s="266">
        <f t="shared" si="50"/>
        <v>3500622</v>
      </c>
      <c r="S102" s="266">
        <f t="shared" si="50"/>
        <v>11091082</v>
      </c>
      <c r="T102" s="266">
        <f t="shared" si="50"/>
        <v>19279033</v>
      </c>
      <c r="U102" s="266">
        <f t="shared" si="50"/>
        <v>9489795</v>
      </c>
      <c r="V102" s="266">
        <f t="shared" si="50"/>
        <v>22321000</v>
      </c>
      <c r="W102" s="266">
        <f t="shared" si="50"/>
        <v>53580</v>
      </c>
      <c r="X102" s="266">
        <f t="shared" si="50"/>
        <v>0</v>
      </c>
      <c r="Y102" s="266">
        <f t="shared" si="50"/>
        <v>0</v>
      </c>
      <c r="Z102" s="269" t="s">
        <v>219</v>
      </c>
      <c r="AA102" s="264"/>
    </row>
    <row r="103" spans="1:27" x14ac:dyDescent="0.3">
      <c r="A103" s="237" t="s">
        <v>454</v>
      </c>
      <c r="B103" s="237" t="s">
        <v>220</v>
      </c>
      <c r="C103" s="247">
        <f>I103+J103+K103+L103+M103+N103+O103+P103+Q103+R103+S103+T103+U103+V103+W103+X103+Y103</f>
        <v>0</v>
      </c>
      <c r="D103" s="247">
        <v>0</v>
      </c>
      <c r="E103" s="247">
        <v>0</v>
      </c>
      <c r="F103" s="247">
        <v>0</v>
      </c>
      <c r="G103" s="247">
        <v>0</v>
      </c>
      <c r="H103" s="288">
        <f>SUM(C103:G103)</f>
        <v>0</v>
      </c>
      <c r="I103" s="284">
        <v>0</v>
      </c>
      <c r="J103" s="247">
        <v>0</v>
      </c>
      <c r="K103" s="247">
        <v>0</v>
      </c>
      <c r="L103" s="247">
        <v>0</v>
      </c>
      <c r="M103" s="247">
        <v>0</v>
      </c>
      <c r="N103" s="247">
        <v>0</v>
      </c>
      <c r="O103" s="247">
        <v>0</v>
      </c>
      <c r="P103" s="247">
        <v>0</v>
      </c>
      <c r="Q103" s="247">
        <v>0</v>
      </c>
      <c r="R103" s="247">
        <v>0</v>
      </c>
      <c r="S103" s="247">
        <v>0</v>
      </c>
      <c r="T103" s="247">
        <v>0</v>
      </c>
      <c r="U103" s="247">
        <v>0</v>
      </c>
      <c r="V103" s="247"/>
      <c r="W103" s="247"/>
      <c r="X103" s="247"/>
      <c r="Y103" s="247"/>
      <c r="Z103" s="237" t="s">
        <v>220</v>
      </c>
      <c r="AA103" s="264"/>
    </row>
    <row r="104" spans="1:27" ht="26.4" x14ac:dyDescent="0.3">
      <c r="A104" s="237" t="s">
        <v>223</v>
      </c>
      <c r="B104" s="237" t="s">
        <v>224</v>
      </c>
      <c r="C104" s="247">
        <f t="shared" ref="C104:C105" si="51">I104+J104+K104+L104+M104+N104+O104+P104+Q104+R104+S104+T104+U104+V104+W104+X104+Y104</f>
        <v>0</v>
      </c>
      <c r="D104" s="247">
        <v>0</v>
      </c>
      <c r="E104" s="247">
        <v>0</v>
      </c>
      <c r="F104" s="247">
        <v>0</v>
      </c>
      <c r="G104" s="247">
        <v>0</v>
      </c>
      <c r="H104" s="288">
        <f t="shared" ref="H104:H105" si="52">SUM(C104:G104)</f>
        <v>0</v>
      </c>
      <c r="I104" s="284">
        <v>0</v>
      </c>
      <c r="J104" s="247">
        <v>0</v>
      </c>
      <c r="K104" s="247">
        <v>0</v>
      </c>
      <c r="L104" s="247">
        <v>0</v>
      </c>
      <c r="M104" s="247">
        <v>0</v>
      </c>
      <c r="N104" s="247">
        <v>0</v>
      </c>
      <c r="O104" s="247">
        <v>0</v>
      </c>
      <c r="P104" s="247">
        <v>0</v>
      </c>
      <c r="Q104" s="247">
        <v>0</v>
      </c>
      <c r="R104" s="247">
        <v>0</v>
      </c>
      <c r="S104" s="247">
        <v>0</v>
      </c>
      <c r="T104" s="247">
        <v>0</v>
      </c>
      <c r="U104" s="247">
        <v>0</v>
      </c>
      <c r="V104" s="247"/>
      <c r="W104" s="247"/>
      <c r="X104" s="247"/>
      <c r="Y104" s="247"/>
      <c r="Z104" s="237" t="s">
        <v>224</v>
      </c>
      <c r="AA104" s="264"/>
    </row>
    <row r="105" spans="1:27" x14ac:dyDescent="0.3">
      <c r="A105" s="237" t="s">
        <v>455</v>
      </c>
      <c r="B105" s="237" t="s">
        <v>225</v>
      </c>
      <c r="C105" s="247">
        <f t="shared" si="51"/>
        <v>0</v>
      </c>
      <c r="D105" s="247">
        <v>0</v>
      </c>
      <c r="E105" s="247">
        <v>0</v>
      </c>
      <c r="F105" s="247">
        <v>0</v>
      </c>
      <c r="G105" s="247">
        <v>0</v>
      </c>
      <c r="H105" s="288">
        <f t="shared" si="52"/>
        <v>0</v>
      </c>
      <c r="I105" s="284">
        <v>0</v>
      </c>
      <c r="J105" s="247">
        <v>0</v>
      </c>
      <c r="K105" s="247">
        <v>0</v>
      </c>
      <c r="L105" s="247">
        <v>0</v>
      </c>
      <c r="M105" s="247">
        <v>0</v>
      </c>
      <c r="N105" s="247">
        <v>0</v>
      </c>
      <c r="O105" s="247">
        <v>0</v>
      </c>
      <c r="P105" s="247">
        <v>0</v>
      </c>
      <c r="Q105" s="247">
        <v>0</v>
      </c>
      <c r="R105" s="247">
        <v>0</v>
      </c>
      <c r="S105" s="247">
        <v>0</v>
      </c>
      <c r="T105" s="247">
        <v>0</v>
      </c>
      <c r="U105" s="247">
        <v>0</v>
      </c>
      <c r="V105" s="247"/>
      <c r="W105" s="247"/>
      <c r="X105" s="247"/>
      <c r="Y105" s="247"/>
      <c r="Z105" s="237" t="s">
        <v>225</v>
      </c>
      <c r="AA105" s="264"/>
    </row>
    <row r="106" spans="1:27" ht="26.4" x14ac:dyDescent="0.3">
      <c r="A106" s="241" t="s">
        <v>418</v>
      </c>
      <c r="B106" s="241" t="s">
        <v>227</v>
      </c>
      <c r="C106" s="248">
        <f>SUM(C103:C105)</f>
        <v>0</v>
      </c>
      <c r="D106" s="248">
        <f>SUM(D103:D105)</f>
        <v>0</v>
      </c>
      <c r="E106" s="248">
        <f>SUM(E103:E105)</f>
        <v>0</v>
      </c>
      <c r="F106" s="248">
        <f t="shared" ref="F106:G106" si="53">SUM(F103:F105)</f>
        <v>0</v>
      </c>
      <c r="G106" s="248">
        <f t="shared" si="53"/>
        <v>0</v>
      </c>
      <c r="H106" s="289">
        <f>SUM(C106:G106)</f>
        <v>0</v>
      </c>
      <c r="I106" s="285">
        <f t="shared" ref="I106:Y106" si="54">SUM(I103:I105)</f>
        <v>0</v>
      </c>
      <c r="J106" s="248">
        <f t="shared" si="54"/>
        <v>0</v>
      </c>
      <c r="K106" s="248">
        <f t="shared" si="54"/>
        <v>0</v>
      </c>
      <c r="L106" s="248">
        <f t="shared" si="54"/>
        <v>0</v>
      </c>
      <c r="M106" s="248">
        <f t="shared" si="54"/>
        <v>0</v>
      </c>
      <c r="N106" s="248">
        <f t="shared" si="54"/>
        <v>0</v>
      </c>
      <c r="O106" s="248">
        <f t="shared" si="54"/>
        <v>0</v>
      </c>
      <c r="P106" s="248">
        <f t="shared" si="54"/>
        <v>0</v>
      </c>
      <c r="Q106" s="248">
        <f t="shared" si="54"/>
        <v>0</v>
      </c>
      <c r="R106" s="248">
        <f t="shared" si="54"/>
        <v>0</v>
      </c>
      <c r="S106" s="248">
        <f t="shared" si="54"/>
        <v>0</v>
      </c>
      <c r="T106" s="248">
        <f t="shared" si="54"/>
        <v>0</v>
      </c>
      <c r="U106" s="248">
        <f t="shared" si="54"/>
        <v>0</v>
      </c>
      <c r="V106" s="248">
        <f t="shared" si="54"/>
        <v>0</v>
      </c>
      <c r="W106" s="248">
        <f t="shared" si="54"/>
        <v>0</v>
      </c>
      <c r="X106" s="248">
        <f t="shared" si="54"/>
        <v>0</v>
      </c>
      <c r="Y106" s="248">
        <f t="shared" si="54"/>
        <v>0</v>
      </c>
      <c r="Z106" s="241" t="s">
        <v>227</v>
      </c>
      <c r="AA106" s="264"/>
    </row>
    <row r="107" spans="1:27" x14ac:dyDescent="0.3">
      <c r="A107" s="240" t="s">
        <v>456</v>
      </c>
      <c r="B107" s="237" t="s">
        <v>228</v>
      </c>
      <c r="C107" s="249">
        <f>I107+J107+K107+L107+M107+N107+O107+P107+Q107+R107+S107+T107+U107+V107+W107+X107+Y107</f>
        <v>0</v>
      </c>
      <c r="D107" s="249">
        <v>0</v>
      </c>
      <c r="E107" s="249">
        <v>0</v>
      </c>
      <c r="F107" s="249">
        <v>0</v>
      </c>
      <c r="G107" s="249">
        <v>0</v>
      </c>
      <c r="H107" s="288">
        <f>SUM(C107:G107)</f>
        <v>0</v>
      </c>
      <c r="I107" s="286">
        <v>0</v>
      </c>
      <c r="J107" s="249">
        <v>0</v>
      </c>
      <c r="K107" s="249">
        <v>0</v>
      </c>
      <c r="L107" s="249">
        <v>0</v>
      </c>
      <c r="M107" s="249">
        <v>0</v>
      </c>
      <c r="N107" s="249">
        <v>0</v>
      </c>
      <c r="O107" s="249">
        <v>0</v>
      </c>
      <c r="P107" s="249">
        <v>0</v>
      </c>
      <c r="Q107" s="249">
        <v>0</v>
      </c>
      <c r="R107" s="249">
        <v>0</v>
      </c>
      <c r="S107" s="249">
        <v>0</v>
      </c>
      <c r="T107" s="249">
        <v>0</v>
      </c>
      <c r="U107" s="249">
        <v>0</v>
      </c>
      <c r="V107" s="249"/>
      <c r="W107" s="249"/>
      <c r="X107" s="249"/>
      <c r="Y107" s="249"/>
      <c r="Z107" s="237" t="s">
        <v>228</v>
      </c>
      <c r="AA107" s="264"/>
    </row>
    <row r="108" spans="1:27" x14ac:dyDescent="0.3">
      <c r="A108" s="240" t="s">
        <v>424</v>
      </c>
      <c r="B108" s="237" t="s">
        <v>231</v>
      </c>
      <c r="C108" s="249">
        <v>0</v>
      </c>
      <c r="D108" s="249">
        <v>0</v>
      </c>
      <c r="E108" s="249">
        <v>0</v>
      </c>
      <c r="F108" s="249">
        <v>0</v>
      </c>
      <c r="G108" s="249">
        <v>0</v>
      </c>
      <c r="H108" s="288">
        <f t="shared" ref="H108:H110" si="55">SUM(C108:G108)</f>
        <v>0</v>
      </c>
      <c r="I108" s="286">
        <v>0</v>
      </c>
      <c r="J108" s="249">
        <v>0</v>
      </c>
      <c r="K108" s="249">
        <v>0</v>
      </c>
      <c r="L108" s="249">
        <v>0</v>
      </c>
      <c r="M108" s="249">
        <v>0</v>
      </c>
      <c r="N108" s="249">
        <v>0</v>
      </c>
      <c r="O108" s="249">
        <v>0</v>
      </c>
      <c r="P108" s="249">
        <v>0</v>
      </c>
      <c r="Q108" s="249">
        <v>0</v>
      </c>
      <c r="R108" s="249">
        <v>0</v>
      </c>
      <c r="S108" s="249">
        <v>0</v>
      </c>
      <c r="T108" s="249">
        <v>0</v>
      </c>
      <c r="U108" s="249">
        <v>0</v>
      </c>
      <c r="V108" s="249"/>
      <c r="W108" s="249"/>
      <c r="X108" s="249"/>
      <c r="Y108" s="249"/>
      <c r="Z108" s="237" t="s">
        <v>231</v>
      </c>
      <c r="AA108" s="264"/>
    </row>
    <row r="109" spans="1:27" ht="26.4" x14ac:dyDescent="0.3">
      <c r="A109" s="237" t="s">
        <v>232</v>
      </c>
      <c r="B109" s="237" t="s">
        <v>233</v>
      </c>
      <c r="C109" s="249">
        <v>0</v>
      </c>
      <c r="D109" s="247">
        <v>0</v>
      </c>
      <c r="E109" s="247">
        <v>0</v>
      </c>
      <c r="F109" s="247">
        <v>0</v>
      </c>
      <c r="G109" s="247">
        <v>0</v>
      </c>
      <c r="H109" s="288">
        <f t="shared" si="55"/>
        <v>0</v>
      </c>
      <c r="I109" s="284">
        <v>0</v>
      </c>
      <c r="J109" s="247">
        <v>0</v>
      </c>
      <c r="K109" s="247">
        <v>0</v>
      </c>
      <c r="L109" s="247">
        <v>0</v>
      </c>
      <c r="M109" s="247">
        <v>0</v>
      </c>
      <c r="N109" s="247">
        <v>0</v>
      </c>
      <c r="O109" s="247">
        <v>0</v>
      </c>
      <c r="P109" s="247">
        <v>0</v>
      </c>
      <c r="Q109" s="247">
        <v>0</v>
      </c>
      <c r="R109" s="247">
        <v>0</v>
      </c>
      <c r="S109" s="247">
        <v>0</v>
      </c>
      <c r="T109" s="247">
        <v>0</v>
      </c>
      <c r="U109" s="247">
        <v>0</v>
      </c>
      <c r="V109" s="247"/>
      <c r="W109" s="247"/>
      <c r="X109" s="247"/>
      <c r="Y109" s="247"/>
      <c r="Z109" s="237" t="s">
        <v>233</v>
      </c>
      <c r="AA109" s="264"/>
    </row>
    <row r="110" spans="1:27" ht="26.4" x14ac:dyDescent="0.3">
      <c r="A110" s="237" t="s">
        <v>457</v>
      </c>
      <c r="B110" s="237" t="s">
        <v>234</v>
      </c>
      <c r="C110" s="249">
        <v>0</v>
      </c>
      <c r="D110" s="247">
        <v>0</v>
      </c>
      <c r="E110" s="247">
        <v>0</v>
      </c>
      <c r="F110" s="247">
        <v>0</v>
      </c>
      <c r="G110" s="247">
        <v>0</v>
      </c>
      <c r="H110" s="288">
        <f t="shared" si="55"/>
        <v>0</v>
      </c>
      <c r="I110" s="284">
        <v>0</v>
      </c>
      <c r="J110" s="247">
        <v>0</v>
      </c>
      <c r="K110" s="247">
        <v>0</v>
      </c>
      <c r="L110" s="247">
        <v>0</v>
      </c>
      <c r="M110" s="247">
        <v>0</v>
      </c>
      <c r="N110" s="247">
        <v>0</v>
      </c>
      <c r="O110" s="247">
        <v>0</v>
      </c>
      <c r="P110" s="247">
        <v>0</v>
      </c>
      <c r="Q110" s="247">
        <v>0</v>
      </c>
      <c r="R110" s="247">
        <v>0</v>
      </c>
      <c r="S110" s="247">
        <v>0</v>
      </c>
      <c r="T110" s="247">
        <v>0</v>
      </c>
      <c r="U110" s="247">
        <v>0</v>
      </c>
      <c r="V110" s="247"/>
      <c r="W110" s="247"/>
      <c r="X110" s="247"/>
      <c r="Y110" s="247"/>
      <c r="Z110" s="237" t="s">
        <v>234</v>
      </c>
      <c r="AA110" s="264"/>
    </row>
    <row r="111" spans="1:27" x14ac:dyDescent="0.3">
      <c r="A111" s="250" t="s">
        <v>421</v>
      </c>
      <c r="B111" s="241" t="s">
        <v>235</v>
      </c>
      <c r="C111" s="251">
        <f>SUM(C107:C110)</f>
        <v>0</v>
      </c>
      <c r="D111" s="251">
        <f>SUM(D107:D110)</f>
        <v>0</v>
      </c>
      <c r="E111" s="251">
        <f>SUM(E107:E110)</f>
        <v>0</v>
      </c>
      <c r="F111" s="251">
        <f t="shared" ref="F111:G111" si="56">SUM(F107:F110)</f>
        <v>0</v>
      </c>
      <c r="G111" s="251">
        <f t="shared" si="56"/>
        <v>0</v>
      </c>
      <c r="H111" s="289">
        <f>SUM(C111:G111)</f>
        <v>0</v>
      </c>
      <c r="I111" s="287">
        <f t="shared" ref="I111:Y111" si="57">SUM(I107:I110)</f>
        <v>0</v>
      </c>
      <c r="J111" s="251">
        <f t="shared" si="57"/>
        <v>0</v>
      </c>
      <c r="K111" s="251">
        <f t="shared" si="57"/>
        <v>0</v>
      </c>
      <c r="L111" s="251">
        <f t="shared" si="57"/>
        <v>0</v>
      </c>
      <c r="M111" s="251">
        <f t="shared" si="57"/>
        <v>0</v>
      </c>
      <c r="N111" s="251">
        <f t="shared" si="57"/>
        <v>0</v>
      </c>
      <c r="O111" s="251">
        <f t="shared" si="57"/>
        <v>0</v>
      </c>
      <c r="P111" s="251">
        <f t="shared" si="57"/>
        <v>0</v>
      </c>
      <c r="Q111" s="251">
        <f t="shared" si="57"/>
        <v>0</v>
      </c>
      <c r="R111" s="251">
        <f t="shared" si="57"/>
        <v>0</v>
      </c>
      <c r="S111" s="251">
        <f t="shared" si="57"/>
        <v>0</v>
      </c>
      <c r="T111" s="251">
        <f t="shared" si="57"/>
        <v>0</v>
      </c>
      <c r="U111" s="251">
        <f t="shared" si="57"/>
        <v>0</v>
      </c>
      <c r="V111" s="251">
        <f t="shared" si="57"/>
        <v>0</v>
      </c>
      <c r="W111" s="251">
        <f t="shared" si="57"/>
        <v>0</v>
      </c>
      <c r="X111" s="251">
        <f t="shared" si="57"/>
        <v>0</v>
      </c>
      <c r="Y111" s="251">
        <f t="shared" si="57"/>
        <v>0</v>
      </c>
      <c r="Z111" s="241" t="s">
        <v>235</v>
      </c>
      <c r="AA111" s="264"/>
    </row>
    <row r="112" spans="1:27" x14ac:dyDescent="0.3">
      <c r="A112" s="240" t="s">
        <v>236</v>
      </c>
      <c r="B112" s="237" t="s">
        <v>237</v>
      </c>
      <c r="C112" s="249">
        <v>0</v>
      </c>
      <c r="D112" s="249">
        <v>0</v>
      </c>
      <c r="E112" s="249">
        <v>0</v>
      </c>
      <c r="F112" s="249">
        <v>0</v>
      </c>
      <c r="G112" s="249">
        <v>0</v>
      </c>
      <c r="H112" s="288">
        <f>SUM(C112:G112)</f>
        <v>0</v>
      </c>
      <c r="I112" s="286">
        <v>0</v>
      </c>
      <c r="J112" s="249">
        <v>0</v>
      </c>
      <c r="K112" s="249">
        <v>0</v>
      </c>
      <c r="L112" s="249">
        <v>0</v>
      </c>
      <c r="M112" s="249">
        <v>0</v>
      </c>
      <c r="N112" s="249">
        <v>0</v>
      </c>
      <c r="O112" s="249">
        <v>0</v>
      </c>
      <c r="P112" s="249">
        <v>0</v>
      </c>
      <c r="Q112" s="249">
        <v>0</v>
      </c>
      <c r="R112" s="249">
        <v>0</v>
      </c>
      <c r="S112" s="249">
        <v>0</v>
      </c>
      <c r="T112" s="249">
        <v>0</v>
      </c>
      <c r="U112" s="249">
        <v>0</v>
      </c>
      <c r="V112" s="249"/>
      <c r="W112" s="249"/>
      <c r="X112" s="249"/>
      <c r="Y112" s="249"/>
      <c r="Z112" s="237" t="s">
        <v>237</v>
      </c>
      <c r="AA112" s="264"/>
    </row>
    <row r="113" spans="1:27" x14ac:dyDescent="0.3">
      <c r="A113" s="240" t="s">
        <v>238</v>
      </c>
      <c r="B113" s="237" t="s">
        <v>239</v>
      </c>
      <c r="C113" s="249">
        <v>5178890</v>
      </c>
      <c r="D113" s="249">
        <v>0</v>
      </c>
      <c r="E113" s="249">
        <v>0</v>
      </c>
      <c r="F113" s="249">
        <v>0</v>
      </c>
      <c r="G113" s="249">
        <v>0</v>
      </c>
      <c r="H113" s="288">
        <f t="shared" ref="H113:H124" si="58">SUM(C113:E113)</f>
        <v>5178890</v>
      </c>
      <c r="I113" s="286">
        <v>0</v>
      </c>
      <c r="J113" s="249">
        <v>0</v>
      </c>
      <c r="K113" s="249">
        <v>0</v>
      </c>
      <c r="L113" s="249">
        <v>0</v>
      </c>
      <c r="M113" s="249">
        <v>0</v>
      </c>
      <c r="N113" s="249">
        <v>0</v>
      </c>
      <c r="O113" s="249">
        <v>0</v>
      </c>
      <c r="P113" s="249">
        <v>0</v>
      </c>
      <c r="Q113" s="249">
        <v>5178890</v>
      </c>
      <c r="R113" s="249">
        <v>0</v>
      </c>
      <c r="S113" s="249">
        <v>0</v>
      </c>
      <c r="T113" s="249">
        <v>0</v>
      </c>
      <c r="U113" s="249">
        <v>0</v>
      </c>
      <c r="V113" s="249"/>
      <c r="W113" s="249"/>
      <c r="X113" s="249"/>
      <c r="Y113" s="249"/>
      <c r="Z113" s="237" t="s">
        <v>239</v>
      </c>
      <c r="AA113" s="264"/>
    </row>
    <row r="114" spans="1:27" x14ac:dyDescent="0.3">
      <c r="A114" s="250" t="s">
        <v>240</v>
      </c>
      <c r="B114" s="241" t="s">
        <v>241</v>
      </c>
      <c r="C114" s="251">
        <f>I114+J114+K114+L114+M114+N114+O114+P114+Q114+R114+S114+T114+U114+V114+W114+X114+Y114</f>
        <v>97726926</v>
      </c>
      <c r="D114" s="251">
        <f>SUM(D112:D113)</f>
        <v>0</v>
      </c>
      <c r="E114" s="251">
        <f>SUM(E112:E113)</f>
        <v>0</v>
      </c>
      <c r="F114" s="251">
        <f t="shared" ref="F114:G114" si="59">SUM(F112:F113)</f>
        <v>0</v>
      </c>
      <c r="G114" s="251">
        <f t="shared" si="59"/>
        <v>0</v>
      </c>
      <c r="H114" s="388"/>
      <c r="I114" s="287">
        <v>97726926</v>
      </c>
      <c r="J114" s="251"/>
      <c r="K114" s="251"/>
      <c r="L114" s="251"/>
      <c r="M114" s="251"/>
      <c r="N114" s="251"/>
      <c r="O114" s="251"/>
      <c r="P114" s="251"/>
      <c r="Q114" s="251"/>
      <c r="R114" s="251"/>
      <c r="S114" s="251"/>
      <c r="T114" s="251"/>
      <c r="U114" s="251"/>
      <c r="V114" s="251"/>
      <c r="W114" s="251"/>
      <c r="X114" s="251"/>
      <c r="Y114" s="251"/>
      <c r="Z114" s="241" t="s">
        <v>241</v>
      </c>
      <c r="AA114" s="264"/>
    </row>
    <row r="115" spans="1:27" x14ac:dyDescent="0.3">
      <c r="A115" s="240" t="s">
        <v>242</v>
      </c>
      <c r="B115" s="237" t="s">
        <v>243</v>
      </c>
      <c r="C115" s="249">
        <v>0</v>
      </c>
      <c r="D115" s="249">
        <v>0</v>
      </c>
      <c r="E115" s="249">
        <v>0</v>
      </c>
      <c r="F115" s="249">
        <v>0</v>
      </c>
      <c r="G115" s="249">
        <v>0</v>
      </c>
      <c r="H115" s="288">
        <f t="shared" si="58"/>
        <v>0</v>
      </c>
      <c r="I115" s="286">
        <v>0</v>
      </c>
      <c r="J115" s="249">
        <v>0</v>
      </c>
      <c r="K115" s="249">
        <v>0</v>
      </c>
      <c r="L115" s="249">
        <v>0</v>
      </c>
      <c r="M115" s="249">
        <v>0</v>
      </c>
      <c r="N115" s="249">
        <v>0</v>
      </c>
      <c r="O115" s="249">
        <v>0</v>
      </c>
      <c r="P115" s="249">
        <v>0</v>
      </c>
      <c r="Q115" s="249">
        <v>0</v>
      </c>
      <c r="R115" s="249">
        <v>0</v>
      </c>
      <c r="S115" s="249">
        <v>0</v>
      </c>
      <c r="T115" s="249">
        <v>0</v>
      </c>
      <c r="U115" s="249">
        <v>0</v>
      </c>
      <c r="V115" s="249"/>
      <c r="W115" s="249"/>
      <c r="X115" s="249"/>
      <c r="Y115" s="249"/>
      <c r="Z115" s="237" t="s">
        <v>243</v>
      </c>
      <c r="AA115" s="264"/>
    </row>
    <row r="116" spans="1:27" x14ac:dyDescent="0.3">
      <c r="A116" s="240" t="s">
        <v>244</v>
      </c>
      <c r="B116" s="237" t="s">
        <v>245</v>
      </c>
      <c r="C116" s="249">
        <v>0</v>
      </c>
      <c r="D116" s="249">
        <v>0</v>
      </c>
      <c r="E116" s="249">
        <v>0</v>
      </c>
      <c r="F116" s="249">
        <v>0</v>
      </c>
      <c r="G116" s="249">
        <v>0</v>
      </c>
      <c r="H116" s="288">
        <f t="shared" si="58"/>
        <v>0</v>
      </c>
      <c r="I116" s="286">
        <v>0</v>
      </c>
      <c r="J116" s="249">
        <v>0</v>
      </c>
      <c r="K116" s="249">
        <v>0</v>
      </c>
      <c r="L116" s="249">
        <v>0</v>
      </c>
      <c r="M116" s="249">
        <v>0</v>
      </c>
      <c r="N116" s="249">
        <v>0</v>
      </c>
      <c r="O116" s="249">
        <v>0</v>
      </c>
      <c r="P116" s="249">
        <v>0</v>
      </c>
      <c r="Q116" s="249">
        <v>0</v>
      </c>
      <c r="R116" s="249">
        <v>0</v>
      </c>
      <c r="S116" s="249">
        <v>0</v>
      </c>
      <c r="T116" s="249">
        <v>0</v>
      </c>
      <c r="U116" s="249">
        <v>0</v>
      </c>
      <c r="V116" s="249"/>
      <c r="W116" s="249"/>
      <c r="X116" s="249"/>
      <c r="Y116" s="249"/>
      <c r="Z116" s="237" t="s">
        <v>245</v>
      </c>
      <c r="AA116" s="264"/>
    </row>
    <row r="117" spans="1:27" x14ac:dyDescent="0.3">
      <c r="A117" s="240" t="s">
        <v>246</v>
      </c>
      <c r="B117" s="237" t="s">
        <v>247</v>
      </c>
      <c r="C117" s="249">
        <v>0</v>
      </c>
      <c r="D117" s="249">
        <v>0</v>
      </c>
      <c r="E117" s="249">
        <v>0</v>
      </c>
      <c r="F117" s="249">
        <v>0</v>
      </c>
      <c r="G117" s="249">
        <v>0</v>
      </c>
      <c r="H117" s="288">
        <f t="shared" si="58"/>
        <v>0</v>
      </c>
      <c r="I117" s="286">
        <v>0</v>
      </c>
      <c r="J117" s="249">
        <v>0</v>
      </c>
      <c r="K117" s="249">
        <v>0</v>
      </c>
      <c r="L117" s="249">
        <v>0</v>
      </c>
      <c r="M117" s="249">
        <v>0</v>
      </c>
      <c r="N117" s="249">
        <v>0</v>
      </c>
      <c r="O117" s="249">
        <v>0</v>
      </c>
      <c r="P117" s="249">
        <v>0</v>
      </c>
      <c r="Q117" s="249">
        <v>0</v>
      </c>
      <c r="R117" s="249">
        <v>0</v>
      </c>
      <c r="S117" s="249">
        <v>0</v>
      </c>
      <c r="T117" s="249">
        <v>0</v>
      </c>
      <c r="U117" s="249">
        <v>0</v>
      </c>
      <c r="V117" s="249"/>
      <c r="W117" s="249"/>
      <c r="X117" s="249"/>
      <c r="Y117" s="249"/>
      <c r="Z117" s="237" t="s">
        <v>247</v>
      </c>
      <c r="AA117" s="264"/>
    </row>
    <row r="118" spans="1:27" x14ac:dyDescent="0.3">
      <c r="A118" s="246" t="s">
        <v>422</v>
      </c>
      <c r="B118" s="244" t="s">
        <v>248</v>
      </c>
      <c r="C118" s="251">
        <f>C106+C111+C114+C115+C116+C117+C113</f>
        <v>102905816</v>
      </c>
      <c r="D118" s="251">
        <f>D106+D111+D114+D115+D116+D117</f>
        <v>0</v>
      </c>
      <c r="E118" s="251">
        <f>E106+E111+E114+E115+E116+E117</f>
        <v>0</v>
      </c>
      <c r="F118" s="251">
        <f t="shared" ref="F118:G118" si="60">F106+F111+F114+F115+F116+F117</f>
        <v>0</v>
      </c>
      <c r="G118" s="251">
        <f t="shared" si="60"/>
        <v>0</v>
      </c>
      <c r="H118" s="291">
        <f>H106+H111+H114+H115+H116+H117</f>
        <v>0</v>
      </c>
      <c r="I118" s="287">
        <f t="shared" ref="I118:Y118" si="61">I106+I111+I114+I115+I116+I117</f>
        <v>97726926</v>
      </c>
      <c r="J118" s="287">
        <v>0</v>
      </c>
      <c r="K118" s="251">
        <f t="shared" si="61"/>
        <v>0</v>
      </c>
      <c r="L118" s="251">
        <f t="shared" si="61"/>
        <v>0</v>
      </c>
      <c r="M118" s="251">
        <f t="shared" si="61"/>
        <v>0</v>
      </c>
      <c r="N118" s="251">
        <f t="shared" si="61"/>
        <v>0</v>
      </c>
      <c r="O118" s="251">
        <f t="shared" si="61"/>
        <v>0</v>
      </c>
      <c r="P118" s="251">
        <f t="shared" si="61"/>
        <v>0</v>
      </c>
      <c r="Q118" s="251">
        <v>5178890</v>
      </c>
      <c r="R118" s="251">
        <f t="shared" si="61"/>
        <v>0</v>
      </c>
      <c r="S118" s="251">
        <f t="shared" si="61"/>
        <v>0</v>
      </c>
      <c r="T118" s="251">
        <f t="shared" si="61"/>
        <v>0</v>
      </c>
      <c r="U118" s="251">
        <f t="shared" si="61"/>
        <v>0</v>
      </c>
      <c r="V118" s="251">
        <f t="shared" si="61"/>
        <v>0</v>
      </c>
      <c r="W118" s="251">
        <f t="shared" si="61"/>
        <v>0</v>
      </c>
      <c r="X118" s="251">
        <f t="shared" si="61"/>
        <v>0</v>
      </c>
      <c r="Y118" s="251">
        <f t="shared" si="61"/>
        <v>0</v>
      </c>
      <c r="Z118" s="244" t="s">
        <v>248</v>
      </c>
      <c r="AA118" s="264"/>
    </row>
    <row r="119" spans="1:27" x14ac:dyDescent="0.3">
      <c r="A119" s="240" t="s">
        <v>249</v>
      </c>
      <c r="B119" s="237" t="s">
        <v>250</v>
      </c>
      <c r="C119" s="249">
        <v>0</v>
      </c>
      <c r="D119" s="249">
        <v>0</v>
      </c>
      <c r="E119" s="249">
        <v>0</v>
      </c>
      <c r="F119" s="249">
        <v>0</v>
      </c>
      <c r="G119" s="249">
        <v>0</v>
      </c>
      <c r="H119" s="288">
        <f t="shared" si="58"/>
        <v>0</v>
      </c>
      <c r="I119" s="286">
        <v>0</v>
      </c>
      <c r="J119" s="249">
        <v>0</v>
      </c>
      <c r="K119" s="249">
        <v>0</v>
      </c>
      <c r="L119" s="249">
        <v>0</v>
      </c>
      <c r="M119" s="249">
        <v>0</v>
      </c>
      <c r="N119" s="249">
        <v>0</v>
      </c>
      <c r="O119" s="249">
        <v>0</v>
      </c>
      <c r="P119" s="249">
        <v>0</v>
      </c>
      <c r="Q119" s="249">
        <v>0</v>
      </c>
      <c r="R119" s="249">
        <v>0</v>
      </c>
      <c r="S119" s="249">
        <v>0</v>
      </c>
      <c r="T119" s="249">
        <v>0</v>
      </c>
      <c r="U119" s="249">
        <v>0</v>
      </c>
      <c r="V119" s="249"/>
      <c r="W119" s="249"/>
      <c r="X119" s="249"/>
      <c r="Y119" s="249"/>
      <c r="Z119" s="237" t="s">
        <v>250</v>
      </c>
      <c r="AA119" s="264"/>
    </row>
    <row r="120" spans="1:27" ht="26.4" x14ac:dyDescent="0.3">
      <c r="A120" s="237" t="s">
        <v>251</v>
      </c>
      <c r="B120" s="237" t="s">
        <v>252</v>
      </c>
      <c r="C120" s="247">
        <v>0</v>
      </c>
      <c r="D120" s="247">
        <v>0</v>
      </c>
      <c r="E120" s="247">
        <v>0</v>
      </c>
      <c r="F120" s="247">
        <v>0</v>
      </c>
      <c r="G120" s="247">
        <v>0</v>
      </c>
      <c r="H120" s="288">
        <f t="shared" si="58"/>
        <v>0</v>
      </c>
      <c r="I120" s="284">
        <v>0</v>
      </c>
      <c r="J120" s="247">
        <v>0</v>
      </c>
      <c r="K120" s="247">
        <v>0</v>
      </c>
      <c r="L120" s="247">
        <v>0</v>
      </c>
      <c r="M120" s="247">
        <v>0</v>
      </c>
      <c r="N120" s="247">
        <v>0</v>
      </c>
      <c r="O120" s="247">
        <v>0</v>
      </c>
      <c r="P120" s="247">
        <v>0</v>
      </c>
      <c r="Q120" s="247">
        <v>0</v>
      </c>
      <c r="R120" s="247">
        <v>0</v>
      </c>
      <c r="S120" s="247">
        <v>0</v>
      </c>
      <c r="T120" s="247">
        <v>0</v>
      </c>
      <c r="U120" s="247">
        <v>0</v>
      </c>
      <c r="V120" s="247"/>
      <c r="W120" s="247"/>
      <c r="X120" s="247"/>
      <c r="Y120" s="247"/>
      <c r="Z120" s="237" t="s">
        <v>252</v>
      </c>
      <c r="AA120" s="264"/>
    </row>
    <row r="121" spans="1:27" x14ac:dyDescent="0.3">
      <c r="A121" s="240" t="s">
        <v>458</v>
      </c>
      <c r="B121" s="237" t="s">
        <v>253</v>
      </c>
      <c r="C121" s="249">
        <v>0</v>
      </c>
      <c r="D121" s="249">
        <v>0</v>
      </c>
      <c r="E121" s="249">
        <v>0</v>
      </c>
      <c r="F121" s="249">
        <v>0</v>
      </c>
      <c r="G121" s="249">
        <v>0</v>
      </c>
      <c r="H121" s="288">
        <f t="shared" si="58"/>
        <v>0</v>
      </c>
      <c r="I121" s="286">
        <v>0</v>
      </c>
      <c r="J121" s="249">
        <v>0</v>
      </c>
      <c r="K121" s="249">
        <v>0</v>
      </c>
      <c r="L121" s="249">
        <v>0</v>
      </c>
      <c r="M121" s="249">
        <v>0</v>
      </c>
      <c r="N121" s="249">
        <v>0</v>
      </c>
      <c r="O121" s="249">
        <v>0</v>
      </c>
      <c r="P121" s="249">
        <v>0</v>
      </c>
      <c r="Q121" s="249">
        <v>0</v>
      </c>
      <c r="R121" s="249">
        <v>0</v>
      </c>
      <c r="S121" s="249">
        <v>0</v>
      </c>
      <c r="T121" s="249">
        <v>0</v>
      </c>
      <c r="U121" s="249">
        <v>0</v>
      </c>
      <c r="V121" s="249"/>
      <c r="W121" s="249"/>
      <c r="X121" s="249"/>
      <c r="Y121" s="249"/>
      <c r="Z121" s="237" t="s">
        <v>253</v>
      </c>
      <c r="AA121" s="264"/>
    </row>
    <row r="122" spans="1:27" x14ac:dyDescent="0.3">
      <c r="A122" s="240" t="s">
        <v>427</v>
      </c>
      <c r="B122" s="237" t="s">
        <v>254</v>
      </c>
      <c r="C122" s="249">
        <v>0</v>
      </c>
      <c r="D122" s="249">
        <v>0</v>
      </c>
      <c r="E122" s="249">
        <v>0</v>
      </c>
      <c r="F122" s="249">
        <v>0</v>
      </c>
      <c r="G122" s="249">
        <v>0</v>
      </c>
      <c r="H122" s="288">
        <f t="shared" si="58"/>
        <v>0</v>
      </c>
      <c r="I122" s="286">
        <v>0</v>
      </c>
      <c r="J122" s="249">
        <v>0</v>
      </c>
      <c r="K122" s="249">
        <v>0</v>
      </c>
      <c r="L122" s="249">
        <v>0</v>
      </c>
      <c r="M122" s="249">
        <v>0</v>
      </c>
      <c r="N122" s="249">
        <v>0</v>
      </c>
      <c r="O122" s="249">
        <v>0</v>
      </c>
      <c r="P122" s="249">
        <v>0</v>
      </c>
      <c r="Q122" s="249">
        <v>0</v>
      </c>
      <c r="R122" s="249">
        <v>0</v>
      </c>
      <c r="S122" s="249">
        <v>0</v>
      </c>
      <c r="T122" s="249">
        <v>0</v>
      </c>
      <c r="U122" s="249">
        <v>0</v>
      </c>
      <c r="V122" s="249"/>
      <c r="W122" s="249"/>
      <c r="X122" s="249"/>
      <c r="Y122" s="249"/>
      <c r="Z122" s="237" t="s">
        <v>254</v>
      </c>
      <c r="AA122" s="264"/>
    </row>
    <row r="123" spans="1:27" x14ac:dyDescent="0.3">
      <c r="A123" s="246" t="s">
        <v>428</v>
      </c>
      <c r="B123" s="244" t="s">
        <v>258</v>
      </c>
      <c r="C123" s="251">
        <f>SUM(C119:C122)</f>
        <v>0</v>
      </c>
      <c r="D123" s="251">
        <f>SUM(D119:D122)</f>
        <v>0</v>
      </c>
      <c r="E123" s="251">
        <f>SUM(E119:E122)</f>
        <v>0</v>
      </c>
      <c r="F123" s="251">
        <f t="shared" ref="F123:G123" si="62">SUM(F119:F122)</f>
        <v>0</v>
      </c>
      <c r="G123" s="251">
        <f t="shared" si="62"/>
        <v>0</v>
      </c>
      <c r="H123" s="289">
        <f t="shared" si="58"/>
        <v>0</v>
      </c>
      <c r="I123" s="287">
        <f t="shared" ref="I123:Y123" si="63">SUM(I119:I122)</f>
        <v>0</v>
      </c>
      <c r="J123" s="251">
        <f t="shared" si="63"/>
        <v>0</v>
      </c>
      <c r="K123" s="251">
        <f t="shared" si="63"/>
        <v>0</v>
      </c>
      <c r="L123" s="251">
        <f t="shared" si="63"/>
        <v>0</v>
      </c>
      <c r="M123" s="251">
        <f t="shared" si="63"/>
        <v>0</v>
      </c>
      <c r="N123" s="251">
        <f t="shared" si="63"/>
        <v>0</v>
      </c>
      <c r="O123" s="251">
        <f t="shared" si="63"/>
        <v>0</v>
      </c>
      <c r="P123" s="251">
        <f t="shared" si="63"/>
        <v>0</v>
      </c>
      <c r="Q123" s="251">
        <f t="shared" si="63"/>
        <v>0</v>
      </c>
      <c r="R123" s="251">
        <f t="shared" si="63"/>
        <v>0</v>
      </c>
      <c r="S123" s="251">
        <f t="shared" si="63"/>
        <v>0</v>
      </c>
      <c r="T123" s="251">
        <f t="shared" si="63"/>
        <v>0</v>
      </c>
      <c r="U123" s="251">
        <f t="shared" si="63"/>
        <v>0</v>
      </c>
      <c r="V123" s="251">
        <f t="shared" si="63"/>
        <v>0</v>
      </c>
      <c r="W123" s="251">
        <f t="shared" si="63"/>
        <v>0</v>
      </c>
      <c r="X123" s="251">
        <f t="shared" si="63"/>
        <v>0</v>
      </c>
      <c r="Y123" s="251">
        <f t="shared" si="63"/>
        <v>0</v>
      </c>
      <c r="Z123" s="244" t="s">
        <v>258</v>
      </c>
      <c r="AA123" s="264"/>
    </row>
    <row r="124" spans="1:27" ht="26.4" x14ac:dyDescent="0.3">
      <c r="A124" s="237" t="s">
        <v>259</v>
      </c>
      <c r="B124" s="237" t="s">
        <v>260</v>
      </c>
      <c r="C124" s="247">
        <v>0</v>
      </c>
      <c r="D124" s="247">
        <v>0</v>
      </c>
      <c r="E124" s="247">
        <v>0</v>
      </c>
      <c r="F124" s="247">
        <v>0</v>
      </c>
      <c r="G124" s="247">
        <v>0</v>
      </c>
      <c r="H124" s="288">
        <f t="shared" si="58"/>
        <v>0</v>
      </c>
      <c r="I124" s="284">
        <v>0</v>
      </c>
      <c r="J124" s="247">
        <v>0</v>
      </c>
      <c r="K124" s="247">
        <v>0</v>
      </c>
      <c r="L124" s="247">
        <v>0</v>
      </c>
      <c r="M124" s="247">
        <v>0</v>
      </c>
      <c r="N124" s="247">
        <v>0</v>
      </c>
      <c r="O124" s="247">
        <v>0</v>
      </c>
      <c r="P124" s="247">
        <v>0</v>
      </c>
      <c r="Q124" s="247">
        <v>0</v>
      </c>
      <c r="R124" s="247">
        <v>0</v>
      </c>
      <c r="S124" s="247">
        <v>0</v>
      </c>
      <c r="T124" s="247">
        <v>0</v>
      </c>
      <c r="U124" s="247">
        <v>0</v>
      </c>
      <c r="V124" s="247"/>
      <c r="W124" s="247"/>
      <c r="X124" s="247"/>
      <c r="Y124" s="247"/>
      <c r="Z124" s="237" t="s">
        <v>260</v>
      </c>
      <c r="AA124" s="264"/>
    </row>
    <row r="125" spans="1:27" ht="15.6" x14ac:dyDescent="0.3">
      <c r="A125" s="268" t="s">
        <v>462</v>
      </c>
      <c r="B125" s="270" t="s">
        <v>261</v>
      </c>
      <c r="C125" s="251">
        <f>C118+C123+C124</f>
        <v>102905816</v>
      </c>
      <c r="D125" s="251">
        <f>D118+D123+D124</f>
        <v>0</v>
      </c>
      <c r="E125" s="251">
        <f>E118+E123+E124</f>
        <v>0</v>
      </c>
      <c r="F125" s="251">
        <f t="shared" ref="F125:G125" si="64">F118+F123+F124</f>
        <v>0</v>
      </c>
      <c r="G125" s="251">
        <f t="shared" si="64"/>
        <v>0</v>
      </c>
      <c r="H125" s="291">
        <f>H118+H123+H124</f>
        <v>0</v>
      </c>
      <c r="I125" s="287">
        <f t="shared" ref="I125:Y125" si="65">I118+I123+I124</f>
        <v>97726926</v>
      </c>
      <c r="J125" s="251">
        <f t="shared" si="65"/>
        <v>0</v>
      </c>
      <c r="K125" s="251">
        <f t="shared" si="65"/>
        <v>0</v>
      </c>
      <c r="L125" s="251">
        <f t="shared" si="65"/>
        <v>0</v>
      </c>
      <c r="M125" s="251">
        <f t="shared" si="65"/>
        <v>0</v>
      </c>
      <c r="N125" s="251">
        <f t="shared" si="65"/>
        <v>0</v>
      </c>
      <c r="O125" s="251">
        <f t="shared" si="65"/>
        <v>0</v>
      </c>
      <c r="P125" s="251">
        <f t="shared" si="65"/>
        <v>0</v>
      </c>
      <c r="Q125" s="251">
        <f t="shared" si="65"/>
        <v>5178890</v>
      </c>
      <c r="R125" s="251">
        <f t="shared" si="65"/>
        <v>0</v>
      </c>
      <c r="S125" s="251">
        <f t="shared" si="65"/>
        <v>0</v>
      </c>
      <c r="T125" s="251">
        <f t="shared" si="65"/>
        <v>0</v>
      </c>
      <c r="U125" s="251">
        <f t="shared" si="65"/>
        <v>0</v>
      </c>
      <c r="V125" s="251">
        <f t="shared" si="65"/>
        <v>0</v>
      </c>
      <c r="W125" s="251">
        <f t="shared" si="65"/>
        <v>0</v>
      </c>
      <c r="X125" s="251">
        <f t="shared" si="65"/>
        <v>0</v>
      </c>
      <c r="Y125" s="251">
        <f t="shared" si="65"/>
        <v>0</v>
      </c>
      <c r="Z125" s="270" t="s">
        <v>261</v>
      </c>
      <c r="AA125" s="264"/>
    </row>
    <row r="126" spans="1:27" ht="16.2" thickBot="1" x14ac:dyDescent="0.35">
      <c r="A126" s="271" t="s">
        <v>499</v>
      </c>
      <c r="B126" s="272"/>
      <c r="C126" s="266">
        <f>C28+C29+C54+C63+C77+C86+C91+C100+C125</f>
        <v>303033035</v>
      </c>
      <c r="D126" s="266">
        <f>D28+D29+D54+D63+D77+D86+D91+D100+D125</f>
        <v>66201763</v>
      </c>
      <c r="E126" s="266">
        <f>E28+E29+E54+E63+E77+E86+E91+E100+E125</f>
        <v>25509068</v>
      </c>
      <c r="F126" s="266">
        <f t="shared" ref="F126:G126" si="66">F28+F29+F54+F63+F77+F86+F91+F100+F125</f>
        <v>3637000</v>
      </c>
      <c r="G126" s="266">
        <f t="shared" si="66"/>
        <v>1996280</v>
      </c>
      <c r="H126" s="292">
        <f>H28+H29+H54+H63+H77+H86+H91+H100+H125</f>
        <v>297471330</v>
      </c>
      <c r="I126" s="463">
        <f t="shared" ref="I126:Y126" si="67">I28+I29+I54+I63+I77+I86+I91+I100+I125</f>
        <v>103698068</v>
      </c>
      <c r="J126" s="266">
        <f t="shared" si="67"/>
        <v>9189465</v>
      </c>
      <c r="K126" s="266">
        <f t="shared" si="67"/>
        <v>2000000</v>
      </c>
      <c r="L126" s="266">
        <f t="shared" si="67"/>
        <v>78536851</v>
      </c>
      <c r="M126" s="266">
        <f t="shared" si="67"/>
        <v>3970000</v>
      </c>
      <c r="N126" s="266">
        <f t="shared" si="67"/>
        <v>340000</v>
      </c>
      <c r="O126" s="266">
        <f t="shared" si="67"/>
        <v>29283231</v>
      </c>
      <c r="P126" s="266">
        <f t="shared" si="67"/>
        <v>5101418</v>
      </c>
      <c r="Q126" s="266">
        <f t="shared" si="67"/>
        <v>5178890</v>
      </c>
      <c r="R126" s="266">
        <f t="shared" si="67"/>
        <v>3500622</v>
      </c>
      <c r="S126" s="266">
        <f t="shared" si="67"/>
        <v>11091082</v>
      </c>
      <c r="T126" s="266">
        <f t="shared" si="67"/>
        <v>19279033</v>
      </c>
      <c r="U126" s="266">
        <f t="shared" si="67"/>
        <v>9489795</v>
      </c>
      <c r="V126" s="266">
        <f t="shared" si="67"/>
        <v>22321000</v>
      </c>
      <c r="W126" s="266">
        <f t="shared" si="67"/>
        <v>53580</v>
      </c>
      <c r="X126" s="266">
        <f t="shared" si="67"/>
        <v>0</v>
      </c>
      <c r="Y126" s="266">
        <f t="shared" si="67"/>
        <v>0</v>
      </c>
      <c r="Z126" s="272"/>
      <c r="AA126" s="264"/>
    </row>
    <row r="127" spans="1:27" x14ac:dyDescent="0.3">
      <c r="B127" s="256"/>
      <c r="C127" s="273"/>
      <c r="D127" s="273"/>
      <c r="E127" s="256"/>
      <c r="F127" s="256"/>
      <c r="G127" s="256"/>
      <c r="H127" s="419">
        <f>'bevételek korm. funkciónként'!H99-'kiadások korm. funkciónként'!C114</f>
        <v>311061787</v>
      </c>
      <c r="I127" s="256"/>
      <c r="J127" s="256"/>
      <c r="K127" s="256"/>
      <c r="L127" s="256"/>
      <c r="M127" s="256"/>
      <c r="N127" s="256"/>
      <c r="O127" s="256"/>
      <c r="P127" s="256"/>
      <c r="Q127" s="256"/>
      <c r="R127" s="256"/>
      <c r="S127" s="256"/>
      <c r="T127" s="256"/>
      <c r="U127" s="256"/>
      <c r="Z127" s="256"/>
    </row>
    <row r="128" spans="1:27" x14ac:dyDescent="0.3">
      <c r="B128" s="256"/>
      <c r="C128" s="273"/>
      <c r="D128" s="273"/>
      <c r="E128" s="256"/>
      <c r="F128" s="256"/>
      <c r="G128" s="256"/>
      <c r="H128" s="274"/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256"/>
      <c r="U128" s="256"/>
      <c r="V128" s="256"/>
      <c r="W128" s="256"/>
      <c r="X128" s="256"/>
      <c r="Y128" s="256"/>
      <c r="Z128" s="256"/>
    </row>
    <row r="129" spans="2:26" x14ac:dyDescent="0.3">
      <c r="B129" s="256"/>
      <c r="C129" s="273"/>
      <c r="D129" s="273"/>
      <c r="E129" s="256"/>
      <c r="F129" s="256"/>
      <c r="G129" s="256"/>
      <c r="H129" s="274"/>
      <c r="I129" s="256"/>
      <c r="J129" s="256"/>
      <c r="K129" s="256"/>
      <c r="L129" s="256"/>
      <c r="M129" s="256"/>
      <c r="N129" s="256"/>
      <c r="O129" s="256"/>
      <c r="P129" s="256"/>
      <c r="Q129" s="256"/>
      <c r="R129" s="256"/>
      <c r="S129" s="256"/>
      <c r="T129" s="256"/>
      <c r="U129" s="256"/>
      <c r="V129" s="256"/>
      <c r="W129" s="256"/>
      <c r="X129" s="256"/>
      <c r="Y129" s="256"/>
      <c r="Z129" s="256"/>
    </row>
    <row r="130" spans="2:26" x14ac:dyDescent="0.3">
      <c r="B130" s="256"/>
      <c r="C130" s="273"/>
      <c r="D130" s="273"/>
      <c r="E130" s="256"/>
      <c r="F130" s="256"/>
      <c r="G130" s="256"/>
      <c r="H130" s="274"/>
      <c r="I130" s="256"/>
      <c r="J130" s="256"/>
      <c r="K130" s="256"/>
      <c r="L130" s="256"/>
      <c r="M130" s="256"/>
      <c r="N130" s="256"/>
      <c r="O130" s="256"/>
      <c r="P130" s="256"/>
      <c r="Q130" s="256"/>
      <c r="R130" s="256"/>
      <c r="S130" s="256"/>
      <c r="T130" s="256"/>
      <c r="U130" s="256"/>
      <c r="V130" s="256"/>
      <c r="W130" s="256"/>
      <c r="X130" s="256"/>
      <c r="Y130" s="256"/>
      <c r="Z130" s="256"/>
    </row>
    <row r="131" spans="2:26" x14ac:dyDescent="0.3">
      <c r="B131" s="256"/>
      <c r="C131" s="273"/>
      <c r="D131" s="273"/>
      <c r="E131" s="256"/>
      <c r="F131" s="256"/>
      <c r="G131" s="256"/>
      <c r="H131" s="274"/>
      <c r="I131" s="256"/>
      <c r="J131" s="256"/>
      <c r="K131" s="256"/>
      <c r="L131" s="256"/>
      <c r="M131" s="256"/>
      <c r="N131" s="256"/>
      <c r="O131" s="256"/>
      <c r="P131" s="256"/>
      <c r="Q131" s="256"/>
      <c r="R131" s="256"/>
      <c r="S131" s="256"/>
      <c r="T131" s="256"/>
      <c r="U131" s="256"/>
      <c r="V131" s="256"/>
      <c r="W131" s="256"/>
      <c r="X131" s="256"/>
      <c r="Y131" s="256"/>
      <c r="Z131" s="256"/>
    </row>
    <row r="132" spans="2:26" x14ac:dyDescent="0.3">
      <c r="B132" s="256"/>
      <c r="C132" s="273"/>
      <c r="D132" s="273"/>
      <c r="E132" s="256"/>
      <c r="F132" s="256"/>
      <c r="G132" s="256"/>
      <c r="H132" s="274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256"/>
      <c r="U132" s="256"/>
      <c r="V132" s="256"/>
      <c r="W132" s="256"/>
      <c r="X132" s="256"/>
      <c r="Y132" s="256"/>
      <c r="Z132" s="256"/>
    </row>
    <row r="133" spans="2:26" x14ac:dyDescent="0.3">
      <c r="B133" s="256"/>
      <c r="C133" s="273"/>
      <c r="D133" s="273"/>
      <c r="E133" s="256"/>
      <c r="F133" s="256"/>
      <c r="G133" s="256"/>
      <c r="H133" s="274"/>
      <c r="I133" s="256"/>
      <c r="J133" s="256"/>
      <c r="K133" s="256"/>
      <c r="L133" s="256"/>
      <c r="M133" s="256"/>
      <c r="N133" s="256"/>
      <c r="O133" s="256"/>
      <c r="P133" s="256"/>
      <c r="Q133" s="256"/>
      <c r="R133" s="256"/>
      <c r="S133" s="256"/>
      <c r="T133" s="256"/>
      <c r="U133" s="256"/>
      <c r="V133" s="256"/>
      <c r="W133" s="256"/>
      <c r="X133" s="256"/>
      <c r="Y133" s="256"/>
      <c r="Z133" s="256"/>
    </row>
    <row r="134" spans="2:26" x14ac:dyDescent="0.3">
      <c r="B134" s="256"/>
      <c r="C134" s="273"/>
      <c r="D134" s="273"/>
      <c r="E134" s="256"/>
      <c r="F134" s="256"/>
      <c r="G134" s="256"/>
      <c r="H134" s="274"/>
      <c r="I134" s="256"/>
      <c r="J134" s="256"/>
      <c r="K134" s="256"/>
      <c r="L134" s="256"/>
      <c r="M134" s="256"/>
      <c r="N134" s="256"/>
      <c r="O134" s="256"/>
      <c r="P134" s="256"/>
      <c r="Q134" s="256"/>
      <c r="R134" s="256"/>
      <c r="S134" s="256"/>
      <c r="T134" s="256"/>
      <c r="U134" s="256"/>
      <c r="V134" s="256"/>
      <c r="W134" s="256"/>
      <c r="X134" s="256"/>
      <c r="Y134" s="256"/>
      <c r="Z134" s="256"/>
    </row>
    <row r="135" spans="2:26" x14ac:dyDescent="0.3">
      <c r="B135" s="256"/>
      <c r="C135" s="273"/>
      <c r="D135" s="273"/>
      <c r="E135" s="256"/>
      <c r="F135" s="256"/>
      <c r="G135" s="256"/>
      <c r="H135" s="274"/>
      <c r="I135" s="256"/>
      <c r="J135" s="256"/>
      <c r="K135" s="256"/>
      <c r="L135" s="256"/>
      <c r="M135" s="256"/>
      <c r="N135" s="256"/>
      <c r="O135" s="256"/>
      <c r="P135" s="256"/>
      <c r="Q135" s="256"/>
      <c r="R135" s="256"/>
      <c r="S135" s="256"/>
      <c r="T135" s="256"/>
      <c r="U135" s="256"/>
      <c r="V135" s="256"/>
      <c r="W135" s="256"/>
      <c r="X135" s="256"/>
      <c r="Y135" s="256"/>
      <c r="Z135" s="256"/>
    </row>
    <row r="136" spans="2:26" x14ac:dyDescent="0.3">
      <c r="B136" s="256"/>
      <c r="C136" s="273"/>
      <c r="D136" s="273"/>
      <c r="E136" s="256"/>
      <c r="F136" s="256"/>
      <c r="G136" s="256"/>
      <c r="H136" s="274"/>
      <c r="I136" s="256"/>
      <c r="J136" s="256"/>
      <c r="K136" s="256"/>
      <c r="L136" s="256"/>
      <c r="M136" s="256"/>
      <c r="N136" s="256"/>
      <c r="O136" s="256"/>
      <c r="P136" s="256"/>
      <c r="Q136" s="256"/>
      <c r="R136" s="256"/>
      <c r="S136" s="256"/>
      <c r="T136" s="256"/>
      <c r="U136" s="256"/>
      <c r="V136" s="256"/>
      <c r="W136" s="256"/>
      <c r="X136" s="256"/>
      <c r="Y136" s="256"/>
      <c r="Z136" s="256"/>
    </row>
    <row r="137" spans="2:26" x14ac:dyDescent="0.3">
      <c r="B137" s="256"/>
      <c r="C137" s="273"/>
      <c r="D137" s="273"/>
      <c r="E137" s="256"/>
      <c r="F137" s="256"/>
      <c r="G137" s="256"/>
      <c r="H137" s="274"/>
      <c r="I137" s="256"/>
      <c r="J137" s="256"/>
      <c r="K137" s="256"/>
      <c r="L137" s="256"/>
      <c r="M137" s="256"/>
      <c r="N137" s="256"/>
      <c r="O137" s="256"/>
      <c r="P137" s="256"/>
      <c r="Q137" s="256"/>
      <c r="R137" s="256"/>
      <c r="S137" s="256"/>
      <c r="T137" s="256"/>
      <c r="U137" s="256"/>
      <c r="V137" s="256"/>
      <c r="W137" s="256"/>
      <c r="X137" s="256"/>
      <c r="Y137" s="256"/>
      <c r="Z137" s="256"/>
    </row>
    <row r="138" spans="2:26" x14ac:dyDescent="0.3">
      <c r="B138" s="256"/>
      <c r="C138" s="273"/>
      <c r="D138" s="273"/>
      <c r="E138" s="256"/>
      <c r="F138" s="256"/>
      <c r="G138" s="256"/>
      <c r="H138" s="274"/>
      <c r="I138" s="256"/>
      <c r="J138" s="256"/>
      <c r="K138" s="256"/>
      <c r="L138" s="256"/>
      <c r="M138" s="256"/>
      <c r="N138" s="256"/>
      <c r="O138" s="256"/>
      <c r="P138" s="256"/>
      <c r="Q138" s="256"/>
      <c r="R138" s="256"/>
      <c r="S138" s="256"/>
      <c r="T138" s="256"/>
      <c r="U138" s="256"/>
      <c r="V138" s="256"/>
      <c r="W138" s="256"/>
      <c r="X138" s="256"/>
      <c r="Y138" s="256"/>
      <c r="Z138" s="256"/>
    </row>
    <row r="139" spans="2:26" x14ac:dyDescent="0.3">
      <c r="B139" s="256"/>
      <c r="C139" s="273"/>
      <c r="D139" s="273"/>
      <c r="E139" s="256"/>
      <c r="F139" s="256"/>
      <c r="G139" s="256"/>
      <c r="H139" s="274"/>
      <c r="I139" s="256"/>
      <c r="J139" s="256"/>
      <c r="K139" s="256"/>
      <c r="L139" s="256"/>
      <c r="M139" s="256"/>
      <c r="N139" s="256"/>
      <c r="O139" s="256"/>
      <c r="P139" s="256"/>
      <c r="Q139" s="256"/>
      <c r="R139" s="256"/>
      <c r="S139" s="256"/>
      <c r="T139" s="256"/>
      <c r="U139" s="256"/>
      <c r="V139" s="256"/>
      <c r="W139" s="256"/>
      <c r="X139" s="256"/>
      <c r="Y139" s="256"/>
      <c r="Z139" s="256"/>
    </row>
    <row r="140" spans="2:26" x14ac:dyDescent="0.3">
      <c r="B140" s="256"/>
      <c r="C140" s="273"/>
      <c r="D140" s="273"/>
      <c r="E140" s="256"/>
      <c r="F140" s="256"/>
      <c r="G140" s="256"/>
      <c r="H140" s="274"/>
      <c r="I140" s="256"/>
      <c r="J140" s="256"/>
      <c r="K140" s="256"/>
      <c r="L140" s="256"/>
      <c r="M140" s="256"/>
      <c r="N140" s="256"/>
      <c r="O140" s="256"/>
      <c r="P140" s="256"/>
      <c r="Q140" s="256"/>
      <c r="R140" s="256"/>
      <c r="S140" s="256"/>
      <c r="T140" s="256"/>
      <c r="U140" s="256"/>
      <c r="V140" s="256"/>
      <c r="W140" s="256"/>
      <c r="X140" s="256"/>
      <c r="Y140" s="256"/>
      <c r="Z140" s="256"/>
    </row>
    <row r="141" spans="2:26" x14ac:dyDescent="0.3">
      <c r="B141" s="256"/>
      <c r="C141" s="273"/>
      <c r="D141" s="273"/>
      <c r="E141" s="256"/>
      <c r="F141" s="256"/>
      <c r="G141" s="256"/>
      <c r="H141" s="274"/>
      <c r="I141" s="256"/>
      <c r="J141" s="256"/>
      <c r="K141" s="256"/>
      <c r="L141" s="256"/>
      <c r="M141" s="256"/>
      <c r="N141" s="256"/>
      <c r="O141" s="256"/>
      <c r="P141" s="256"/>
      <c r="Q141" s="256"/>
      <c r="R141" s="256"/>
      <c r="S141" s="256"/>
      <c r="T141" s="256"/>
      <c r="U141" s="256"/>
      <c r="V141" s="256"/>
      <c r="W141" s="256"/>
      <c r="X141" s="256"/>
      <c r="Y141" s="256"/>
      <c r="Z141" s="256"/>
    </row>
    <row r="142" spans="2:26" x14ac:dyDescent="0.3">
      <c r="B142" s="256"/>
      <c r="C142" s="273"/>
      <c r="D142" s="273"/>
      <c r="E142" s="256"/>
      <c r="F142" s="256"/>
      <c r="G142" s="256"/>
      <c r="H142" s="274"/>
      <c r="I142" s="256"/>
      <c r="J142" s="256"/>
      <c r="K142" s="256"/>
      <c r="L142" s="256"/>
      <c r="M142" s="256"/>
      <c r="N142" s="256"/>
      <c r="O142" s="256"/>
      <c r="P142" s="256"/>
      <c r="Q142" s="256"/>
      <c r="R142" s="256"/>
      <c r="S142" s="256"/>
      <c r="T142" s="256"/>
      <c r="U142" s="256"/>
      <c r="V142" s="256"/>
      <c r="W142" s="256"/>
      <c r="X142" s="256"/>
      <c r="Y142" s="256"/>
      <c r="Z142" s="256"/>
    </row>
    <row r="143" spans="2:26" x14ac:dyDescent="0.3">
      <c r="B143" s="256"/>
      <c r="C143" s="273"/>
      <c r="D143" s="273"/>
      <c r="E143" s="256"/>
      <c r="F143" s="256"/>
      <c r="G143" s="256"/>
      <c r="H143" s="274"/>
      <c r="I143" s="256"/>
      <c r="J143" s="256"/>
      <c r="K143" s="256"/>
      <c r="L143" s="256"/>
      <c r="M143" s="256"/>
      <c r="N143" s="256"/>
      <c r="O143" s="256"/>
      <c r="P143" s="256"/>
      <c r="Q143" s="256"/>
      <c r="R143" s="256"/>
      <c r="S143" s="256"/>
      <c r="T143" s="256"/>
      <c r="U143" s="256"/>
      <c r="V143" s="256"/>
      <c r="W143" s="256"/>
      <c r="X143" s="256"/>
      <c r="Y143" s="256"/>
      <c r="Z143" s="256"/>
    </row>
    <row r="144" spans="2:26" x14ac:dyDescent="0.3">
      <c r="B144" s="256"/>
      <c r="C144" s="273"/>
      <c r="D144" s="273"/>
      <c r="E144" s="256"/>
      <c r="F144" s="256"/>
      <c r="G144" s="256"/>
      <c r="H144" s="274"/>
      <c r="I144" s="256"/>
      <c r="J144" s="256"/>
      <c r="K144" s="256"/>
      <c r="L144" s="256"/>
      <c r="M144" s="256"/>
      <c r="N144" s="256"/>
      <c r="O144" s="256"/>
      <c r="P144" s="256"/>
      <c r="Q144" s="256"/>
      <c r="R144" s="256"/>
      <c r="S144" s="256"/>
      <c r="T144" s="256"/>
      <c r="U144" s="256"/>
      <c r="V144" s="256"/>
      <c r="W144" s="256"/>
      <c r="X144" s="256"/>
      <c r="Y144" s="256"/>
      <c r="Z144" s="256"/>
    </row>
    <row r="145" spans="2:26" x14ac:dyDescent="0.3">
      <c r="B145" s="256"/>
      <c r="C145" s="273"/>
      <c r="D145" s="273"/>
      <c r="E145" s="256"/>
      <c r="F145" s="256"/>
      <c r="G145" s="256"/>
      <c r="H145" s="274"/>
      <c r="I145" s="256"/>
      <c r="J145" s="256"/>
      <c r="K145" s="256"/>
      <c r="L145" s="256"/>
      <c r="M145" s="256"/>
      <c r="N145" s="256"/>
      <c r="O145" s="256"/>
      <c r="P145" s="256"/>
      <c r="Q145" s="256"/>
      <c r="R145" s="256"/>
      <c r="S145" s="256"/>
      <c r="T145" s="256"/>
      <c r="U145" s="256"/>
      <c r="V145" s="256"/>
      <c r="W145" s="256"/>
      <c r="X145" s="256"/>
      <c r="Y145" s="256"/>
      <c r="Z145" s="256"/>
    </row>
    <row r="146" spans="2:26" x14ac:dyDescent="0.3">
      <c r="B146" s="256"/>
      <c r="C146" s="273"/>
      <c r="D146" s="273"/>
      <c r="E146" s="256"/>
      <c r="F146" s="256"/>
      <c r="G146" s="256"/>
      <c r="H146" s="274"/>
      <c r="I146" s="256"/>
      <c r="J146" s="256"/>
      <c r="K146" s="256"/>
      <c r="L146" s="256"/>
      <c r="M146" s="256"/>
      <c r="N146" s="256"/>
      <c r="O146" s="256"/>
      <c r="P146" s="256"/>
      <c r="Q146" s="256"/>
      <c r="R146" s="256"/>
      <c r="S146" s="256"/>
      <c r="T146" s="256"/>
      <c r="U146" s="256"/>
      <c r="V146" s="256"/>
      <c r="W146" s="256"/>
      <c r="X146" s="256"/>
      <c r="Y146" s="256"/>
      <c r="Z146" s="256"/>
    </row>
    <row r="147" spans="2:26" x14ac:dyDescent="0.3">
      <c r="B147" s="256"/>
      <c r="C147" s="273"/>
      <c r="D147" s="273"/>
      <c r="E147" s="256"/>
      <c r="F147" s="256"/>
      <c r="G147" s="256"/>
      <c r="H147" s="274"/>
      <c r="I147" s="256"/>
      <c r="J147" s="256"/>
      <c r="K147" s="256"/>
      <c r="L147" s="256"/>
      <c r="M147" s="256"/>
      <c r="N147" s="256"/>
      <c r="O147" s="256"/>
      <c r="P147" s="256"/>
      <c r="Q147" s="256"/>
      <c r="R147" s="256"/>
      <c r="S147" s="256"/>
      <c r="T147" s="256"/>
      <c r="U147" s="256"/>
      <c r="V147" s="256"/>
      <c r="W147" s="256"/>
      <c r="X147" s="256"/>
      <c r="Y147" s="256"/>
      <c r="Z147" s="256"/>
    </row>
    <row r="148" spans="2:26" x14ac:dyDescent="0.3">
      <c r="B148" s="256"/>
      <c r="C148" s="273"/>
      <c r="D148" s="273"/>
      <c r="E148" s="256"/>
      <c r="F148" s="256"/>
      <c r="G148" s="256"/>
      <c r="H148" s="274"/>
      <c r="I148" s="256"/>
      <c r="J148" s="256"/>
      <c r="K148" s="256"/>
      <c r="L148" s="256"/>
      <c r="M148" s="256"/>
      <c r="N148" s="256"/>
      <c r="O148" s="256"/>
      <c r="P148" s="256"/>
      <c r="Q148" s="256"/>
      <c r="R148" s="256"/>
      <c r="S148" s="256"/>
      <c r="T148" s="256"/>
      <c r="U148" s="256"/>
      <c r="V148" s="256"/>
      <c r="W148" s="256"/>
      <c r="X148" s="256"/>
      <c r="Y148" s="256"/>
      <c r="Z148" s="256"/>
    </row>
    <row r="149" spans="2:26" x14ac:dyDescent="0.3">
      <c r="B149" s="256"/>
      <c r="C149" s="273"/>
      <c r="D149" s="273"/>
      <c r="E149" s="256"/>
      <c r="F149" s="256"/>
      <c r="G149" s="256"/>
      <c r="H149" s="274"/>
      <c r="I149" s="256"/>
      <c r="J149" s="256"/>
      <c r="K149" s="256"/>
      <c r="L149" s="256"/>
      <c r="M149" s="256"/>
      <c r="N149" s="256"/>
      <c r="O149" s="256"/>
      <c r="P149" s="256"/>
      <c r="Q149" s="256"/>
      <c r="R149" s="256"/>
      <c r="S149" s="256"/>
      <c r="T149" s="256"/>
      <c r="U149" s="256"/>
      <c r="V149" s="256"/>
      <c r="W149" s="256"/>
      <c r="X149" s="256"/>
      <c r="Y149" s="256"/>
      <c r="Z149" s="256"/>
    </row>
    <row r="150" spans="2:26" x14ac:dyDescent="0.3">
      <c r="B150" s="256"/>
      <c r="C150" s="273"/>
      <c r="D150" s="273"/>
      <c r="E150" s="256"/>
      <c r="F150" s="256"/>
      <c r="G150" s="256"/>
      <c r="H150" s="274"/>
      <c r="I150" s="256"/>
      <c r="J150" s="256"/>
      <c r="K150" s="256"/>
      <c r="L150" s="256"/>
      <c r="M150" s="256"/>
      <c r="N150" s="256"/>
      <c r="O150" s="256"/>
      <c r="P150" s="256"/>
      <c r="Q150" s="256"/>
      <c r="R150" s="256"/>
      <c r="S150" s="256"/>
      <c r="T150" s="256"/>
      <c r="U150" s="256"/>
      <c r="V150" s="256"/>
      <c r="W150" s="256"/>
      <c r="X150" s="256"/>
      <c r="Y150" s="256"/>
      <c r="Z150" s="256"/>
    </row>
    <row r="151" spans="2:26" x14ac:dyDescent="0.3">
      <c r="B151" s="256"/>
      <c r="C151" s="273"/>
      <c r="D151" s="273"/>
      <c r="E151" s="256"/>
      <c r="F151" s="256"/>
      <c r="G151" s="256"/>
      <c r="H151" s="274"/>
      <c r="I151" s="256"/>
      <c r="J151" s="256"/>
      <c r="K151" s="256"/>
      <c r="L151" s="256"/>
      <c r="M151" s="256"/>
      <c r="N151" s="256"/>
      <c r="O151" s="256"/>
      <c r="P151" s="256"/>
      <c r="Q151" s="256"/>
      <c r="R151" s="256"/>
      <c r="S151" s="256"/>
      <c r="T151" s="256"/>
      <c r="U151" s="256"/>
      <c r="V151" s="256"/>
      <c r="W151" s="256"/>
      <c r="X151" s="256"/>
      <c r="Y151" s="256"/>
      <c r="Z151" s="256"/>
    </row>
    <row r="152" spans="2:26" x14ac:dyDescent="0.3">
      <c r="B152" s="256"/>
      <c r="C152" s="273"/>
      <c r="D152" s="273"/>
      <c r="E152" s="256"/>
      <c r="F152" s="256"/>
      <c r="G152" s="256"/>
      <c r="H152" s="274"/>
      <c r="I152" s="256"/>
      <c r="J152" s="256"/>
      <c r="K152" s="256"/>
      <c r="L152" s="256"/>
      <c r="M152" s="256"/>
      <c r="N152" s="256"/>
      <c r="O152" s="256"/>
      <c r="P152" s="256"/>
      <c r="Q152" s="256"/>
      <c r="R152" s="256"/>
      <c r="S152" s="256"/>
      <c r="T152" s="256"/>
      <c r="U152" s="256"/>
      <c r="V152" s="256"/>
      <c r="W152" s="256"/>
      <c r="X152" s="256"/>
      <c r="Y152" s="256"/>
      <c r="Z152" s="256"/>
    </row>
    <row r="153" spans="2:26" x14ac:dyDescent="0.3">
      <c r="B153" s="256"/>
      <c r="C153" s="273"/>
      <c r="D153" s="273"/>
      <c r="E153" s="256"/>
      <c r="F153" s="256"/>
      <c r="G153" s="256"/>
      <c r="H153" s="274"/>
      <c r="I153" s="256"/>
      <c r="J153" s="256"/>
      <c r="K153" s="256"/>
      <c r="L153" s="256"/>
      <c r="M153" s="256"/>
      <c r="N153" s="256"/>
      <c r="O153" s="256"/>
      <c r="P153" s="256"/>
      <c r="Q153" s="256"/>
      <c r="R153" s="256"/>
      <c r="S153" s="256"/>
      <c r="T153" s="256"/>
      <c r="U153" s="256"/>
      <c r="V153" s="256"/>
      <c r="W153" s="256"/>
      <c r="X153" s="256"/>
      <c r="Y153" s="256"/>
      <c r="Z153" s="256"/>
    </row>
    <row r="154" spans="2:26" x14ac:dyDescent="0.3">
      <c r="B154" s="256"/>
      <c r="C154" s="273"/>
      <c r="D154" s="273"/>
      <c r="E154" s="256"/>
      <c r="F154" s="256"/>
      <c r="G154" s="256"/>
      <c r="H154" s="274"/>
      <c r="I154" s="256"/>
      <c r="J154" s="256"/>
      <c r="K154" s="256"/>
      <c r="L154" s="256"/>
      <c r="M154" s="256"/>
      <c r="N154" s="256"/>
      <c r="O154" s="256"/>
      <c r="P154" s="256"/>
      <c r="Q154" s="256"/>
      <c r="R154" s="256"/>
      <c r="S154" s="256"/>
      <c r="T154" s="256"/>
      <c r="U154" s="256"/>
      <c r="V154" s="256"/>
      <c r="W154" s="256"/>
      <c r="X154" s="256"/>
      <c r="Y154" s="256"/>
      <c r="Z154" s="256"/>
    </row>
    <row r="155" spans="2:26" x14ac:dyDescent="0.3">
      <c r="B155" s="256"/>
      <c r="C155" s="273"/>
      <c r="D155" s="273"/>
      <c r="E155" s="256"/>
      <c r="F155" s="256"/>
      <c r="G155" s="256"/>
      <c r="H155" s="274"/>
      <c r="I155" s="256"/>
      <c r="J155" s="256"/>
      <c r="K155" s="256"/>
      <c r="L155" s="256"/>
      <c r="M155" s="256"/>
      <c r="N155" s="256"/>
      <c r="O155" s="256"/>
      <c r="P155" s="256"/>
      <c r="Q155" s="256"/>
      <c r="R155" s="256"/>
      <c r="S155" s="256"/>
      <c r="T155" s="256"/>
      <c r="U155" s="256"/>
      <c r="V155" s="256"/>
      <c r="W155" s="256"/>
      <c r="X155" s="256"/>
      <c r="Y155" s="256"/>
      <c r="Z155" s="256"/>
    </row>
    <row r="156" spans="2:26" x14ac:dyDescent="0.3">
      <c r="B156" s="256"/>
      <c r="C156" s="273"/>
      <c r="D156" s="273"/>
      <c r="E156" s="256"/>
      <c r="F156" s="256"/>
      <c r="G156" s="256"/>
      <c r="H156" s="274"/>
      <c r="I156" s="256"/>
      <c r="J156" s="256"/>
      <c r="K156" s="256"/>
      <c r="L156" s="256"/>
      <c r="M156" s="256"/>
      <c r="N156" s="256"/>
      <c r="O156" s="256"/>
      <c r="P156" s="256"/>
      <c r="Q156" s="256"/>
      <c r="R156" s="256"/>
      <c r="S156" s="256"/>
      <c r="T156" s="256"/>
      <c r="U156" s="256"/>
      <c r="V156" s="256"/>
      <c r="W156" s="256"/>
      <c r="X156" s="256"/>
      <c r="Y156" s="256"/>
      <c r="Z156" s="256"/>
    </row>
    <row r="157" spans="2:26" x14ac:dyDescent="0.3">
      <c r="B157" s="256"/>
      <c r="C157" s="273"/>
      <c r="D157" s="273"/>
      <c r="E157" s="256"/>
      <c r="F157" s="256"/>
      <c r="G157" s="256"/>
      <c r="H157" s="274"/>
      <c r="I157" s="256"/>
      <c r="J157" s="256"/>
      <c r="K157" s="256"/>
      <c r="L157" s="256"/>
      <c r="M157" s="256"/>
      <c r="N157" s="256"/>
      <c r="O157" s="256"/>
      <c r="P157" s="256"/>
      <c r="Q157" s="256"/>
      <c r="R157" s="256"/>
      <c r="S157" s="256"/>
      <c r="T157" s="256"/>
      <c r="U157" s="256"/>
      <c r="V157" s="256"/>
      <c r="W157" s="256"/>
      <c r="X157" s="256"/>
      <c r="Y157" s="256"/>
      <c r="Z157" s="256"/>
    </row>
    <row r="158" spans="2:26" x14ac:dyDescent="0.3">
      <c r="B158" s="256"/>
      <c r="C158" s="273"/>
      <c r="D158" s="273"/>
      <c r="E158" s="256"/>
      <c r="F158" s="256"/>
      <c r="G158" s="256"/>
      <c r="H158" s="274"/>
      <c r="I158" s="256"/>
      <c r="J158" s="256"/>
      <c r="K158" s="256"/>
      <c r="L158" s="256"/>
      <c r="M158" s="256"/>
      <c r="N158" s="256"/>
      <c r="O158" s="256"/>
      <c r="P158" s="256"/>
      <c r="Q158" s="256"/>
      <c r="R158" s="256"/>
      <c r="S158" s="256"/>
      <c r="T158" s="256"/>
      <c r="U158" s="256"/>
      <c r="V158" s="256"/>
      <c r="W158" s="256"/>
      <c r="X158" s="256"/>
      <c r="Y158" s="256"/>
      <c r="Z158" s="256"/>
    </row>
    <row r="159" spans="2:26" x14ac:dyDescent="0.3">
      <c r="B159" s="256"/>
      <c r="C159" s="273"/>
      <c r="D159" s="273"/>
      <c r="E159" s="256"/>
      <c r="F159" s="256"/>
      <c r="G159" s="256"/>
      <c r="H159" s="274"/>
      <c r="I159" s="256"/>
      <c r="J159" s="256"/>
      <c r="K159" s="256"/>
      <c r="L159" s="256"/>
      <c r="M159" s="256"/>
      <c r="N159" s="256"/>
      <c r="O159" s="256"/>
      <c r="P159" s="256"/>
      <c r="Q159" s="256"/>
      <c r="R159" s="256"/>
      <c r="S159" s="256"/>
      <c r="T159" s="256"/>
      <c r="U159" s="256"/>
      <c r="V159" s="256"/>
      <c r="W159" s="256"/>
      <c r="X159" s="256"/>
      <c r="Y159" s="256"/>
      <c r="Z159" s="256"/>
    </row>
    <row r="160" spans="2:26" x14ac:dyDescent="0.3">
      <c r="B160" s="256"/>
      <c r="C160" s="273"/>
      <c r="D160" s="273"/>
      <c r="E160" s="256"/>
      <c r="F160" s="256"/>
      <c r="G160" s="256"/>
      <c r="H160" s="274"/>
      <c r="I160" s="256"/>
      <c r="J160" s="256"/>
      <c r="K160" s="256"/>
      <c r="L160" s="256"/>
      <c r="M160" s="256"/>
      <c r="N160" s="256"/>
      <c r="O160" s="256"/>
      <c r="P160" s="256"/>
      <c r="Q160" s="256"/>
      <c r="R160" s="256"/>
      <c r="S160" s="256"/>
      <c r="T160" s="256"/>
      <c r="U160" s="256"/>
      <c r="V160" s="256"/>
      <c r="W160" s="256"/>
      <c r="X160" s="256"/>
      <c r="Y160" s="256"/>
      <c r="Z160" s="256"/>
    </row>
    <row r="161" spans="2:26" x14ac:dyDescent="0.3">
      <c r="B161" s="256"/>
      <c r="C161" s="273"/>
      <c r="D161" s="273"/>
      <c r="E161" s="256"/>
      <c r="F161" s="256"/>
      <c r="G161" s="256"/>
      <c r="H161" s="274"/>
      <c r="I161" s="256"/>
      <c r="J161" s="256"/>
      <c r="K161" s="256"/>
      <c r="L161" s="256"/>
      <c r="M161" s="256"/>
      <c r="N161" s="256"/>
      <c r="O161" s="256"/>
      <c r="P161" s="256"/>
      <c r="Q161" s="256"/>
      <c r="R161" s="256"/>
      <c r="S161" s="256"/>
      <c r="T161" s="256"/>
      <c r="U161" s="256"/>
      <c r="V161" s="256"/>
      <c r="W161" s="256"/>
      <c r="X161" s="256"/>
      <c r="Y161" s="256"/>
      <c r="Z161" s="256"/>
    </row>
    <row r="162" spans="2:26" x14ac:dyDescent="0.3">
      <c r="B162" s="256"/>
      <c r="C162" s="273"/>
      <c r="D162" s="273"/>
      <c r="E162" s="256"/>
      <c r="F162" s="256"/>
      <c r="G162" s="256"/>
      <c r="H162" s="274"/>
      <c r="I162" s="256"/>
      <c r="J162" s="256"/>
      <c r="K162" s="256"/>
      <c r="L162" s="256"/>
      <c r="M162" s="256"/>
      <c r="N162" s="256"/>
      <c r="O162" s="256"/>
      <c r="P162" s="256"/>
      <c r="Q162" s="256"/>
      <c r="R162" s="256"/>
      <c r="S162" s="256"/>
      <c r="T162" s="256"/>
      <c r="U162" s="256"/>
      <c r="V162" s="256"/>
      <c r="W162" s="256"/>
      <c r="X162" s="256"/>
      <c r="Y162" s="256"/>
      <c r="Z162" s="256"/>
    </row>
    <row r="163" spans="2:26" x14ac:dyDescent="0.3">
      <c r="B163" s="256"/>
      <c r="C163" s="273"/>
      <c r="D163" s="273"/>
      <c r="E163" s="256"/>
      <c r="F163" s="256"/>
      <c r="G163" s="256"/>
      <c r="H163" s="274"/>
      <c r="I163" s="256"/>
      <c r="J163" s="256"/>
      <c r="K163" s="256"/>
      <c r="L163" s="256"/>
      <c r="M163" s="256"/>
      <c r="N163" s="256"/>
      <c r="O163" s="256"/>
      <c r="P163" s="256"/>
      <c r="Q163" s="256"/>
      <c r="R163" s="256"/>
      <c r="S163" s="256"/>
      <c r="T163" s="256"/>
      <c r="U163" s="256"/>
      <c r="V163" s="256"/>
      <c r="W163" s="256"/>
      <c r="X163" s="256"/>
      <c r="Y163" s="256"/>
      <c r="Z163" s="256"/>
    </row>
    <row r="164" spans="2:26" x14ac:dyDescent="0.3">
      <c r="B164" s="256"/>
      <c r="C164" s="273"/>
      <c r="D164" s="273"/>
      <c r="E164" s="256"/>
      <c r="F164" s="256"/>
      <c r="G164" s="256"/>
      <c r="H164" s="274"/>
      <c r="I164" s="256"/>
      <c r="J164" s="256"/>
      <c r="K164" s="256"/>
      <c r="L164" s="256"/>
      <c r="M164" s="256"/>
      <c r="N164" s="256"/>
      <c r="O164" s="256"/>
      <c r="P164" s="256"/>
      <c r="Q164" s="256"/>
      <c r="R164" s="256"/>
      <c r="S164" s="256"/>
      <c r="T164" s="256"/>
      <c r="U164" s="256"/>
      <c r="V164" s="256"/>
      <c r="W164" s="256"/>
      <c r="X164" s="256"/>
      <c r="Y164" s="256"/>
      <c r="Z164" s="256"/>
    </row>
    <row r="165" spans="2:26" x14ac:dyDescent="0.3">
      <c r="B165" s="256"/>
      <c r="C165" s="273"/>
      <c r="D165" s="273"/>
      <c r="E165" s="256"/>
      <c r="F165" s="256"/>
      <c r="G165" s="256"/>
      <c r="H165" s="274"/>
      <c r="I165" s="256"/>
      <c r="J165" s="256"/>
      <c r="K165" s="256"/>
      <c r="L165" s="256"/>
      <c r="M165" s="256"/>
      <c r="N165" s="256"/>
      <c r="O165" s="256"/>
      <c r="P165" s="256"/>
      <c r="Q165" s="256"/>
      <c r="R165" s="256"/>
      <c r="S165" s="256"/>
      <c r="T165" s="256"/>
      <c r="U165" s="256"/>
      <c r="V165" s="256"/>
      <c r="W165" s="256"/>
      <c r="X165" s="256"/>
      <c r="Y165" s="256"/>
      <c r="Z165" s="256"/>
    </row>
    <row r="166" spans="2:26" x14ac:dyDescent="0.3">
      <c r="B166" s="256"/>
      <c r="C166" s="273"/>
      <c r="D166" s="273"/>
      <c r="E166" s="256"/>
      <c r="F166" s="256"/>
      <c r="G166" s="256"/>
      <c r="H166" s="274"/>
      <c r="I166" s="256"/>
      <c r="J166" s="256"/>
      <c r="K166" s="256"/>
      <c r="L166" s="256"/>
      <c r="M166" s="256"/>
      <c r="N166" s="256"/>
      <c r="O166" s="256"/>
      <c r="P166" s="256"/>
      <c r="Q166" s="256"/>
      <c r="R166" s="256"/>
      <c r="S166" s="256"/>
      <c r="T166" s="256"/>
      <c r="U166" s="256"/>
      <c r="V166" s="256"/>
      <c r="W166" s="256"/>
      <c r="X166" s="256"/>
      <c r="Y166" s="256"/>
      <c r="Z166" s="256"/>
    </row>
    <row r="167" spans="2:26" x14ac:dyDescent="0.3">
      <c r="B167" s="256"/>
      <c r="C167" s="273"/>
      <c r="D167" s="273"/>
      <c r="E167" s="256"/>
      <c r="F167" s="256"/>
      <c r="G167" s="256"/>
      <c r="H167" s="274"/>
      <c r="I167" s="256"/>
      <c r="J167" s="256"/>
      <c r="K167" s="256"/>
      <c r="L167" s="256"/>
      <c r="M167" s="256"/>
      <c r="N167" s="256"/>
      <c r="O167" s="256"/>
      <c r="P167" s="256"/>
      <c r="Q167" s="256"/>
      <c r="R167" s="256"/>
      <c r="S167" s="256"/>
      <c r="T167" s="256"/>
      <c r="U167" s="256"/>
      <c r="V167" s="256"/>
      <c r="W167" s="256"/>
      <c r="X167" s="256"/>
      <c r="Y167" s="256"/>
      <c r="Z167" s="256"/>
    </row>
    <row r="168" spans="2:26" x14ac:dyDescent="0.3">
      <c r="B168" s="256"/>
      <c r="C168" s="273"/>
      <c r="D168" s="273"/>
      <c r="E168" s="256"/>
      <c r="F168" s="256"/>
      <c r="G168" s="256"/>
      <c r="H168" s="274"/>
      <c r="I168" s="256"/>
      <c r="J168" s="256"/>
      <c r="K168" s="256"/>
      <c r="L168" s="256"/>
      <c r="M168" s="256"/>
      <c r="N168" s="256"/>
      <c r="O168" s="256"/>
      <c r="P168" s="256"/>
      <c r="Q168" s="256"/>
      <c r="R168" s="256"/>
      <c r="S168" s="256"/>
      <c r="T168" s="256"/>
      <c r="U168" s="256"/>
      <c r="V168" s="256"/>
      <c r="W168" s="256"/>
      <c r="X168" s="256"/>
      <c r="Y168" s="256"/>
      <c r="Z168" s="256"/>
    </row>
    <row r="169" spans="2:26" x14ac:dyDescent="0.3">
      <c r="B169" s="256"/>
      <c r="C169" s="273"/>
      <c r="D169" s="273"/>
      <c r="E169" s="256"/>
      <c r="F169" s="256"/>
      <c r="G169" s="256"/>
      <c r="H169" s="274"/>
      <c r="I169" s="256"/>
      <c r="J169" s="256"/>
      <c r="K169" s="256"/>
      <c r="L169" s="256"/>
      <c r="M169" s="256"/>
      <c r="N169" s="256"/>
      <c r="O169" s="256"/>
      <c r="P169" s="256"/>
      <c r="Q169" s="256"/>
      <c r="R169" s="256"/>
      <c r="S169" s="256"/>
      <c r="T169" s="256"/>
      <c r="U169" s="256"/>
      <c r="V169" s="256"/>
      <c r="W169" s="256"/>
      <c r="X169" s="256"/>
      <c r="Y169" s="256"/>
      <c r="Z169" s="256"/>
    </row>
    <row r="170" spans="2:26" x14ac:dyDescent="0.3">
      <c r="B170" s="256"/>
      <c r="C170" s="273"/>
      <c r="D170" s="273"/>
      <c r="E170" s="256"/>
      <c r="F170" s="256"/>
      <c r="G170" s="256"/>
      <c r="H170" s="274"/>
      <c r="I170" s="256"/>
      <c r="J170" s="256"/>
      <c r="K170" s="256"/>
      <c r="L170" s="256"/>
      <c r="M170" s="256"/>
      <c r="N170" s="256"/>
      <c r="O170" s="256"/>
      <c r="P170" s="256"/>
      <c r="Q170" s="256"/>
      <c r="R170" s="256"/>
      <c r="S170" s="256"/>
      <c r="T170" s="256"/>
      <c r="U170" s="256"/>
      <c r="V170" s="256"/>
      <c r="W170" s="256"/>
      <c r="X170" s="256"/>
      <c r="Y170" s="256"/>
      <c r="Z170" s="256"/>
    </row>
    <row r="171" spans="2:26" x14ac:dyDescent="0.3">
      <c r="B171" s="256"/>
      <c r="C171" s="273"/>
      <c r="D171" s="273"/>
      <c r="E171" s="256"/>
      <c r="F171" s="256"/>
      <c r="G171" s="256"/>
      <c r="H171" s="274"/>
      <c r="I171" s="256"/>
      <c r="J171" s="256"/>
      <c r="K171" s="256"/>
      <c r="L171" s="256"/>
      <c r="M171" s="256"/>
      <c r="N171" s="256"/>
      <c r="O171" s="256"/>
      <c r="P171" s="256"/>
      <c r="Q171" s="256"/>
      <c r="R171" s="256"/>
      <c r="S171" s="256"/>
      <c r="T171" s="256"/>
      <c r="U171" s="256"/>
      <c r="V171" s="256"/>
      <c r="W171" s="256"/>
      <c r="X171" s="256"/>
      <c r="Y171" s="256"/>
      <c r="Z171" s="256"/>
    </row>
    <row r="172" spans="2:26" x14ac:dyDescent="0.3">
      <c r="B172" s="256"/>
      <c r="C172" s="273"/>
      <c r="D172" s="273"/>
      <c r="E172" s="256"/>
      <c r="F172" s="256"/>
      <c r="G172" s="256"/>
      <c r="H172" s="274"/>
      <c r="I172" s="256"/>
      <c r="J172" s="256"/>
      <c r="K172" s="256"/>
      <c r="L172" s="256"/>
      <c r="M172" s="256"/>
      <c r="N172" s="256"/>
      <c r="O172" s="256"/>
      <c r="P172" s="256"/>
      <c r="Q172" s="256"/>
      <c r="R172" s="256"/>
      <c r="S172" s="256"/>
      <c r="T172" s="256"/>
      <c r="U172" s="256"/>
      <c r="V172" s="256"/>
      <c r="W172" s="256"/>
      <c r="X172" s="256"/>
      <c r="Y172" s="256"/>
      <c r="Z172" s="256"/>
    </row>
    <row r="173" spans="2:26" x14ac:dyDescent="0.3">
      <c r="B173" s="256"/>
      <c r="C173" s="273"/>
      <c r="D173" s="273"/>
      <c r="E173" s="256"/>
      <c r="F173" s="256"/>
      <c r="G173" s="256"/>
      <c r="H173" s="274"/>
      <c r="I173" s="256"/>
      <c r="J173" s="256"/>
      <c r="K173" s="256"/>
      <c r="L173" s="256"/>
      <c r="M173" s="256"/>
      <c r="N173" s="256"/>
      <c r="O173" s="256"/>
      <c r="P173" s="256"/>
      <c r="Q173" s="256"/>
      <c r="R173" s="256"/>
      <c r="S173" s="256"/>
      <c r="T173" s="256"/>
      <c r="U173" s="256"/>
      <c r="V173" s="256"/>
      <c r="W173" s="256"/>
      <c r="X173" s="256"/>
      <c r="Y173" s="256"/>
      <c r="Z173" s="256"/>
    </row>
    <row r="174" spans="2:26" x14ac:dyDescent="0.3">
      <c r="B174" s="256"/>
      <c r="C174" s="273"/>
      <c r="D174" s="273"/>
      <c r="E174" s="256"/>
      <c r="F174" s="256"/>
      <c r="G174" s="256"/>
      <c r="H174" s="274"/>
      <c r="I174" s="256"/>
      <c r="J174" s="256"/>
      <c r="K174" s="256"/>
      <c r="L174" s="256"/>
      <c r="M174" s="256"/>
      <c r="N174" s="256"/>
      <c r="O174" s="256"/>
      <c r="P174" s="256"/>
      <c r="Q174" s="256"/>
      <c r="R174" s="256"/>
      <c r="S174" s="256"/>
      <c r="T174" s="256"/>
      <c r="U174" s="256"/>
      <c r="V174" s="256"/>
      <c r="W174" s="256"/>
      <c r="X174" s="256"/>
      <c r="Y174" s="256"/>
      <c r="Z174" s="256"/>
    </row>
    <row r="175" spans="2:26" x14ac:dyDescent="0.3">
      <c r="B175" s="256"/>
      <c r="C175" s="273"/>
      <c r="D175" s="273"/>
      <c r="E175" s="256"/>
      <c r="F175" s="256"/>
      <c r="G175" s="256"/>
      <c r="H175" s="274"/>
      <c r="I175" s="256"/>
      <c r="J175" s="256"/>
      <c r="K175" s="256"/>
      <c r="L175" s="256"/>
      <c r="M175" s="256"/>
      <c r="N175" s="256"/>
      <c r="O175" s="256"/>
      <c r="P175" s="256"/>
      <c r="Q175" s="256"/>
      <c r="R175" s="256"/>
      <c r="S175" s="256"/>
      <c r="T175" s="256"/>
      <c r="U175" s="256"/>
      <c r="V175" s="256"/>
      <c r="W175" s="256"/>
      <c r="X175" s="256"/>
      <c r="Y175" s="256"/>
      <c r="Z175" s="256"/>
    </row>
  </sheetData>
  <mergeCells count="12">
    <mergeCell ref="Z7:Z8"/>
    <mergeCell ref="H7:H9"/>
    <mergeCell ref="A1:U1"/>
    <mergeCell ref="A2:U2"/>
    <mergeCell ref="A3:U3"/>
    <mergeCell ref="A4:U4"/>
    <mergeCell ref="A7:A8"/>
    <mergeCell ref="C7:C8"/>
    <mergeCell ref="B7:B8"/>
    <mergeCell ref="A5:H5"/>
    <mergeCell ref="A6:H6"/>
    <mergeCell ref="E7:G7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4" orientation="landscape" horizontalDpi="300" verticalDpi="300" r:id="rId1"/>
  <rowBreaks count="1" manualBreakCount="1">
    <brk id="78" max="23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N42"/>
  <sheetViews>
    <sheetView view="pageBreakPreview" zoomScaleNormal="100" zoomScaleSheetLayoutView="100" workbookViewId="0">
      <selection activeCell="L25" sqref="L25"/>
    </sheetView>
  </sheetViews>
  <sheetFormatPr defaultColWidth="9.109375" defaultRowHeight="14.4" x14ac:dyDescent="0.3"/>
  <cols>
    <col min="1" max="1" width="70.88671875" style="430" customWidth="1"/>
    <col min="2" max="2" width="16.109375" style="429" hidden="1" customWidth="1"/>
    <col min="3" max="3" width="16.109375" style="429" customWidth="1"/>
    <col min="4" max="4" width="17.5546875" style="429" customWidth="1"/>
    <col min="5" max="6" width="16.109375" style="429" customWidth="1"/>
    <col min="7" max="7" width="16.109375" style="429" hidden="1" customWidth="1"/>
    <col min="8" max="8" width="14.5546875" style="430" hidden="1" customWidth="1"/>
    <col min="9" max="10" width="15.6640625" style="430" hidden="1" customWidth="1"/>
    <col min="11" max="16384" width="9.109375" style="430"/>
  </cols>
  <sheetData>
    <row r="1" spans="1:14" ht="15.6" x14ac:dyDescent="0.3">
      <c r="A1" s="1060" t="s">
        <v>1166</v>
      </c>
      <c r="B1" s="1060"/>
      <c r="C1" s="1060"/>
      <c r="D1" s="1060"/>
      <c r="E1" s="1060"/>
      <c r="F1" s="1060"/>
      <c r="G1" s="1060"/>
      <c r="H1" s="1060"/>
      <c r="I1" s="1060"/>
      <c r="J1" s="1060"/>
    </row>
    <row r="2" spans="1:14" ht="15.6" x14ac:dyDescent="0.3">
      <c r="A2" s="1061" t="str">
        <f>'25.sz. összevont ktg.mérleg'!A3:J3</f>
        <v>Szőc Község Önkormányzata</v>
      </c>
      <c r="B2" s="1061"/>
      <c r="C2" s="1061"/>
      <c r="D2" s="1061"/>
      <c r="E2" s="1061"/>
      <c r="F2" s="1061"/>
      <c r="G2" s="1061"/>
      <c r="H2" s="1061"/>
      <c r="I2" s="1061"/>
      <c r="J2" s="1061"/>
    </row>
    <row r="3" spans="1:14" ht="15.6" x14ac:dyDescent="0.3">
      <c r="A3" s="723"/>
      <c r="B3" s="723"/>
      <c r="C3" s="723"/>
      <c r="D3" s="723"/>
      <c r="E3" s="723"/>
      <c r="F3" s="723"/>
      <c r="G3" s="723"/>
      <c r="H3" s="483"/>
      <c r="I3" s="483"/>
      <c r="J3" s="483"/>
    </row>
    <row r="4" spans="1:14" ht="15.6" x14ac:dyDescent="0.3">
      <c r="A4" s="1062" t="s">
        <v>1143</v>
      </c>
      <c r="B4" s="1062"/>
      <c r="C4" s="1062"/>
      <c r="D4" s="1062"/>
      <c r="E4" s="1062"/>
      <c r="F4" s="1062"/>
      <c r="G4" s="1062"/>
      <c r="H4" s="1062"/>
      <c r="I4" s="1062"/>
      <c r="J4" s="1062"/>
    </row>
    <row r="5" spans="1:14" ht="33.75" customHeight="1" x14ac:dyDescent="0.35">
      <c r="A5" s="1063" t="s">
        <v>1005</v>
      </c>
      <c r="B5" s="1063"/>
      <c r="C5" s="1063"/>
      <c r="D5" s="1063"/>
      <c r="E5" s="1063"/>
      <c r="F5" s="1063"/>
      <c r="G5" s="1063"/>
      <c r="H5" s="1063"/>
      <c r="I5" s="1063"/>
      <c r="J5" s="1063"/>
    </row>
    <row r="6" spans="1:14" ht="16.2" thickBot="1" x14ac:dyDescent="0.35">
      <c r="A6" s="483"/>
      <c r="B6" s="517"/>
      <c r="C6" s="517"/>
      <c r="D6" s="517"/>
      <c r="E6" s="517"/>
      <c r="F6" s="517"/>
      <c r="G6" s="517"/>
      <c r="H6" s="483"/>
      <c r="I6" s="483"/>
      <c r="J6" s="483"/>
    </row>
    <row r="7" spans="1:14" ht="15.6" x14ac:dyDescent="0.3">
      <c r="A7" s="724"/>
      <c r="B7" s="1064" t="s">
        <v>5</v>
      </c>
      <c r="C7" s="1065"/>
      <c r="D7" s="1065"/>
      <c r="E7" s="1065"/>
      <c r="F7" s="1065"/>
      <c r="G7" s="1065"/>
      <c r="H7" s="1065"/>
      <c r="I7" s="1066"/>
      <c r="J7" s="1067" t="s">
        <v>19</v>
      </c>
      <c r="K7" s="438"/>
      <c r="L7" s="438"/>
      <c r="M7" s="438"/>
      <c r="N7" s="438"/>
    </row>
    <row r="8" spans="1:14" ht="15.6" x14ac:dyDescent="0.3">
      <c r="A8" s="725" t="s">
        <v>632</v>
      </c>
      <c r="B8" s="1064" t="s">
        <v>856</v>
      </c>
      <c r="C8" s="1065"/>
      <c r="D8" s="1065"/>
      <c r="E8" s="1069"/>
      <c r="F8" s="726" t="s">
        <v>41</v>
      </c>
      <c r="G8" s="727" t="s">
        <v>855</v>
      </c>
      <c r="H8" s="725" t="s">
        <v>815</v>
      </c>
      <c r="I8" s="728" t="s">
        <v>1</v>
      </c>
      <c r="J8" s="1068"/>
      <c r="K8" s="438"/>
      <c r="L8" s="438"/>
      <c r="M8" s="438"/>
      <c r="N8" s="438"/>
    </row>
    <row r="9" spans="1:14" ht="15.6" x14ac:dyDescent="0.3">
      <c r="A9" s="725"/>
      <c r="B9" s="727" t="s">
        <v>860</v>
      </c>
      <c r="C9" s="727" t="s">
        <v>857</v>
      </c>
      <c r="D9" s="727" t="s">
        <v>859</v>
      </c>
      <c r="E9" s="727" t="s">
        <v>858</v>
      </c>
      <c r="F9" s="727"/>
      <c r="G9" s="727"/>
      <c r="H9" s="725"/>
      <c r="I9" s="728"/>
      <c r="J9" s="729"/>
      <c r="K9" s="438"/>
      <c r="L9" s="438"/>
      <c r="M9" s="438"/>
      <c r="N9" s="438"/>
    </row>
    <row r="10" spans="1:14" ht="15.6" x14ac:dyDescent="0.3">
      <c r="A10" s="724" t="s">
        <v>64</v>
      </c>
      <c r="B10" s="492">
        <f>'3.sz.m.kiadások M-F'!C26</f>
        <v>12877000</v>
      </c>
      <c r="C10" s="492">
        <f>F10-E10-D10</f>
        <v>12877000</v>
      </c>
      <c r="D10" s="492">
        <v>0</v>
      </c>
      <c r="E10" s="492">
        <v>0</v>
      </c>
      <c r="F10" s="492">
        <f>'22.sz.kiadások korm. funk.'!C28</f>
        <v>12877000</v>
      </c>
      <c r="G10" s="492" t="e">
        <f>'3.sz.m.kiadások M-F'!#REF!</f>
        <v>#REF!</v>
      </c>
      <c r="H10" s="492" t="e">
        <f>'3.sz.m.kiadások M-F'!#REF!</f>
        <v>#REF!</v>
      </c>
      <c r="I10" s="730" t="e">
        <f>SUM(B10:H10)</f>
        <v>#REF!</v>
      </c>
      <c r="J10" s="731" t="e">
        <f>I10</f>
        <v>#REF!</v>
      </c>
      <c r="K10" s="438"/>
      <c r="L10" s="438"/>
      <c r="M10" s="438"/>
      <c r="N10" s="438"/>
    </row>
    <row r="11" spans="1:14" ht="15.6" x14ac:dyDescent="0.3">
      <c r="A11" s="724" t="s">
        <v>65</v>
      </c>
      <c r="B11" s="492">
        <f>'3.sz.m.kiadások M-F'!C27</f>
        <v>2249000</v>
      </c>
      <c r="C11" s="492">
        <f t="shared" ref="C11:C17" si="0">F11-E11-D11</f>
        <v>2249000</v>
      </c>
      <c r="D11" s="492">
        <v>0</v>
      </c>
      <c r="E11" s="492">
        <v>0</v>
      </c>
      <c r="F11" s="492">
        <f>'22.sz.kiadások korm. funk.'!C29</f>
        <v>2249000</v>
      </c>
      <c r="G11" s="492" t="e">
        <f>'3.sz.m.kiadások M-F'!#REF!</f>
        <v>#REF!</v>
      </c>
      <c r="H11" s="492" t="e">
        <f>'3.sz.m.kiadások M-F'!#REF!</f>
        <v>#REF!</v>
      </c>
      <c r="I11" s="730" t="e">
        <f t="shared" ref="I11:I17" si="1">SUM(B11:H11)</f>
        <v>#REF!</v>
      </c>
      <c r="J11" s="731" t="e">
        <f t="shared" ref="J11:J17" si="2">I11</f>
        <v>#REF!</v>
      </c>
      <c r="K11" s="438"/>
      <c r="L11" s="438"/>
      <c r="M11" s="438"/>
      <c r="N11" s="438"/>
    </row>
    <row r="12" spans="1:14" ht="15.6" x14ac:dyDescent="0.3">
      <c r="A12" s="724" t="s">
        <v>66</v>
      </c>
      <c r="B12" s="492">
        <f>'3.sz.m.kiadások M-F'!C52</f>
        <v>11493000</v>
      </c>
      <c r="C12" s="492">
        <f>F12-E12-D12</f>
        <v>13027102</v>
      </c>
      <c r="D12" s="492">
        <v>0</v>
      </c>
      <c r="E12" s="492">
        <v>0</v>
      </c>
      <c r="F12" s="492">
        <f>'22.sz.kiadások korm. funk.'!C54</f>
        <v>13027102</v>
      </c>
      <c r="G12" s="492" t="e">
        <f>'3.sz.m.kiadások M-F'!#REF!</f>
        <v>#REF!</v>
      </c>
      <c r="H12" s="492" t="e">
        <f>'3.sz.m.kiadások M-F'!#REF!</f>
        <v>#REF!</v>
      </c>
      <c r="I12" s="730" t="e">
        <f t="shared" si="1"/>
        <v>#REF!</v>
      </c>
      <c r="J12" s="731" t="e">
        <f t="shared" si="2"/>
        <v>#REF!</v>
      </c>
      <c r="K12" s="438"/>
      <c r="L12" s="438"/>
      <c r="M12" s="438"/>
      <c r="N12" s="438"/>
    </row>
    <row r="13" spans="1:14" ht="15.6" x14ac:dyDescent="0.3">
      <c r="A13" s="724" t="s">
        <v>67</v>
      </c>
      <c r="B13" s="732">
        <f>'3.sz.m.kiadások M-F'!C61</f>
        <v>6712468</v>
      </c>
      <c r="C13" s="492">
        <f t="shared" si="0"/>
        <v>6712468</v>
      </c>
      <c r="D13" s="492">
        <v>0</v>
      </c>
      <c r="E13" s="492">
        <v>0</v>
      </c>
      <c r="F13" s="492">
        <f>'22.sz.kiadások korm. funk.'!C63</f>
        <v>6712468</v>
      </c>
      <c r="G13" s="732" t="e">
        <f>'3.sz.m.kiadások M-F'!#REF!</f>
        <v>#REF!</v>
      </c>
      <c r="H13" s="732" t="e">
        <f>'3.sz.m.kiadások M-F'!#REF!</f>
        <v>#REF!</v>
      </c>
      <c r="I13" s="730" t="e">
        <f t="shared" si="1"/>
        <v>#REF!</v>
      </c>
      <c r="J13" s="731" t="e">
        <f t="shared" si="2"/>
        <v>#REF!</v>
      </c>
      <c r="K13" s="438"/>
      <c r="L13" s="438"/>
      <c r="M13" s="438"/>
      <c r="N13" s="438"/>
    </row>
    <row r="14" spans="1:14" ht="15.6" x14ac:dyDescent="0.3">
      <c r="A14" s="724" t="s">
        <v>68</v>
      </c>
      <c r="B14" s="492">
        <f>'3.sz.m.kiadások M-F'!C75</f>
        <v>10613251</v>
      </c>
      <c r="C14" s="492">
        <f>F14-E14-D14</f>
        <v>9996142</v>
      </c>
      <c r="D14" s="492">
        <v>0</v>
      </c>
      <c r="E14" s="492">
        <v>300000</v>
      </c>
      <c r="F14" s="492">
        <f>'22.sz.kiadások korm. funk.'!C77</f>
        <v>10296142</v>
      </c>
      <c r="G14" s="492" t="e">
        <f>'3.sz.m.kiadások M-F'!#REF!</f>
        <v>#REF!</v>
      </c>
      <c r="H14" s="492" t="e">
        <f>'3.sz.m.kiadások M-F'!#REF!</f>
        <v>#REF!</v>
      </c>
      <c r="I14" s="730" t="e">
        <f t="shared" si="1"/>
        <v>#REF!</v>
      </c>
      <c r="J14" s="731" t="e">
        <f t="shared" si="2"/>
        <v>#REF!</v>
      </c>
      <c r="K14" s="438"/>
      <c r="L14" s="438"/>
      <c r="M14" s="438"/>
      <c r="N14" s="438"/>
    </row>
    <row r="15" spans="1:14" ht="15.6" x14ac:dyDescent="0.3">
      <c r="A15" s="724" t="s">
        <v>69</v>
      </c>
      <c r="B15" s="492">
        <f>'3.sz.m.kiadások M-F'!C84</f>
        <v>2645500</v>
      </c>
      <c r="C15" s="492">
        <f>F15-E15-D15</f>
        <v>4799515</v>
      </c>
      <c r="D15" s="492">
        <v>0</v>
      </c>
      <c r="E15" s="492">
        <v>0</v>
      </c>
      <c r="F15" s="492">
        <f>'22.sz.kiadások korm. funk.'!C86</f>
        <v>4799515</v>
      </c>
      <c r="G15" s="492" t="e">
        <f>'3.sz.m.kiadások M-F'!#REF!</f>
        <v>#REF!</v>
      </c>
      <c r="H15" s="492" t="e">
        <f>'3.sz.m.kiadások M-F'!#REF!</f>
        <v>#REF!</v>
      </c>
      <c r="I15" s="730" t="e">
        <f t="shared" si="1"/>
        <v>#REF!</v>
      </c>
      <c r="J15" s="731" t="e">
        <f t="shared" si="2"/>
        <v>#REF!</v>
      </c>
      <c r="K15" s="438"/>
      <c r="L15" s="438"/>
      <c r="M15" s="438"/>
      <c r="N15" s="438"/>
    </row>
    <row r="16" spans="1:14" ht="15.6" x14ac:dyDescent="0.3">
      <c r="A16" s="724" t="s">
        <v>70</v>
      </c>
      <c r="B16" s="732">
        <f>'3.sz.m.kiadások M-F'!C89</f>
        <v>8651000</v>
      </c>
      <c r="C16" s="492">
        <f>F16-E16-D16</f>
        <v>14378181</v>
      </c>
      <c r="D16" s="492">
        <v>0</v>
      </c>
      <c r="E16" s="492">
        <v>0</v>
      </c>
      <c r="F16" s="492">
        <f>'22.sz.kiadások korm. funk.'!C91</f>
        <v>14378181</v>
      </c>
      <c r="G16" s="732" t="e">
        <f>'3.sz.m.kiadások M-F'!#REF!</f>
        <v>#REF!</v>
      </c>
      <c r="H16" s="732" t="e">
        <f>'3.sz.m.kiadások M-F'!#REF!</f>
        <v>#REF!</v>
      </c>
      <c r="I16" s="730" t="e">
        <f t="shared" si="1"/>
        <v>#REF!</v>
      </c>
      <c r="J16" s="731" t="e">
        <f t="shared" si="2"/>
        <v>#REF!</v>
      </c>
      <c r="K16" s="438"/>
      <c r="L16" s="438"/>
      <c r="M16" s="438"/>
      <c r="N16" s="438"/>
    </row>
    <row r="17" spans="1:14" ht="15.6" x14ac:dyDescent="0.3">
      <c r="A17" s="724" t="s">
        <v>71</v>
      </c>
      <c r="B17" s="492">
        <f>'3.sz.m.kiadások M-F'!C98</f>
        <v>0</v>
      </c>
      <c r="C17" s="492">
        <f t="shared" si="0"/>
        <v>0</v>
      </c>
      <c r="D17" s="492">
        <v>0</v>
      </c>
      <c r="E17" s="492">
        <v>0</v>
      </c>
      <c r="F17" s="492">
        <f>'22.sz.kiadások korm. funk.'!C100</f>
        <v>0</v>
      </c>
      <c r="G17" s="492" t="e">
        <f>'3.sz.m.kiadások M-F'!#REF!</f>
        <v>#REF!</v>
      </c>
      <c r="H17" s="492" t="e">
        <f>'3.sz.m.kiadások M-F'!#REF!</f>
        <v>#REF!</v>
      </c>
      <c r="I17" s="730" t="e">
        <f t="shared" si="1"/>
        <v>#REF!</v>
      </c>
      <c r="J17" s="731" t="e">
        <f t="shared" si="2"/>
        <v>#REF!</v>
      </c>
      <c r="K17" s="438"/>
      <c r="L17" s="438"/>
      <c r="M17" s="438"/>
      <c r="N17" s="438"/>
    </row>
    <row r="18" spans="1:14" ht="15.6" x14ac:dyDescent="0.3">
      <c r="A18" s="733" t="s">
        <v>63</v>
      </c>
      <c r="B18" s="734">
        <f>SUM(B10:B17)</f>
        <v>55241219</v>
      </c>
      <c r="C18" s="505">
        <f>SUM(C10:C17)</f>
        <v>64039408</v>
      </c>
      <c r="D18" s="505">
        <v>0</v>
      </c>
      <c r="E18" s="505">
        <f>SUM(E10:E17)</f>
        <v>300000</v>
      </c>
      <c r="F18" s="734">
        <f>SUM(F10:F17)</f>
        <v>64339408</v>
      </c>
      <c r="G18" s="734" t="e">
        <f t="shared" ref="G18:H18" si="3">SUM(G10:G17)</f>
        <v>#REF!</v>
      </c>
      <c r="H18" s="734" t="e">
        <f t="shared" si="3"/>
        <v>#REF!</v>
      </c>
      <c r="I18" s="735" t="e">
        <f>SUM(I10:I17)</f>
        <v>#REF!</v>
      </c>
      <c r="J18" s="736" t="e">
        <f>SUM(J10:J17)</f>
        <v>#REF!</v>
      </c>
      <c r="K18" s="438"/>
      <c r="L18" s="438"/>
      <c r="M18" s="438"/>
      <c r="N18" s="438"/>
    </row>
    <row r="19" spans="1:14" ht="16.2" thickBot="1" x14ac:dyDescent="0.35">
      <c r="A19" s="737" t="s">
        <v>72</v>
      </c>
      <c r="B19" s="738">
        <f>'3.sz.m.kiadások M-F'!C123</f>
        <v>1135000</v>
      </c>
      <c r="C19" s="506">
        <v>1635000</v>
      </c>
      <c r="D19" s="506">
        <v>0</v>
      </c>
      <c r="E19" s="506">
        <v>0</v>
      </c>
      <c r="F19" s="739">
        <f>'22.sz.kiadások korm. funk.'!C125</f>
        <v>1635000</v>
      </c>
      <c r="G19" s="732" t="e">
        <f>'3.sz.m.kiadások M-F'!#REF!</f>
        <v>#REF!</v>
      </c>
      <c r="H19" s="732" t="e">
        <f>'3.sz.m.kiadások M-F'!#REF!</f>
        <v>#REF!</v>
      </c>
      <c r="I19" s="730" t="e">
        <f>B19+G19+H19</f>
        <v>#REF!</v>
      </c>
      <c r="J19" s="731">
        <v>5295</v>
      </c>
      <c r="K19" s="438"/>
      <c r="L19" s="438"/>
      <c r="M19" s="438"/>
      <c r="N19" s="438"/>
    </row>
    <row r="20" spans="1:14" ht="16.2" thickBot="1" x14ac:dyDescent="0.35">
      <c r="A20" s="480" t="s">
        <v>499</v>
      </c>
      <c r="B20" s="740">
        <f>B18+B19</f>
        <v>56376219</v>
      </c>
      <c r="C20" s="507">
        <f>C18+C19</f>
        <v>65674408</v>
      </c>
      <c r="D20" s="507">
        <f t="shared" ref="D20:E20" si="4">D18+D19</f>
        <v>0</v>
      </c>
      <c r="E20" s="507">
        <f t="shared" si="4"/>
        <v>300000</v>
      </c>
      <c r="F20" s="741">
        <f>SUM(C20:E20)</f>
        <v>65974408</v>
      </c>
      <c r="G20" s="742" t="e">
        <f>G18+G19</f>
        <v>#REF!</v>
      </c>
      <c r="H20" s="734" t="e">
        <f>H18+H19</f>
        <v>#REF!</v>
      </c>
      <c r="I20" s="735" t="e">
        <f>I18+I19</f>
        <v>#REF!</v>
      </c>
      <c r="J20" s="736" t="e">
        <f>J18+J19</f>
        <v>#REF!</v>
      </c>
      <c r="K20" s="438"/>
      <c r="L20" s="438"/>
      <c r="M20" s="438"/>
      <c r="N20" s="438"/>
    </row>
    <row r="21" spans="1:14" ht="15.6" x14ac:dyDescent="0.3">
      <c r="A21" s="743" t="s">
        <v>74</v>
      </c>
      <c r="B21" s="744">
        <f>'4.sz.m.bevételek M-F'!C20</f>
        <v>36628759</v>
      </c>
      <c r="C21" s="744">
        <f>F21-E21-D21</f>
        <v>37061759</v>
      </c>
      <c r="D21" s="744">
        <v>0</v>
      </c>
      <c r="E21" s="744">
        <v>0</v>
      </c>
      <c r="F21" s="744">
        <f>'23.sz.bev. korm. funk.'!C21</f>
        <v>37061759</v>
      </c>
      <c r="G21" s="492" t="e">
        <f>'4.sz.m.bevételek M-F'!#REF!</f>
        <v>#REF!</v>
      </c>
      <c r="H21" s="492" t="e">
        <f>'4.sz.m.bevételek M-F'!#REF!</f>
        <v>#REF!</v>
      </c>
      <c r="I21" s="730" t="e">
        <f t="shared" ref="I21:I27" si="5">SUM(B21:H21)</f>
        <v>#REF!</v>
      </c>
      <c r="J21" s="731" t="e">
        <f>SUM(G21:I21)</f>
        <v>#REF!</v>
      </c>
      <c r="K21" s="438"/>
      <c r="L21" s="438"/>
      <c r="M21" s="438"/>
      <c r="N21" s="438"/>
    </row>
    <row r="22" spans="1:14" ht="15.6" x14ac:dyDescent="0.3">
      <c r="A22" s="724" t="s">
        <v>75</v>
      </c>
      <c r="B22" s="732">
        <f>'4.sz.m.bevételek M-F'!C57</f>
        <v>1000000</v>
      </c>
      <c r="C22" s="744">
        <f t="shared" ref="C22:C27" si="6">F22-E22-D22</f>
        <v>8996296</v>
      </c>
      <c r="D22" s="492">
        <v>0</v>
      </c>
      <c r="E22" s="492">
        <v>0</v>
      </c>
      <c r="F22" s="492">
        <f>'23.sz.bev. korm. funk.'!C60</f>
        <v>8996296</v>
      </c>
      <c r="G22" s="732" t="e">
        <f>'4.sz.m.bevételek M-F'!#REF!</f>
        <v>#REF!</v>
      </c>
      <c r="H22" s="732" t="e">
        <f>'4.sz.m.bevételek M-F'!#REF!</f>
        <v>#REF!</v>
      </c>
      <c r="I22" s="730" t="e">
        <f t="shared" si="5"/>
        <v>#REF!</v>
      </c>
      <c r="J22" s="731" t="e">
        <f t="shared" ref="J22:J27" si="7">SUM(G22:I22)</f>
        <v>#REF!</v>
      </c>
      <c r="K22" s="438"/>
      <c r="L22" s="438"/>
      <c r="M22" s="438"/>
      <c r="N22" s="438"/>
    </row>
    <row r="23" spans="1:14" ht="15.6" x14ac:dyDescent="0.3">
      <c r="A23" s="724" t="s">
        <v>76</v>
      </c>
      <c r="B23" s="492">
        <f>'4.sz.m.bevételek M-F'!C34</f>
        <v>2300000</v>
      </c>
      <c r="C23" s="744">
        <f t="shared" si="6"/>
        <v>1930000</v>
      </c>
      <c r="D23" s="492">
        <v>0</v>
      </c>
      <c r="E23" s="492">
        <v>0</v>
      </c>
      <c r="F23" s="492">
        <f>'23.sz.bev. korm. funk.'!C35</f>
        <v>1930000</v>
      </c>
      <c r="G23" s="492" t="e">
        <f>'4.sz.m.bevételek M-F'!#REF!</f>
        <v>#REF!</v>
      </c>
      <c r="H23" s="492" t="e">
        <f>'4.sz.m.bevételek M-F'!#REF!</f>
        <v>#REF!</v>
      </c>
      <c r="I23" s="730" t="e">
        <f t="shared" si="5"/>
        <v>#REF!</v>
      </c>
      <c r="J23" s="731" t="e">
        <f t="shared" si="7"/>
        <v>#REF!</v>
      </c>
      <c r="K23" s="438"/>
      <c r="L23" s="438"/>
      <c r="M23" s="438"/>
      <c r="N23" s="438"/>
    </row>
    <row r="24" spans="1:14" ht="15.6" x14ac:dyDescent="0.3">
      <c r="A24" s="724" t="s">
        <v>77</v>
      </c>
      <c r="B24" s="732">
        <f>'4.sz.m.bevételek M-F'!C46</f>
        <v>832000</v>
      </c>
      <c r="C24" s="744">
        <f t="shared" si="6"/>
        <v>1870893</v>
      </c>
      <c r="D24" s="492">
        <v>0</v>
      </c>
      <c r="E24" s="492">
        <v>0</v>
      </c>
      <c r="F24" s="492">
        <f>'23.sz.bev. korm. funk.'!C47</f>
        <v>1870893</v>
      </c>
      <c r="G24" s="732" t="e">
        <f>'4.sz.m.bevételek M-F'!#REF!</f>
        <v>#REF!</v>
      </c>
      <c r="H24" s="732" t="e">
        <f>'4.sz.m.bevételek M-F'!#REF!</f>
        <v>#REF!</v>
      </c>
      <c r="I24" s="730" t="e">
        <f t="shared" si="5"/>
        <v>#REF!</v>
      </c>
      <c r="J24" s="731" t="e">
        <f t="shared" si="7"/>
        <v>#REF!</v>
      </c>
      <c r="K24" s="438"/>
      <c r="L24" s="438"/>
      <c r="M24" s="438"/>
      <c r="N24" s="438"/>
    </row>
    <row r="25" spans="1:14" ht="15.6" x14ac:dyDescent="0.3">
      <c r="A25" s="724" t="s">
        <v>78</v>
      </c>
      <c r="B25" s="732">
        <f>'4.sz.m.bevételek M-F'!C63</f>
        <v>0</v>
      </c>
      <c r="C25" s="744">
        <f t="shared" si="6"/>
        <v>0</v>
      </c>
      <c r="D25" s="492">
        <v>0</v>
      </c>
      <c r="E25" s="492">
        <v>0</v>
      </c>
      <c r="F25" s="492">
        <f>'23.sz.bev. korm. funk.'!C66</f>
        <v>0</v>
      </c>
      <c r="G25" s="732" t="e">
        <f>'4.sz.m.bevételek M-F'!#REF!</f>
        <v>#REF!</v>
      </c>
      <c r="H25" s="732" t="e">
        <f>'4.sz.m.bevételek M-F'!#REF!</f>
        <v>#REF!</v>
      </c>
      <c r="I25" s="730" t="e">
        <f t="shared" si="5"/>
        <v>#REF!</v>
      </c>
      <c r="J25" s="731" t="e">
        <f t="shared" si="7"/>
        <v>#REF!</v>
      </c>
      <c r="K25" s="438"/>
      <c r="L25" s="438"/>
      <c r="M25" s="438"/>
      <c r="N25" s="438"/>
    </row>
    <row r="26" spans="1:14" ht="15.6" x14ac:dyDescent="0.3">
      <c r="A26" s="724" t="s">
        <v>79</v>
      </c>
      <c r="B26" s="492">
        <f>'4.sz.m.bevételek M-F'!C50</f>
        <v>300000</v>
      </c>
      <c r="C26" s="744">
        <f t="shared" si="6"/>
        <v>0</v>
      </c>
      <c r="D26" s="492">
        <v>0</v>
      </c>
      <c r="E26" s="492">
        <v>300000</v>
      </c>
      <c r="F26" s="492">
        <f>'23.sz.bev. korm. funk.'!C53</f>
        <v>300000</v>
      </c>
      <c r="G26" s="492" t="e">
        <f>'4.sz.m.bevételek M-F'!#REF!</f>
        <v>#REF!</v>
      </c>
      <c r="H26" s="492" t="e">
        <f>'4.sz.m.bevételek M-F'!#REF!</f>
        <v>#REF!</v>
      </c>
      <c r="I26" s="730" t="e">
        <f t="shared" si="5"/>
        <v>#REF!</v>
      </c>
      <c r="J26" s="731" t="e">
        <f t="shared" si="7"/>
        <v>#REF!</v>
      </c>
      <c r="K26" s="438"/>
      <c r="L26" s="438"/>
      <c r="M26" s="438"/>
      <c r="N26" s="438"/>
    </row>
    <row r="27" spans="1:14" ht="15.6" x14ac:dyDescent="0.3">
      <c r="A27" s="724" t="s">
        <v>80</v>
      </c>
      <c r="B27" s="732">
        <f>'4.sz.m.bevételek M-F'!C67</f>
        <v>0</v>
      </c>
      <c r="C27" s="744">
        <f t="shared" si="6"/>
        <v>0</v>
      </c>
      <c r="D27" s="492">
        <v>0</v>
      </c>
      <c r="E27" s="492">
        <v>0</v>
      </c>
      <c r="F27" s="492">
        <f>'23.sz.bev. korm. funk.'!C70</f>
        <v>0</v>
      </c>
      <c r="G27" s="732">
        <v>0</v>
      </c>
      <c r="H27" s="732">
        <v>0</v>
      </c>
      <c r="I27" s="730">
        <f t="shared" si="5"/>
        <v>0</v>
      </c>
      <c r="J27" s="731">
        <f t="shared" si="7"/>
        <v>0</v>
      </c>
      <c r="K27" s="438"/>
      <c r="L27" s="438"/>
      <c r="M27" s="438"/>
      <c r="N27" s="438"/>
    </row>
    <row r="28" spans="1:14" ht="15.6" x14ac:dyDescent="0.3">
      <c r="A28" s="733" t="s">
        <v>73</v>
      </c>
      <c r="B28" s="734">
        <f>SUM(B21:B27)</f>
        <v>41060759</v>
      </c>
      <c r="C28" s="505">
        <f>SUM(C21:C27)</f>
        <v>49858948</v>
      </c>
      <c r="D28" s="505">
        <f t="shared" ref="D28:E28" si="8">SUM(D21:D27)</f>
        <v>0</v>
      </c>
      <c r="E28" s="505">
        <f t="shared" si="8"/>
        <v>300000</v>
      </c>
      <c r="F28" s="505">
        <f t="shared" ref="F28" si="9">C28+D28+E28</f>
        <v>50158948</v>
      </c>
      <c r="G28" s="734" t="e">
        <f>SUM(G21:G27)</f>
        <v>#REF!</v>
      </c>
      <c r="H28" s="734" t="e">
        <f>SUM(H21:H27)</f>
        <v>#REF!</v>
      </c>
      <c r="I28" s="735" t="e">
        <f>SUM(I21:I27)</f>
        <v>#REF!</v>
      </c>
      <c r="J28" s="736" t="e">
        <f>SUM(J21:J27)</f>
        <v>#REF!</v>
      </c>
      <c r="K28" s="438"/>
      <c r="L28" s="438"/>
      <c r="M28" s="438"/>
      <c r="N28" s="438"/>
    </row>
    <row r="29" spans="1:14" ht="16.2" thickBot="1" x14ac:dyDescent="0.35">
      <c r="A29" s="737" t="s">
        <v>81</v>
      </c>
      <c r="B29" s="745">
        <f>'4.sz.m.bevételek M-F'!C96</f>
        <v>15315460</v>
      </c>
      <c r="C29" s="506">
        <f>F29-E29-D29</f>
        <v>15815460</v>
      </c>
      <c r="D29" s="506">
        <v>0</v>
      </c>
      <c r="E29" s="745"/>
      <c r="F29" s="506">
        <f>'23.sz.bev. korm. funk.'!C99</f>
        <v>15815460</v>
      </c>
      <c r="G29" s="492" t="e">
        <f>'4.sz.m.bevételek M-F'!#REF!</f>
        <v>#REF!</v>
      </c>
      <c r="H29" s="492" t="e">
        <f>'4.sz.m.bevételek M-F'!#REF!</f>
        <v>#REF!</v>
      </c>
      <c r="I29" s="735" t="e">
        <f>B29+G29+H29</f>
        <v>#REF!</v>
      </c>
      <c r="J29" s="731" t="e">
        <f>'4.sz.m.bevételek M-F'!C79+'4.sz.m.bevételek M-F'!#REF!+'4.sz.m.bevételek M-F'!#REF!</f>
        <v>#REF!</v>
      </c>
      <c r="K29" s="438"/>
      <c r="L29" s="438"/>
      <c r="M29" s="438"/>
      <c r="N29" s="438"/>
    </row>
    <row r="30" spans="1:14" ht="16.2" thickBot="1" x14ac:dyDescent="0.35">
      <c r="A30" s="480" t="s">
        <v>500</v>
      </c>
      <c r="B30" s="740">
        <f>B28+B29</f>
        <v>56376219</v>
      </c>
      <c r="C30" s="507">
        <f>C28+C29</f>
        <v>65674408</v>
      </c>
      <c r="D30" s="507">
        <f t="shared" ref="D30:E30" si="10">D28+D29</f>
        <v>0</v>
      </c>
      <c r="E30" s="507">
        <f t="shared" si="10"/>
        <v>300000</v>
      </c>
      <c r="F30" s="836">
        <f>C30+D30+E30</f>
        <v>65974408</v>
      </c>
      <c r="G30" s="742" t="e">
        <f>G28+G29</f>
        <v>#REF!</v>
      </c>
      <c r="H30" s="734" t="e">
        <f>H28+H29</f>
        <v>#REF!</v>
      </c>
      <c r="I30" s="735" t="e">
        <f>I28+I29</f>
        <v>#REF!</v>
      </c>
      <c r="J30" s="746" t="e">
        <f>J28+J29-1</f>
        <v>#REF!</v>
      </c>
      <c r="K30" s="438"/>
      <c r="L30" s="438"/>
      <c r="M30" s="438"/>
      <c r="N30" s="438"/>
    </row>
    <row r="31" spans="1:14" x14ac:dyDescent="0.3">
      <c r="A31" s="438"/>
      <c r="B31" s="440"/>
      <c r="C31" s="440"/>
      <c r="D31" s="440"/>
      <c r="E31" s="440"/>
      <c r="F31" s="440"/>
      <c r="G31" s="440"/>
      <c r="H31" s="440"/>
      <c r="I31" s="440"/>
      <c r="J31" s="440"/>
      <c r="K31" s="438"/>
      <c r="L31" s="438"/>
      <c r="M31" s="438"/>
      <c r="N31" s="438"/>
    </row>
    <row r="32" spans="1:14" x14ac:dyDescent="0.3">
      <c r="A32" s="438"/>
      <c r="B32" s="440"/>
      <c r="C32" s="440"/>
      <c r="D32" s="440"/>
      <c r="E32" s="440"/>
      <c r="F32" s="440"/>
      <c r="G32" s="440"/>
      <c r="H32" s="440"/>
      <c r="I32" s="440"/>
      <c r="J32" s="440"/>
      <c r="K32" s="438"/>
      <c r="L32" s="438"/>
      <c r="M32" s="438"/>
      <c r="N32" s="438"/>
    </row>
    <row r="33" spans="1:14" x14ac:dyDescent="0.3">
      <c r="A33" s="438"/>
      <c r="B33" s="440"/>
      <c r="C33" s="440"/>
      <c r="D33" s="440"/>
      <c r="E33" s="440"/>
      <c r="F33" s="440"/>
      <c r="G33" s="440"/>
      <c r="H33" s="440"/>
      <c r="I33" s="440"/>
      <c r="J33" s="440"/>
      <c r="K33" s="438"/>
      <c r="L33" s="438"/>
      <c r="M33" s="438"/>
      <c r="N33" s="438"/>
    </row>
    <row r="34" spans="1:14" x14ac:dyDescent="0.3">
      <c r="A34" s="438"/>
      <c r="B34" s="440"/>
      <c r="C34" s="440"/>
      <c r="D34" s="440"/>
      <c r="E34" s="440"/>
      <c r="F34" s="440"/>
      <c r="G34" s="440"/>
      <c r="H34" s="440"/>
      <c r="I34" s="440"/>
      <c r="J34" s="440"/>
      <c r="K34" s="438"/>
      <c r="L34" s="438"/>
      <c r="M34" s="438"/>
      <c r="N34" s="438"/>
    </row>
    <row r="35" spans="1:14" x14ac:dyDescent="0.3">
      <c r="A35" s="438"/>
      <c r="B35" s="440"/>
      <c r="C35" s="440"/>
      <c r="D35" s="440"/>
      <c r="E35" s="440"/>
      <c r="F35" s="440"/>
      <c r="G35" s="440"/>
      <c r="H35" s="440"/>
      <c r="I35" s="440"/>
      <c r="J35" s="440"/>
      <c r="K35" s="438"/>
      <c r="L35" s="438"/>
      <c r="M35" s="438"/>
      <c r="N35" s="438"/>
    </row>
    <row r="36" spans="1:14" x14ac:dyDescent="0.3">
      <c r="A36" s="438"/>
      <c r="B36" s="440"/>
      <c r="C36" s="440"/>
      <c r="D36" s="440"/>
      <c r="E36" s="440"/>
      <c r="F36" s="440"/>
      <c r="G36" s="440"/>
      <c r="H36" s="440"/>
      <c r="I36" s="440"/>
      <c r="J36" s="440"/>
      <c r="K36" s="438"/>
      <c r="L36" s="438"/>
      <c r="M36" s="438"/>
      <c r="N36" s="438"/>
    </row>
    <row r="37" spans="1:14" x14ac:dyDescent="0.3">
      <c r="A37" s="438"/>
      <c r="B37" s="440"/>
      <c r="C37" s="440"/>
      <c r="D37" s="440"/>
      <c r="E37" s="440"/>
      <c r="F37" s="440"/>
      <c r="G37" s="440"/>
      <c r="H37" s="440"/>
      <c r="I37" s="440"/>
      <c r="J37" s="440"/>
      <c r="K37" s="438"/>
      <c r="L37" s="438"/>
      <c r="M37" s="438"/>
      <c r="N37" s="438"/>
    </row>
    <row r="38" spans="1:14" x14ac:dyDescent="0.3">
      <c r="H38" s="429"/>
      <c r="I38" s="429"/>
      <c r="J38" s="429"/>
    </row>
    <row r="39" spans="1:14" x14ac:dyDescent="0.3">
      <c r="H39" s="429"/>
      <c r="I39" s="429"/>
      <c r="J39" s="429"/>
    </row>
    <row r="40" spans="1:14" x14ac:dyDescent="0.3">
      <c r="H40" s="429"/>
      <c r="I40" s="429"/>
      <c r="J40" s="429"/>
    </row>
    <row r="41" spans="1:14" x14ac:dyDescent="0.3">
      <c r="H41" s="429"/>
      <c r="I41" s="429"/>
      <c r="J41" s="429"/>
    </row>
    <row r="42" spans="1:14" x14ac:dyDescent="0.3">
      <c r="H42" s="429"/>
      <c r="I42" s="429"/>
      <c r="J42" s="429"/>
    </row>
  </sheetData>
  <mergeCells count="7">
    <mergeCell ref="A1:J1"/>
    <mergeCell ref="A2:J2"/>
    <mergeCell ref="A4:J4"/>
    <mergeCell ref="A5:J5"/>
    <mergeCell ref="B7:I7"/>
    <mergeCell ref="J7:J8"/>
    <mergeCell ref="B8:E8"/>
  </mergeCells>
  <pageMargins left="0.70866141732283472" right="0.70866141732283472" top="0.74803149606299213" bottom="0.74803149606299213" header="0.31496062992125984" footer="0.31496062992125984"/>
  <pageSetup paperSize="9" scale="63" orientation="portrait" verticalDpi="3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X77"/>
  <sheetViews>
    <sheetView tabSelected="1" showWhiteSpace="0" view="pageBreakPreview" topLeftCell="B1" zoomScaleNormal="100" zoomScaleSheetLayoutView="100" zoomScalePageLayoutView="59" workbookViewId="0">
      <selection activeCell="F76" sqref="F76"/>
    </sheetView>
  </sheetViews>
  <sheetFormatPr defaultRowHeight="14.4" x14ac:dyDescent="0.3"/>
  <cols>
    <col min="1" max="1" width="98" customWidth="1"/>
    <col min="2" max="2" width="15.44140625" bestFit="1" customWidth="1"/>
    <col min="3" max="3" width="16.44140625" customWidth="1"/>
    <col min="4" max="4" width="14.33203125" bestFit="1" customWidth="1"/>
    <col min="5" max="5" width="15.44140625" bestFit="1" customWidth="1"/>
    <col min="6" max="6" width="98.5546875" bestFit="1" customWidth="1"/>
    <col min="7" max="7" width="15.44140625" bestFit="1" customWidth="1"/>
    <col min="8" max="8" width="16.88671875" customWidth="1"/>
    <col min="9" max="9" width="12.33203125" bestFit="1" customWidth="1"/>
    <col min="10" max="10" width="16.88671875" customWidth="1"/>
  </cols>
  <sheetData>
    <row r="1" spans="1:24" ht="15.6" x14ac:dyDescent="0.3">
      <c r="A1" s="466"/>
      <c r="B1" s="466"/>
      <c r="C1" s="466"/>
      <c r="D1" s="466"/>
      <c r="E1" s="466"/>
      <c r="F1" s="466"/>
      <c r="G1" s="466"/>
      <c r="H1" s="466"/>
      <c r="I1" s="466"/>
      <c r="J1" s="466"/>
    </row>
    <row r="2" spans="1:24" ht="16.5" customHeight="1" x14ac:dyDescent="0.3">
      <c r="A2" s="1018" t="s">
        <v>1225</v>
      </c>
      <c r="B2" s="1018"/>
      <c r="C2" s="1018"/>
      <c r="D2" s="1018"/>
      <c r="E2" s="1018"/>
      <c r="F2" s="1018"/>
      <c r="G2" s="1018"/>
      <c r="H2" s="1018"/>
      <c r="I2" s="1018"/>
      <c r="J2" s="1018"/>
      <c r="K2" s="465"/>
      <c r="L2" s="465"/>
      <c r="M2" s="465"/>
      <c r="N2" s="465"/>
      <c r="O2" s="465"/>
      <c r="P2" s="465"/>
      <c r="Q2" s="465"/>
      <c r="R2" s="465"/>
      <c r="S2" s="465"/>
      <c r="T2" s="465"/>
      <c r="U2" s="465"/>
      <c r="V2" s="465"/>
      <c r="W2" s="465"/>
      <c r="X2" s="465"/>
    </row>
    <row r="3" spans="1:24" ht="15.6" x14ac:dyDescent="0.3">
      <c r="A3" s="1076" t="str">
        <f>'21.sz.m. átadott részl.'!A2:B2</f>
        <v>Szőc Község Önkormányzata</v>
      </c>
      <c r="B3" s="1076"/>
      <c r="C3" s="1076"/>
      <c r="D3" s="1076"/>
      <c r="E3" s="1076"/>
      <c r="F3" s="1076"/>
      <c r="G3" s="1076"/>
      <c r="H3" s="1076"/>
      <c r="I3" s="1076"/>
      <c r="J3" s="1076"/>
    </row>
    <row r="4" spans="1:24" ht="15.6" x14ac:dyDescent="0.3">
      <c r="A4" s="1076" t="s">
        <v>1121</v>
      </c>
      <c r="B4" s="1076"/>
      <c r="C4" s="1076"/>
      <c r="D4" s="1076"/>
      <c r="E4" s="1076"/>
      <c r="F4" s="1076"/>
      <c r="G4" s="1076"/>
      <c r="H4" s="1076"/>
      <c r="I4" s="1076"/>
      <c r="J4" s="1076"/>
    </row>
    <row r="5" spans="1:24" ht="18" customHeight="1" x14ac:dyDescent="0.3">
      <c r="A5" s="1076" t="s">
        <v>1000</v>
      </c>
      <c r="B5" s="1076"/>
      <c r="C5" s="1076"/>
      <c r="D5" s="1076"/>
      <c r="E5" s="1076"/>
      <c r="F5" s="1076"/>
      <c r="G5" s="1076"/>
      <c r="H5" s="1076"/>
      <c r="I5" s="1076"/>
      <c r="J5" s="1076"/>
    </row>
    <row r="6" spans="1:24" ht="16.2" thickBot="1" x14ac:dyDescent="0.35">
      <c r="A6" s="747"/>
      <c r="B6" s="747"/>
      <c r="C6" s="747"/>
      <c r="D6" s="747"/>
      <c r="E6" s="747"/>
      <c r="F6" s="747"/>
      <c r="G6" s="747"/>
      <c r="H6" s="747"/>
      <c r="I6" s="747"/>
      <c r="J6" s="747"/>
    </row>
    <row r="7" spans="1:24" ht="22.5" customHeight="1" thickBot="1" x14ac:dyDescent="0.35">
      <c r="A7" s="1085" t="s">
        <v>888</v>
      </c>
      <c r="B7" s="1086"/>
      <c r="C7" s="1086"/>
      <c r="D7" s="1086"/>
      <c r="E7" s="1086"/>
      <c r="F7" s="1085" t="s">
        <v>889</v>
      </c>
      <c r="G7" s="1086"/>
      <c r="H7" s="1086"/>
      <c r="I7" s="1086"/>
      <c r="J7" s="1086"/>
    </row>
    <row r="8" spans="1:24" ht="18" customHeight="1" x14ac:dyDescent="0.3">
      <c r="A8" s="1030" t="s">
        <v>890</v>
      </c>
      <c r="B8" s="1030" t="s">
        <v>1226</v>
      </c>
      <c r="C8" s="1074" t="s">
        <v>1227</v>
      </c>
      <c r="D8" s="1030" t="s">
        <v>1193</v>
      </c>
      <c r="E8" s="1030" t="s">
        <v>1228</v>
      </c>
      <c r="F8" s="1030" t="s">
        <v>890</v>
      </c>
      <c r="G8" s="1030" t="s">
        <v>1226</v>
      </c>
      <c r="H8" s="1030" t="s">
        <v>1227</v>
      </c>
      <c r="I8" s="1030" t="s">
        <v>1193</v>
      </c>
      <c r="J8" s="1030" t="s">
        <v>1214</v>
      </c>
    </row>
    <row r="9" spans="1:24" ht="22.5" customHeight="1" thickBot="1" x14ac:dyDescent="0.35">
      <c r="A9" s="1031"/>
      <c r="B9" s="1031"/>
      <c r="C9" s="1075"/>
      <c r="D9" s="1031"/>
      <c r="E9" s="1031"/>
      <c r="F9" s="1031"/>
      <c r="G9" s="1031"/>
      <c r="H9" s="1031"/>
      <c r="I9" s="1031"/>
      <c r="J9" s="1031"/>
    </row>
    <row r="10" spans="1:24" ht="24.9" customHeight="1" thickBot="1" x14ac:dyDescent="0.35">
      <c r="A10" s="718" t="s">
        <v>892</v>
      </c>
      <c r="B10" s="941">
        <v>15285891</v>
      </c>
      <c r="C10" s="941">
        <v>15285891</v>
      </c>
      <c r="D10" s="944">
        <v>0</v>
      </c>
      <c r="E10" s="943">
        <f>'23.sz.bev. korm. funk.'!C9</f>
        <v>15285891</v>
      </c>
      <c r="F10" s="717" t="s">
        <v>893</v>
      </c>
      <c r="G10" s="941">
        <v>10412000</v>
      </c>
      <c r="H10" s="941">
        <v>6474000</v>
      </c>
      <c r="I10" s="941">
        <v>0</v>
      </c>
      <c r="J10" s="943">
        <f>'22.sz.kiadások korm. funk.'!C23</f>
        <v>6474000</v>
      </c>
    </row>
    <row r="11" spans="1:24" ht="24.9" customHeight="1" thickBot="1" x14ac:dyDescent="0.35">
      <c r="A11" s="718" t="s">
        <v>894</v>
      </c>
      <c r="B11" s="944">
        <v>0</v>
      </c>
      <c r="C11" s="944">
        <v>0</v>
      </c>
      <c r="D11" s="944">
        <v>0</v>
      </c>
      <c r="E11" s="945">
        <f>'23.sz.bev. korm. funk.'!C10</f>
        <v>0</v>
      </c>
      <c r="F11" s="717" t="s">
        <v>895</v>
      </c>
      <c r="G11" s="941">
        <v>2465000</v>
      </c>
      <c r="H11" s="941">
        <v>6403000</v>
      </c>
      <c r="I11" s="941">
        <v>0</v>
      </c>
      <c r="J11" s="943">
        <f>'22.sz.kiadások korm. funk.'!C27</f>
        <v>6403000</v>
      </c>
    </row>
    <row r="12" spans="1:24" ht="24.9" customHeight="1" thickBot="1" x14ac:dyDescent="0.35">
      <c r="A12" s="718" t="s">
        <v>896</v>
      </c>
      <c r="B12" s="941">
        <v>11296868</v>
      </c>
      <c r="C12" s="941">
        <v>11296868</v>
      </c>
      <c r="D12" s="941">
        <f>'4.sz.m.bevételek M-F'!F10</f>
        <v>233000</v>
      </c>
      <c r="E12" s="943">
        <f>'23.sz.bev. korm. funk.'!C11</f>
        <v>11529868</v>
      </c>
      <c r="F12" s="722" t="s">
        <v>64</v>
      </c>
      <c r="G12" s="940">
        <f t="shared" ref="G12:I12" si="0">SUM(G10:G11)</f>
        <v>12877000</v>
      </c>
      <c r="H12" s="940">
        <f t="shared" si="0"/>
        <v>12877000</v>
      </c>
      <c r="I12" s="940">
        <f t="shared" si="0"/>
        <v>0</v>
      </c>
      <c r="J12" s="940">
        <f>SUM(J10:J11)</f>
        <v>12877000</v>
      </c>
    </row>
    <row r="13" spans="1:24" ht="24.9" customHeight="1" thickBot="1" x14ac:dyDescent="0.35">
      <c r="A13" s="718" t="s">
        <v>897</v>
      </c>
      <c r="B13" s="941">
        <v>1800000</v>
      </c>
      <c r="C13" s="941">
        <v>1800000</v>
      </c>
      <c r="D13" s="941">
        <f>'4.sz.m.bevételek M-F'!F11</f>
        <v>200000</v>
      </c>
      <c r="E13" s="943">
        <f>'23.sz.bev. korm. funk.'!C12</f>
        <v>2000000</v>
      </c>
      <c r="F13" s="722" t="s">
        <v>65</v>
      </c>
      <c r="G13" s="942">
        <v>2249000</v>
      </c>
      <c r="H13" s="942">
        <v>2249000</v>
      </c>
      <c r="I13" s="942">
        <v>0</v>
      </c>
      <c r="J13" s="940">
        <f>'22.sz.kiadások korm. funk.'!C29</f>
        <v>2249000</v>
      </c>
    </row>
    <row r="14" spans="1:24" ht="24.9" customHeight="1" thickBot="1" x14ac:dyDescent="0.35">
      <c r="A14" s="718" t="s">
        <v>898</v>
      </c>
      <c r="B14" s="944">
        <v>0</v>
      </c>
      <c r="C14" s="944">
        <v>0</v>
      </c>
      <c r="D14" s="941">
        <f>'4.sz.m.bevételek M-F'!F12</f>
        <v>0</v>
      </c>
      <c r="E14" s="945">
        <f>'23.sz.bev. korm. funk.'!C13</f>
        <v>0</v>
      </c>
      <c r="F14" s="717" t="s">
        <v>899</v>
      </c>
      <c r="G14" s="941">
        <v>2453000</v>
      </c>
      <c r="H14" s="941">
        <v>2403000</v>
      </c>
      <c r="I14" s="941">
        <v>0</v>
      </c>
      <c r="J14" s="943">
        <f>'22.sz.kiadások korm. funk.'!C33</f>
        <v>2403000</v>
      </c>
    </row>
    <row r="15" spans="1:24" ht="24.9" customHeight="1" thickBot="1" x14ac:dyDescent="0.35">
      <c r="A15" s="718" t="s">
        <v>900</v>
      </c>
      <c r="B15" s="944">
        <v>0</v>
      </c>
      <c r="C15" s="944">
        <v>0</v>
      </c>
      <c r="D15" s="941">
        <f>'4.sz.m.bevételek M-F'!F13</f>
        <v>0</v>
      </c>
      <c r="E15" s="945">
        <f>'23.sz.bev. korm. funk.'!C14</f>
        <v>0</v>
      </c>
      <c r="F15" s="717" t="s">
        <v>901</v>
      </c>
      <c r="G15" s="941">
        <v>128000</v>
      </c>
      <c r="H15" s="941">
        <v>226812</v>
      </c>
      <c r="I15" s="941">
        <f>'3.sz.m.kiadások M-F'!F34</f>
        <v>165000</v>
      </c>
      <c r="J15" s="943">
        <f>'22.sz.kiadások korm. funk.'!C36</f>
        <v>391812</v>
      </c>
    </row>
    <row r="16" spans="1:24" ht="24.9" customHeight="1" thickBot="1" x14ac:dyDescent="0.35">
      <c r="A16" s="719" t="s">
        <v>902</v>
      </c>
      <c r="B16" s="940">
        <f t="shared" ref="B16:C16" si="1">SUM(B10:B15)</f>
        <v>28382759</v>
      </c>
      <c r="C16" s="940">
        <f t="shared" si="1"/>
        <v>28382759</v>
      </c>
      <c r="D16" s="941">
        <f>'4.sz.m.bevételek M-F'!F14</f>
        <v>433000</v>
      </c>
      <c r="E16" s="940">
        <f>SUM(E10:E15)</f>
        <v>28815759</v>
      </c>
      <c r="F16" s="717" t="s">
        <v>903</v>
      </c>
      <c r="G16" s="941">
        <v>6059000</v>
      </c>
      <c r="H16" s="941">
        <v>7053788</v>
      </c>
      <c r="I16" s="941">
        <f>'3.sz.m.kiadások M-F'!F42</f>
        <v>370898</v>
      </c>
      <c r="J16" s="943">
        <f>'22.sz.kiadások korm. funk.'!C44</f>
        <v>7424686</v>
      </c>
    </row>
    <row r="17" spans="1:10" ht="24.9" customHeight="1" thickBot="1" x14ac:dyDescent="0.35">
      <c r="A17" s="718" t="s">
        <v>904</v>
      </c>
      <c r="B17" s="944">
        <v>0</v>
      </c>
      <c r="C17" s="944">
        <v>0</v>
      </c>
      <c r="D17" s="941">
        <f>'4.sz.m.bevételek M-F'!F15</f>
        <v>0</v>
      </c>
      <c r="E17" s="945">
        <v>0</v>
      </c>
      <c r="F17" s="717" t="s">
        <v>905</v>
      </c>
      <c r="G17" s="951">
        <v>0</v>
      </c>
      <c r="H17" s="951">
        <v>0</v>
      </c>
      <c r="I17" s="951">
        <v>0</v>
      </c>
      <c r="J17" s="860">
        <f>'22.sz.kiadások korm. funk.'!C47</f>
        <v>0</v>
      </c>
    </row>
    <row r="18" spans="1:10" ht="24.9" customHeight="1" thickBot="1" x14ac:dyDescent="0.35">
      <c r="A18" s="718" t="s">
        <v>906</v>
      </c>
      <c r="B18" s="944">
        <v>0</v>
      </c>
      <c r="C18" s="944">
        <v>0</v>
      </c>
      <c r="D18" s="941">
        <f>'4.sz.m.bevételek M-F'!F16</f>
        <v>0</v>
      </c>
      <c r="E18" s="945">
        <v>0</v>
      </c>
      <c r="F18" s="717" t="s">
        <v>907</v>
      </c>
      <c r="G18" s="951">
        <v>2853000</v>
      </c>
      <c r="H18" s="951">
        <v>3130452</v>
      </c>
      <c r="I18" s="960">
        <f>'3.sz.m.kiadások M-F'!F51</f>
        <v>-322848</v>
      </c>
      <c r="J18" s="860">
        <f>'22.sz.kiadások korm. funk.'!C53</f>
        <v>2807604</v>
      </c>
    </row>
    <row r="19" spans="1:10" ht="24.9" customHeight="1" thickBot="1" x14ac:dyDescent="0.35">
      <c r="A19" s="718" t="s">
        <v>908</v>
      </c>
      <c r="B19" s="944">
        <v>0</v>
      </c>
      <c r="C19" s="944">
        <v>0</v>
      </c>
      <c r="D19" s="941">
        <f>'4.sz.m.bevételek M-F'!F17</f>
        <v>0</v>
      </c>
      <c r="E19" s="945">
        <v>0</v>
      </c>
      <c r="F19" s="722" t="s">
        <v>66</v>
      </c>
      <c r="G19" s="861">
        <f t="shared" ref="G19:I19" si="2">SUM(G14:G18)</f>
        <v>11493000</v>
      </c>
      <c r="H19" s="861">
        <f t="shared" si="2"/>
        <v>12814052</v>
      </c>
      <c r="I19" s="861">
        <f t="shared" si="2"/>
        <v>213050</v>
      </c>
      <c r="J19" s="861">
        <f>SUM(J14:J18)</f>
        <v>13027102</v>
      </c>
    </row>
    <row r="20" spans="1:10" ht="24.9" customHeight="1" thickBot="1" x14ac:dyDescent="0.35">
      <c r="A20" s="718" t="s">
        <v>909</v>
      </c>
      <c r="B20" s="944">
        <v>0</v>
      </c>
      <c r="C20" s="944">
        <v>0</v>
      </c>
      <c r="D20" s="941">
        <f>'4.sz.m.bevételek M-F'!F18</f>
        <v>0</v>
      </c>
      <c r="E20" s="945">
        <v>0</v>
      </c>
      <c r="F20" s="717" t="s">
        <v>910</v>
      </c>
      <c r="G20" s="951">
        <v>0</v>
      </c>
      <c r="H20" s="951">
        <v>0</v>
      </c>
      <c r="I20" s="951">
        <v>0</v>
      </c>
      <c r="J20" s="860">
        <v>0</v>
      </c>
    </row>
    <row r="21" spans="1:10" ht="24.9" customHeight="1" thickBot="1" x14ac:dyDescent="0.35">
      <c r="A21" s="718" t="s">
        <v>911</v>
      </c>
      <c r="B21" s="941">
        <v>8246000</v>
      </c>
      <c r="C21" s="941">
        <v>8246000</v>
      </c>
      <c r="D21" s="941">
        <f>'4.sz.m.bevételek M-F'!F19</f>
        <v>0</v>
      </c>
      <c r="E21" s="943">
        <f>'23.sz.bev. korm. funk.'!C20</f>
        <v>8246000</v>
      </c>
      <c r="F21" s="717" t="s">
        <v>912</v>
      </c>
      <c r="G21" s="951">
        <v>0</v>
      </c>
      <c r="H21" s="951">
        <v>0</v>
      </c>
      <c r="I21" s="951">
        <v>0</v>
      </c>
      <c r="J21" s="860">
        <v>0</v>
      </c>
    </row>
    <row r="22" spans="1:10" ht="24.9" customHeight="1" thickBot="1" x14ac:dyDescent="0.35">
      <c r="A22" s="719" t="s">
        <v>913</v>
      </c>
      <c r="B22" s="940">
        <f t="shared" ref="B22:C22" si="3">B16+B17+B18+B19+B20+B21</f>
        <v>36628759</v>
      </c>
      <c r="C22" s="940">
        <f t="shared" si="3"/>
        <v>36628759</v>
      </c>
      <c r="D22" s="942">
        <f>'4.sz.m.bevételek M-F'!F20</f>
        <v>433000</v>
      </c>
      <c r="E22" s="940">
        <f>E16+E17+E18+E19+E20+E21</f>
        <v>37061759</v>
      </c>
      <c r="F22" s="717" t="s">
        <v>914</v>
      </c>
      <c r="G22" s="951">
        <v>0</v>
      </c>
      <c r="H22" s="951">
        <v>0</v>
      </c>
      <c r="I22" s="951">
        <v>0</v>
      </c>
      <c r="J22" s="860">
        <v>0</v>
      </c>
    </row>
    <row r="23" spans="1:10" ht="24.9" customHeight="1" thickBot="1" x14ac:dyDescent="0.35">
      <c r="A23" s="718" t="s">
        <v>915</v>
      </c>
      <c r="B23" s="941">
        <v>1000000</v>
      </c>
      <c r="C23" s="941">
        <v>1000000</v>
      </c>
      <c r="D23" s="941">
        <f>'4.sz.m.bevételek M-F'!F21</f>
        <v>0</v>
      </c>
      <c r="E23" s="943">
        <f>'23.sz.bev. korm. funk.'!C55</f>
        <v>1000000</v>
      </c>
      <c r="F23" s="717" t="s">
        <v>916</v>
      </c>
      <c r="G23" s="951">
        <v>0</v>
      </c>
      <c r="H23" s="951">
        <v>0</v>
      </c>
      <c r="I23" s="951">
        <v>0</v>
      </c>
      <c r="J23" s="860">
        <v>0</v>
      </c>
    </row>
    <row r="24" spans="1:10" ht="24.9" customHeight="1" thickBot="1" x14ac:dyDescent="0.35">
      <c r="A24" s="718" t="s">
        <v>917</v>
      </c>
      <c r="B24" s="944">
        <v>0</v>
      </c>
      <c r="C24" s="944">
        <v>0</v>
      </c>
      <c r="D24" s="941">
        <f>'4.sz.m.bevételek M-F'!F22</f>
        <v>0</v>
      </c>
      <c r="E24" s="945">
        <v>0</v>
      </c>
      <c r="F24" s="717" t="s">
        <v>918</v>
      </c>
      <c r="G24" s="951">
        <v>0</v>
      </c>
      <c r="H24" s="951">
        <v>0</v>
      </c>
      <c r="I24" s="951">
        <v>0</v>
      </c>
      <c r="J24" s="860">
        <v>0</v>
      </c>
    </row>
    <row r="25" spans="1:10" ht="24.9" customHeight="1" thickBot="1" x14ac:dyDescent="0.35">
      <c r="A25" s="718" t="s">
        <v>919</v>
      </c>
      <c r="B25" s="944">
        <v>0</v>
      </c>
      <c r="C25" s="944">
        <v>0</v>
      </c>
      <c r="D25" s="941">
        <f>'4.sz.m.bevételek M-F'!F23</f>
        <v>0</v>
      </c>
      <c r="E25" s="945">
        <v>0</v>
      </c>
      <c r="F25" s="717" t="s">
        <v>920</v>
      </c>
      <c r="G25" s="951">
        <v>0</v>
      </c>
      <c r="H25" s="951">
        <v>0</v>
      </c>
      <c r="I25" s="951">
        <v>0</v>
      </c>
      <c r="J25" s="860">
        <v>0</v>
      </c>
    </row>
    <row r="26" spans="1:10" ht="24.9" customHeight="1" thickBot="1" x14ac:dyDescent="0.35">
      <c r="A26" s="718" t="s">
        <v>921</v>
      </c>
      <c r="B26" s="944">
        <v>0</v>
      </c>
      <c r="C26" s="944">
        <v>0</v>
      </c>
      <c r="D26" s="941">
        <f>'4.sz.m.bevételek M-F'!F24</f>
        <v>0</v>
      </c>
      <c r="E26" s="945">
        <v>0</v>
      </c>
      <c r="F26" s="717" t="s">
        <v>922</v>
      </c>
      <c r="G26" s="951">
        <v>0</v>
      </c>
      <c r="H26" s="951">
        <v>0</v>
      </c>
      <c r="I26" s="951">
        <v>0</v>
      </c>
      <c r="J26" s="860">
        <v>0</v>
      </c>
    </row>
    <row r="27" spans="1:10" ht="24.9" customHeight="1" thickBot="1" x14ac:dyDescent="0.35">
      <c r="A27" s="718" t="s">
        <v>923</v>
      </c>
      <c r="B27" s="944">
        <v>0</v>
      </c>
      <c r="C27" s="944">
        <v>0</v>
      </c>
      <c r="D27" s="941">
        <f>'4.sz.m.bevételek M-F'!F56</f>
        <v>7996296</v>
      </c>
      <c r="E27" s="943">
        <f>'23.sz.bev. korm. funk.'!C59</f>
        <v>7996296</v>
      </c>
      <c r="F27" s="717" t="s">
        <v>924</v>
      </c>
      <c r="G27" s="951">
        <v>6712468</v>
      </c>
      <c r="H27" s="951">
        <v>6712468</v>
      </c>
      <c r="I27" s="951">
        <v>0</v>
      </c>
      <c r="J27" s="860">
        <f>'22.sz.kiadások korm. funk.'!C62</f>
        <v>6712468</v>
      </c>
    </row>
    <row r="28" spans="1:10" ht="24.9" customHeight="1" thickBot="1" x14ac:dyDescent="0.35">
      <c r="A28" s="719" t="s">
        <v>75</v>
      </c>
      <c r="B28" s="940">
        <f t="shared" ref="B28:C28" si="4">SUM(B23:B27)</f>
        <v>1000000</v>
      </c>
      <c r="C28" s="940">
        <f t="shared" si="4"/>
        <v>1000000</v>
      </c>
      <c r="D28" s="940">
        <f>SUM(D23:D27)</f>
        <v>7996296</v>
      </c>
      <c r="E28" s="940">
        <f>SUM(E23:E27)</f>
        <v>8996296</v>
      </c>
      <c r="F28" s="722" t="s">
        <v>67</v>
      </c>
      <c r="G28" s="861">
        <f t="shared" ref="G28:I28" si="5">SUM(G20:G27)</f>
        <v>6712468</v>
      </c>
      <c r="H28" s="861">
        <f t="shared" si="5"/>
        <v>6712468</v>
      </c>
      <c r="I28" s="861">
        <f t="shared" si="5"/>
        <v>0</v>
      </c>
      <c r="J28" s="861">
        <f>SUM(J20:J27)</f>
        <v>6712468</v>
      </c>
    </row>
    <row r="29" spans="1:10" ht="24.9" customHeight="1" thickBot="1" x14ac:dyDescent="0.35">
      <c r="A29" s="718" t="s">
        <v>925</v>
      </c>
      <c r="B29" s="944">
        <v>0</v>
      </c>
      <c r="C29" s="944">
        <v>0</v>
      </c>
      <c r="D29" s="944">
        <f>'4.sz.m.bevételek M-F'!F23</f>
        <v>0</v>
      </c>
      <c r="E29" s="945">
        <v>0</v>
      </c>
      <c r="F29" s="717" t="s">
        <v>926</v>
      </c>
      <c r="G29" s="951">
        <v>0</v>
      </c>
      <c r="H29" s="951">
        <v>0</v>
      </c>
      <c r="I29" s="951">
        <v>0</v>
      </c>
      <c r="J29" s="860">
        <v>0</v>
      </c>
    </row>
    <row r="30" spans="1:10" ht="24.9" customHeight="1" thickBot="1" x14ac:dyDescent="0.35">
      <c r="A30" s="718" t="s">
        <v>927</v>
      </c>
      <c r="B30" s="944">
        <v>0</v>
      </c>
      <c r="C30" s="944">
        <v>0</v>
      </c>
      <c r="D30" s="944">
        <f>'4.sz.m.bevételek M-F'!F24</f>
        <v>0</v>
      </c>
      <c r="E30" s="945">
        <v>0</v>
      </c>
      <c r="F30" s="717" t="s">
        <v>928</v>
      </c>
      <c r="G30" s="951">
        <v>0</v>
      </c>
      <c r="H30" s="951">
        <v>72022</v>
      </c>
      <c r="I30" s="951">
        <v>0</v>
      </c>
      <c r="J30" s="860">
        <f>'22.sz.kiadások korm. funk.'!C65</f>
        <v>72022</v>
      </c>
    </row>
    <row r="31" spans="1:10" ht="24.9" customHeight="1" thickBot="1" x14ac:dyDescent="0.35">
      <c r="A31" s="718" t="s">
        <v>929</v>
      </c>
      <c r="B31" s="944">
        <v>0</v>
      </c>
      <c r="C31" s="944">
        <v>0</v>
      </c>
      <c r="D31" s="944">
        <f>'4.sz.m.bevételek M-F'!F25</f>
        <v>0</v>
      </c>
      <c r="E31" s="945">
        <v>0</v>
      </c>
      <c r="F31" s="717" t="s">
        <v>930</v>
      </c>
      <c r="G31" s="951">
        <v>0</v>
      </c>
      <c r="H31" s="951">
        <v>0</v>
      </c>
      <c r="I31" s="951">
        <v>0</v>
      </c>
      <c r="J31" s="860">
        <v>0</v>
      </c>
    </row>
    <row r="32" spans="1:10" ht="24.9" customHeight="1" thickBot="1" x14ac:dyDescent="0.35">
      <c r="A32" s="718" t="s">
        <v>931</v>
      </c>
      <c r="B32" s="941">
        <v>880000</v>
      </c>
      <c r="C32" s="941">
        <v>880000</v>
      </c>
      <c r="D32" s="944">
        <f>'4.sz.m.bevételek M-F'!F26</f>
        <v>0</v>
      </c>
      <c r="E32" s="943">
        <f>'23.sz.bev. korm. funk.'!C27</f>
        <v>880000</v>
      </c>
      <c r="F32" s="717" t="s">
        <v>932</v>
      </c>
      <c r="G32" s="951">
        <v>0</v>
      </c>
      <c r="H32" s="951">
        <v>0</v>
      </c>
      <c r="I32" s="951">
        <v>0</v>
      </c>
      <c r="J32" s="860">
        <v>0</v>
      </c>
    </row>
    <row r="33" spans="1:10" ht="24.9" customHeight="1" thickBot="1" x14ac:dyDescent="0.35">
      <c r="A33" s="718" t="s">
        <v>933</v>
      </c>
      <c r="B33" s="941">
        <v>1370000</v>
      </c>
      <c r="C33" s="941">
        <v>1000000</v>
      </c>
      <c r="D33" s="944">
        <f>'4.sz.m.bevételek M-F'!F27</f>
        <v>0</v>
      </c>
      <c r="E33" s="943">
        <f>'23.sz.bev. korm. funk.'!C28</f>
        <v>1000000</v>
      </c>
      <c r="F33" s="722" t="s">
        <v>934</v>
      </c>
      <c r="G33" s="952">
        <v>0</v>
      </c>
      <c r="H33" s="861">
        <f t="shared" ref="H33:I33" si="6">SUM(H29:H32)</f>
        <v>72022</v>
      </c>
      <c r="I33" s="861">
        <f t="shared" si="6"/>
        <v>0</v>
      </c>
      <c r="J33" s="861">
        <f>SUM(J29:J32)</f>
        <v>72022</v>
      </c>
    </row>
    <row r="34" spans="1:10" ht="24.9" customHeight="1" thickBot="1" x14ac:dyDescent="0.35">
      <c r="A34" s="718" t="s">
        <v>935</v>
      </c>
      <c r="B34" s="941">
        <v>50000</v>
      </c>
      <c r="C34" s="941">
        <v>50000</v>
      </c>
      <c r="D34" s="944">
        <f>'4.sz.m.bevételek M-F'!F28</f>
        <v>0</v>
      </c>
      <c r="E34" s="943">
        <f>'23.sz.bev. korm. funk.'!C34</f>
        <v>50000</v>
      </c>
      <c r="F34" s="717" t="s">
        <v>936</v>
      </c>
      <c r="G34" s="951">
        <v>0</v>
      </c>
      <c r="H34" s="951">
        <v>0</v>
      </c>
      <c r="I34" s="951">
        <v>0</v>
      </c>
      <c r="J34" s="860">
        <v>0</v>
      </c>
    </row>
    <row r="35" spans="1:10" ht="24.9" customHeight="1" thickBot="1" x14ac:dyDescent="0.35">
      <c r="A35" s="719" t="s">
        <v>76</v>
      </c>
      <c r="B35" s="940">
        <f t="shared" ref="B35:C35" si="7">SUM(B29:B34)</f>
        <v>2300000</v>
      </c>
      <c r="C35" s="940">
        <f t="shared" si="7"/>
        <v>1930000</v>
      </c>
      <c r="D35" s="944">
        <f>'4.sz.m.bevételek M-F'!F29</f>
        <v>0</v>
      </c>
      <c r="E35" s="940">
        <f>SUM(E29:E34)</f>
        <v>1930000</v>
      </c>
      <c r="F35" s="717" t="s">
        <v>937</v>
      </c>
      <c r="G35" s="951">
        <v>0</v>
      </c>
      <c r="H35" s="951">
        <v>0</v>
      </c>
      <c r="I35" s="951">
        <v>0</v>
      </c>
      <c r="J35" s="860">
        <v>0</v>
      </c>
    </row>
    <row r="36" spans="1:10" ht="24.9" customHeight="1" thickBot="1" x14ac:dyDescent="0.35">
      <c r="A36" s="718" t="s">
        <v>938</v>
      </c>
      <c r="B36" s="944">
        <v>0</v>
      </c>
      <c r="C36" s="944">
        <v>0</v>
      </c>
      <c r="D36" s="944">
        <f>'4.sz.m.bevételek M-F'!F30</f>
        <v>0</v>
      </c>
      <c r="E36" s="945">
        <v>0</v>
      </c>
      <c r="F36" s="717" t="s">
        <v>939</v>
      </c>
      <c r="G36" s="951">
        <v>0</v>
      </c>
      <c r="H36" s="951">
        <v>0</v>
      </c>
      <c r="I36" s="951">
        <v>0</v>
      </c>
      <c r="J36" s="860">
        <v>0</v>
      </c>
    </row>
    <row r="37" spans="1:10" ht="24.9" customHeight="1" thickBot="1" x14ac:dyDescent="0.35">
      <c r="A37" s="718" t="s">
        <v>940</v>
      </c>
      <c r="B37" s="941">
        <v>300000</v>
      </c>
      <c r="C37" s="941">
        <v>300000</v>
      </c>
      <c r="D37" s="944">
        <f>'4.sz.m.bevételek M-F'!F31</f>
        <v>0</v>
      </c>
      <c r="E37" s="943">
        <f>'23.sz.bev. korm. funk.'!C37</f>
        <v>300000</v>
      </c>
      <c r="F37" s="717" t="s">
        <v>941</v>
      </c>
      <c r="G37" s="951">
        <v>1060000</v>
      </c>
      <c r="H37" s="951">
        <v>1060000</v>
      </c>
      <c r="I37" s="951">
        <v>0</v>
      </c>
      <c r="J37" s="860">
        <f>'22.sz.kiadások korm. funk.'!C69</f>
        <v>1060000</v>
      </c>
    </row>
    <row r="38" spans="1:10" ht="24.9" customHeight="1" thickBot="1" x14ac:dyDescent="0.35">
      <c r="A38" s="718" t="s">
        <v>942</v>
      </c>
      <c r="B38" s="944">
        <v>0</v>
      </c>
      <c r="C38" s="944">
        <v>0</v>
      </c>
      <c r="D38" s="944">
        <f>'4.sz.m.bevételek M-F'!F32</f>
        <v>0</v>
      </c>
      <c r="E38" s="945">
        <f>'23.sz.bev. korm. funk.'!C38</f>
        <v>0</v>
      </c>
      <c r="F38" s="717" t="s">
        <v>943</v>
      </c>
      <c r="G38" s="951">
        <v>0</v>
      </c>
      <c r="H38" s="951">
        <v>0</v>
      </c>
      <c r="I38" s="951">
        <v>0</v>
      </c>
      <c r="J38" s="860">
        <v>0</v>
      </c>
    </row>
    <row r="39" spans="1:10" ht="24.9" customHeight="1" thickBot="1" x14ac:dyDescent="0.35">
      <c r="A39" s="718" t="s">
        <v>944</v>
      </c>
      <c r="B39" s="941">
        <v>132000</v>
      </c>
      <c r="C39" s="941">
        <v>132000</v>
      </c>
      <c r="D39" s="944">
        <f>'4.sz.m.bevételek M-F'!F33</f>
        <v>0</v>
      </c>
      <c r="E39" s="943">
        <f>'23.sz.bev. korm. funk.'!C39</f>
        <v>132000</v>
      </c>
      <c r="F39" s="717" t="s">
        <v>945</v>
      </c>
      <c r="G39" s="951">
        <v>300000</v>
      </c>
      <c r="H39" s="951">
        <v>300000</v>
      </c>
      <c r="I39" s="951">
        <v>0</v>
      </c>
      <c r="J39" s="860">
        <f>'22.sz.kiadások korm. funk.'!C71</f>
        <v>300000</v>
      </c>
    </row>
    <row r="40" spans="1:10" ht="24.9" customHeight="1" thickBot="1" x14ac:dyDescent="0.35">
      <c r="A40" s="718" t="s">
        <v>946</v>
      </c>
      <c r="B40" s="941">
        <v>400000</v>
      </c>
      <c r="C40" s="941">
        <v>400000</v>
      </c>
      <c r="D40" s="944">
        <f>'4.sz.m.bevételek M-F'!F34</f>
        <v>0</v>
      </c>
      <c r="E40" s="943">
        <f>'23.sz.bev. korm. funk.'!C40</f>
        <v>400000</v>
      </c>
      <c r="F40" s="717" t="s">
        <v>947</v>
      </c>
      <c r="G40" s="951">
        <v>0</v>
      </c>
      <c r="H40" s="951">
        <v>0</v>
      </c>
      <c r="I40" s="951">
        <v>0</v>
      </c>
      <c r="J40" s="860">
        <v>0</v>
      </c>
    </row>
    <row r="41" spans="1:10" ht="24.9" customHeight="1" thickBot="1" x14ac:dyDescent="0.35">
      <c r="A41" s="748" t="s">
        <v>948</v>
      </c>
      <c r="B41" s="944">
        <v>0</v>
      </c>
      <c r="C41" s="944">
        <v>0</v>
      </c>
      <c r="D41" s="944">
        <f>'4.sz.m.bevételek M-F'!F35</f>
        <v>0</v>
      </c>
      <c r="E41" s="945">
        <f>'23.sz.bev. korm. funk.'!C41</f>
        <v>0</v>
      </c>
      <c r="F41" s="717" t="s">
        <v>949</v>
      </c>
      <c r="G41" s="951">
        <v>0</v>
      </c>
      <c r="H41" s="951">
        <v>0</v>
      </c>
      <c r="I41" s="951">
        <v>0</v>
      </c>
      <c r="J41" s="860">
        <v>0</v>
      </c>
    </row>
    <row r="42" spans="1:10" ht="24.9" customHeight="1" thickBot="1" x14ac:dyDescent="0.35">
      <c r="A42" s="718" t="s">
        <v>950</v>
      </c>
      <c r="B42" s="944">
        <v>0</v>
      </c>
      <c r="C42" s="944">
        <v>0</v>
      </c>
      <c r="D42" s="944">
        <f>'4.sz.m.bevételek M-F'!F36</f>
        <v>0</v>
      </c>
      <c r="E42" s="945">
        <f>'23.sz.bev. korm. funk.'!C42</f>
        <v>0</v>
      </c>
      <c r="F42" s="749" t="s">
        <v>951</v>
      </c>
      <c r="G42" s="953">
        <v>0</v>
      </c>
      <c r="H42" s="953">
        <v>0</v>
      </c>
      <c r="I42" s="953">
        <v>0</v>
      </c>
      <c r="J42" s="860">
        <v>0</v>
      </c>
    </row>
    <row r="43" spans="1:10" ht="24.9" customHeight="1" thickBot="1" x14ac:dyDescent="0.35">
      <c r="A43" s="718" t="s">
        <v>952</v>
      </c>
      <c r="B43" s="944">
        <v>0</v>
      </c>
      <c r="C43" s="944">
        <v>0</v>
      </c>
      <c r="D43" s="944">
        <f>'4.sz.m.bevételek M-F'!F37</f>
        <v>0</v>
      </c>
      <c r="E43" s="945">
        <v>0</v>
      </c>
      <c r="F43" s="749" t="s">
        <v>953</v>
      </c>
      <c r="G43" s="953">
        <v>342000</v>
      </c>
      <c r="H43" s="860">
        <v>342000</v>
      </c>
      <c r="I43" s="860">
        <v>0</v>
      </c>
      <c r="J43" s="860">
        <f>'22.sz.kiadások korm. funk.'!C74</f>
        <v>342000</v>
      </c>
    </row>
    <row r="44" spans="1:10" ht="24.9" customHeight="1" thickBot="1" x14ac:dyDescent="0.35">
      <c r="A44" s="718" t="s">
        <v>954</v>
      </c>
      <c r="B44" s="944">
        <v>0</v>
      </c>
      <c r="C44" s="944">
        <v>0</v>
      </c>
      <c r="D44" s="944">
        <f>'4.sz.m.bevételek M-F'!F38</f>
        <v>0</v>
      </c>
      <c r="E44" s="945">
        <v>0</v>
      </c>
      <c r="F44" s="717" t="s">
        <v>955</v>
      </c>
      <c r="G44" s="951">
        <v>8911251</v>
      </c>
      <c r="H44" s="951">
        <v>8152277</v>
      </c>
      <c r="I44" s="951">
        <f>'3.sz.m.kiadások M-F'!F73</f>
        <v>369843</v>
      </c>
      <c r="J44" s="860">
        <f>'22.sz.kiadások korm. funk.'!C75+'22.sz.kiadások korm. funk.'!C76</f>
        <v>8522120</v>
      </c>
    </row>
    <row r="45" spans="1:10" ht="24.9" customHeight="1" thickBot="1" x14ac:dyDescent="0.35">
      <c r="A45" s="748" t="s">
        <v>956</v>
      </c>
      <c r="B45" s="945">
        <v>0</v>
      </c>
      <c r="C45" s="945">
        <v>0</v>
      </c>
      <c r="D45" s="944">
        <f>'4.sz.m.bevételek M-F'!F39</f>
        <v>0</v>
      </c>
      <c r="E45" s="945">
        <f>'23.sz.bev. korm. funk.'!C43</f>
        <v>0</v>
      </c>
      <c r="F45" s="722" t="s">
        <v>68</v>
      </c>
      <c r="G45" s="861">
        <f t="shared" ref="G45:I45" si="8">SUM(G33:G44)</f>
        <v>10613251</v>
      </c>
      <c r="H45" s="861">
        <f t="shared" si="8"/>
        <v>9926299</v>
      </c>
      <c r="I45" s="861">
        <f t="shared" si="8"/>
        <v>369843</v>
      </c>
      <c r="J45" s="861">
        <f>SUM(J33:J44)</f>
        <v>10296142</v>
      </c>
    </row>
    <row r="46" spans="1:10" ht="24.9" customHeight="1" thickBot="1" x14ac:dyDescent="0.35">
      <c r="A46" s="748" t="s">
        <v>957</v>
      </c>
      <c r="B46" s="944">
        <v>0</v>
      </c>
      <c r="C46" s="944">
        <v>0</v>
      </c>
      <c r="D46" s="944">
        <f>'4.sz.m.bevételek M-F'!F40</f>
        <v>0</v>
      </c>
      <c r="E46" s="945">
        <v>0</v>
      </c>
      <c r="F46" s="717" t="s">
        <v>958</v>
      </c>
      <c r="G46" s="951">
        <v>0</v>
      </c>
      <c r="H46" s="951">
        <v>70000</v>
      </c>
      <c r="I46" s="951">
        <v>0</v>
      </c>
      <c r="J46" s="860">
        <f>'22.sz.kiadások korm. funk.'!C79</f>
        <v>70000</v>
      </c>
    </row>
    <row r="47" spans="1:10" ht="24.9" customHeight="1" thickBot="1" x14ac:dyDescent="0.35">
      <c r="A47" s="718" t="s">
        <v>959</v>
      </c>
      <c r="B47" s="944">
        <v>0</v>
      </c>
      <c r="C47" s="944">
        <v>0</v>
      </c>
      <c r="D47" s="944">
        <f>'4.sz.m.bevételek M-F'!F41</f>
        <v>0</v>
      </c>
      <c r="E47" s="945">
        <v>0</v>
      </c>
      <c r="F47" s="717" t="s">
        <v>960</v>
      </c>
      <c r="G47" s="951">
        <v>1000000</v>
      </c>
      <c r="H47" s="951">
        <v>1000000</v>
      </c>
      <c r="I47" s="951">
        <v>0</v>
      </c>
      <c r="J47" s="860">
        <f>'22.sz.kiadások korm. funk.'!C80</f>
        <v>1000000</v>
      </c>
    </row>
    <row r="48" spans="1:10" ht="24.9" customHeight="1" thickBot="1" x14ac:dyDescent="0.35">
      <c r="A48" s="718" t="s">
        <v>961</v>
      </c>
      <c r="B48" s="944">
        <v>0</v>
      </c>
      <c r="C48" s="944">
        <v>0</v>
      </c>
      <c r="D48" s="944">
        <f>'4.sz.m.bevételek M-F'!F42</f>
        <v>0</v>
      </c>
      <c r="E48" s="945">
        <v>0</v>
      </c>
      <c r="F48" s="717" t="s">
        <v>962</v>
      </c>
      <c r="G48" s="951">
        <v>0</v>
      </c>
      <c r="H48" s="951">
        <v>138500</v>
      </c>
      <c r="I48" s="951">
        <f>'3.sz.m.kiadások M-F'!F79</f>
        <v>0</v>
      </c>
      <c r="J48" s="860">
        <f>'22.sz.kiadások korm. funk.'!C81</f>
        <v>138500</v>
      </c>
    </row>
    <row r="49" spans="1:10" ht="24.9" customHeight="1" thickBot="1" x14ac:dyDescent="0.35">
      <c r="A49" s="750" t="s">
        <v>963</v>
      </c>
      <c r="B49" s="947">
        <v>0</v>
      </c>
      <c r="C49" s="947">
        <v>0</v>
      </c>
      <c r="D49" s="944">
        <f>'4.sz.m.bevételek M-F'!F43</f>
        <v>0</v>
      </c>
      <c r="E49" s="945">
        <v>0</v>
      </c>
      <c r="F49" s="717" t="s">
        <v>964</v>
      </c>
      <c r="G49" s="951">
        <v>1083071</v>
      </c>
      <c r="H49" s="951">
        <v>1083071</v>
      </c>
      <c r="I49" s="951">
        <f>'3.sz.m.kiadások M-F'!F80</f>
        <v>1486705</v>
      </c>
      <c r="J49" s="860">
        <f>'22.sz.kiadások korm. funk.'!C82</f>
        <v>2569776</v>
      </c>
    </row>
    <row r="50" spans="1:10" ht="24.9" customHeight="1" thickBot="1" x14ac:dyDescent="0.35">
      <c r="A50" s="750" t="s">
        <v>965</v>
      </c>
      <c r="B50" s="947">
        <v>0</v>
      </c>
      <c r="C50" s="947">
        <v>0</v>
      </c>
      <c r="D50" s="944">
        <f>'4.sz.m.bevételek M-F'!F45</f>
        <v>1038893</v>
      </c>
      <c r="E50" s="943">
        <f>'23.sz.bev. korm. funk.'!C45</f>
        <v>1038893</v>
      </c>
      <c r="F50" s="717" t="s">
        <v>966</v>
      </c>
      <c r="G50" s="951">
        <v>0</v>
      </c>
      <c r="H50" s="951">
        <v>0</v>
      </c>
      <c r="I50" s="951"/>
      <c r="J50" s="860">
        <v>0</v>
      </c>
    </row>
    <row r="51" spans="1:10" ht="24.9" customHeight="1" thickBot="1" x14ac:dyDescent="0.35">
      <c r="A51" s="719" t="s">
        <v>77</v>
      </c>
      <c r="B51" s="940">
        <f t="shared" ref="B51:D51" si="9">SUM(B36:B50)</f>
        <v>832000</v>
      </c>
      <c r="C51" s="940">
        <f t="shared" si="9"/>
        <v>832000</v>
      </c>
      <c r="D51" s="940">
        <f t="shared" si="9"/>
        <v>1038893</v>
      </c>
      <c r="E51" s="940">
        <f>SUM(E36:E50)</f>
        <v>1870893</v>
      </c>
      <c r="F51" s="717" t="s">
        <v>967</v>
      </c>
      <c r="G51" s="951">
        <v>0</v>
      </c>
      <c r="H51" s="951">
        <v>0</v>
      </c>
      <c r="I51" s="951"/>
      <c r="J51" s="860">
        <v>0</v>
      </c>
    </row>
    <row r="52" spans="1:10" ht="24.9" customHeight="1" x14ac:dyDescent="0.3">
      <c r="A52" s="1081" t="s">
        <v>968</v>
      </c>
      <c r="B52" s="1070">
        <v>0</v>
      </c>
      <c r="C52" s="1070">
        <v>0</v>
      </c>
      <c r="D52" s="1070">
        <f>'4.sz.m.bevételek M-F'!F58</f>
        <v>0</v>
      </c>
      <c r="E52" s="1079">
        <v>0</v>
      </c>
      <c r="F52" s="1081" t="s">
        <v>969</v>
      </c>
      <c r="G52" s="1091">
        <v>562429</v>
      </c>
      <c r="H52" s="1091">
        <v>619829</v>
      </c>
      <c r="I52" s="1091">
        <f>'3.sz.m.kiadások M-F'!F83</f>
        <v>401409</v>
      </c>
      <c r="J52" s="1083">
        <f>'22.sz.kiadások korm. funk.'!C85</f>
        <v>1021239</v>
      </c>
    </row>
    <row r="53" spans="1:10" ht="24.9" customHeight="1" thickBot="1" x14ac:dyDescent="0.35">
      <c r="A53" s="1082"/>
      <c r="B53" s="1071"/>
      <c r="C53" s="1071"/>
      <c r="D53" s="1071"/>
      <c r="E53" s="1080"/>
      <c r="F53" s="1082"/>
      <c r="G53" s="1092"/>
      <c r="H53" s="1092"/>
      <c r="I53" s="1092"/>
      <c r="J53" s="1084"/>
    </row>
    <row r="54" spans="1:10" ht="24.9" customHeight="1" thickBot="1" x14ac:dyDescent="0.35">
      <c r="A54" s="718" t="s">
        <v>970</v>
      </c>
      <c r="B54" s="944">
        <v>0</v>
      </c>
      <c r="C54" s="944">
        <v>0</v>
      </c>
      <c r="D54" s="959">
        <f>'4.sz.m.bevételek M-F'!F60</f>
        <v>0</v>
      </c>
      <c r="E54" s="945">
        <v>0</v>
      </c>
      <c r="F54" s="722" t="s">
        <v>971</v>
      </c>
      <c r="G54" s="861">
        <f t="shared" ref="G54:I54" si="10">SUM(G46:G53)</f>
        <v>2645500</v>
      </c>
      <c r="H54" s="861">
        <f t="shared" si="10"/>
        <v>2911400</v>
      </c>
      <c r="I54" s="861">
        <f t="shared" si="10"/>
        <v>1888114</v>
      </c>
      <c r="J54" s="861">
        <f>SUM(J46:J53)</f>
        <v>4799515</v>
      </c>
    </row>
    <row r="55" spans="1:10" ht="24.9" customHeight="1" thickBot="1" x14ac:dyDescent="0.35">
      <c r="A55" s="718" t="s">
        <v>972</v>
      </c>
      <c r="B55" s="944">
        <v>0</v>
      </c>
      <c r="C55" s="944">
        <v>0</v>
      </c>
      <c r="D55" s="958"/>
      <c r="E55" s="945">
        <f>'23.sz.bev. korm. funk.'!C63</f>
        <v>0</v>
      </c>
      <c r="F55" s="717" t="s">
        <v>973</v>
      </c>
      <c r="G55" s="951">
        <v>6811811</v>
      </c>
      <c r="H55" s="951">
        <v>5811811</v>
      </c>
      <c r="I55" s="951">
        <f>'3.sz.m.kiadások M-F'!F85</f>
        <v>5509592</v>
      </c>
      <c r="J55" s="860">
        <f>'22.sz.kiadások korm. funk.'!C87</f>
        <v>11321402</v>
      </c>
    </row>
    <row r="56" spans="1:10" ht="24.9" customHeight="1" thickBot="1" x14ac:dyDescent="0.35">
      <c r="A56" s="718" t="s">
        <v>974</v>
      </c>
      <c r="B56" s="944">
        <v>0</v>
      </c>
      <c r="C56" s="944">
        <v>0</v>
      </c>
      <c r="D56" s="959">
        <f>'4.sz.m.bevételek M-F'!F62</f>
        <v>0</v>
      </c>
      <c r="E56" s="945">
        <v>0</v>
      </c>
      <c r="F56" s="717" t="s">
        <v>975</v>
      </c>
      <c r="G56" s="951">
        <v>0</v>
      </c>
      <c r="H56" s="951">
        <v>0</v>
      </c>
      <c r="I56" s="951">
        <v>0</v>
      </c>
      <c r="J56" s="860">
        <v>0</v>
      </c>
    </row>
    <row r="57" spans="1:10" ht="24.9" customHeight="1" thickBot="1" x14ac:dyDescent="0.35">
      <c r="A57" s="718" t="s">
        <v>976</v>
      </c>
      <c r="B57" s="944">
        <v>0</v>
      </c>
      <c r="C57" s="944">
        <v>0</v>
      </c>
      <c r="D57" s="958"/>
      <c r="E57" s="945">
        <v>0</v>
      </c>
      <c r="F57" s="717" t="s">
        <v>977</v>
      </c>
      <c r="G57" s="951">
        <v>0</v>
      </c>
      <c r="H57" s="951">
        <v>0</v>
      </c>
      <c r="I57" s="951">
        <v>0</v>
      </c>
      <c r="J57" s="860">
        <v>0</v>
      </c>
    </row>
    <row r="58" spans="1:10" ht="24.9" customHeight="1" thickBot="1" x14ac:dyDescent="0.35">
      <c r="A58" s="719" t="s">
        <v>78</v>
      </c>
      <c r="B58" s="948">
        <v>0</v>
      </c>
      <c r="C58" s="948">
        <v>0</v>
      </c>
      <c r="D58" s="959">
        <f>'4.sz.m.bevételek M-F'!F64</f>
        <v>0</v>
      </c>
      <c r="E58" s="946">
        <f>SUM(E52:E57)</f>
        <v>0</v>
      </c>
      <c r="F58" s="717" t="s">
        <v>978</v>
      </c>
      <c r="G58" s="951">
        <v>1839189</v>
      </c>
      <c r="H58" s="951">
        <v>1569189</v>
      </c>
      <c r="I58" s="951">
        <f>'3.sz.m.kiadások M-F'!F88</f>
        <v>1487590</v>
      </c>
      <c r="J58" s="860">
        <f>'22.sz.kiadások korm. funk.'!C90</f>
        <v>3056779</v>
      </c>
    </row>
    <row r="59" spans="1:10" ht="24.9" customHeight="1" thickBot="1" x14ac:dyDescent="0.35">
      <c r="A59" s="718" t="s">
        <v>979</v>
      </c>
      <c r="B59" s="944">
        <v>0</v>
      </c>
      <c r="C59" s="944">
        <v>0</v>
      </c>
      <c r="D59" s="958"/>
      <c r="E59" s="945">
        <v>0</v>
      </c>
      <c r="F59" s="722" t="s">
        <v>70</v>
      </c>
      <c r="G59" s="861">
        <f t="shared" ref="G59:I59" si="11">SUM(G55:G58)</f>
        <v>8651000</v>
      </c>
      <c r="H59" s="861">
        <f t="shared" si="11"/>
        <v>7381000</v>
      </c>
      <c r="I59" s="861">
        <f t="shared" si="11"/>
        <v>6997182</v>
      </c>
      <c r="J59" s="861">
        <f>SUM(J55:J58)</f>
        <v>14378181</v>
      </c>
    </row>
    <row r="60" spans="1:10" ht="24.9" customHeight="1" thickBot="1" x14ac:dyDescent="0.35">
      <c r="A60" s="750" t="s">
        <v>980</v>
      </c>
      <c r="B60" s="947">
        <v>0</v>
      </c>
      <c r="C60" s="947">
        <v>0</v>
      </c>
      <c r="D60" s="959">
        <f>'4.sz.m.bevételek M-F'!F66</f>
        <v>0</v>
      </c>
      <c r="E60" s="945">
        <v>0</v>
      </c>
      <c r="F60" s="717" t="s">
        <v>981</v>
      </c>
      <c r="G60" s="951">
        <v>0</v>
      </c>
      <c r="H60" s="951">
        <v>0</v>
      </c>
      <c r="I60" s="951">
        <v>0</v>
      </c>
      <c r="J60" s="860">
        <v>0</v>
      </c>
    </row>
    <row r="61" spans="1:10" ht="24.9" customHeight="1" thickBot="1" x14ac:dyDescent="0.35">
      <c r="A61" s="750" t="s">
        <v>982</v>
      </c>
      <c r="B61" s="947">
        <v>0</v>
      </c>
      <c r="C61" s="947">
        <v>0</v>
      </c>
      <c r="D61" s="958">
        <v>0</v>
      </c>
      <c r="E61" s="945">
        <v>0</v>
      </c>
      <c r="F61" s="717" t="s">
        <v>983</v>
      </c>
      <c r="G61" s="951">
        <v>0</v>
      </c>
      <c r="H61" s="951">
        <v>0</v>
      </c>
      <c r="I61" s="951">
        <v>0</v>
      </c>
      <c r="J61" s="860">
        <v>0</v>
      </c>
    </row>
    <row r="62" spans="1:10" ht="24.9" customHeight="1" thickBot="1" x14ac:dyDescent="0.35">
      <c r="A62" s="718" t="s">
        <v>1167</v>
      </c>
      <c r="B62" s="941">
        <v>300000</v>
      </c>
      <c r="C62" s="941">
        <v>300000</v>
      </c>
      <c r="D62" s="956">
        <f>'4.sz.m.bevételek M-F'!F48</f>
        <v>0</v>
      </c>
      <c r="E62" s="943">
        <f>'23.sz.bev. korm. funk.'!C51</f>
        <v>300000</v>
      </c>
      <c r="F62" s="717" t="s">
        <v>984</v>
      </c>
      <c r="G62" s="951">
        <v>0</v>
      </c>
      <c r="H62" s="951">
        <v>0</v>
      </c>
      <c r="I62" s="951">
        <v>0</v>
      </c>
      <c r="J62" s="860">
        <v>0</v>
      </c>
    </row>
    <row r="63" spans="1:10" ht="24.9" customHeight="1" thickBot="1" x14ac:dyDescent="0.35">
      <c r="A63" s="718" t="s">
        <v>985</v>
      </c>
      <c r="B63" s="944">
        <v>0</v>
      </c>
      <c r="C63" s="944">
        <v>0</v>
      </c>
      <c r="D63" s="956">
        <f>'4.sz.m.bevételek M-F'!F49</f>
        <v>0</v>
      </c>
      <c r="E63" s="945">
        <f>'23.sz.bev. korm. funk.'!C52</f>
        <v>0</v>
      </c>
      <c r="F63" s="717" t="s">
        <v>986</v>
      </c>
      <c r="G63" s="951">
        <v>0</v>
      </c>
      <c r="H63" s="951">
        <v>0</v>
      </c>
      <c r="I63" s="951">
        <v>0</v>
      </c>
      <c r="J63" s="860">
        <v>0</v>
      </c>
    </row>
    <row r="64" spans="1:10" ht="24.9" customHeight="1" thickBot="1" x14ac:dyDescent="0.35">
      <c r="A64" s="719" t="s">
        <v>79</v>
      </c>
      <c r="B64" s="940">
        <f t="shared" ref="B64:D64" si="12">SUM(B59:B63)</f>
        <v>300000</v>
      </c>
      <c r="C64" s="940">
        <f t="shared" si="12"/>
        <v>300000</v>
      </c>
      <c r="D64" s="957">
        <f t="shared" si="12"/>
        <v>0</v>
      </c>
      <c r="E64" s="940">
        <f>SUM(E59:E63)</f>
        <v>300000</v>
      </c>
      <c r="F64" s="717" t="s">
        <v>987</v>
      </c>
      <c r="G64" s="951">
        <v>0</v>
      </c>
      <c r="H64" s="951">
        <v>0</v>
      </c>
      <c r="I64" s="951">
        <v>0</v>
      </c>
      <c r="J64" s="860">
        <v>0</v>
      </c>
    </row>
    <row r="65" spans="1:10" ht="24.9" customHeight="1" thickBot="1" x14ac:dyDescent="0.35">
      <c r="A65" s="718" t="s">
        <v>988</v>
      </c>
      <c r="B65" s="944">
        <v>0</v>
      </c>
      <c r="C65" s="944">
        <v>0</v>
      </c>
      <c r="D65" s="944">
        <v>0</v>
      </c>
      <c r="E65" s="945">
        <v>0</v>
      </c>
      <c r="F65" s="717" t="s">
        <v>989</v>
      </c>
      <c r="G65" s="951">
        <v>0</v>
      </c>
      <c r="H65" s="951">
        <v>0</v>
      </c>
      <c r="I65" s="951">
        <v>0</v>
      </c>
      <c r="J65" s="860">
        <v>0</v>
      </c>
    </row>
    <row r="66" spans="1:10" ht="24.9" customHeight="1" x14ac:dyDescent="0.3">
      <c r="A66" s="1077" t="s">
        <v>990</v>
      </c>
      <c r="B66" s="1072">
        <v>0</v>
      </c>
      <c r="C66" s="1072">
        <v>0</v>
      </c>
      <c r="D66" s="1072">
        <v>0</v>
      </c>
      <c r="E66" s="1079">
        <v>0</v>
      </c>
      <c r="F66" s="1081" t="s">
        <v>991</v>
      </c>
      <c r="G66" s="1091">
        <v>0</v>
      </c>
      <c r="H66" s="1091">
        <v>0</v>
      </c>
      <c r="I66" s="1091">
        <v>0</v>
      </c>
      <c r="J66" s="1083">
        <v>0</v>
      </c>
    </row>
    <row r="67" spans="1:10" ht="24.9" customHeight="1" thickBot="1" x14ac:dyDescent="0.35">
      <c r="A67" s="1078"/>
      <c r="B67" s="1073"/>
      <c r="C67" s="1073"/>
      <c r="D67" s="1073"/>
      <c r="E67" s="1080"/>
      <c r="F67" s="1082"/>
      <c r="G67" s="1092"/>
      <c r="H67" s="1092"/>
      <c r="I67" s="1092"/>
      <c r="J67" s="1084"/>
    </row>
    <row r="68" spans="1:10" ht="24.9" customHeight="1" x14ac:dyDescent="0.3">
      <c r="A68" s="1077" t="s">
        <v>992</v>
      </c>
      <c r="B68" s="1072">
        <v>0</v>
      </c>
      <c r="C68" s="1072">
        <v>0</v>
      </c>
      <c r="D68" s="1072">
        <v>0</v>
      </c>
      <c r="E68" s="1079">
        <v>0</v>
      </c>
      <c r="F68" s="1077" t="s">
        <v>993</v>
      </c>
      <c r="G68" s="1093">
        <v>0</v>
      </c>
      <c r="H68" s="1093">
        <v>0</v>
      </c>
      <c r="I68" s="1093">
        <v>0</v>
      </c>
      <c r="J68" s="1083">
        <v>0</v>
      </c>
    </row>
    <row r="69" spans="1:10" ht="24.9" customHeight="1" thickBot="1" x14ac:dyDescent="0.35">
      <c r="A69" s="1078"/>
      <c r="B69" s="1073"/>
      <c r="C69" s="1073"/>
      <c r="D69" s="1073"/>
      <c r="E69" s="1080"/>
      <c r="F69" s="1078"/>
      <c r="G69" s="1094"/>
      <c r="H69" s="1094"/>
      <c r="I69" s="1094"/>
      <c r="J69" s="1084"/>
    </row>
    <row r="70" spans="1:10" ht="24.9" customHeight="1" thickBot="1" x14ac:dyDescent="0.35">
      <c r="A70" s="750" t="s">
        <v>994</v>
      </c>
      <c r="B70" s="947">
        <v>0</v>
      </c>
      <c r="C70" s="947">
        <v>0</v>
      </c>
      <c r="D70" s="947">
        <v>0</v>
      </c>
      <c r="E70" s="945">
        <v>0</v>
      </c>
      <c r="F70" s="749" t="s">
        <v>995</v>
      </c>
      <c r="G70" s="953">
        <v>0</v>
      </c>
      <c r="H70" s="953">
        <v>0</v>
      </c>
      <c r="I70" s="953">
        <v>0</v>
      </c>
      <c r="J70" s="860">
        <v>0</v>
      </c>
    </row>
    <row r="71" spans="1:10" ht="24.9" customHeight="1" thickBot="1" x14ac:dyDescent="0.35">
      <c r="A71" s="718" t="s">
        <v>996</v>
      </c>
      <c r="B71" s="944">
        <v>0</v>
      </c>
      <c r="C71" s="944">
        <v>0</v>
      </c>
      <c r="D71" s="944">
        <v>0</v>
      </c>
      <c r="E71" s="945">
        <v>0</v>
      </c>
      <c r="F71" s="722" t="s">
        <v>997</v>
      </c>
      <c r="G71" s="952">
        <v>0</v>
      </c>
      <c r="H71" s="952">
        <v>0</v>
      </c>
      <c r="I71" s="952">
        <v>0</v>
      </c>
      <c r="J71" s="861">
        <f>SUM(J60:J70)</f>
        <v>0</v>
      </c>
    </row>
    <row r="72" spans="1:10" ht="24.9" customHeight="1" thickBot="1" x14ac:dyDescent="0.35">
      <c r="A72" s="719" t="s">
        <v>998</v>
      </c>
      <c r="B72" s="948">
        <v>0</v>
      </c>
      <c r="C72" s="948">
        <v>0</v>
      </c>
      <c r="D72" s="948">
        <v>0</v>
      </c>
      <c r="E72" s="946">
        <f>SUM(E65:E71)</f>
        <v>0</v>
      </c>
      <c r="F72" s="717" t="s">
        <v>1203</v>
      </c>
      <c r="G72" s="951">
        <v>1135000</v>
      </c>
      <c r="H72" s="951">
        <v>1635000</v>
      </c>
      <c r="I72" s="951">
        <v>0</v>
      </c>
      <c r="J72" s="860">
        <f>'22.sz.kiadások korm. funk.'!C113</f>
        <v>1635000</v>
      </c>
    </row>
    <row r="73" spans="1:10" ht="24.9" customHeight="1" thickBot="1" x14ac:dyDescent="0.35">
      <c r="A73" s="911" t="s">
        <v>1198</v>
      </c>
      <c r="B73" s="949">
        <v>0</v>
      </c>
      <c r="C73" s="949">
        <v>0</v>
      </c>
      <c r="D73" s="949">
        <v>0</v>
      </c>
      <c r="E73" s="950">
        <v>0</v>
      </c>
      <c r="F73" s="912" t="s">
        <v>1202</v>
      </c>
      <c r="G73" s="954">
        <v>0</v>
      </c>
      <c r="H73" s="954">
        <v>0</v>
      </c>
      <c r="I73" s="954">
        <v>0</v>
      </c>
      <c r="J73" s="910">
        <v>0</v>
      </c>
    </row>
    <row r="74" spans="1:10" ht="24.9" customHeight="1" thickBot="1" x14ac:dyDescent="0.35">
      <c r="A74" s="911" t="s">
        <v>1199</v>
      </c>
      <c r="B74" s="949">
        <v>0</v>
      </c>
      <c r="C74" s="949">
        <v>0</v>
      </c>
      <c r="D74" s="949">
        <v>0</v>
      </c>
      <c r="E74" s="950">
        <v>0</v>
      </c>
      <c r="F74" s="721" t="s">
        <v>1204</v>
      </c>
      <c r="G74" s="955">
        <v>1135000</v>
      </c>
      <c r="H74" s="955">
        <v>1635000</v>
      </c>
      <c r="I74" s="955">
        <v>0</v>
      </c>
      <c r="J74" s="910">
        <f>SUM(J72:J73)</f>
        <v>1635000</v>
      </c>
    </row>
    <row r="75" spans="1:10" ht="24.9" customHeight="1" thickBot="1" x14ac:dyDescent="0.35">
      <c r="A75" s="719" t="s">
        <v>1200</v>
      </c>
      <c r="B75" s="940">
        <v>15315460</v>
      </c>
      <c r="C75" s="940">
        <v>15815460</v>
      </c>
      <c r="D75" s="946">
        <v>0</v>
      </c>
      <c r="E75" s="940">
        <f>'23.sz.bev. korm. funk.'!C99</f>
        <v>15815460</v>
      </c>
      <c r="F75" s="722"/>
      <c r="G75" s="952"/>
      <c r="H75" s="952"/>
      <c r="I75" s="952"/>
      <c r="J75" s="860"/>
    </row>
    <row r="76" spans="1:10" ht="45" customHeight="1" x14ac:dyDescent="0.3">
      <c r="A76" s="751" t="s">
        <v>511</v>
      </c>
      <c r="B76" s="1087">
        <f t="shared" ref="B76:D76" si="13">B22+B28+B35+B51+B58+B64+B72+B75</f>
        <v>56376219</v>
      </c>
      <c r="C76" s="1087">
        <f t="shared" si="13"/>
        <v>56506219</v>
      </c>
      <c r="D76" s="1087">
        <f t="shared" si="13"/>
        <v>9468189</v>
      </c>
      <c r="E76" s="1087">
        <f>E22+E28+E35+E51+E58+E64+E72+E75</f>
        <v>65974408</v>
      </c>
      <c r="F76" s="752" t="s">
        <v>461</v>
      </c>
      <c r="G76" s="1089">
        <f t="shared" ref="G76:I76" si="14">G12+G13+G19+G28+G45+G54+G59+G71+G74</f>
        <v>56376219</v>
      </c>
      <c r="H76" s="1089">
        <f t="shared" ref="H76" si="15">H12+H13+H19+H28+H45+H54+H59+H71+H74</f>
        <v>56506219</v>
      </c>
      <c r="I76" s="1089">
        <f t="shared" si="14"/>
        <v>9468189</v>
      </c>
      <c r="J76" s="1089">
        <f>J12+J13+J19+J28+J45+J54+J59+J71+J74</f>
        <v>65974408</v>
      </c>
    </row>
    <row r="77" spans="1:10" ht="45" customHeight="1" thickBot="1" x14ac:dyDescent="0.35">
      <c r="A77" s="719" t="s">
        <v>1201</v>
      </c>
      <c r="B77" s="1088"/>
      <c r="C77" s="1088"/>
      <c r="D77" s="1088"/>
      <c r="E77" s="1088"/>
      <c r="F77" s="722" t="s">
        <v>999</v>
      </c>
      <c r="G77" s="1090"/>
      <c r="H77" s="1090"/>
      <c r="I77" s="1090"/>
      <c r="J77" s="1090"/>
    </row>
  </sheetData>
  <mergeCells count="54">
    <mergeCell ref="G66:G67"/>
    <mergeCell ref="G68:G69"/>
    <mergeCell ref="G76:G77"/>
    <mergeCell ref="H68:H69"/>
    <mergeCell ref="I68:I69"/>
    <mergeCell ref="H76:H77"/>
    <mergeCell ref="I76:I77"/>
    <mergeCell ref="H66:H67"/>
    <mergeCell ref="I66:I67"/>
    <mergeCell ref="I8:I9"/>
    <mergeCell ref="G8:G9"/>
    <mergeCell ref="G52:G53"/>
    <mergeCell ref="C52:C53"/>
    <mergeCell ref="J8:J9"/>
    <mergeCell ref="H8:H9"/>
    <mergeCell ref="H52:H53"/>
    <mergeCell ref="I52:I53"/>
    <mergeCell ref="E8:E9"/>
    <mergeCell ref="A68:A69"/>
    <mergeCell ref="E68:E69"/>
    <mergeCell ref="F68:F69"/>
    <mergeCell ref="J68:J69"/>
    <mergeCell ref="E76:E77"/>
    <mergeCell ref="J76:J77"/>
    <mergeCell ref="B76:B77"/>
    <mergeCell ref="D76:D77"/>
    <mergeCell ref="C68:C69"/>
    <mergeCell ref="C76:C77"/>
    <mergeCell ref="A2:J2"/>
    <mergeCell ref="A3:J3"/>
    <mergeCell ref="A4:J4"/>
    <mergeCell ref="A5:J5"/>
    <mergeCell ref="A66:A67"/>
    <mergeCell ref="E66:E67"/>
    <mergeCell ref="F66:F67"/>
    <mergeCell ref="J66:J67"/>
    <mergeCell ref="A7:E7"/>
    <mergeCell ref="F7:J7"/>
    <mergeCell ref="A8:A9"/>
    <mergeCell ref="F8:F9"/>
    <mergeCell ref="A52:A53"/>
    <mergeCell ref="E52:E53"/>
    <mergeCell ref="F52:F53"/>
    <mergeCell ref="J52:J53"/>
    <mergeCell ref="B8:B9"/>
    <mergeCell ref="B52:B53"/>
    <mergeCell ref="B66:B67"/>
    <mergeCell ref="B68:B69"/>
    <mergeCell ref="D52:D53"/>
    <mergeCell ref="D66:D67"/>
    <mergeCell ref="D68:D69"/>
    <mergeCell ref="C66:C67"/>
    <mergeCell ref="C8:C9"/>
    <mergeCell ref="D8:D9"/>
  </mergeCells>
  <pageMargins left="0.70866141732283472" right="0.70866141732283472" top="0" bottom="0" header="0.31496062992125984" footer="0.31496062992125984"/>
  <pageSetup paperSize="9" scale="40" fitToHeight="0" orientation="landscape" r:id="rId1"/>
  <rowBreaks count="2" manualBreakCount="2">
    <brk id="28" max="9" man="1"/>
    <brk id="51" max="9" man="1"/>
  </rowBreak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J12"/>
  <sheetViews>
    <sheetView workbookViewId="0">
      <selection activeCell="A5" sqref="A5"/>
    </sheetView>
  </sheetViews>
  <sheetFormatPr defaultColWidth="9.109375" defaultRowHeight="14.4" x14ac:dyDescent="0.3"/>
  <cols>
    <col min="1" max="1" width="92.5546875" style="24" customWidth="1"/>
    <col min="2" max="2" width="9.109375" style="24"/>
    <col min="3" max="3" width="17.44140625" style="24" bestFit="1" customWidth="1"/>
    <col min="4" max="5" width="17.33203125" style="24" bestFit="1" customWidth="1"/>
    <col min="6" max="7" width="17.44140625" style="24" bestFit="1" customWidth="1"/>
    <col min="8" max="16384" width="9.109375" style="24"/>
  </cols>
  <sheetData>
    <row r="1" spans="1:10" s="449" customFormat="1" ht="15" customHeight="1" x14ac:dyDescent="0.3">
      <c r="A1" s="445"/>
      <c r="B1" s="446"/>
      <c r="C1" s="447"/>
      <c r="D1" s="447"/>
      <c r="E1" s="447"/>
      <c r="F1" s="447"/>
      <c r="G1" s="447"/>
      <c r="H1" s="448"/>
      <c r="I1" s="448"/>
      <c r="J1" s="448"/>
    </row>
    <row r="2" spans="1:10" s="325" customFormat="1" ht="15.6" x14ac:dyDescent="0.3">
      <c r="A2" s="450"/>
      <c r="B2" s="451"/>
      <c r="C2" s="452"/>
      <c r="D2" s="452"/>
      <c r="E2" s="452"/>
      <c r="F2" s="452"/>
      <c r="G2" s="452"/>
    </row>
    <row r="3" spans="1:10" s="453" customFormat="1" ht="15.6" x14ac:dyDescent="0.3">
      <c r="A3" s="443"/>
      <c r="C3" s="454"/>
      <c r="D3" s="454"/>
      <c r="E3" s="454"/>
      <c r="F3" s="454"/>
      <c r="G3" s="454"/>
      <c r="H3" s="455"/>
      <c r="I3" s="455"/>
      <c r="J3" s="455"/>
    </row>
    <row r="4" spans="1:10" s="453" customFormat="1" x14ac:dyDescent="0.3">
      <c r="C4" s="456"/>
      <c r="D4" s="456"/>
      <c r="E4" s="455"/>
      <c r="F4" s="455"/>
      <c r="G4" s="455"/>
      <c r="H4" s="455"/>
      <c r="I4" s="455"/>
      <c r="J4" s="455"/>
    </row>
    <row r="5" spans="1:10" s="453" customFormat="1" ht="15" customHeight="1" x14ac:dyDescent="0.3">
      <c r="A5" s="445"/>
      <c r="B5" s="446"/>
      <c r="C5" s="447"/>
      <c r="D5" s="447"/>
      <c r="E5" s="447"/>
      <c r="F5" s="447"/>
      <c r="G5" s="447"/>
      <c r="H5" s="455"/>
      <c r="I5" s="455"/>
      <c r="J5" s="455"/>
    </row>
    <row r="6" spans="1:10" s="325" customFormat="1" ht="15.6" x14ac:dyDescent="0.3">
      <c r="A6" s="450"/>
      <c r="B6" s="451"/>
      <c r="C6" s="452"/>
      <c r="D6" s="452"/>
      <c r="E6" s="452"/>
      <c r="F6" s="452"/>
      <c r="G6" s="452"/>
    </row>
    <row r="7" spans="1:10" s="453" customFormat="1" ht="15.6" x14ac:dyDescent="0.3">
      <c r="A7" s="443"/>
      <c r="B7" s="443"/>
      <c r="C7" s="444"/>
      <c r="D7" s="444"/>
      <c r="E7" s="444"/>
      <c r="F7" s="444"/>
      <c r="G7" s="444"/>
      <c r="H7" s="455"/>
      <c r="I7" s="455"/>
      <c r="J7" s="455"/>
    </row>
    <row r="8" spans="1:10" s="453" customFormat="1" ht="15.6" x14ac:dyDescent="0.3">
      <c r="A8" s="443"/>
      <c r="B8" s="443"/>
      <c r="C8" s="444"/>
      <c r="D8" s="444"/>
      <c r="E8" s="444"/>
      <c r="F8" s="444"/>
      <c r="G8" s="444"/>
      <c r="H8" s="455"/>
      <c r="I8" s="455"/>
      <c r="J8" s="455"/>
    </row>
    <row r="9" spans="1:10" s="453" customFormat="1" x14ac:dyDescent="0.3">
      <c r="C9" s="456"/>
      <c r="D9" s="456"/>
      <c r="E9" s="455"/>
      <c r="F9" s="455"/>
      <c r="G9" s="455"/>
      <c r="H9" s="455"/>
      <c r="I9" s="455"/>
      <c r="J9" s="455"/>
    </row>
    <row r="10" spans="1:10" s="453" customFormat="1" ht="15.6" x14ac:dyDescent="0.3">
      <c r="A10" s="457"/>
      <c r="B10" s="457"/>
      <c r="C10" s="458"/>
      <c r="D10" s="458"/>
      <c r="E10" s="458"/>
      <c r="F10" s="458"/>
      <c r="G10" s="458"/>
      <c r="H10" s="455"/>
      <c r="I10" s="455"/>
      <c r="J10" s="455"/>
    </row>
    <row r="11" spans="1:10" s="453" customFormat="1" ht="15.6" x14ac:dyDescent="0.3">
      <c r="A11" s="457"/>
      <c r="B11" s="457"/>
      <c r="C11" s="458"/>
      <c r="D11" s="458"/>
      <c r="E11" s="458"/>
      <c r="F11" s="458"/>
      <c r="G11" s="458"/>
      <c r="H11" s="455"/>
      <c r="I11" s="455"/>
      <c r="J11" s="455"/>
    </row>
    <row r="12" spans="1:10" s="453" customFormat="1" ht="15.6" x14ac:dyDescent="0.3">
      <c r="A12" s="443"/>
      <c r="B12" s="443"/>
      <c r="C12" s="444"/>
      <c r="D12" s="444"/>
      <c r="E12" s="444"/>
      <c r="F12" s="444"/>
      <c r="G12" s="444"/>
      <c r="H12" s="455"/>
      <c r="I12" s="455"/>
      <c r="J12" s="45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51</vt:i4>
      </vt:variant>
      <vt:variant>
        <vt:lpstr>Névvel ellátott tartományok</vt:lpstr>
      </vt:variant>
      <vt:variant>
        <vt:i4>92</vt:i4>
      </vt:variant>
    </vt:vector>
  </HeadingPairs>
  <TitlesOfParts>
    <vt:vector size="143" baseType="lpstr">
      <vt:lpstr>Mellékletek</vt:lpstr>
      <vt:lpstr>kiemelt ei</vt:lpstr>
      <vt:lpstr>kiadások működés felhalmozás</vt:lpstr>
      <vt:lpstr>bevételek működés felhalmozás</vt:lpstr>
      <vt:lpstr>létszám</vt:lpstr>
      <vt:lpstr>szociális kiadások</vt:lpstr>
      <vt:lpstr>átadott</vt:lpstr>
      <vt:lpstr>átvett</vt:lpstr>
      <vt:lpstr>helyi adók</vt:lpstr>
      <vt:lpstr>beruházások felújítások</vt:lpstr>
      <vt:lpstr>tartalékok</vt:lpstr>
      <vt:lpstr>stabilitási 1</vt:lpstr>
      <vt:lpstr>stabilitási 2</vt:lpstr>
      <vt:lpstr>EU projektek</vt:lpstr>
      <vt:lpstr>hitelek</vt:lpstr>
      <vt:lpstr>finanszírozás</vt:lpstr>
      <vt:lpstr>EI FELHASZN TERV</vt:lpstr>
      <vt:lpstr>TÖBB ÉVES</vt:lpstr>
      <vt:lpstr>KÖZVETETT</vt:lpstr>
      <vt:lpstr>GÖRDÜLŐ</vt:lpstr>
      <vt:lpstr>átadott részl.</vt:lpstr>
      <vt:lpstr>bevételek korm. funkciónként</vt:lpstr>
      <vt:lpstr>kiadások működés felhalmozá (2)</vt:lpstr>
      <vt:lpstr> Melléklet 2020</vt:lpstr>
      <vt:lpstr>1.sz.m.címrend</vt:lpstr>
      <vt:lpstr>2.sz.m.kiemelt ei</vt:lpstr>
      <vt:lpstr>3.sz.m.kiadások M-F</vt:lpstr>
      <vt:lpstr>4.sz.m.bevételek M-F</vt:lpstr>
      <vt:lpstr>5.sz.m.létszám</vt:lpstr>
      <vt:lpstr>6.sz.m.szoc. kiadások</vt:lpstr>
      <vt:lpstr>7.sz.m.átadott</vt:lpstr>
      <vt:lpstr>8.sz.m.átvett</vt:lpstr>
      <vt:lpstr>9.sz.m.helyi adók</vt:lpstr>
      <vt:lpstr>10.sz.m.ber-felúj.</vt:lpstr>
      <vt:lpstr>11.sz.m. tartalékok</vt:lpstr>
      <vt:lpstr>12.sz.m.stabilitási 1</vt:lpstr>
      <vt:lpstr>13.sz.m.stabilitási 2</vt:lpstr>
      <vt:lpstr>14.sz.m. EU projektek</vt:lpstr>
      <vt:lpstr>15.sz.m.hitelek</vt:lpstr>
      <vt:lpstr>16.sz.m.finanszírozás</vt:lpstr>
      <vt:lpstr>17.sz.m.ei.felhaszn.terv</vt:lpstr>
      <vt:lpstr>18.sz.m.többéves</vt:lpstr>
      <vt:lpstr>19.sz.m.közvetett</vt:lpstr>
      <vt:lpstr>20.sz.m.gördülő</vt:lpstr>
      <vt:lpstr>21.sz.m. átadott részl.</vt:lpstr>
      <vt:lpstr>22.sz.kiadások korm. funk.</vt:lpstr>
      <vt:lpstr>23.sz.bev. korm. funk.</vt:lpstr>
      <vt:lpstr>kiadások korm. funkciónként</vt:lpstr>
      <vt:lpstr>24.sz.m.kötelező-önként</vt:lpstr>
      <vt:lpstr>25.sz. összevont ktg.mérleg</vt:lpstr>
      <vt:lpstr>Munka1</vt:lpstr>
      <vt:lpstr>'18.sz.m.többéves'!_pr232</vt:lpstr>
      <vt:lpstr>KÖZVETETT!_pr232</vt:lpstr>
      <vt:lpstr>'TÖBB ÉVES'!_pr232</vt:lpstr>
      <vt:lpstr>'18.sz.m.többéves'!_pr233</vt:lpstr>
      <vt:lpstr>KÖZVETETT!_pr233</vt:lpstr>
      <vt:lpstr>'TÖBB ÉVES'!_pr233</vt:lpstr>
      <vt:lpstr>'18.sz.m.többéves'!_pr234</vt:lpstr>
      <vt:lpstr>KÖZVETETT!_pr234</vt:lpstr>
      <vt:lpstr>'TÖBB ÉVES'!_pr234</vt:lpstr>
      <vt:lpstr>'18.sz.m.többéves'!_pr235</vt:lpstr>
      <vt:lpstr>KÖZVETETT!_pr235</vt:lpstr>
      <vt:lpstr>'TÖBB ÉVES'!_pr235</vt:lpstr>
      <vt:lpstr>'18.sz.m.többéves'!_pr236</vt:lpstr>
      <vt:lpstr>KÖZVETETT!_pr236</vt:lpstr>
      <vt:lpstr>'TÖBB ÉVES'!_pr236</vt:lpstr>
      <vt:lpstr>'18.sz.m.többéves'!_pr312</vt:lpstr>
      <vt:lpstr>'TÖBB ÉVES'!_pr312</vt:lpstr>
      <vt:lpstr>'18.sz.m.többéves'!_pr313</vt:lpstr>
      <vt:lpstr>'TÖBB ÉVES'!_pr313</vt:lpstr>
      <vt:lpstr>'18.sz.m.többéves'!_pr314</vt:lpstr>
      <vt:lpstr>'19.sz.m.közvetett'!_pr314</vt:lpstr>
      <vt:lpstr>KÖZVETETT!_pr314</vt:lpstr>
      <vt:lpstr>'TÖBB ÉVES'!_pr314</vt:lpstr>
      <vt:lpstr>'18.sz.m.többéves'!_pr315</vt:lpstr>
      <vt:lpstr>'20.sz.m.gördülő'!_pr315</vt:lpstr>
      <vt:lpstr>GÖRDÜLŐ!_pr315</vt:lpstr>
      <vt:lpstr>'TÖBB ÉVES'!_pr315</vt:lpstr>
      <vt:lpstr>'20.sz.m.gördülő'!_pr347</vt:lpstr>
      <vt:lpstr>GÖRDÜLŐ!_pr347</vt:lpstr>
      <vt:lpstr>'20.sz.m.gördülő'!_pr348</vt:lpstr>
      <vt:lpstr>GÖRDÜLŐ!_pr348</vt:lpstr>
      <vt:lpstr>'20.sz.m.gördülő'!_pr349</vt:lpstr>
      <vt:lpstr>GÖRDÜLŐ!_pr349</vt:lpstr>
      <vt:lpstr>'13.sz.m.stabilitási 2'!foot_4_place</vt:lpstr>
      <vt:lpstr>'stabilitási 2'!foot_4_place</vt:lpstr>
      <vt:lpstr>'13.sz.m.stabilitási 2'!foot_53_place</vt:lpstr>
      <vt:lpstr>'stabilitási 2'!foot_53_place</vt:lpstr>
      <vt:lpstr>'21.sz.m. átadott részl.'!Nyomtatási_cím</vt:lpstr>
      <vt:lpstr>'22.sz.kiadások korm. funk.'!Nyomtatási_cím</vt:lpstr>
      <vt:lpstr>'25.sz. összevont ktg.mérleg'!Nyomtatási_cím</vt:lpstr>
      <vt:lpstr>'átadott részl.'!Nyomtatási_cím</vt:lpstr>
      <vt:lpstr>'kiadások korm. funkciónként'!Nyomtatási_cím</vt:lpstr>
      <vt:lpstr>' Melléklet 2020'!Nyomtatási_terület</vt:lpstr>
      <vt:lpstr>'1.sz.m.címrend'!Nyomtatási_terület</vt:lpstr>
      <vt:lpstr>'10.sz.m.ber-felúj.'!Nyomtatási_terület</vt:lpstr>
      <vt:lpstr>'11.sz.m. tartalékok'!Nyomtatási_terület</vt:lpstr>
      <vt:lpstr>'12.sz.m.stabilitási 1'!Nyomtatási_terület</vt:lpstr>
      <vt:lpstr>'13.sz.m.stabilitási 2'!Nyomtatási_terület</vt:lpstr>
      <vt:lpstr>'14.sz.m. EU projektek'!Nyomtatási_terület</vt:lpstr>
      <vt:lpstr>'15.sz.m.hitelek'!Nyomtatási_terület</vt:lpstr>
      <vt:lpstr>'16.sz.m.finanszírozás'!Nyomtatási_terület</vt:lpstr>
      <vt:lpstr>'17.sz.m.ei.felhaszn.terv'!Nyomtatási_terület</vt:lpstr>
      <vt:lpstr>'18.sz.m.többéves'!Nyomtatási_terület</vt:lpstr>
      <vt:lpstr>'19.sz.m.közvetett'!Nyomtatási_terület</vt:lpstr>
      <vt:lpstr>'2.sz.m.kiemelt ei'!Nyomtatási_terület</vt:lpstr>
      <vt:lpstr>'20.sz.m.gördülő'!Nyomtatási_terület</vt:lpstr>
      <vt:lpstr>'21.sz.m. átadott részl.'!Nyomtatási_terület</vt:lpstr>
      <vt:lpstr>'22.sz.kiadások korm. funk.'!Nyomtatási_terület</vt:lpstr>
      <vt:lpstr>'23.sz.bev. korm. funk.'!Nyomtatási_terület</vt:lpstr>
      <vt:lpstr>'24.sz.m.kötelező-önként'!Nyomtatási_terület</vt:lpstr>
      <vt:lpstr>'25.sz. összevont ktg.mérleg'!Nyomtatási_terület</vt:lpstr>
      <vt:lpstr>'3.sz.m.kiadások M-F'!Nyomtatási_terület</vt:lpstr>
      <vt:lpstr>'4.sz.m.bevételek M-F'!Nyomtatási_terület</vt:lpstr>
      <vt:lpstr>'5.sz.m.létszám'!Nyomtatási_terület</vt:lpstr>
      <vt:lpstr>'6.sz.m.szoc. kiadások'!Nyomtatási_terület</vt:lpstr>
      <vt:lpstr>'7.sz.m.átadott'!Nyomtatási_terület</vt:lpstr>
      <vt:lpstr>'8.sz.m.átvett'!Nyomtatási_terület</vt:lpstr>
      <vt:lpstr>'9.sz.m.helyi adók'!Nyomtatási_terület</vt:lpstr>
      <vt:lpstr>átadott!Nyomtatási_terület</vt:lpstr>
      <vt:lpstr>'átadott részl.'!Nyomtatási_terület</vt:lpstr>
      <vt:lpstr>átvett!Nyomtatási_terület</vt:lpstr>
      <vt:lpstr>'beruházások felújítások'!Nyomtatási_terület</vt:lpstr>
      <vt:lpstr>'bevételek korm. funkciónként'!Nyomtatási_terület</vt:lpstr>
      <vt:lpstr>'bevételek működés felhalmozás'!Nyomtatási_terület</vt:lpstr>
      <vt:lpstr>'EI FELHASZN TERV'!Nyomtatási_terület</vt:lpstr>
      <vt:lpstr>'EU projektek'!Nyomtatási_terület</vt:lpstr>
      <vt:lpstr>finanszírozás!Nyomtatási_terület</vt:lpstr>
      <vt:lpstr>GÖRDÜLŐ!Nyomtatási_terület</vt:lpstr>
      <vt:lpstr>'helyi adók'!Nyomtatási_terület</vt:lpstr>
      <vt:lpstr>hitelek!Nyomtatási_terület</vt:lpstr>
      <vt:lpstr>'kiadások korm. funkciónként'!Nyomtatási_terület</vt:lpstr>
      <vt:lpstr>'kiadások működés felhalmozá (2)'!Nyomtatási_terület</vt:lpstr>
      <vt:lpstr>'kiadások működés felhalmozás'!Nyomtatási_terület</vt:lpstr>
      <vt:lpstr>'kiemelt ei'!Nyomtatási_terület</vt:lpstr>
      <vt:lpstr>KÖZVETETT!Nyomtatási_terület</vt:lpstr>
      <vt:lpstr>létszám!Nyomtatási_terület</vt:lpstr>
      <vt:lpstr>Mellékletek!Nyomtatási_terület</vt:lpstr>
      <vt:lpstr>'stabilitási 1'!Nyomtatási_terület</vt:lpstr>
      <vt:lpstr>'stabilitási 2'!Nyomtatási_terület</vt:lpstr>
      <vt:lpstr>'szociális kiadások'!Nyomtatási_terület</vt:lpstr>
      <vt:lpstr>tartalékok!Nyomtatási_terület</vt:lpstr>
      <vt:lpstr>'TÖBB ÉVES'!Nyomtatási_terület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Költségvetés rendelet melléklet</dc:title>
  <dc:subject>költségvetésé melléklet</dc:subject>
  <dc:creator>Rehák Marianna</dc:creator>
  <cp:lastModifiedBy>Marcsi</cp:lastModifiedBy>
  <cp:lastPrinted>2020-10-08T09:57:12Z</cp:lastPrinted>
  <dcterms:created xsi:type="dcterms:W3CDTF">2014-01-03T21:48:14Z</dcterms:created>
  <dcterms:modified xsi:type="dcterms:W3CDTF">2020-10-08T20:24:37Z</dcterms:modified>
</cp:coreProperties>
</file>