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19\2019_Költségvetés módosítás_I\Önkormányzatok\Királyegyháza\2. sz. módosítás\"/>
    </mc:Choice>
  </mc:AlternateContent>
  <xr:revisionPtr revIDLastSave="0" documentId="13_ncr:1_{CA86FFDA-7C80-4C8C-8E95-9D8F4AC97287}" xr6:coauthVersionLast="45" xr6:coauthVersionMax="45" xr10:uidLastSave="{00000000-0000-0000-0000-000000000000}"/>
  <bookViews>
    <workbookView xWindow="-120" yWindow="-120" windowWidth="29040" windowHeight="15840" activeTab="17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4" sheetId="19" r:id="rId5"/>
    <sheet name="5-a" sheetId="18" r:id="rId6"/>
    <sheet name="5-c" sheetId="16" r:id="rId7"/>
    <sheet name="6-a" sheetId="9" r:id="rId8"/>
    <sheet name="6-b" sheetId="10" r:id="rId9"/>
    <sheet name="8" sheetId="20" r:id="rId10"/>
    <sheet name="10" sheetId="22" r:id="rId11"/>
    <sheet name="11-a" sheetId="23" r:id="rId12"/>
    <sheet name="11-b" sheetId="24" r:id="rId13"/>
    <sheet name="11-c" sheetId="29" r:id="rId14"/>
    <sheet name="11-d" sheetId="30" r:id="rId15"/>
    <sheet name="11-e" sheetId="31" r:id="rId16"/>
    <sheet name="11-f" sheetId="28" r:id="rId17"/>
    <sheet name="11-g" sheetId="32" r:id="rId18"/>
    <sheet name="megjegyzés" sheetId="33" r:id="rId19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4" l="1"/>
  <c r="D108" i="14"/>
  <c r="D33" i="13"/>
  <c r="D32" i="13" s="1"/>
  <c r="D143" i="1"/>
  <c r="D117" i="1"/>
  <c r="D101" i="1"/>
  <c r="D78" i="1"/>
  <c r="D63" i="1"/>
  <c r="D52" i="1"/>
  <c r="D58" i="1"/>
  <c r="D40" i="1"/>
  <c r="D33" i="1"/>
  <c r="D32" i="1" s="1"/>
  <c r="D25" i="1"/>
  <c r="D18" i="1"/>
  <c r="D11" i="1"/>
  <c r="D98" i="1"/>
  <c r="D97" i="1"/>
  <c r="B24" i="22"/>
  <c r="D21" i="15"/>
  <c r="D16" i="15" s="1"/>
  <c r="B21" i="20"/>
  <c r="E17" i="22"/>
  <c r="E16" i="22"/>
  <c r="E12" i="22"/>
  <c r="K27" i="32"/>
  <c r="K28" i="32"/>
  <c r="K26" i="32"/>
  <c r="G32" i="32"/>
  <c r="I21" i="32"/>
  <c r="G21" i="32"/>
  <c r="E32" i="32"/>
  <c r="E21" i="32"/>
  <c r="K15" i="32"/>
  <c r="K29" i="32"/>
  <c r="K25" i="32"/>
  <c r="K32" i="32" s="1"/>
  <c r="D68" i="1" l="1"/>
  <c r="D96" i="1"/>
  <c r="D131" i="1" s="1"/>
  <c r="K16" i="32"/>
  <c r="K21" i="32" s="1"/>
  <c r="D162" i="1" l="1"/>
  <c r="I32" i="32"/>
  <c r="K16" i="23"/>
  <c r="K27" i="23"/>
  <c r="K25" i="23"/>
  <c r="I32" i="23"/>
  <c r="G32" i="23"/>
  <c r="E32" i="23"/>
  <c r="K20" i="31"/>
  <c r="I32" i="31"/>
  <c r="G32" i="31"/>
  <c r="E32" i="31"/>
  <c r="K31" i="31"/>
  <c r="K27" i="31"/>
  <c r="K32" i="31" s="1"/>
  <c r="I21" i="31"/>
  <c r="G21" i="31"/>
  <c r="E21" i="31"/>
  <c r="K16" i="31"/>
  <c r="K21" i="31" s="1"/>
  <c r="K20" i="24"/>
  <c r="K27" i="24"/>
  <c r="K26" i="24"/>
  <c r="K25" i="24"/>
  <c r="G32" i="24"/>
  <c r="E32" i="24"/>
  <c r="E21" i="24"/>
  <c r="K27" i="30"/>
  <c r="K26" i="30"/>
  <c r="K25" i="30"/>
  <c r="G32" i="30"/>
  <c r="E32" i="30"/>
  <c r="K20" i="30"/>
  <c r="K16" i="30"/>
  <c r="G21" i="30"/>
  <c r="E21" i="30"/>
  <c r="I32" i="30"/>
  <c r="K29" i="30"/>
  <c r="K28" i="30"/>
  <c r="I21" i="30"/>
  <c r="K27" i="29"/>
  <c r="G32" i="29"/>
  <c r="E32" i="29"/>
  <c r="K25" i="29"/>
  <c r="K21" i="29"/>
  <c r="K20" i="29"/>
  <c r="K16" i="29"/>
  <c r="G21" i="29"/>
  <c r="I32" i="29"/>
  <c r="K29" i="29"/>
  <c r="K28" i="29"/>
  <c r="I21" i="29"/>
  <c r="E21" i="29"/>
  <c r="D52" i="18"/>
  <c r="D53" i="18"/>
  <c r="D55" i="18"/>
  <c r="D56" i="18"/>
  <c r="D54" i="18" s="1"/>
  <c r="D57" i="18"/>
  <c r="D58" i="18"/>
  <c r="D13" i="18"/>
  <c r="D14" i="18"/>
  <c r="D15" i="18"/>
  <c r="D16" i="18"/>
  <c r="D17" i="18"/>
  <c r="D18" i="18"/>
  <c r="D19" i="18"/>
  <c r="D20" i="18"/>
  <c r="D21" i="18"/>
  <c r="D22" i="18"/>
  <c r="D24" i="18"/>
  <c r="D25" i="18"/>
  <c r="D27" i="18"/>
  <c r="D28" i="18"/>
  <c r="D30" i="18"/>
  <c r="D31" i="18"/>
  <c r="D32" i="18"/>
  <c r="D33" i="18"/>
  <c r="D35" i="18"/>
  <c r="D36" i="18"/>
  <c r="D37" i="18"/>
  <c r="D38" i="18"/>
  <c r="D42" i="18"/>
  <c r="D43" i="18"/>
  <c r="D44" i="18"/>
  <c r="D12" i="18"/>
  <c r="D51" i="16"/>
  <c r="D51" i="18" s="1"/>
  <c r="D50" i="16"/>
  <c r="D50" i="18" s="1"/>
  <c r="D49" i="16"/>
  <c r="D49" i="18" s="1"/>
  <c r="D26" i="16"/>
  <c r="D23" i="16" s="1"/>
  <c r="D54" i="16"/>
  <c r="D11" i="16"/>
  <c r="D29" i="16"/>
  <c r="D34" i="16"/>
  <c r="D41" i="16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3" i="14"/>
  <c r="D134" i="14"/>
  <c r="D135" i="14"/>
  <c r="D137" i="14"/>
  <c r="D138" i="14"/>
  <c r="D139" i="14"/>
  <c r="D140" i="14"/>
  <c r="D141" i="14"/>
  <c r="D142" i="14"/>
  <c r="D144" i="14"/>
  <c r="D145" i="14"/>
  <c r="D146" i="14"/>
  <c r="D147" i="14"/>
  <c r="D148" i="14"/>
  <c r="D150" i="14"/>
  <c r="D151" i="14"/>
  <c r="D152" i="14"/>
  <c r="D153" i="14"/>
  <c r="D154" i="14"/>
  <c r="D155" i="14"/>
  <c r="D156" i="14"/>
  <c r="D98" i="14"/>
  <c r="D99" i="14"/>
  <c r="D100" i="14"/>
  <c r="D102" i="14"/>
  <c r="D103" i="14"/>
  <c r="D104" i="14"/>
  <c r="D105" i="14"/>
  <c r="D106" i="14"/>
  <c r="D107" i="14"/>
  <c r="D109" i="14"/>
  <c r="D110" i="14"/>
  <c r="D111" i="14"/>
  <c r="D112" i="14"/>
  <c r="D115" i="14"/>
  <c r="D116" i="14"/>
  <c r="D97" i="14"/>
  <c r="D87" i="14"/>
  <c r="D88" i="14"/>
  <c r="D89" i="14"/>
  <c r="D86" i="14"/>
  <c r="D83" i="14"/>
  <c r="D84" i="14"/>
  <c r="D82" i="14"/>
  <c r="D80" i="14"/>
  <c r="D79" i="14"/>
  <c r="D78" i="14" s="1"/>
  <c r="D75" i="14"/>
  <c r="D76" i="14"/>
  <c r="D77" i="14"/>
  <c r="D74" i="14"/>
  <c r="D71" i="14"/>
  <c r="D72" i="14"/>
  <c r="D70" i="14"/>
  <c r="D65" i="14"/>
  <c r="D66" i="14"/>
  <c r="D67" i="14"/>
  <c r="D64" i="14"/>
  <c r="D60" i="14"/>
  <c r="D61" i="14"/>
  <c r="D62" i="14"/>
  <c r="D59" i="14"/>
  <c r="D54" i="14"/>
  <c r="D55" i="14"/>
  <c r="D56" i="14"/>
  <c r="D57" i="14"/>
  <c r="D53" i="14"/>
  <c r="D42" i="14"/>
  <c r="D43" i="14"/>
  <c r="D44" i="14"/>
  <c r="D45" i="14"/>
  <c r="D46" i="14"/>
  <c r="D47" i="14"/>
  <c r="D48" i="14"/>
  <c r="D49" i="14"/>
  <c r="D50" i="14"/>
  <c r="D51" i="14"/>
  <c r="D41" i="14"/>
  <c r="D35" i="14"/>
  <c r="D37" i="14"/>
  <c r="D38" i="14"/>
  <c r="D39" i="14"/>
  <c r="D34" i="14"/>
  <c r="D33" i="14" s="1"/>
  <c r="D32" i="14" s="1"/>
  <c r="D27" i="14"/>
  <c r="D28" i="14"/>
  <c r="D29" i="14"/>
  <c r="D30" i="14"/>
  <c r="D31" i="14"/>
  <c r="D26" i="14"/>
  <c r="D20" i="14"/>
  <c r="D21" i="14"/>
  <c r="D22" i="14"/>
  <c r="D23" i="14"/>
  <c r="D24" i="14"/>
  <c r="D19" i="14"/>
  <c r="D18" i="14" s="1"/>
  <c r="D13" i="14"/>
  <c r="D14" i="14"/>
  <c r="D15" i="14"/>
  <c r="D16" i="14"/>
  <c r="D17" i="14"/>
  <c r="D12" i="14"/>
  <c r="D113" i="13"/>
  <c r="D101" i="13" s="1"/>
  <c r="D96" i="13" s="1"/>
  <c r="D117" i="13"/>
  <c r="D132" i="13"/>
  <c r="D136" i="13"/>
  <c r="D143" i="13"/>
  <c r="D149" i="13"/>
  <c r="D11" i="13"/>
  <c r="D18" i="13"/>
  <c r="D25" i="13"/>
  <c r="D40" i="13"/>
  <c r="D52" i="13"/>
  <c r="D58" i="13"/>
  <c r="D63" i="13"/>
  <c r="D69" i="13"/>
  <c r="D73" i="13"/>
  <c r="D78" i="13"/>
  <c r="D81" i="13"/>
  <c r="D85" i="13"/>
  <c r="D99" i="15"/>
  <c r="D114" i="15"/>
  <c r="D104" i="15"/>
  <c r="D145" i="15"/>
  <c r="D143" i="15" s="1"/>
  <c r="D120" i="15"/>
  <c r="D50" i="15"/>
  <c r="D56" i="15"/>
  <c r="D61" i="15"/>
  <c r="D45" i="15"/>
  <c r="D46" i="15"/>
  <c r="D47" i="15"/>
  <c r="D44" i="15"/>
  <c r="D40" i="15"/>
  <c r="D41" i="15"/>
  <c r="D42" i="15"/>
  <c r="D77" i="15"/>
  <c r="D76" i="15" s="1"/>
  <c r="D23" i="15"/>
  <c r="D9" i="15"/>
  <c r="D67" i="15"/>
  <c r="D71" i="15"/>
  <c r="D114" i="14"/>
  <c r="E15" i="22"/>
  <c r="E14" i="22"/>
  <c r="E18" i="20"/>
  <c r="D97" i="15"/>
  <c r="D98" i="15"/>
  <c r="D100" i="15"/>
  <c r="D108" i="15"/>
  <c r="D113" i="15"/>
  <c r="D115" i="15"/>
  <c r="D118" i="15"/>
  <c r="D119" i="15"/>
  <c r="D121" i="15"/>
  <c r="D122" i="15"/>
  <c r="D132" i="15"/>
  <c r="D136" i="15"/>
  <c r="D149" i="15"/>
  <c r="D28" i="15"/>
  <c r="D29" i="15"/>
  <c r="D32" i="15"/>
  <c r="D34" i="15"/>
  <c r="D35" i="15"/>
  <c r="D37" i="15"/>
  <c r="D43" i="15"/>
  <c r="D79" i="15"/>
  <c r="D83" i="15"/>
  <c r="D48" i="19"/>
  <c r="D54" i="19"/>
  <c r="D11" i="19"/>
  <c r="D23" i="19"/>
  <c r="D29" i="19"/>
  <c r="D29" i="18" s="1"/>
  <c r="D34" i="19"/>
  <c r="D34" i="18" s="1"/>
  <c r="D41" i="19"/>
  <c r="D65" i="19" s="1"/>
  <c r="D131" i="13" l="1"/>
  <c r="D40" i="14"/>
  <c r="D58" i="14"/>
  <c r="D63" i="14"/>
  <c r="K32" i="29"/>
  <c r="D92" i="13"/>
  <c r="D25" i="14"/>
  <c r="D68" i="13"/>
  <c r="D93" i="13" s="1"/>
  <c r="K32" i="30"/>
  <c r="K21" i="30"/>
  <c r="D69" i="14"/>
  <c r="D92" i="14" s="1"/>
  <c r="D31" i="15"/>
  <c r="D30" i="15" s="1"/>
  <c r="D52" i="14"/>
  <c r="D23" i="18"/>
  <c r="D85" i="14"/>
  <c r="D41" i="18"/>
  <c r="D101" i="15"/>
  <c r="D96" i="15" s="1"/>
  <c r="D113" i="14"/>
  <c r="D157" i="13"/>
  <c r="D158" i="13" s="1"/>
  <c r="D48" i="18"/>
  <c r="D60" i="18" s="1"/>
  <c r="D11" i="18"/>
  <c r="D48" i="16"/>
  <c r="D60" i="16" s="1"/>
  <c r="D40" i="16"/>
  <c r="D45" i="16" s="1"/>
  <c r="D81" i="14"/>
  <c r="D73" i="14"/>
  <c r="D11" i="14"/>
  <c r="D68" i="14" s="1"/>
  <c r="D157" i="15"/>
  <c r="D117" i="15"/>
  <c r="D38" i="15"/>
  <c r="D66" i="15" s="1"/>
  <c r="D90" i="15"/>
  <c r="D40" i="19"/>
  <c r="D45" i="19" s="1"/>
  <c r="D60" i="19"/>
  <c r="D10" i="10"/>
  <c r="D11" i="10"/>
  <c r="D23" i="10"/>
  <c r="G10" i="10"/>
  <c r="G11" i="10"/>
  <c r="G12" i="10"/>
  <c r="G13" i="10"/>
  <c r="G14" i="10"/>
  <c r="G29" i="10"/>
  <c r="G10" i="9"/>
  <c r="G11" i="9"/>
  <c r="G12" i="9"/>
  <c r="G13" i="9"/>
  <c r="G14" i="9"/>
  <c r="G15" i="9"/>
  <c r="G26" i="9"/>
  <c r="G27" i="9"/>
  <c r="D23" i="9"/>
  <c r="D11" i="9"/>
  <c r="D12" i="9"/>
  <c r="D10" i="9"/>
  <c r="D13" i="9"/>
  <c r="D14" i="9"/>
  <c r="D12" i="10"/>
  <c r="D13" i="10"/>
  <c r="D69" i="1"/>
  <c r="D73" i="1"/>
  <c r="D81" i="1"/>
  <c r="D85" i="1"/>
  <c r="D117" i="14"/>
  <c r="D132" i="1"/>
  <c r="D136" i="1"/>
  <c r="D143" i="14"/>
  <c r="D149" i="1"/>
  <c r="D149" i="14" s="1"/>
  <c r="I32" i="28"/>
  <c r="G32" i="28"/>
  <c r="E32" i="28"/>
  <c r="K27" i="28"/>
  <c r="K26" i="28"/>
  <c r="K16" i="28"/>
  <c r="K21" i="28" s="1"/>
  <c r="I21" i="28"/>
  <c r="G21" i="28"/>
  <c r="E21" i="28"/>
  <c r="I32" i="24"/>
  <c r="I21" i="24"/>
  <c r="G21" i="24"/>
  <c r="K16" i="24"/>
  <c r="K21" i="24" s="1"/>
  <c r="K20" i="23"/>
  <c r="I21" i="23"/>
  <c r="G21" i="23"/>
  <c r="E21" i="23"/>
  <c r="K29" i="23"/>
  <c r="K28" i="23"/>
  <c r="K26" i="23"/>
  <c r="K32" i="23" s="1"/>
  <c r="E13" i="22"/>
  <c r="E11" i="22"/>
  <c r="E10" i="22"/>
  <c r="E17" i="20"/>
  <c r="E16" i="20"/>
  <c r="E12" i="20"/>
  <c r="E11" i="20"/>
  <c r="E10" i="20"/>
  <c r="D93" i="14" l="1"/>
  <c r="D40" i="18"/>
  <c r="D132" i="14"/>
  <c r="D157" i="1"/>
  <c r="D158" i="1" s="1"/>
  <c r="D92" i="1"/>
  <c r="D93" i="1" s="1"/>
  <c r="E24" i="22"/>
  <c r="G28" i="9"/>
  <c r="D17" i="9"/>
  <c r="D16" i="10"/>
  <c r="D101" i="14"/>
  <c r="D96" i="14" s="1"/>
  <c r="D163" i="15"/>
  <c r="D136" i="14"/>
  <c r="D157" i="14" s="1"/>
  <c r="D45" i="18"/>
  <c r="D64" i="19"/>
  <c r="D131" i="15"/>
  <c r="D162" i="15" s="1"/>
  <c r="D91" i="15"/>
  <c r="G17" i="9"/>
  <c r="G16" i="10"/>
  <c r="G30" i="10" s="1"/>
  <c r="C115" i="15"/>
  <c r="D163" i="1" l="1"/>
  <c r="D18" i="10"/>
  <c r="D17" i="10" s="1"/>
  <c r="D29" i="10" s="1"/>
  <c r="D30" i="10" s="1"/>
  <c r="G29" i="9"/>
  <c r="D19" i="9" s="1"/>
  <c r="D18" i="9" s="1"/>
  <c r="D28" i="9" s="1"/>
  <c r="D29" i="9" s="1"/>
  <c r="D158" i="15"/>
  <c r="D131" i="14"/>
  <c r="D158" i="14" s="1"/>
  <c r="F14" i="10"/>
  <c r="F13" i="10"/>
  <c r="F12" i="10"/>
  <c r="F11" i="10"/>
  <c r="F10" i="10"/>
  <c r="C11" i="10"/>
  <c r="C10" i="10"/>
  <c r="F26" i="9"/>
  <c r="F27" i="9"/>
  <c r="F15" i="9"/>
  <c r="F13" i="9"/>
  <c r="F12" i="9"/>
  <c r="F11" i="9"/>
  <c r="F10" i="9"/>
  <c r="C12" i="9"/>
  <c r="C43" i="15" l="1"/>
  <c r="C21" i="15"/>
  <c r="C37" i="15"/>
  <c r="C35" i="15"/>
  <c r="C34" i="15"/>
  <c r="C32" i="15"/>
  <c r="C29" i="15"/>
  <c r="C28" i="15"/>
  <c r="C77" i="15"/>
  <c r="C145" i="15"/>
  <c r="C122" i="15"/>
  <c r="C121" i="15"/>
  <c r="C120" i="15"/>
  <c r="C119" i="15"/>
  <c r="C118" i="15"/>
  <c r="C114" i="15"/>
  <c r="C113" i="15"/>
  <c r="C108" i="15"/>
  <c r="C104" i="15"/>
  <c r="C100" i="15"/>
  <c r="C98" i="15"/>
  <c r="C97" i="15"/>
  <c r="C114" i="14"/>
  <c r="C36" i="14"/>
  <c r="C113" i="13"/>
  <c r="C101" i="13" s="1"/>
  <c r="C108" i="14"/>
  <c r="C122" i="14"/>
  <c r="C121" i="14"/>
  <c r="C120" i="14"/>
  <c r="C119" i="14"/>
  <c r="C118" i="14"/>
  <c r="C104" i="14"/>
  <c r="C100" i="14"/>
  <c r="C99" i="14"/>
  <c r="C98" i="14"/>
  <c r="C97" i="14"/>
  <c r="C79" i="14"/>
  <c r="C39" i="14"/>
  <c r="C37" i="14"/>
  <c r="C34" i="14"/>
  <c r="C31" i="14"/>
  <c r="C30" i="14"/>
  <c r="C101" i="1"/>
  <c r="C96" i="1" l="1"/>
  <c r="F14" i="9"/>
  <c r="C101" i="15"/>
  <c r="K25" i="28" l="1"/>
  <c r="K32" i="28" s="1"/>
  <c r="K29" i="24" l="1"/>
  <c r="K28" i="24"/>
  <c r="K32" i="24" s="1"/>
  <c r="K14" i="23" l="1"/>
  <c r="K21" i="23" s="1"/>
  <c r="F12" i="20" l="1"/>
  <c r="E13" i="20"/>
  <c r="E14" i="20"/>
  <c r="F14" i="20" s="1"/>
  <c r="E15" i="20"/>
  <c r="F15" i="20" s="1"/>
  <c r="F20" i="20"/>
  <c r="C61" i="15"/>
  <c r="C149" i="14"/>
  <c r="C143" i="14"/>
  <c r="C136" i="14"/>
  <c r="C132" i="14"/>
  <c r="C117" i="14"/>
  <c r="C85" i="14"/>
  <c r="C81" i="14"/>
  <c r="C78" i="14"/>
  <c r="C73" i="14"/>
  <c r="C69" i="14"/>
  <c r="C63" i="14"/>
  <c r="C58" i="14"/>
  <c r="C52" i="14"/>
  <c r="C40" i="14"/>
  <c r="C33" i="14"/>
  <c r="C32" i="14" s="1"/>
  <c r="C25" i="14"/>
  <c r="C18" i="14"/>
  <c r="C51" i="19"/>
  <c r="C99" i="15" s="1"/>
  <c r="C41" i="19"/>
  <c r="C65" i="19" s="1"/>
  <c r="D21" i="20"/>
  <c r="F19" i="20"/>
  <c r="F18" i="20"/>
  <c r="F17" i="20"/>
  <c r="F16" i="20"/>
  <c r="F11" i="20"/>
  <c r="F10" i="20"/>
  <c r="D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E21" i="20" l="1"/>
  <c r="F13" i="20"/>
  <c r="C92" i="14"/>
  <c r="C157" i="14"/>
  <c r="F24" i="22"/>
  <c r="F21" i="20"/>
  <c r="C46" i="15" l="1"/>
  <c r="C38" i="15" s="1"/>
  <c r="C149" i="15"/>
  <c r="C143" i="15"/>
  <c r="C136" i="15"/>
  <c r="C132" i="15"/>
  <c r="C117" i="15"/>
  <c r="C83" i="15"/>
  <c r="C79" i="15"/>
  <c r="C76" i="15"/>
  <c r="C71" i="15"/>
  <c r="C67" i="15"/>
  <c r="C56" i="15"/>
  <c r="C50" i="15"/>
  <c r="C31" i="15"/>
  <c r="C30" i="15" s="1"/>
  <c r="C16" i="15"/>
  <c r="C9" i="15"/>
  <c r="C11" i="14"/>
  <c r="C68" i="14" s="1"/>
  <c r="C93" i="14" s="1"/>
  <c r="C54" i="18"/>
  <c r="C48" i="18"/>
  <c r="C41" i="18"/>
  <c r="C34" i="18"/>
  <c r="C29" i="18"/>
  <c r="C23" i="18"/>
  <c r="C11" i="18"/>
  <c r="C157" i="15" l="1"/>
  <c r="C60" i="18"/>
  <c r="C40" i="18"/>
  <c r="C45" i="18" s="1"/>
  <c r="C96" i="15"/>
  <c r="C90" i="15"/>
  <c r="C163" i="15" s="1"/>
  <c r="C149" i="1"/>
  <c r="C143" i="1"/>
  <c r="C136" i="1"/>
  <c r="C132" i="1"/>
  <c r="C117" i="1"/>
  <c r="C85" i="1"/>
  <c r="C81" i="1"/>
  <c r="C78" i="1"/>
  <c r="C73" i="1"/>
  <c r="C69" i="1"/>
  <c r="C63" i="1"/>
  <c r="C13" i="10" s="1"/>
  <c r="C16" i="10" s="1"/>
  <c r="C58" i="1"/>
  <c r="C52" i="1"/>
  <c r="C12" i="10" s="1"/>
  <c r="C40" i="1"/>
  <c r="C14" i="9" s="1"/>
  <c r="C33" i="1"/>
  <c r="C32" i="1" s="1"/>
  <c r="C13" i="9" s="1"/>
  <c r="C25" i="1"/>
  <c r="C18" i="1"/>
  <c r="C11" i="9" s="1"/>
  <c r="C11" i="1"/>
  <c r="C10" i="9" s="1"/>
  <c r="F28" i="9"/>
  <c r="C54" i="16"/>
  <c r="C48" i="16"/>
  <c r="C41" i="16"/>
  <c r="C34" i="16"/>
  <c r="C29" i="16"/>
  <c r="C23" i="16"/>
  <c r="C11" i="16"/>
  <c r="C54" i="19"/>
  <c r="C48" i="19"/>
  <c r="C34" i="19"/>
  <c r="C29" i="19"/>
  <c r="C23" i="19"/>
  <c r="C11" i="19"/>
  <c r="F29" i="10"/>
  <c r="F16" i="10"/>
  <c r="C23" i="10"/>
  <c r="F17" i="9"/>
  <c r="C23" i="9"/>
  <c r="C149" i="13"/>
  <c r="C143" i="13"/>
  <c r="C136" i="13"/>
  <c r="C132" i="13"/>
  <c r="C117" i="13"/>
  <c r="C96" i="13"/>
  <c r="C85" i="13"/>
  <c r="C81" i="13"/>
  <c r="C78" i="13"/>
  <c r="C73" i="13"/>
  <c r="C69" i="13"/>
  <c r="C63" i="13"/>
  <c r="C58" i="13"/>
  <c r="C52" i="13"/>
  <c r="C40" i="13"/>
  <c r="C33" i="13"/>
  <c r="C32" i="13" s="1"/>
  <c r="C25" i="13"/>
  <c r="C18" i="13"/>
  <c r="C11" i="13"/>
  <c r="C17" i="9" l="1"/>
  <c r="C92" i="13"/>
  <c r="C131" i="13"/>
  <c r="C157" i="13"/>
  <c r="F30" i="10"/>
  <c r="C18" i="10" s="1"/>
  <c r="C17" i="10" s="1"/>
  <c r="C29" i="10" s="1"/>
  <c r="C30" i="10" s="1"/>
  <c r="C40" i="19"/>
  <c r="C60" i="16"/>
  <c r="C92" i="1"/>
  <c r="C131" i="15"/>
  <c r="C158" i="15" s="1"/>
  <c r="C68" i="13"/>
  <c r="C93" i="13" s="1"/>
  <c r="C157" i="1"/>
  <c r="C68" i="1"/>
  <c r="C93" i="1" s="1"/>
  <c r="C60" i="19"/>
  <c r="C40" i="16"/>
  <c r="C45" i="16" s="1"/>
  <c r="F29" i="9"/>
  <c r="C163" i="1" l="1"/>
  <c r="C19" i="9"/>
  <c r="C18" i="9" s="1"/>
  <c r="C28" i="9" s="1"/>
  <c r="C29" i="9" s="1"/>
  <c r="C158" i="13"/>
  <c r="C45" i="19"/>
  <c r="C64" i="19"/>
  <c r="C131" i="1"/>
  <c r="C101" i="14"/>
  <c r="C96" i="14" s="1"/>
  <c r="C131" i="14" s="1"/>
  <c r="C158" i="14" s="1"/>
  <c r="C158" i="1" l="1"/>
  <c r="C162" i="1"/>
  <c r="C23" i="15"/>
  <c r="C66" i="15" s="1"/>
  <c r="C91" i="15" s="1"/>
  <c r="C162" i="15" l="1"/>
</calcChain>
</file>

<file path=xl/sharedStrings.xml><?xml version="1.0" encoding="utf-8"?>
<sst xmlns="http://schemas.openxmlformats.org/spreadsheetml/2006/main" count="2133" uniqueCount="502">
  <si>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</si>
  <si>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</si>
  <si>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</si>
  <si>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</si>
  <si>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</si>
  <si>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</si>
  <si>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</si>
  <si>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</si>
  <si>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</si>
  <si>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</si>
  <si>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</si>
  <si>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</si>
  <si>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</si>
  <si>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</si>
  <si>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</si>
  <si>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</si>
  <si>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</si>
  <si>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</si>
  <si>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</si>
  <si>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</si>
  <si>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</si>
  <si>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</si>
  <si>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</si>
  <si>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</si>
  <si>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</si>
  <si>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</si>
  <si>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</si>
  <si>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</si>
  <si>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</si>
  <si>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</si>
  <si>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</si>
  <si>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</si>
  <si>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</si>
  <si>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</si>
  <si>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</si>
  <si>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</si>
  <si>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</si>
  <si>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</si>
  <si>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</si>
  <si>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</si>
  <si>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</si>
  <si>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</si>
  <si>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</si>
  <si>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</si>
  <si>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</si>
  <si>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</si>
  <si>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</si>
  <si>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</si>
  <si>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</si>
  <si>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</si>
  <si>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</si>
  <si>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</si>
  <si>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</si>
  <si>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</si>
  <si>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</si>
  <si>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</si>
  <si>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</si>
  <si>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</si>
  <si>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</si>
  <si>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</si>
  <si>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</si>
  <si>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</si>
  <si>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</si>
  <si>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</si>
  <si>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</si>
  <si>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</si>
  <si>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</si>
  <si>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</si>
  <si>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</si>
  <si>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</si>
  <si>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</si>
  <si>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</si>
  <si>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</si>
  <si>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</si>
  <si>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</si>
  <si>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</si>
  <si>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</si>
  <si>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</si>
  <si>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</si>
  <si>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</si>
  <si>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</si>
  <si>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</si>
  <si>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</si>
  <si>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</si>
  <si>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</si>
  <si>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</si>
  <si>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</si>
  <si>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</si>
  <si>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</si>
  <si>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</si>
  <si>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</si>
  <si>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</si>
  <si>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</si>
  <si>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</si>
  <si>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</si>
  <si>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</si>
  <si>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</si>
  <si>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</si>
  <si>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</si>
  <si>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</si>
  <si>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</si>
  <si>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</si>
  <si>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</si>
  <si>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</si>
  <si>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</si>
  <si>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</si>
  <si>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</si>
  <si>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</si>
  <si>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</si>
  <si>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</si>
  <si>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</si>
  <si>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</si>
  <si>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</si>
  <si>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</si>
  <si>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</si>
  <si>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</si>
  <si>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</si>
  <si>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</si>
  <si>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</si>
  <si>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</si>
  <si>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</si>
  <si>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</si>
  <si>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</si>
  <si>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</si>
  <si>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</si>
  <si>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</si>
  <si>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</si>
  <si>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</si>
  <si>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</si>
  <si>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</si>
  <si>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</si>
  <si>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</si>
  <si>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</si>
  <si>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</si>
  <si>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</si>
  <si>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</si>
  <si>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</si>
  <si>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</si>
  <si>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</si>
  <si>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</si>
  <si>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</si>
  <si>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</si>
  <si>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</si>
  <si>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</si>
  <si>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</si>
  <si>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</si>
  <si>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</si>
  <si>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</si>
  <si>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</si>
  <si>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</si>
  <si>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</si>
  <si>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</si>
  <si>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</si>
  <si>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</si>
  <si>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</si>
  <si>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</si>
  <si>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</si>
  <si>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</si>
  <si>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</si>
  <si>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</si>
  <si>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</si>
  <si>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</si>
  <si>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</si>
  <si>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</si>
  <si>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</si>
  <si>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</si>
  <si>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</si>
  <si>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</si>
  <si>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</si>
  <si>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</si>
  <si>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</si>
  <si>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</si>
  <si>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</si>
  <si>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</si>
  <si>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</si>
  <si>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</si>
  <si>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</si>
  <si>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</si>
  <si>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</si>
  <si>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</si>
  <si>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</si>
  <si>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</si>
  <si>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</si>
  <si>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</si>
  <si>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</si>
  <si>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</si>
  <si>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</si>
  <si>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</si>
  <si>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</si>
  <si>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</si>
  <si>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</si>
  <si>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</si>
  <si>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</si>
  <si>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</si>
  <si>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</si>
  <si>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</si>
  <si>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</si>
  <si>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</si>
  <si>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</si>
  <si>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</si>
  <si>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</si>
  <si>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</si>
  <si>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</si>
  <si>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</si>
  <si>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</si>
  <si>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</si>
  <si>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</si>
  <si>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</si>
  <si>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</si>
  <si>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</si>
  <si>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</si>
  <si>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</si>
  <si>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</si>
  <si>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</si>
  <si>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</si>
  <si>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</si>
  <si>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</si>
  <si>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</si>
  <si>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</si>
  <si>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</si>
  <si>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</si>
  <si>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</si>
  <si>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</si>
  <si>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</si>
  <si>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</si>
  <si>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</si>
  <si>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</si>
  <si>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</si>
  <si>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</si>
  <si>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</si>
  <si>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</si>
  <si>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</si>
  <si>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</si>
  <si>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</si>
  <si>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</si>
  <si>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</si>
  <si>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</si>
  <si>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</si>
  <si>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</si>
  <si>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</si>
  <si>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</si>
  <si>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</si>
  <si>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</si>
  <si>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</si>
  <si>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</si>
  <si>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</si>
  <si>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</si>
  <si>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</si>
  <si>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</si>
  <si>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</si>
  <si>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</si>
  <si>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</si>
  <si>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</si>
  <si>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</si>
  <si>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</si>
  <si>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</si>
  <si>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</si>
  <si>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</si>
  <si>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</si>
  <si>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</si>
  <si>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</si>
  <si>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</si>
  <si>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</si>
  <si>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</si>
  <si>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</si>
  <si>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</si>
  <si>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</si>
  <si>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</si>
  <si>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</si>
  <si>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</si>
  <si>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</si>
  <si>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</si>
  <si>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</si>
  <si>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</si>
  <si>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</si>
  <si>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</si>
  <si>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</si>
  <si>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</si>
  <si>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</si>
  <si>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</si>
  <si>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</si>
  <si>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</si>
  <si>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</si>
  <si>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</si>
  <si>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</si>
  <si>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</si>
  <si>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</si>
  <si>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</si>
  <si>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</si>
  <si>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</si>
  <si>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</si>
  <si>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</si>
  <si>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</si>
  <si>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</si>
  <si>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</si>
  <si>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</si>
  <si>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</si>
  <si>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</si>
  <si>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</si>
  <si>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</si>
  <si>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</si>
  <si>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</si>
  <si>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</si>
  <si>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</si>
  <si>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</si>
  <si>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</si>
  <si>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</si>
  <si>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</si>
  <si>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</si>
  <si>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</si>
  <si>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</si>
  <si>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</si>
  <si>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</si>
  <si>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</si>
  <si>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</si>
  <si>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</si>
  <si>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</si>
  <si>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</si>
  <si>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</si>
  <si>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</si>
  <si>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</si>
  <si>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</si>
  <si>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</si>
  <si>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</si>
  <si>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</si>
  <si>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</si>
  <si>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</si>
  <si>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</si>
  <si>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</si>
  <si>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</si>
  <si>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</si>
  <si>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</si>
  <si>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</si>
  <si>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</si>
  <si>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</si>
  <si>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</si>
  <si>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</si>
  <si>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</si>
  <si>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</si>
  <si>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</si>
  <si>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</si>
  <si>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</si>
  <si>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</si>
  <si>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</si>
  <si>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</si>
  <si>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</si>
  <si>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</si>
  <si>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</si>
  <si>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</si>
  <si>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</si>
  <si>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</si>
  <si>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</si>
  <si>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</si>
  <si>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</si>
  <si>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</si>
  <si>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</si>
  <si>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</si>
  <si>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</si>
  <si>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</si>
  <si>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</si>
  <si>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</si>
  <si>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</si>
  <si>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</si>
  <si>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</si>
  <si>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</si>
  <si>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</si>
  <si>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</si>
  <si>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</si>
  <si>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</si>
  <si>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</si>
  <si>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5/c. számú melléklet</t>
  </si>
  <si>
    <t>6/a. számú melléklet</t>
  </si>
  <si>
    <t>6/b.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</si>
  <si>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</si>
  <si>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</si>
  <si>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</si>
  <si>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</si>
  <si>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</si>
  <si>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</si>
  <si>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</si>
  <si>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</si>
  <si>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</si>
  <si>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</si>
  <si>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</si>
  <si>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</si>
  <si>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</si>
  <si>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</si>
  <si>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</si>
  <si>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</si>
  <si>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</si>
  <si>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</si>
  <si>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Felhasználás 2018.XII.31-ig</t>
  </si>
  <si>
    <t>2019. évi előírányzat</t>
  </si>
  <si>
    <t>2019. utáni szükséglet</t>
  </si>
  <si>
    <t>F=(B-D-E)</t>
  </si>
  <si>
    <t>2019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</si>
  <si>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</si>
  <si>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</si>
  <si>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</si>
  <si>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</si>
  <si>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</si>
  <si>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</si>
  <si>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Könyvtári bútor beszerzés</t>
  </si>
  <si>
    <t>Könyvtár infrastruktúrális fejlesztés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</si>
  <si>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</si>
  <si>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</si>
  <si>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</si>
  <si>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</si>
  <si>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</si>
  <si>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Projekt címe:</t>
  </si>
  <si>
    <t>Projekt azonosítója: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</si>
  <si>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</si>
  <si>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</si>
  <si>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</si>
  <si>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</si>
  <si>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</si>
  <si>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</si>
  <si>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</si>
  <si>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</si>
  <si>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</si>
  <si>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</si>
  <si>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</si>
  <si>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</si>
  <si>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</si>
  <si>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</si>
  <si>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</si>
  <si>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</si>
  <si>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</si>
  <si>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</si>
  <si>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</si>
  <si>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</si>
  <si>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</si>
  <si>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</si>
  <si>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</si>
  <si>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</si>
  <si>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</si>
  <si>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</si>
  <si>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</si>
  <si>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</si>
  <si>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EFOP-3.3.2-16-2016-00051 pályázat eszközbeszerzés</t>
  </si>
  <si>
    <t>EFOP-3.7.3-16-2017-00066 pályázat eszközbeszerzés</t>
  </si>
  <si>
    <t>TOP-5.3.1-16-BA1-2017-00003 pályázat eszközbeszerzés</t>
  </si>
  <si>
    <t>Rigópusztai út felújítása</t>
  </si>
  <si>
    <t>Petőfi u. 61. szolgálati lakás fűtéskorszerűsítés</t>
  </si>
  <si>
    <t>Szennyvízrendszer</t>
  </si>
  <si>
    <t>8. számú melléklet</t>
  </si>
  <si>
    <t>11/a. számú melléklet</t>
  </si>
  <si>
    <t>11/f. számú melléklet</t>
  </si>
  <si>
    <t>Királyegyháza Községi Önkormányzat</t>
  </si>
  <si>
    <t>11/b. számú melléklet</t>
  </si>
  <si>
    <t>Önkormányzaton kívüli EU-s projektekhez történő hozzájárulás 2019. évi előirányzat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</si>
  <si>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</si>
  <si>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</si>
  <si>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</si>
  <si>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</t>
  </si>
  <si>
    <t>Elektromos kerékpár beszerzés</t>
  </si>
  <si>
    <t>Tűzoltószertár eszközbeszerzés</t>
  </si>
  <si>
    <t>Tűzoltószertár</t>
  </si>
  <si>
    <t>2020.</t>
  </si>
  <si>
    <t>2019.</t>
  </si>
  <si>
    <t>2020.után</t>
  </si>
  <si>
    <t>Előző évi maradvány</t>
  </si>
  <si>
    <t>Eredeti Előirányzat</t>
  </si>
  <si>
    <t>Módosított Előirányzat</t>
  </si>
  <si>
    <t>2019. évi előirányzat</t>
  </si>
  <si>
    <t>2019. évi eredeti előirányzat</t>
  </si>
  <si>
    <t xml:space="preserve">F </t>
  </si>
  <si>
    <t>2019. évi módosított előirányzat</t>
  </si>
  <si>
    <t>G</t>
  </si>
  <si>
    <t xml:space="preserve">E </t>
  </si>
  <si>
    <t>F</t>
  </si>
  <si>
    <t>Eredeti előirányzat</t>
  </si>
  <si>
    <t>Módosított előirányzat</t>
  </si>
  <si>
    <t>Orfűi ingatlan vásárlás</t>
  </si>
  <si>
    <t>Orvosi rendelő felújítás</t>
  </si>
  <si>
    <t>Általános iskola ajtóinak, tornaszoba ajtónak cseréje, tornaszoba vizesblokk kialakítása</t>
  </si>
  <si>
    <t>6/2019. (X.22.) költségvetési rendelethez</t>
  </si>
  <si>
    <t>11/c. számú melléklet</t>
  </si>
  <si>
    <t>Az alapellátás és népegészségügy rendszerének átfogó fejlesztése - alapellátás fejlesztése</t>
  </si>
  <si>
    <t>Az egészségügyi alapellátás fejlesztése királyegyházán és térségében</t>
  </si>
  <si>
    <t>EFOP-1.8.2-17-2017-00048</t>
  </si>
  <si>
    <t>11/d. számú melléklet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</si>
  <si>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</si>
  <si>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</si>
  <si>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</si>
  <si>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</si>
  <si>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11/e. számú melléklet</t>
  </si>
  <si>
    <t>Transznacionális együttműködések</t>
  </si>
  <si>
    <t>Transznacionális együttműködések Dél-Baranyába</t>
  </si>
  <si>
    <t>EFOP-5.2.2-17-2017-00003</t>
  </si>
  <si>
    <t>.../2019. (…..) költségvetési rendelethez</t>
  </si>
  <si>
    <t>Biztos Kezdet Gyerekház kialakítása Királyegyházán</t>
  </si>
  <si>
    <t>EFOP-1.4.3-16-2017-00053</t>
  </si>
  <si>
    <t>11/g. számú melléklet</t>
  </si>
  <si>
    <t>Biztos Kezdet Gyerekház felújítás</t>
  </si>
  <si>
    <t>Könyvtár felújítás</t>
  </si>
  <si>
    <t>A rendelet mellékletét csak a lila lapfülszínnel jelölt mellékletek képzik.</t>
  </si>
  <si>
    <t xml:space="preserve">A zöld lapfűlszínnel jelölt mellékletek kizárólag számítási képletek miatt maradtak </t>
  </si>
  <si>
    <t>9/2019. (XI.28.) költségvetési rendelethez</t>
  </si>
  <si>
    <t>9/2019. (XI.28) költségvetési rendeletéhez</t>
  </si>
  <si>
    <t>9./2019. (XI.28.) költségvetési rendeletéhez</t>
  </si>
  <si>
    <t>9/2019. (XI.28.) költségvetési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</si>
</sst>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 applyProtection="1">
      <alignment wrapText="1"/>
    </xf>
    <xf numFmtId="0" fontId="4" fillId="0" borderId="25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Border="1" applyAlignment="1" applyProtection="1">
      <alignment horizontal="right" vertical="center" wrapText="1" inden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2" xfId="0" quotePrefix="1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</xf>
    <xf numFmtId="164" fontId="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5" fillId="0" borderId="20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left" vertical="center" wrapText="1" indent="2"/>
    </xf>
    <xf numFmtId="164" fontId="5" fillId="0" borderId="22" xfId="0" applyNumberFormat="1" applyFont="1" applyFill="1" applyBorder="1" applyAlignment="1" applyProtection="1">
      <alignment horizontal="left" vertical="center" wrapText="1" indent="2"/>
    </xf>
    <xf numFmtId="164" fontId="3" fillId="0" borderId="42" xfId="0" applyNumberFormat="1" applyFont="1" applyFill="1" applyBorder="1" applyAlignment="1" applyProtection="1">
      <alignment horizontal="center" vertical="center" wrapText="1"/>
    </xf>
    <xf numFmtId="164" fontId="3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3" fillId="0" borderId="4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9" xfId="0" applyNumberFormat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1" applyFont="1" applyFill="1" applyBorder="1" applyAlignment="1" applyProtection="1">
      <alignment horizontal="lef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1" applyFont="1" applyFill="1" applyBorder="1" applyAlignment="1" applyProtection="1">
      <alignment horizontal="left" vertical="center" wrapText="1" indent="1"/>
    </xf>
    <xf numFmtId="164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0" xfId="1" applyFont="1" applyFill="1" applyBorder="1" applyAlignment="1" applyProtection="1">
      <alignment horizontal="left" vertical="center" wrapText="1" indent="1"/>
    </xf>
    <xf numFmtId="0" fontId="1" fillId="0" borderId="26" xfId="1" applyFont="1" applyFill="1" applyBorder="1" applyAlignment="1" applyProtection="1">
      <alignment horizontal="left" vertical="center" wrapText="1" indent="1"/>
    </xf>
    <xf numFmtId="164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left" wrapText="1" inden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7" xfId="0" applyFont="1" applyFill="1" applyBorder="1" applyAlignment="1" applyProtection="1">
      <alignment horizontal="center" vertical="center" wrapText="1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horizontal="right"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50" xfId="0" applyNumberFormat="1" applyFont="1" applyFill="1" applyBorder="1" applyAlignment="1" applyProtection="1">
      <alignment horizontal="center" vertical="center" wrapText="1"/>
    </xf>
    <xf numFmtId="164" fontId="14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vertical="center" wrapTex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1" xfId="0" applyNumberFormat="1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vertical="center" wrapTex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0" applyNumberFormat="1" applyFont="1" applyFill="1" applyBorder="1" applyAlignment="1" applyProtection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/>
    </xf>
    <xf numFmtId="164" fontId="13" fillId="0" borderId="11" xfId="0" applyNumberFormat="1" applyFont="1" applyFill="1" applyBorder="1" applyAlignment="1" applyProtection="1">
      <alignment vertical="center" wrapText="1"/>
    </xf>
    <xf numFmtId="164" fontId="13" fillId="2" borderId="11" xfId="0" applyNumberFormat="1" applyFont="1" applyFill="1" applyBorder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6" fillId="0" borderId="0" xfId="0" applyFont="1"/>
    <xf numFmtId="0" fontId="0" fillId="3" borderId="0" xfId="0" applyFill="1"/>
    <xf numFmtId="3" fontId="0" fillId="0" borderId="0" xfId="0" applyNumberFormat="1"/>
    <xf numFmtId="0" fontId="0" fillId="0" borderId="0" xfId="0" applyFont="1"/>
    <xf numFmtId="0" fontId="20" fillId="0" borderId="49" xfId="0" applyFont="1" applyFill="1" applyBorder="1" applyAlignment="1" applyProtection="1">
      <alignment horizontal="right" vertical="center"/>
    </xf>
    <xf numFmtId="0" fontId="21" fillId="0" borderId="10" xfId="1" applyFont="1" applyFill="1" applyBorder="1" applyAlignment="1" applyProtection="1">
      <alignment horizontal="left" vertical="center" wrapText="1" indent="1"/>
    </xf>
    <xf numFmtId="0" fontId="21" fillId="0" borderId="11" xfId="1" applyFont="1" applyFill="1" applyBorder="1" applyAlignment="1" applyProtection="1">
      <alignment vertical="center" wrapText="1"/>
    </xf>
    <xf numFmtId="164" fontId="21" fillId="0" borderId="12" xfId="1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164" fontId="4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64" fontId="4" fillId="0" borderId="37" xfId="0" applyNumberFormat="1" applyFont="1" applyFill="1" applyBorder="1" applyAlignment="1" applyProtection="1">
      <alignment horizontal="centerContinuous" vertical="center" wrapText="1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8" xfId="1" applyNumberFormat="1" applyFont="1" applyFill="1" applyBorder="1" applyAlignment="1" applyProtection="1">
      <alignment horizontal="righ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</xf>
    <xf numFmtId="3" fontId="4" fillId="0" borderId="9" xfId="1" applyNumberFormat="1" applyFont="1" applyFill="1" applyBorder="1" applyAlignment="1" applyProtection="1">
      <alignment horizontal="right" vertical="center" wrapText="1" indent="1"/>
    </xf>
    <xf numFmtId="3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2" xfId="0" applyNumberFormat="1" applyFont="1" applyBorder="1" applyAlignment="1" applyProtection="1">
      <alignment horizontal="right" vertical="center" wrapText="1" indent="1"/>
    </xf>
    <xf numFmtId="3" fontId="4" fillId="0" borderId="12" xfId="0" quotePrefix="1" applyNumberFormat="1" applyFont="1" applyBorder="1" applyAlignment="1" applyProtection="1">
      <alignment horizontal="righ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3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 indent="1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2" xfId="0" applyNumberFormat="1" applyFont="1" applyFill="1" applyBorder="1" applyAlignment="1" applyProtection="1">
      <alignment horizontal="right" vertical="center" wrapText="1" indent="1"/>
    </xf>
    <xf numFmtId="0" fontId="4" fillId="0" borderId="63" xfId="1" applyFont="1" applyFill="1" applyBorder="1" applyAlignment="1" applyProtection="1">
      <alignment vertical="center" wrapText="1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vertical="center" wrapText="1"/>
    </xf>
    <xf numFmtId="164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1" applyNumberFormat="1" applyFont="1" applyFill="1" applyBorder="1" applyAlignment="1" applyProtection="1">
      <alignment horizontal="righ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0" applyNumberFormat="1" applyFont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horizontal="left" vertical="center" wrapText="1" indent="1"/>
    </xf>
    <xf numFmtId="164" fontId="4" fillId="0" borderId="41" xfId="0" applyNumberFormat="1" applyFont="1" applyBorder="1" applyAlignment="1" applyProtection="1">
      <alignment horizontal="right" vertical="center" wrapText="1" inden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0" applyNumberFormat="1" applyFont="1" applyFill="1" applyBorder="1" applyAlignment="1" applyProtection="1">
      <alignment horizontal="right" vertical="center" wrapText="1" indent="1"/>
    </xf>
    <xf numFmtId="164" fontId="4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1" applyFont="1" applyFill="1" applyAlignment="1" applyProtection="1">
      <alignment horizontal="center"/>
    </xf>
    <xf numFmtId="164" fontId="19" fillId="0" borderId="49" xfId="1" applyNumberFormat="1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 wrapText="1"/>
    </xf>
    <xf numFmtId="0" fontId="5" fillId="0" borderId="27" xfId="0" applyFont="1" applyFill="1" applyBorder="1" applyAlignment="1" applyProtection="1">
      <alignment horizontal="right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4" fillId="0" borderId="4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47" xfId="0" applyNumberFormat="1" applyFont="1" applyFill="1" applyBorder="1" applyAlignment="1" applyProtection="1">
      <alignment horizontal="center" vertical="center" wrapText="1"/>
    </xf>
    <xf numFmtId="164" fontId="4" fillId="0" borderId="48" xfId="0" applyNumberFormat="1" applyFont="1" applyFill="1" applyBorder="1" applyAlignment="1" applyProtection="1">
      <alignment horizontal="center" vertical="center" wrapText="1"/>
    </xf>
    <xf numFmtId="164" fontId="5" fillId="0" borderId="49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Alignment="1">
      <alignment horizontal="right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5" fontId="0" fillId="0" borderId="17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5" fontId="0" fillId="3" borderId="20" xfId="0" applyNumberFormat="1" applyFill="1" applyBorder="1" applyAlignment="1">
      <alignment horizontal="center"/>
    </xf>
    <xf numFmtId="165" fontId="0" fillId="3" borderId="45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165" fontId="0" fillId="0" borderId="23" xfId="0" applyNumberFormat="1" applyBorder="1" applyAlignment="1">
      <alignment horizontal="center"/>
    </xf>
    <xf numFmtId="165" fontId="0" fillId="3" borderId="23" xfId="0" applyNumberFormat="1" applyFill="1" applyBorder="1" applyAlignment="1">
      <alignment horizontal="center"/>
    </xf>
    <xf numFmtId="165" fontId="0" fillId="3" borderId="53" xfId="0" applyNumberForma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165" fontId="0" fillId="0" borderId="51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5" fontId="0" fillId="3" borderId="56" xfId="0" applyNumberFormat="1" applyFill="1" applyBorder="1" applyAlignment="1">
      <alignment horizontal="center"/>
    </xf>
    <xf numFmtId="165" fontId="0" fillId="3" borderId="59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5" fontId="0" fillId="0" borderId="53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D165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5703125" customWidth="1"/>
    <col min="3" max="3" width="15.140625" customWidth="1"/>
    <col min="4" max="4" width="14.85546875" bestFit="1" customWidth="1"/>
  </cols>
  <sheetData>
    <row r="1" spans="1:4" ht="15.75" x14ac:dyDescent="0.25">
      <c r="A1" s="291" t="s">
        <v>315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498</v>
      </c>
      <c r="B3" s="293"/>
      <c r="C3" s="293"/>
      <c r="D3" s="293"/>
    </row>
    <row r="4" spans="1:4" ht="15.75" x14ac:dyDescent="0.25">
      <c r="A4" s="84"/>
      <c r="B4" s="84"/>
      <c r="C4" s="84"/>
    </row>
    <row r="5" spans="1:4" ht="15.75" x14ac:dyDescent="0.25">
      <c r="A5" s="129"/>
      <c r="B5" s="7"/>
      <c r="C5" s="297" t="s">
        <v>375</v>
      </c>
      <c r="D5" s="297"/>
    </row>
    <row r="6" spans="1:4" ht="16.5" thickBot="1" x14ac:dyDescent="0.3">
      <c r="A6" s="296" t="s">
        <v>337</v>
      </c>
      <c r="B6" s="296"/>
      <c r="C6" s="296"/>
    </row>
    <row r="7" spans="1:4" ht="32.25" thickBot="1" x14ac:dyDescent="0.3">
      <c r="A7" s="8" t="s">
        <v>335</v>
      </c>
      <c r="B7" s="9" t="s">
        <v>336</v>
      </c>
      <c r="C7" s="86" t="s">
        <v>471</v>
      </c>
      <c r="D7" s="86" t="s">
        <v>472</v>
      </c>
    </row>
    <row r="8" spans="1:4" ht="16.5" thickBot="1" x14ac:dyDescent="0.3">
      <c r="A8" s="10" t="s">
        <v>6</v>
      </c>
      <c r="B8" s="11" t="s">
        <v>7</v>
      </c>
      <c r="C8" s="12" t="s">
        <v>8</v>
      </c>
      <c r="D8" s="12" t="s">
        <v>272</v>
      </c>
    </row>
    <row r="9" spans="1:4" ht="16.5" thickBot="1" x14ac:dyDescent="0.3">
      <c r="A9" s="16" t="s">
        <v>10</v>
      </c>
      <c r="B9" s="17" t="s">
        <v>11</v>
      </c>
      <c r="C9" s="18">
        <f>C10+C11+C12+C13+C14+C15</f>
        <v>39253228</v>
      </c>
      <c r="D9" s="18">
        <f>D10+D11+D12+D13+D14+D15</f>
        <v>44861588</v>
      </c>
    </row>
    <row r="10" spans="1:4" ht="15.75" x14ac:dyDescent="0.25">
      <c r="A10" s="19" t="s">
        <v>12</v>
      </c>
      <c r="B10" s="20" t="s">
        <v>13</v>
      </c>
      <c r="C10" s="21">
        <v>10560930</v>
      </c>
      <c r="D10" s="21">
        <v>12337930</v>
      </c>
    </row>
    <row r="11" spans="1:4" ht="15.75" x14ac:dyDescent="0.25">
      <c r="A11" s="22" t="s">
        <v>14</v>
      </c>
      <c r="B11" s="23" t="s">
        <v>15</v>
      </c>
      <c r="C11" s="24"/>
      <c r="D11" s="24"/>
    </row>
    <row r="12" spans="1:4" ht="15.75" x14ac:dyDescent="0.25">
      <c r="A12" s="22" t="s">
        <v>16</v>
      </c>
      <c r="B12" s="23" t="s">
        <v>17</v>
      </c>
      <c r="C12" s="24">
        <v>26892298</v>
      </c>
      <c r="D12" s="24">
        <v>28478298</v>
      </c>
    </row>
    <row r="13" spans="1:4" ht="15.75" x14ac:dyDescent="0.25">
      <c r="A13" s="22" t="s">
        <v>18</v>
      </c>
      <c r="B13" s="23" t="s">
        <v>19</v>
      </c>
      <c r="C13" s="24">
        <v>1800000</v>
      </c>
      <c r="D13" s="24">
        <v>1800000</v>
      </c>
    </row>
    <row r="14" spans="1:4" ht="15.75" x14ac:dyDescent="0.25">
      <c r="A14" s="22" t="s">
        <v>20</v>
      </c>
      <c r="B14" s="23" t="s">
        <v>21</v>
      </c>
      <c r="C14" s="24"/>
      <c r="D14" s="24">
        <v>2245360</v>
      </c>
    </row>
    <row r="15" spans="1:4" ht="16.5" thickBot="1" x14ac:dyDescent="0.3">
      <c r="A15" s="25" t="s">
        <v>22</v>
      </c>
      <c r="B15" s="26" t="s">
        <v>23</v>
      </c>
      <c r="C15" s="24"/>
      <c r="D15" s="24"/>
    </row>
    <row r="16" spans="1:4" ht="32.25" thickBot="1" x14ac:dyDescent="0.3">
      <c r="A16" s="16" t="s">
        <v>24</v>
      </c>
      <c r="B16" s="27" t="s">
        <v>25</v>
      </c>
      <c r="C16" s="18">
        <f>C17+C18+C19+C20+C21</f>
        <v>109068490</v>
      </c>
      <c r="D16" s="18">
        <f>D17+D18+D19+D20+D21</f>
        <v>128108499</v>
      </c>
    </row>
    <row r="17" spans="1:4" ht="15.75" x14ac:dyDescent="0.25">
      <c r="A17" s="19" t="s">
        <v>26</v>
      </c>
      <c r="B17" s="20" t="s">
        <v>27</v>
      </c>
      <c r="C17" s="21"/>
      <c r="D17" s="21"/>
    </row>
    <row r="18" spans="1:4" ht="15.75" x14ac:dyDescent="0.25">
      <c r="A18" s="22" t="s">
        <v>28</v>
      </c>
      <c r="B18" s="23" t="s">
        <v>29</v>
      </c>
      <c r="C18" s="24"/>
      <c r="D18" s="24"/>
    </row>
    <row r="19" spans="1:4" ht="17.25" customHeight="1" x14ac:dyDescent="0.25">
      <c r="A19" s="22" t="s">
        <v>30</v>
      </c>
      <c r="B19" s="23" t="s">
        <v>31</v>
      </c>
      <c r="C19" s="24"/>
      <c r="D19" s="24"/>
    </row>
    <row r="20" spans="1:4" ht="16.5" customHeight="1" x14ac:dyDescent="0.25">
      <c r="A20" s="22" t="s">
        <v>32</v>
      </c>
      <c r="B20" s="23" t="s">
        <v>33</v>
      </c>
      <c r="C20" s="24"/>
      <c r="D20" s="24"/>
    </row>
    <row r="21" spans="1:4" ht="15.75" x14ac:dyDescent="0.25">
      <c r="A21" s="22" t="s">
        <v>34</v>
      </c>
      <c r="B21" s="23" t="s">
        <v>35</v>
      </c>
      <c r="C21" s="24">
        <f>SUM('2'!C23)+'4'!C26</f>
        <v>109068490</v>
      </c>
      <c r="D21" s="24">
        <f>SUM('2'!D23)+'4'!D26</f>
        <v>128108499</v>
      </c>
    </row>
    <row r="22" spans="1:4" ht="16.5" thickBot="1" x14ac:dyDescent="0.3">
      <c r="A22" s="25" t="s">
        <v>36</v>
      </c>
      <c r="B22" s="26" t="s">
        <v>37</v>
      </c>
      <c r="C22" s="28">
        <v>83083423</v>
      </c>
      <c r="D22" s="28">
        <v>83083423</v>
      </c>
    </row>
    <row r="23" spans="1:4" ht="32.25" thickBot="1" x14ac:dyDescent="0.3">
      <c r="A23" s="16" t="s">
        <v>38</v>
      </c>
      <c r="B23" s="17" t="s">
        <v>39</v>
      </c>
      <c r="C23" s="18">
        <f>C24+C25+C26+C27+C28</f>
        <v>19362249</v>
      </c>
      <c r="D23" s="18">
        <f>D24+D25+D26+D27+D28</f>
        <v>19362249</v>
      </c>
    </row>
    <row r="24" spans="1:4" ht="15.75" x14ac:dyDescent="0.25">
      <c r="A24" s="19" t="s">
        <v>40</v>
      </c>
      <c r="B24" s="20" t="s">
        <v>41</v>
      </c>
      <c r="C24" s="21"/>
      <c r="D24" s="21"/>
    </row>
    <row r="25" spans="1:4" ht="15.75" x14ac:dyDescent="0.25">
      <c r="A25" s="22" t="s">
        <v>42</v>
      </c>
      <c r="B25" s="23" t="s">
        <v>43</v>
      </c>
      <c r="C25" s="24"/>
      <c r="D25" s="24"/>
    </row>
    <row r="26" spans="1:4" ht="31.5" x14ac:dyDescent="0.25">
      <c r="A26" s="22" t="s">
        <v>44</v>
      </c>
      <c r="B26" s="23" t="s">
        <v>45</v>
      </c>
      <c r="C26" s="24"/>
      <c r="D26" s="24"/>
    </row>
    <row r="27" spans="1:4" ht="31.5" x14ac:dyDescent="0.25">
      <c r="A27" s="22" t="s">
        <v>46</v>
      </c>
      <c r="B27" s="23" t="s">
        <v>47</v>
      </c>
      <c r="C27" s="24"/>
      <c r="D27" s="24"/>
    </row>
    <row r="28" spans="1:4" ht="15.75" x14ac:dyDescent="0.25">
      <c r="A28" s="22" t="s">
        <v>48</v>
      </c>
      <c r="B28" s="23" t="s">
        <v>49</v>
      </c>
      <c r="C28" s="24">
        <f>SUM('2'!C30)</f>
        <v>19362249</v>
      </c>
      <c r="D28" s="24">
        <f>SUM('2'!D30)</f>
        <v>19362249</v>
      </c>
    </row>
    <row r="29" spans="1:4" ht="16.5" thickBot="1" x14ac:dyDescent="0.3">
      <c r="A29" s="25" t="s">
        <v>50</v>
      </c>
      <c r="B29" s="26" t="s">
        <v>51</v>
      </c>
      <c r="C29" s="28">
        <f>SUM('2'!C31)</f>
        <v>19362249</v>
      </c>
      <c r="D29" s="28">
        <f>SUM('2'!D31)</f>
        <v>19362249</v>
      </c>
    </row>
    <row r="30" spans="1:4" ht="16.5" thickBot="1" x14ac:dyDescent="0.3">
      <c r="A30" s="16" t="s">
        <v>52</v>
      </c>
      <c r="B30" s="17" t="s">
        <v>53</v>
      </c>
      <c r="C30" s="18">
        <f>C31+C35+C36+C37</f>
        <v>238708788</v>
      </c>
      <c r="D30" s="18">
        <f>D31+D35+D36+D37</f>
        <v>238708788</v>
      </c>
    </row>
    <row r="31" spans="1:4" ht="15.75" x14ac:dyDescent="0.25">
      <c r="A31" s="19" t="s">
        <v>54</v>
      </c>
      <c r="B31" s="20" t="s">
        <v>55</v>
      </c>
      <c r="C31" s="29">
        <f>+C32+C33+C34</f>
        <v>237080747</v>
      </c>
      <c r="D31" s="29">
        <f>+D32+D33+D34</f>
        <v>237080747</v>
      </c>
    </row>
    <row r="32" spans="1:4" ht="15.75" x14ac:dyDescent="0.25">
      <c r="A32" s="22" t="s">
        <v>56</v>
      </c>
      <c r="B32" s="23" t="s">
        <v>57</v>
      </c>
      <c r="C32" s="24">
        <f>SUM('2'!C34)</f>
        <v>1216675</v>
      </c>
      <c r="D32" s="24">
        <f>SUM('2'!D34)</f>
        <v>1216675</v>
      </c>
    </row>
    <row r="33" spans="1:4" ht="15.75" x14ac:dyDescent="0.25">
      <c r="A33" s="22" t="s">
        <v>58</v>
      </c>
      <c r="B33" s="23" t="s">
        <v>59</v>
      </c>
      <c r="C33" s="24"/>
      <c r="D33" s="24"/>
    </row>
    <row r="34" spans="1:4" ht="15.75" x14ac:dyDescent="0.25">
      <c r="A34" s="22" t="s">
        <v>60</v>
      </c>
      <c r="B34" s="30" t="s">
        <v>61</v>
      </c>
      <c r="C34" s="24">
        <f>SUM('2'!C36)</f>
        <v>235864072</v>
      </c>
      <c r="D34" s="24">
        <f>SUM('2'!D36)</f>
        <v>235864072</v>
      </c>
    </row>
    <row r="35" spans="1:4" ht="15.75" x14ac:dyDescent="0.25">
      <c r="A35" s="22" t="s">
        <v>62</v>
      </c>
      <c r="B35" s="23" t="s">
        <v>63</v>
      </c>
      <c r="C35" s="24">
        <f>SUM('2'!C37)</f>
        <v>1263794</v>
      </c>
      <c r="D35" s="24">
        <f>SUM('2'!D37)</f>
        <v>1263794</v>
      </c>
    </row>
    <row r="36" spans="1:4" ht="15.75" x14ac:dyDescent="0.25">
      <c r="A36" s="22" t="s">
        <v>64</v>
      </c>
      <c r="B36" s="23" t="s">
        <v>65</v>
      </c>
      <c r="C36" s="24">
        <v>0</v>
      </c>
      <c r="D36" s="24"/>
    </row>
    <row r="37" spans="1:4" ht="16.5" thickBot="1" x14ac:dyDescent="0.3">
      <c r="A37" s="25" t="s">
        <v>66</v>
      </c>
      <c r="B37" s="26" t="s">
        <v>67</v>
      </c>
      <c r="C37" s="28">
        <f>SUM('2'!C39)</f>
        <v>364247</v>
      </c>
      <c r="D37" s="28">
        <f>SUM('2'!D39)</f>
        <v>364247</v>
      </c>
    </row>
    <row r="38" spans="1:4" ht="16.5" thickBot="1" x14ac:dyDescent="0.3">
      <c r="A38" s="16" t="s">
        <v>68</v>
      </c>
      <c r="B38" s="17" t="s">
        <v>69</v>
      </c>
      <c r="C38" s="18">
        <f>SUM(C39:C49)</f>
        <v>13865070</v>
      </c>
      <c r="D38" s="18">
        <f>SUM(D39:D49)</f>
        <v>15585038</v>
      </c>
    </row>
    <row r="39" spans="1:4" ht="15.75" x14ac:dyDescent="0.25">
      <c r="A39" s="19" t="s">
        <v>70</v>
      </c>
      <c r="B39" s="20" t="s">
        <v>71</v>
      </c>
      <c r="C39" s="21"/>
      <c r="D39" s="21"/>
    </row>
    <row r="40" spans="1:4" ht="15.75" x14ac:dyDescent="0.25">
      <c r="A40" s="22" t="s">
        <v>72</v>
      </c>
      <c r="B40" s="23" t="s">
        <v>73</v>
      </c>
      <c r="C40" s="24">
        <v>1724000</v>
      </c>
      <c r="D40" s="24">
        <f>SUM('2'!D42)+'4'!D13</f>
        <v>2772000</v>
      </c>
    </row>
    <row r="41" spans="1:4" ht="15.75" x14ac:dyDescent="0.25">
      <c r="A41" s="22" t="s">
        <v>74</v>
      </c>
      <c r="B41" s="23" t="s">
        <v>75</v>
      </c>
      <c r="C41" s="24">
        <v>50000</v>
      </c>
      <c r="D41" s="24">
        <f>SUM('2'!D43)+'4'!D14</f>
        <v>178774</v>
      </c>
    </row>
    <row r="42" spans="1:4" ht="15.75" x14ac:dyDescent="0.25">
      <c r="A42" s="22" t="s">
        <v>76</v>
      </c>
      <c r="B42" s="23" t="s">
        <v>77</v>
      </c>
      <c r="C42" s="24"/>
      <c r="D42" s="24">
        <f>SUM('2'!D44)+'4'!D15</f>
        <v>121410</v>
      </c>
    </row>
    <row r="43" spans="1:4" ht="15.75" x14ac:dyDescent="0.25">
      <c r="A43" s="22" t="s">
        <v>78</v>
      </c>
      <c r="B43" s="23" t="s">
        <v>79</v>
      </c>
      <c r="C43" s="24">
        <f>SUM('2'!C45)+'4'!C16</f>
        <v>9745178</v>
      </c>
      <c r="D43" s="24">
        <f>SUM('2'!D45)+'4'!D16</f>
        <v>9745178</v>
      </c>
    </row>
    <row r="44" spans="1:4" ht="15.75" x14ac:dyDescent="0.25">
      <c r="A44" s="22" t="s">
        <v>80</v>
      </c>
      <c r="B44" s="23" t="s">
        <v>81</v>
      </c>
      <c r="C44" s="24">
        <v>2340892</v>
      </c>
      <c r="D44" s="24">
        <f>SUM('2'!D46)+'4'!D17</f>
        <v>2752676</v>
      </c>
    </row>
    <row r="45" spans="1:4" ht="15.75" x14ac:dyDescent="0.25">
      <c r="A45" s="22" t="s">
        <v>82</v>
      </c>
      <c r="B45" s="23" t="s">
        <v>83</v>
      </c>
      <c r="C45" s="24"/>
      <c r="D45" s="24">
        <f>SUM('2'!D47)+'4'!D18</f>
        <v>0</v>
      </c>
    </row>
    <row r="46" spans="1:4" ht="15.75" x14ac:dyDescent="0.25">
      <c r="A46" s="22" t="s">
        <v>84</v>
      </c>
      <c r="B46" s="23" t="s">
        <v>85</v>
      </c>
      <c r="C46" s="24">
        <f>4000+1000</f>
        <v>5000</v>
      </c>
      <c r="D46" s="24">
        <f>SUM('2'!D48)+'4'!D19</f>
        <v>5000</v>
      </c>
    </row>
    <row r="47" spans="1:4" ht="15.75" x14ac:dyDescent="0.25">
      <c r="A47" s="22" t="s">
        <v>86</v>
      </c>
      <c r="B47" s="23" t="s">
        <v>87</v>
      </c>
      <c r="C47" s="24"/>
      <c r="D47" s="24">
        <f>SUM('2'!D49)+'4'!D20</f>
        <v>0</v>
      </c>
    </row>
    <row r="48" spans="1:4" ht="15.75" x14ac:dyDescent="0.25">
      <c r="A48" s="25" t="s">
        <v>88</v>
      </c>
      <c r="B48" s="26" t="s">
        <v>89</v>
      </c>
      <c r="C48" s="28"/>
      <c r="D48" s="28"/>
    </row>
    <row r="49" spans="1:4" ht="16.5" thickBot="1" x14ac:dyDescent="0.3">
      <c r="A49" s="25" t="s">
        <v>90</v>
      </c>
      <c r="B49" s="26" t="s">
        <v>91</v>
      </c>
      <c r="C49" s="28"/>
      <c r="D49" s="28">
        <v>10000</v>
      </c>
    </row>
    <row r="50" spans="1:4" ht="16.5" thickBot="1" x14ac:dyDescent="0.3">
      <c r="A50" s="16" t="s">
        <v>92</v>
      </c>
      <c r="B50" s="17" t="s">
        <v>93</v>
      </c>
      <c r="C50" s="18">
        <f>SUM(C51:C55)</f>
        <v>0</v>
      </c>
      <c r="D50" s="18">
        <f>SUM(D51:D55)</f>
        <v>0</v>
      </c>
    </row>
    <row r="51" spans="1:4" ht="15.75" x14ac:dyDescent="0.25">
      <c r="A51" s="19" t="s">
        <v>94</v>
      </c>
      <c r="B51" s="20" t="s">
        <v>95</v>
      </c>
      <c r="C51" s="21"/>
      <c r="D51" s="21"/>
    </row>
    <row r="52" spans="1:4" ht="15.75" x14ac:dyDescent="0.25">
      <c r="A52" s="22" t="s">
        <v>96</v>
      </c>
      <c r="B52" s="23" t="s">
        <v>97</v>
      </c>
      <c r="C52" s="24"/>
      <c r="D52" s="24"/>
    </row>
    <row r="53" spans="1:4" ht="15.75" x14ac:dyDescent="0.25">
      <c r="A53" s="22" t="s">
        <v>98</v>
      </c>
      <c r="B53" s="23" t="s">
        <v>99</v>
      </c>
      <c r="C53" s="24"/>
      <c r="D53" s="24"/>
    </row>
    <row r="54" spans="1:4" ht="15.75" x14ac:dyDescent="0.25">
      <c r="A54" s="22" t="s">
        <v>100</v>
      </c>
      <c r="B54" s="23" t="s">
        <v>101</v>
      </c>
      <c r="C54" s="24"/>
      <c r="D54" s="24"/>
    </row>
    <row r="55" spans="1:4" ht="16.5" thickBot="1" x14ac:dyDescent="0.3">
      <c r="A55" s="25" t="s">
        <v>102</v>
      </c>
      <c r="B55" s="26" t="s">
        <v>103</v>
      </c>
      <c r="C55" s="28"/>
      <c r="D55" s="28"/>
    </row>
    <row r="56" spans="1:4" ht="16.5" thickBot="1" x14ac:dyDescent="0.3">
      <c r="A56" s="16" t="s">
        <v>104</v>
      </c>
      <c r="B56" s="17" t="s">
        <v>105</v>
      </c>
      <c r="C56" s="18">
        <f>SUM(C57:C59)</f>
        <v>0</v>
      </c>
      <c r="D56" s="18">
        <f>SUM(D57:D59)</f>
        <v>108555</v>
      </c>
    </row>
    <row r="57" spans="1:4" ht="31.5" x14ac:dyDescent="0.25">
      <c r="A57" s="19" t="s">
        <v>106</v>
      </c>
      <c r="B57" s="20" t="s">
        <v>107</v>
      </c>
      <c r="C57" s="21"/>
      <c r="D57" s="21"/>
    </row>
    <row r="58" spans="1:4" ht="31.5" x14ac:dyDescent="0.25">
      <c r="A58" s="22" t="s">
        <v>108</v>
      </c>
      <c r="B58" s="23" t="s">
        <v>109</v>
      </c>
      <c r="C58" s="24"/>
      <c r="D58" s="24">
        <v>108555</v>
      </c>
    </row>
    <row r="59" spans="1:4" ht="15.75" x14ac:dyDescent="0.25">
      <c r="A59" s="22" t="s">
        <v>110</v>
      </c>
      <c r="B59" s="23" t="s">
        <v>111</v>
      </c>
      <c r="C59" s="24"/>
      <c r="D59" s="24"/>
    </row>
    <row r="60" spans="1:4" ht="16.5" thickBot="1" x14ac:dyDescent="0.3">
      <c r="A60" s="25" t="s">
        <v>112</v>
      </c>
      <c r="B60" s="26" t="s">
        <v>113</v>
      </c>
      <c r="C60" s="28"/>
      <c r="D60" s="28"/>
    </row>
    <row r="61" spans="1:4" ht="16.5" thickBot="1" x14ac:dyDescent="0.3">
      <c r="A61" s="16" t="s">
        <v>114</v>
      </c>
      <c r="B61" s="27" t="s">
        <v>115</v>
      </c>
      <c r="C61" s="18">
        <f>SUM(C62:C65)</f>
        <v>2461600</v>
      </c>
      <c r="D61" s="18">
        <f>SUM(D62:D65)</f>
        <v>3661600</v>
      </c>
    </row>
    <row r="62" spans="1:4" ht="31.5" x14ac:dyDescent="0.25">
      <c r="A62" s="19" t="s">
        <v>116</v>
      </c>
      <c r="B62" s="20" t="s">
        <v>117</v>
      </c>
      <c r="C62" s="24"/>
      <c r="D62" s="24"/>
    </row>
    <row r="63" spans="1:4" ht="31.5" x14ac:dyDescent="0.25">
      <c r="A63" s="22" t="s">
        <v>118</v>
      </c>
      <c r="B63" s="23" t="s">
        <v>119</v>
      </c>
      <c r="C63" s="24">
        <v>261600</v>
      </c>
      <c r="D63" s="24">
        <v>261600</v>
      </c>
    </row>
    <row r="64" spans="1:4" ht="15.75" x14ac:dyDescent="0.25">
      <c r="A64" s="22" t="s">
        <v>120</v>
      </c>
      <c r="B64" s="23" t="s">
        <v>121</v>
      </c>
      <c r="C64" s="179">
        <v>2200000</v>
      </c>
      <c r="D64" s="179">
        <v>3400000</v>
      </c>
    </row>
    <row r="65" spans="1:4" ht="16.5" thickBot="1" x14ac:dyDescent="0.3">
      <c r="A65" s="25" t="s">
        <v>122</v>
      </c>
      <c r="B65" s="26" t="s">
        <v>123</v>
      </c>
      <c r="C65" s="24"/>
      <c r="D65" s="24"/>
    </row>
    <row r="66" spans="1:4" ht="16.5" thickBot="1" x14ac:dyDescent="0.3">
      <c r="A66" s="16" t="s">
        <v>124</v>
      </c>
      <c r="B66" s="17" t="s">
        <v>125</v>
      </c>
      <c r="C66" s="18">
        <f>C9+C16+C23+C30+C38+C50+C56+C61</f>
        <v>422719425</v>
      </c>
      <c r="D66" s="18">
        <f>D9+D16+D23+D30+D38+D50+D56+D61</f>
        <v>450396317</v>
      </c>
    </row>
    <row r="67" spans="1:4" ht="16.5" thickBot="1" x14ac:dyDescent="0.3">
      <c r="A67" s="31" t="s">
        <v>126</v>
      </c>
      <c r="B67" s="27" t="s">
        <v>127</v>
      </c>
      <c r="C67" s="18">
        <f>SUM(C68:C70)</f>
        <v>0</v>
      </c>
      <c r="D67" s="18">
        <f>SUM(D68:D70)</f>
        <v>0</v>
      </c>
    </row>
    <row r="68" spans="1:4" ht="15.75" x14ac:dyDescent="0.25">
      <c r="A68" s="19" t="s">
        <v>128</v>
      </c>
      <c r="B68" s="20" t="s">
        <v>129</v>
      </c>
      <c r="C68" s="24"/>
      <c r="D68" s="24"/>
    </row>
    <row r="69" spans="1:4" ht="15.75" x14ac:dyDescent="0.25">
      <c r="A69" s="22" t="s">
        <v>130</v>
      </c>
      <c r="B69" s="23" t="s">
        <v>131</v>
      </c>
      <c r="C69" s="24"/>
      <c r="D69" s="24"/>
    </row>
    <row r="70" spans="1:4" ht="16.5" thickBot="1" x14ac:dyDescent="0.3">
      <c r="A70" s="25" t="s">
        <v>132</v>
      </c>
      <c r="B70" s="32" t="s">
        <v>334</v>
      </c>
      <c r="C70" s="24"/>
      <c r="D70" s="24"/>
    </row>
    <row r="71" spans="1:4" ht="16.5" thickBot="1" x14ac:dyDescent="0.3">
      <c r="A71" s="31" t="s">
        <v>134</v>
      </c>
      <c r="B71" s="27" t="s">
        <v>135</v>
      </c>
      <c r="C71" s="18">
        <f>SUM(C72:C75)</f>
        <v>0</v>
      </c>
      <c r="D71" s="18">
        <f>SUM(D72:D75)</f>
        <v>0</v>
      </c>
    </row>
    <row r="72" spans="1:4" ht="15.75" x14ac:dyDescent="0.25">
      <c r="A72" s="19" t="s">
        <v>136</v>
      </c>
      <c r="B72" s="20" t="s">
        <v>137</v>
      </c>
      <c r="C72" s="24"/>
      <c r="D72" s="24"/>
    </row>
    <row r="73" spans="1:4" ht="15.75" x14ac:dyDescent="0.25">
      <c r="A73" s="22" t="s">
        <v>138</v>
      </c>
      <c r="B73" s="23" t="s">
        <v>139</v>
      </c>
      <c r="C73" s="24"/>
      <c r="D73" s="24"/>
    </row>
    <row r="74" spans="1:4" ht="15.75" x14ac:dyDescent="0.25">
      <c r="A74" s="22" t="s">
        <v>140</v>
      </c>
      <c r="B74" s="23" t="s">
        <v>141</v>
      </c>
      <c r="C74" s="24"/>
      <c r="D74" s="24"/>
    </row>
    <row r="75" spans="1:4" ht="16.5" thickBot="1" x14ac:dyDescent="0.3">
      <c r="A75" s="25" t="s">
        <v>142</v>
      </c>
      <c r="B75" s="26" t="s">
        <v>143</v>
      </c>
      <c r="C75" s="24"/>
      <c r="D75" s="24"/>
    </row>
    <row r="76" spans="1:4" ht="16.5" thickBot="1" x14ac:dyDescent="0.3">
      <c r="A76" s="31" t="s">
        <v>144</v>
      </c>
      <c r="B76" s="27" t="s">
        <v>145</v>
      </c>
      <c r="C76" s="18">
        <f>SUM(C77:C78)</f>
        <v>265149199</v>
      </c>
      <c r="D76" s="18">
        <f>SUM(D77:D78)</f>
        <v>266092522</v>
      </c>
    </row>
    <row r="77" spans="1:4" ht="15.75" x14ac:dyDescent="0.25">
      <c r="A77" s="19" t="s">
        <v>146</v>
      </c>
      <c r="B77" s="20" t="s">
        <v>147</v>
      </c>
      <c r="C77" s="24">
        <f>SUM('2'!C79)+'4'!C42</f>
        <v>265149199</v>
      </c>
      <c r="D77" s="24">
        <f>SUM('2'!D79)+'4'!D42</f>
        <v>266092522</v>
      </c>
    </row>
    <row r="78" spans="1:4" ht="16.5" thickBot="1" x14ac:dyDescent="0.3">
      <c r="A78" s="25" t="s">
        <v>148</v>
      </c>
      <c r="B78" s="26" t="s">
        <v>149</v>
      </c>
      <c r="C78" s="24"/>
      <c r="D78" s="24"/>
    </row>
    <row r="79" spans="1:4" ht="16.5" thickBot="1" x14ac:dyDescent="0.3">
      <c r="A79" s="31" t="s">
        <v>150</v>
      </c>
      <c r="B79" s="27" t="s">
        <v>151</v>
      </c>
      <c r="C79" s="18">
        <f>SUM(C80:C82)</f>
        <v>0</v>
      </c>
      <c r="D79" s="18">
        <f>SUM(D80:D82)</f>
        <v>0</v>
      </c>
    </row>
    <row r="80" spans="1:4" ht="15.75" x14ac:dyDescent="0.25">
      <c r="A80" s="19" t="s">
        <v>152</v>
      </c>
      <c r="B80" s="20" t="s">
        <v>153</v>
      </c>
      <c r="C80" s="24"/>
      <c r="D80" s="24"/>
    </row>
    <row r="81" spans="1:4" ht="15.75" x14ac:dyDescent="0.25">
      <c r="A81" s="22" t="s">
        <v>154</v>
      </c>
      <c r="B81" s="23" t="s">
        <v>155</v>
      </c>
      <c r="C81" s="24"/>
      <c r="D81" s="24"/>
    </row>
    <row r="82" spans="1:4" ht="16.5" thickBot="1" x14ac:dyDescent="0.3">
      <c r="A82" s="25" t="s">
        <v>156</v>
      </c>
      <c r="B82" s="26" t="s">
        <v>157</v>
      </c>
      <c r="C82" s="24"/>
      <c r="D82" s="24"/>
    </row>
    <row r="83" spans="1:4" ht="16.5" thickBot="1" x14ac:dyDescent="0.3">
      <c r="A83" s="31" t="s">
        <v>158</v>
      </c>
      <c r="B83" s="27" t="s">
        <v>159</v>
      </c>
      <c r="C83" s="18">
        <f>SUM(C84:C87)</f>
        <v>0</v>
      </c>
      <c r="D83" s="18">
        <f>SUM(D84:D87)</f>
        <v>0</v>
      </c>
    </row>
    <row r="84" spans="1:4" ht="15.75" x14ac:dyDescent="0.25">
      <c r="A84" s="33" t="s">
        <v>160</v>
      </c>
      <c r="B84" s="20" t="s">
        <v>161</v>
      </c>
      <c r="C84" s="24"/>
      <c r="D84" s="24"/>
    </row>
    <row r="85" spans="1:4" ht="15.75" x14ac:dyDescent="0.25">
      <c r="A85" s="34" t="s">
        <v>162</v>
      </c>
      <c r="B85" s="23" t="s">
        <v>163</v>
      </c>
      <c r="C85" s="24"/>
      <c r="D85" s="24"/>
    </row>
    <row r="86" spans="1:4" ht="15.75" x14ac:dyDescent="0.25">
      <c r="A86" s="34" t="s">
        <v>164</v>
      </c>
      <c r="B86" s="23" t="s">
        <v>165</v>
      </c>
      <c r="C86" s="24"/>
      <c r="D86" s="24"/>
    </row>
    <row r="87" spans="1:4" ht="16.5" thickBot="1" x14ac:dyDescent="0.3">
      <c r="A87" s="35" t="s">
        <v>166</v>
      </c>
      <c r="B87" s="26" t="s">
        <v>167</v>
      </c>
      <c r="C87" s="24"/>
      <c r="D87" s="24"/>
    </row>
    <row r="88" spans="1:4" ht="16.5" thickBot="1" x14ac:dyDescent="0.3">
      <c r="A88" s="31" t="s">
        <v>168</v>
      </c>
      <c r="B88" s="27" t="s">
        <v>169</v>
      </c>
      <c r="C88" s="36"/>
      <c r="D88" s="36"/>
    </row>
    <row r="89" spans="1:4" ht="16.5" thickBot="1" x14ac:dyDescent="0.3">
      <c r="A89" s="31" t="s">
        <v>170</v>
      </c>
      <c r="B89" s="27" t="s">
        <v>171</v>
      </c>
      <c r="C89" s="36"/>
      <c r="D89" s="36"/>
    </row>
    <row r="90" spans="1:4" ht="16.5" thickBot="1" x14ac:dyDescent="0.3">
      <c r="A90" s="31" t="s">
        <v>172</v>
      </c>
      <c r="B90" s="37" t="s">
        <v>173</v>
      </c>
      <c r="C90" s="18">
        <f>C67+C71+C76+C79+C83+C89+C88</f>
        <v>265149199</v>
      </c>
      <c r="D90" s="18">
        <f>D67+D71+D76+D79+D83+D89+D88</f>
        <v>266092522</v>
      </c>
    </row>
    <row r="91" spans="1:4" ht="16.5" thickBot="1" x14ac:dyDescent="0.3">
      <c r="A91" s="38" t="s">
        <v>174</v>
      </c>
      <c r="B91" s="39" t="s">
        <v>175</v>
      </c>
      <c r="C91" s="18">
        <f>C66+C90</f>
        <v>687868624</v>
      </c>
      <c r="D91" s="18">
        <f>D66+D90</f>
        <v>716488839</v>
      </c>
    </row>
    <row r="92" spans="1:4" ht="15.75" x14ac:dyDescent="0.25">
      <c r="A92" s="40"/>
      <c r="B92" s="41"/>
      <c r="C92" s="42"/>
    </row>
    <row r="93" spans="1:4" ht="16.5" thickBot="1" x14ac:dyDescent="0.3">
      <c r="A93" s="296" t="s">
        <v>338</v>
      </c>
      <c r="B93" s="296"/>
      <c r="C93" s="296"/>
    </row>
    <row r="94" spans="1:4" ht="32.25" thickBot="1" x14ac:dyDescent="0.3">
      <c r="A94" s="8" t="s">
        <v>335</v>
      </c>
      <c r="B94" s="9" t="s">
        <v>339</v>
      </c>
      <c r="C94" s="86" t="s">
        <v>471</v>
      </c>
      <c r="D94" s="86" t="s">
        <v>472</v>
      </c>
    </row>
    <row r="95" spans="1:4" ht="16.5" thickBot="1" x14ac:dyDescent="0.3">
      <c r="A95" s="10" t="s">
        <v>6</v>
      </c>
      <c r="B95" s="11" t="s">
        <v>7</v>
      </c>
      <c r="C95" s="12" t="s">
        <v>8</v>
      </c>
      <c r="D95" s="12" t="s">
        <v>272</v>
      </c>
    </row>
    <row r="96" spans="1:4" ht="16.5" thickBot="1" x14ac:dyDescent="0.3">
      <c r="A96" s="45" t="s">
        <v>10</v>
      </c>
      <c r="B96" s="46" t="s">
        <v>313</v>
      </c>
      <c r="C96" s="47">
        <f>C97+C98+C99+C100+C101+C114</f>
        <v>514809054</v>
      </c>
      <c r="D96" s="47">
        <f>D97+D98+D99+D100+D101+D114</f>
        <v>551723741</v>
      </c>
    </row>
    <row r="97" spans="1:4" ht="15.75" x14ac:dyDescent="0.25">
      <c r="A97" s="48" t="s">
        <v>12</v>
      </c>
      <c r="B97" s="49" t="s">
        <v>177</v>
      </c>
      <c r="C97" s="50">
        <f>SUM('2'!C97)+'4'!C49</f>
        <v>150148454</v>
      </c>
      <c r="D97" s="50">
        <f>SUM('2'!D97)+'4'!D49</f>
        <v>168571350</v>
      </c>
    </row>
    <row r="98" spans="1:4" ht="15.75" x14ac:dyDescent="0.25">
      <c r="A98" s="22" t="s">
        <v>14</v>
      </c>
      <c r="B98" s="51" t="s">
        <v>178</v>
      </c>
      <c r="C98" s="24">
        <f>SUM('2'!C98)+'4'!C50</f>
        <v>28862704</v>
      </c>
      <c r="D98" s="24">
        <f>SUM('2'!D98)+'4'!D50</f>
        <v>32055671</v>
      </c>
    </row>
    <row r="99" spans="1:4" ht="15.75" x14ac:dyDescent="0.25">
      <c r="A99" s="22" t="s">
        <v>16</v>
      </c>
      <c r="B99" s="51" t="s">
        <v>179</v>
      </c>
      <c r="C99" s="28">
        <f>SUM('2'!C99)+'4'!C51</f>
        <v>226331107</v>
      </c>
      <c r="D99" s="28">
        <f>SUM('2'!D99)+'4'!D51</f>
        <v>206087255</v>
      </c>
    </row>
    <row r="100" spans="1:4" ht="15.75" x14ac:dyDescent="0.25">
      <c r="A100" s="22" t="s">
        <v>18</v>
      </c>
      <c r="B100" s="52" t="s">
        <v>180</v>
      </c>
      <c r="C100" s="28">
        <f>SUM('2'!C100)</f>
        <v>7100000</v>
      </c>
      <c r="D100" s="28">
        <f>SUM('2'!D100)</f>
        <v>5526000</v>
      </c>
    </row>
    <row r="101" spans="1:4" ht="15.75" x14ac:dyDescent="0.25">
      <c r="A101" s="22" t="s">
        <v>181</v>
      </c>
      <c r="B101" s="53" t="s">
        <v>182</v>
      </c>
      <c r="C101" s="28">
        <f>SUM(C102:C113)</f>
        <v>44139744</v>
      </c>
      <c r="D101" s="28">
        <f>SUM(D102:D113)</f>
        <v>47202843</v>
      </c>
    </row>
    <row r="102" spans="1:4" ht="15.75" x14ac:dyDescent="0.25">
      <c r="A102" s="22" t="s">
        <v>22</v>
      </c>
      <c r="B102" s="51" t="s">
        <v>183</v>
      </c>
      <c r="C102" s="28"/>
      <c r="D102" s="28"/>
    </row>
    <row r="103" spans="1:4" ht="15.75" x14ac:dyDescent="0.25">
      <c r="A103" s="22" t="s">
        <v>184</v>
      </c>
      <c r="B103" s="54" t="s">
        <v>185</v>
      </c>
      <c r="C103" s="28"/>
      <c r="D103" s="28"/>
    </row>
    <row r="104" spans="1:4" ht="15.75" x14ac:dyDescent="0.25">
      <c r="A104" s="22" t="s">
        <v>186</v>
      </c>
      <c r="B104" s="54" t="s">
        <v>187</v>
      </c>
      <c r="C104" s="28">
        <f>SUM('2'!C104)</f>
        <v>541305</v>
      </c>
      <c r="D104" s="28">
        <f>SUM('2'!D104)</f>
        <v>2049145</v>
      </c>
    </row>
    <row r="105" spans="1:4" ht="15.75" x14ac:dyDescent="0.25">
      <c r="A105" s="22" t="s">
        <v>188</v>
      </c>
      <c r="B105" s="54" t="s">
        <v>189</v>
      </c>
      <c r="C105" s="28"/>
      <c r="D105" s="28"/>
    </row>
    <row r="106" spans="1:4" ht="31.5" x14ac:dyDescent="0.25">
      <c r="A106" s="22" t="s">
        <v>190</v>
      </c>
      <c r="B106" s="55" t="s">
        <v>191</v>
      </c>
      <c r="C106" s="28"/>
      <c r="D106" s="28"/>
    </row>
    <row r="107" spans="1:4" ht="31.5" x14ac:dyDescent="0.25">
      <c r="A107" s="22" t="s">
        <v>192</v>
      </c>
      <c r="B107" s="55" t="s">
        <v>193</v>
      </c>
      <c r="C107" s="28"/>
      <c r="D107" s="28"/>
    </row>
    <row r="108" spans="1:4" ht="15.75" x14ac:dyDescent="0.25">
      <c r="A108" s="22" t="s">
        <v>194</v>
      </c>
      <c r="B108" s="54" t="s">
        <v>195</v>
      </c>
      <c r="C108" s="28">
        <f>SUM('2'!C108)+'4'!C53</f>
        <v>6926439</v>
      </c>
      <c r="D108" s="28">
        <f>SUM('2'!D108)+'4'!D53</f>
        <v>7571273</v>
      </c>
    </row>
    <row r="109" spans="1:4" ht="15.75" x14ac:dyDescent="0.25">
      <c r="A109" s="22" t="s">
        <v>196</v>
      </c>
      <c r="B109" s="54" t="s">
        <v>197</v>
      </c>
      <c r="C109" s="28"/>
      <c r="D109" s="28"/>
    </row>
    <row r="110" spans="1:4" ht="31.5" x14ac:dyDescent="0.25">
      <c r="A110" s="22" t="s">
        <v>198</v>
      </c>
      <c r="B110" s="55" t="s">
        <v>199</v>
      </c>
      <c r="C110" s="28"/>
      <c r="D110" s="28"/>
    </row>
    <row r="111" spans="1:4" ht="15.75" x14ac:dyDescent="0.25">
      <c r="A111" s="56" t="s">
        <v>200</v>
      </c>
      <c r="B111" s="57" t="s">
        <v>201</v>
      </c>
      <c r="C111" s="28"/>
      <c r="D111" s="28"/>
    </row>
    <row r="112" spans="1:4" ht="15.75" x14ac:dyDescent="0.25">
      <c r="A112" s="22" t="s">
        <v>202</v>
      </c>
      <c r="B112" s="57" t="s">
        <v>203</v>
      </c>
      <c r="C112" s="28"/>
      <c r="D112" s="28"/>
    </row>
    <row r="113" spans="1:4" ht="31.5" x14ac:dyDescent="0.25">
      <c r="A113" s="22" t="s">
        <v>204</v>
      </c>
      <c r="B113" s="55" t="s">
        <v>205</v>
      </c>
      <c r="C113" s="24">
        <f>SUM('2'!C113)</f>
        <v>36672000</v>
      </c>
      <c r="D113" s="24">
        <f>SUM('2'!D113)</f>
        <v>37582425</v>
      </c>
    </row>
    <row r="114" spans="1:4" ht="15.75" x14ac:dyDescent="0.25">
      <c r="A114" s="22" t="s">
        <v>206</v>
      </c>
      <c r="B114" s="52" t="s">
        <v>207</v>
      </c>
      <c r="C114" s="24">
        <f>SUM('2'!C114)</f>
        <v>58227045</v>
      </c>
      <c r="D114" s="24">
        <f>SUM('2'!D114)</f>
        <v>92280622</v>
      </c>
    </row>
    <row r="115" spans="1:4" ht="15.75" x14ac:dyDescent="0.25">
      <c r="A115" s="25" t="s">
        <v>208</v>
      </c>
      <c r="B115" s="51" t="s">
        <v>209</v>
      </c>
      <c r="C115" s="28">
        <f>SUM('2'!C115)</f>
        <v>58227045</v>
      </c>
      <c r="D115" s="28">
        <f>SUM('2'!D115)</f>
        <v>92280622</v>
      </c>
    </row>
    <row r="116" spans="1:4" ht="16.5" thickBot="1" x14ac:dyDescent="0.3">
      <c r="A116" s="58" t="s">
        <v>210</v>
      </c>
      <c r="B116" s="59" t="s">
        <v>211</v>
      </c>
      <c r="C116" s="60"/>
      <c r="D116" s="60"/>
    </row>
    <row r="117" spans="1:4" ht="16.5" thickBot="1" x14ac:dyDescent="0.3">
      <c r="A117" s="16" t="s">
        <v>24</v>
      </c>
      <c r="B117" s="61" t="s">
        <v>314</v>
      </c>
      <c r="C117" s="18">
        <f>C118+C120+C122</f>
        <v>172017772</v>
      </c>
      <c r="D117" s="18">
        <f>D118+D120+D122</f>
        <v>163723300</v>
      </c>
    </row>
    <row r="118" spans="1:4" ht="15.75" x14ac:dyDescent="0.25">
      <c r="A118" s="19" t="s">
        <v>26</v>
      </c>
      <c r="B118" s="51" t="s">
        <v>212</v>
      </c>
      <c r="C118" s="21">
        <f>SUM('2'!C118)+'4'!C55</f>
        <v>63128601</v>
      </c>
      <c r="D118" s="21">
        <f>SUM('2'!D118)+'4'!D55</f>
        <v>85185529</v>
      </c>
    </row>
    <row r="119" spans="1:4" ht="15.75" x14ac:dyDescent="0.25">
      <c r="A119" s="19" t="s">
        <v>28</v>
      </c>
      <c r="B119" s="62" t="s">
        <v>213</v>
      </c>
      <c r="C119" s="21">
        <f>SUM('2'!C119)</f>
        <v>19362249</v>
      </c>
      <c r="D119" s="21">
        <f>SUM('2'!D119)</f>
        <v>19362249</v>
      </c>
    </row>
    <row r="120" spans="1:4" ht="15.75" x14ac:dyDescent="0.25">
      <c r="A120" s="19" t="s">
        <v>30</v>
      </c>
      <c r="B120" s="62" t="s">
        <v>214</v>
      </c>
      <c r="C120" s="24">
        <f>SUM('2'!C120)+'4'!C56</f>
        <v>107527923</v>
      </c>
      <c r="D120" s="24">
        <f>SUM('2'!D120)+'4'!D56</f>
        <v>77176523</v>
      </c>
    </row>
    <row r="121" spans="1:4" ht="15.75" x14ac:dyDescent="0.25">
      <c r="A121" s="19" t="s">
        <v>32</v>
      </c>
      <c r="B121" s="62" t="s">
        <v>215</v>
      </c>
      <c r="C121" s="63">
        <f>SUM('2'!C121)</f>
        <v>0</v>
      </c>
      <c r="D121" s="63">
        <f>SUM('2'!D121)</f>
        <v>0</v>
      </c>
    </row>
    <row r="122" spans="1:4" ht="15.75" x14ac:dyDescent="0.25">
      <c r="A122" s="19" t="s">
        <v>34</v>
      </c>
      <c r="B122" s="64" t="s">
        <v>216</v>
      </c>
      <c r="C122" s="63">
        <f>SUM('2'!C122)+'4'!C57</f>
        <v>1361248</v>
      </c>
      <c r="D122" s="63">
        <f>SUM('2'!D122)+'4'!D57</f>
        <v>1361248</v>
      </c>
    </row>
    <row r="123" spans="1:4" ht="31.5" x14ac:dyDescent="0.25">
      <c r="A123" s="19" t="s">
        <v>36</v>
      </c>
      <c r="B123" s="65" t="s">
        <v>217</v>
      </c>
      <c r="C123" s="63"/>
      <c r="D123" s="63"/>
    </row>
    <row r="124" spans="1:4" ht="31.5" x14ac:dyDescent="0.25">
      <c r="A124" s="19" t="s">
        <v>218</v>
      </c>
      <c r="B124" s="66" t="s">
        <v>219</v>
      </c>
      <c r="C124" s="63"/>
      <c r="D124" s="63"/>
    </row>
    <row r="125" spans="1:4" ht="31.5" x14ac:dyDescent="0.25">
      <c r="A125" s="19" t="s">
        <v>220</v>
      </c>
      <c r="B125" s="55" t="s">
        <v>193</v>
      </c>
      <c r="C125" s="63"/>
      <c r="D125" s="63"/>
    </row>
    <row r="126" spans="1:4" ht="15.75" x14ac:dyDescent="0.25">
      <c r="A126" s="19" t="s">
        <v>221</v>
      </c>
      <c r="B126" s="55" t="s">
        <v>222</v>
      </c>
      <c r="C126" s="63">
        <v>1361248</v>
      </c>
      <c r="D126" s="63">
        <v>1361248</v>
      </c>
    </row>
    <row r="127" spans="1:4" ht="15.75" x14ac:dyDescent="0.25">
      <c r="A127" s="19" t="s">
        <v>223</v>
      </c>
      <c r="B127" s="55" t="s">
        <v>224</v>
      </c>
      <c r="C127" s="63"/>
      <c r="D127" s="63"/>
    </row>
    <row r="128" spans="1:4" ht="31.5" x14ac:dyDescent="0.25">
      <c r="A128" s="19" t="s">
        <v>225</v>
      </c>
      <c r="B128" s="55" t="s">
        <v>199</v>
      </c>
      <c r="C128" s="63"/>
      <c r="D128" s="63"/>
    </row>
    <row r="129" spans="1:4" ht="15.75" x14ac:dyDescent="0.25">
      <c r="A129" s="19" t="s">
        <v>226</v>
      </c>
      <c r="B129" s="55" t="s">
        <v>227</v>
      </c>
      <c r="C129" s="63"/>
      <c r="D129" s="63"/>
    </row>
    <row r="130" spans="1:4" ht="32.25" thickBot="1" x14ac:dyDescent="0.3">
      <c r="A130" s="56" t="s">
        <v>228</v>
      </c>
      <c r="B130" s="55" t="s">
        <v>229</v>
      </c>
      <c r="C130" s="67"/>
      <c r="D130" s="67"/>
    </row>
    <row r="131" spans="1:4" ht="16.5" thickBot="1" x14ac:dyDescent="0.3">
      <c r="A131" s="16" t="s">
        <v>38</v>
      </c>
      <c r="B131" s="17" t="s">
        <v>230</v>
      </c>
      <c r="C131" s="18">
        <f>C96+C117</f>
        <v>686826826</v>
      </c>
      <c r="D131" s="18">
        <f>D96+D117</f>
        <v>715447041</v>
      </c>
    </row>
    <row r="132" spans="1:4" ht="32.25" thickBot="1" x14ac:dyDescent="0.3">
      <c r="A132" s="16" t="s">
        <v>231</v>
      </c>
      <c r="B132" s="17" t="s">
        <v>232</v>
      </c>
      <c r="C132" s="18">
        <f>C133+C134+C135</f>
        <v>0</v>
      </c>
      <c r="D132" s="18">
        <f>D133+D134+D135</f>
        <v>0</v>
      </c>
    </row>
    <row r="133" spans="1:4" ht="15.75" x14ac:dyDescent="0.25">
      <c r="A133" s="19" t="s">
        <v>54</v>
      </c>
      <c r="B133" s="68" t="s">
        <v>233</v>
      </c>
      <c r="C133" s="63"/>
      <c r="D133" s="63"/>
    </row>
    <row r="134" spans="1:4" ht="15.75" x14ac:dyDescent="0.25">
      <c r="A134" s="19" t="s">
        <v>62</v>
      </c>
      <c r="B134" s="68" t="s">
        <v>234</v>
      </c>
      <c r="C134" s="63"/>
      <c r="D134" s="63"/>
    </row>
    <row r="135" spans="1:4" ht="16.5" thickBot="1" x14ac:dyDescent="0.3">
      <c r="A135" s="56" t="s">
        <v>64</v>
      </c>
      <c r="B135" s="69" t="s">
        <v>235</v>
      </c>
      <c r="C135" s="63"/>
      <c r="D135" s="63"/>
    </row>
    <row r="136" spans="1:4" ht="16.5" thickBot="1" x14ac:dyDescent="0.3">
      <c r="A136" s="16" t="s">
        <v>68</v>
      </c>
      <c r="B136" s="17" t="s">
        <v>236</v>
      </c>
      <c r="C136" s="18">
        <f>C137+C138+C139+C140+C141+C142</f>
        <v>0</v>
      </c>
      <c r="D136" s="18">
        <f>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63"/>
      <c r="D137" s="63"/>
    </row>
    <row r="138" spans="1:4" ht="15.75" x14ac:dyDescent="0.25">
      <c r="A138" s="19" t="s">
        <v>72</v>
      </c>
      <c r="B138" s="68" t="s">
        <v>238</v>
      </c>
      <c r="C138" s="63"/>
      <c r="D138" s="63"/>
    </row>
    <row r="139" spans="1:4" ht="15.75" x14ac:dyDescent="0.25">
      <c r="A139" s="19" t="s">
        <v>74</v>
      </c>
      <c r="B139" s="68" t="s">
        <v>239</v>
      </c>
      <c r="C139" s="63"/>
      <c r="D139" s="63"/>
    </row>
    <row r="140" spans="1:4" ht="15.75" x14ac:dyDescent="0.25">
      <c r="A140" s="19" t="s">
        <v>76</v>
      </c>
      <c r="B140" s="68" t="s">
        <v>240</v>
      </c>
      <c r="C140" s="63"/>
      <c r="D140" s="63"/>
    </row>
    <row r="141" spans="1:4" ht="15.75" x14ac:dyDescent="0.25">
      <c r="A141" s="19" t="s">
        <v>78</v>
      </c>
      <c r="B141" s="68" t="s">
        <v>241</v>
      </c>
      <c r="C141" s="63"/>
      <c r="D141" s="63"/>
    </row>
    <row r="142" spans="1:4" ht="16.5" thickBot="1" x14ac:dyDescent="0.3">
      <c r="A142" s="56" t="s">
        <v>80</v>
      </c>
      <c r="B142" s="69" t="s">
        <v>242</v>
      </c>
      <c r="C142" s="63"/>
      <c r="D142" s="63"/>
    </row>
    <row r="143" spans="1:4" ht="16.5" thickBot="1" x14ac:dyDescent="0.3">
      <c r="A143" s="16" t="s">
        <v>92</v>
      </c>
      <c r="B143" s="17" t="s">
        <v>243</v>
      </c>
      <c r="C143" s="18">
        <f>C144+C145+C147+C148+C146</f>
        <v>1041798</v>
      </c>
      <c r="D143" s="18">
        <f>D144+D145+D147+D148+D146</f>
        <v>1041798</v>
      </c>
    </row>
    <row r="144" spans="1:4" ht="15.75" x14ac:dyDescent="0.25">
      <c r="A144" s="19" t="s">
        <v>94</v>
      </c>
      <c r="B144" s="68" t="s">
        <v>244</v>
      </c>
      <c r="C144" s="63"/>
      <c r="D144" s="63"/>
    </row>
    <row r="145" spans="1:4" ht="15.75" x14ac:dyDescent="0.25">
      <c r="A145" s="19" t="s">
        <v>96</v>
      </c>
      <c r="B145" s="68" t="s">
        <v>245</v>
      </c>
      <c r="C145" s="63">
        <f>SUM('2'!C145)</f>
        <v>1041798</v>
      </c>
      <c r="D145" s="63">
        <f>SUM('2'!D145)</f>
        <v>1041798</v>
      </c>
    </row>
    <row r="146" spans="1:4" ht="15.75" x14ac:dyDescent="0.25">
      <c r="A146" s="19" t="s">
        <v>98</v>
      </c>
      <c r="B146" s="68" t="s">
        <v>246</v>
      </c>
      <c r="C146" s="63"/>
      <c r="D146" s="63"/>
    </row>
    <row r="147" spans="1:4" ht="15.75" x14ac:dyDescent="0.25">
      <c r="A147" s="19" t="s">
        <v>100</v>
      </c>
      <c r="B147" s="68" t="s">
        <v>247</v>
      </c>
      <c r="C147" s="63"/>
      <c r="D147" s="63"/>
    </row>
    <row r="148" spans="1:4" ht="16.5" thickBot="1" x14ac:dyDescent="0.3">
      <c r="A148" s="56" t="s">
        <v>102</v>
      </c>
      <c r="B148" s="69" t="s">
        <v>248</v>
      </c>
      <c r="C148" s="63"/>
      <c r="D148" s="63"/>
    </row>
    <row r="149" spans="1:4" ht="16.5" thickBot="1" x14ac:dyDescent="0.3">
      <c r="A149" s="16" t="s">
        <v>249</v>
      </c>
      <c r="B149" s="17" t="s">
        <v>250</v>
      </c>
      <c r="C149" s="70">
        <f>C150+C151+C152+C153+C154</f>
        <v>0</v>
      </c>
      <c r="D149" s="70">
        <f>D150+D151+D152+D153+D154</f>
        <v>0</v>
      </c>
    </row>
    <row r="150" spans="1:4" ht="15.75" x14ac:dyDescent="0.25">
      <c r="A150" s="19" t="s">
        <v>106</v>
      </c>
      <c r="B150" s="68" t="s">
        <v>251</v>
      </c>
      <c r="C150" s="63"/>
      <c r="D150" s="63"/>
    </row>
    <row r="151" spans="1:4" ht="15.75" x14ac:dyDescent="0.25">
      <c r="A151" s="19" t="s">
        <v>108</v>
      </c>
      <c r="B151" s="68" t="s">
        <v>252</v>
      </c>
      <c r="C151" s="63"/>
      <c r="D151" s="63"/>
    </row>
    <row r="152" spans="1:4" ht="15.75" x14ac:dyDescent="0.25">
      <c r="A152" s="19" t="s">
        <v>110</v>
      </c>
      <c r="B152" s="68" t="s">
        <v>253</v>
      </c>
      <c r="C152" s="63"/>
      <c r="D152" s="63"/>
    </row>
    <row r="153" spans="1:4" ht="31.5" x14ac:dyDescent="0.25">
      <c r="A153" s="19" t="s">
        <v>112</v>
      </c>
      <c r="B153" s="68" t="s">
        <v>254</v>
      </c>
      <c r="C153" s="63"/>
      <c r="D153" s="63"/>
    </row>
    <row r="154" spans="1:4" ht="16.5" thickBot="1" x14ac:dyDescent="0.3">
      <c r="A154" s="56" t="s">
        <v>255</v>
      </c>
      <c r="B154" s="69" t="s">
        <v>256</v>
      </c>
      <c r="C154" s="67"/>
      <c r="D154" s="67"/>
    </row>
    <row r="155" spans="1:4" ht="16.5" thickBot="1" x14ac:dyDescent="0.3">
      <c r="A155" s="71" t="s">
        <v>114</v>
      </c>
      <c r="B155" s="17" t="s">
        <v>257</v>
      </c>
      <c r="C155" s="70"/>
      <c r="D155" s="70"/>
    </row>
    <row r="156" spans="1:4" ht="16.5" thickBot="1" x14ac:dyDescent="0.3">
      <c r="A156" s="71" t="s">
        <v>124</v>
      </c>
      <c r="B156" s="17" t="s">
        <v>258</v>
      </c>
      <c r="C156" s="70"/>
      <c r="D156" s="70"/>
    </row>
    <row r="157" spans="1:4" ht="16.5" thickBot="1" x14ac:dyDescent="0.3">
      <c r="A157" s="16" t="s">
        <v>259</v>
      </c>
      <c r="B157" s="17" t="s">
        <v>260</v>
      </c>
      <c r="C157" s="72">
        <f>C132+C136+C143+C149+C155+C156</f>
        <v>1041798</v>
      </c>
      <c r="D157" s="72">
        <f>D132+D136+D143+D149+D155+D156</f>
        <v>1041798</v>
      </c>
    </row>
    <row r="158" spans="1:4" ht="16.5" thickBot="1" x14ac:dyDescent="0.3">
      <c r="A158" s="73" t="s">
        <v>261</v>
      </c>
      <c r="B158" s="74" t="s">
        <v>262</v>
      </c>
      <c r="C158" s="72">
        <f>C131+C157</f>
        <v>687868624</v>
      </c>
      <c r="D158" s="72">
        <f>D131+D157</f>
        <v>716488839</v>
      </c>
    </row>
    <row r="159" spans="1:4" ht="15.75" x14ac:dyDescent="0.25">
      <c r="A159" s="75"/>
      <c r="B159" s="76"/>
      <c r="C159" s="77"/>
    </row>
    <row r="160" spans="1:4" s="217" customFormat="1" x14ac:dyDescent="0.25">
      <c r="A160" s="294" t="s">
        <v>451</v>
      </c>
      <c r="B160" s="294"/>
      <c r="C160" s="294"/>
    </row>
    <row r="161" spans="1:4" s="217" customFormat="1" ht="15.75" thickBot="1" x14ac:dyDescent="0.3">
      <c r="A161" s="295"/>
      <c r="B161" s="295"/>
      <c r="C161" s="218"/>
    </row>
    <row r="162" spans="1:4" s="217" customFormat="1" ht="29.25" thickBot="1" x14ac:dyDescent="0.3">
      <c r="A162" s="219">
        <v>1</v>
      </c>
      <c r="B162" s="220" t="s">
        <v>452</v>
      </c>
      <c r="C162" s="221">
        <f>+C66-C131</f>
        <v>-264107401</v>
      </c>
      <c r="D162" s="221">
        <f>+D66-D131</f>
        <v>-265050724</v>
      </c>
    </row>
    <row r="163" spans="1:4" s="217" customFormat="1" ht="29.25" thickBot="1" x14ac:dyDescent="0.3">
      <c r="A163" s="219" t="s">
        <v>24</v>
      </c>
      <c r="B163" s="220" t="s">
        <v>453</v>
      </c>
      <c r="C163" s="221">
        <f>+C90-C157</f>
        <v>264107401</v>
      </c>
      <c r="D163" s="221">
        <f>+D90-D157</f>
        <v>265050724</v>
      </c>
    </row>
    <row r="165" spans="1:4" x14ac:dyDescent="0.25">
      <c r="A165" t="s">
        <v>454</v>
      </c>
    </row>
  </sheetData>
  <mergeCells count="8">
    <mergeCell ref="A1:D1"/>
    <mergeCell ref="A2:D2"/>
    <mergeCell ref="A3:D3"/>
    <mergeCell ref="A160:C160"/>
    <mergeCell ref="A161:B161"/>
    <mergeCell ref="A6:C6"/>
    <mergeCell ref="A93:C93"/>
    <mergeCell ref="C5:D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49" max="16383" man="1"/>
    <brk id="91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F21"/>
  <sheetViews>
    <sheetView workbookViewId="0">
      <selection activeCell="A3" sqref="A3:F3"/>
    </sheetView>
  </sheetViews>
  <sheetFormatPr defaultRowHeight="15" x14ac:dyDescent="0.25"/>
  <cols>
    <col min="1" max="1" width="63.5703125" customWidth="1"/>
    <col min="2" max="6" width="14.7109375" customWidth="1"/>
  </cols>
  <sheetData>
    <row r="1" spans="1:6" x14ac:dyDescent="0.25">
      <c r="A1" s="306" t="s">
        <v>445</v>
      </c>
      <c r="B1" s="306"/>
      <c r="C1" s="306"/>
      <c r="D1" s="306"/>
      <c r="E1" s="306"/>
      <c r="F1" s="306"/>
    </row>
    <row r="2" spans="1:6" x14ac:dyDescent="0.25">
      <c r="A2" s="307" t="s">
        <v>398</v>
      </c>
      <c r="B2" s="307"/>
      <c r="C2" s="307"/>
      <c r="D2" s="307"/>
      <c r="E2" s="307"/>
      <c r="F2" s="307"/>
    </row>
    <row r="3" spans="1:6" x14ac:dyDescent="0.25">
      <c r="A3" s="307" t="s">
        <v>498</v>
      </c>
      <c r="B3" s="307"/>
      <c r="C3" s="307"/>
      <c r="D3" s="307"/>
      <c r="E3" s="307"/>
      <c r="F3" s="307"/>
    </row>
    <row r="4" spans="1:6" x14ac:dyDescent="0.25">
      <c r="A4" s="181"/>
      <c r="B4" s="182"/>
      <c r="C4" s="182"/>
      <c r="D4" s="182"/>
      <c r="E4" s="182"/>
      <c r="F4" s="184"/>
    </row>
    <row r="5" spans="1:6" x14ac:dyDescent="0.25">
      <c r="A5" s="309" t="s">
        <v>1</v>
      </c>
      <c r="B5" s="309"/>
      <c r="C5" s="309"/>
      <c r="D5" s="309"/>
      <c r="E5" s="309"/>
      <c r="F5" s="309"/>
    </row>
    <row r="6" spans="1:6" x14ac:dyDescent="0.25">
      <c r="A6" s="308" t="s">
        <v>400</v>
      </c>
      <c r="B6" s="308"/>
      <c r="C6" s="308"/>
      <c r="D6" s="308"/>
      <c r="E6" s="308"/>
      <c r="F6" s="308"/>
    </row>
    <row r="7" spans="1:6" ht="15.75" thickBot="1" x14ac:dyDescent="0.3">
      <c r="A7" s="183"/>
      <c r="B7" s="184"/>
      <c r="C7" s="184"/>
      <c r="D7" s="184"/>
      <c r="E7" s="184"/>
      <c r="F7" s="185" t="s">
        <v>387</v>
      </c>
    </row>
    <row r="8" spans="1:6" ht="43.5" thickBot="1" x14ac:dyDescent="0.3">
      <c r="A8" s="186" t="s">
        <v>401</v>
      </c>
      <c r="B8" s="187" t="s">
        <v>389</v>
      </c>
      <c r="C8" s="187" t="s">
        <v>390</v>
      </c>
      <c r="D8" s="187" t="s">
        <v>391</v>
      </c>
      <c r="E8" s="187" t="s">
        <v>392</v>
      </c>
      <c r="F8" s="188" t="s">
        <v>393</v>
      </c>
    </row>
    <row r="9" spans="1:6" ht="15.75" thickBot="1" x14ac:dyDescent="0.3">
      <c r="A9" s="189" t="s">
        <v>6</v>
      </c>
      <c r="B9" s="190" t="s">
        <v>7</v>
      </c>
      <c r="C9" s="190" t="s">
        <v>8</v>
      </c>
      <c r="D9" s="190" t="s">
        <v>272</v>
      </c>
      <c r="E9" s="190" t="s">
        <v>273</v>
      </c>
      <c r="F9" s="191" t="s">
        <v>394</v>
      </c>
    </row>
    <row r="10" spans="1:6" x14ac:dyDescent="0.25">
      <c r="A10" s="204" t="s">
        <v>402</v>
      </c>
      <c r="B10" s="193">
        <v>1524000</v>
      </c>
      <c r="C10" s="194" t="s">
        <v>395</v>
      </c>
      <c r="D10" s="193"/>
      <c r="E10" s="193">
        <f t="shared" ref="E10:E12" si="0">SUM(B10)</f>
        <v>1524000</v>
      </c>
      <c r="F10" s="195">
        <f t="shared" ref="F10:F20" si="1">B10-D10-E10</f>
        <v>0</v>
      </c>
    </row>
    <row r="11" spans="1:6" x14ac:dyDescent="0.25">
      <c r="A11" s="204" t="s">
        <v>403</v>
      </c>
      <c r="B11" s="193">
        <v>342900</v>
      </c>
      <c r="C11" s="194" t="s">
        <v>395</v>
      </c>
      <c r="D11" s="193"/>
      <c r="E11" s="193">
        <f t="shared" si="0"/>
        <v>342900</v>
      </c>
      <c r="F11" s="195">
        <f t="shared" si="1"/>
        <v>0</v>
      </c>
    </row>
    <row r="12" spans="1:6" x14ac:dyDescent="0.25">
      <c r="A12" s="205" t="s">
        <v>438</v>
      </c>
      <c r="B12" s="193">
        <v>12700000</v>
      </c>
      <c r="C12" s="194" t="s">
        <v>395</v>
      </c>
      <c r="D12" s="193"/>
      <c r="E12" s="193">
        <f t="shared" si="0"/>
        <v>12700000</v>
      </c>
      <c r="F12" s="195">
        <f t="shared" si="1"/>
        <v>0</v>
      </c>
    </row>
    <row r="13" spans="1:6" x14ac:dyDescent="0.25">
      <c r="A13" s="204" t="s">
        <v>439</v>
      </c>
      <c r="B13" s="193">
        <v>2119014</v>
      </c>
      <c r="C13" s="194" t="s">
        <v>395</v>
      </c>
      <c r="D13" s="193"/>
      <c r="E13" s="193">
        <f t="shared" ref="E13:E15" si="2">SUM(B13)</f>
        <v>2119014</v>
      </c>
      <c r="F13" s="195">
        <f t="shared" si="1"/>
        <v>0</v>
      </c>
    </row>
    <row r="14" spans="1:6" x14ac:dyDescent="0.25">
      <c r="A14" s="204" t="s">
        <v>440</v>
      </c>
      <c r="B14" s="193">
        <v>4013895</v>
      </c>
      <c r="C14" s="194" t="s">
        <v>395</v>
      </c>
      <c r="D14" s="193"/>
      <c r="E14" s="193">
        <f t="shared" si="2"/>
        <v>4013895</v>
      </c>
      <c r="F14" s="195">
        <f t="shared" si="1"/>
        <v>0</v>
      </c>
    </row>
    <row r="15" spans="1:6" x14ac:dyDescent="0.25">
      <c r="A15" s="204" t="s">
        <v>441</v>
      </c>
      <c r="B15" s="193">
        <v>529340</v>
      </c>
      <c r="C15" s="194" t="s">
        <v>395</v>
      </c>
      <c r="D15" s="193"/>
      <c r="E15" s="193">
        <f t="shared" si="2"/>
        <v>529340</v>
      </c>
      <c r="F15" s="195">
        <f t="shared" si="1"/>
        <v>0</v>
      </c>
    </row>
    <row r="16" spans="1:6" x14ac:dyDescent="0.25">
      <c r="A16" s="204" t="s">
        <v>455</v>
      </c>
      <c r="B16" s="193">
        <v>840000</v>
      </c>
      <c r="C16" s="194" t="s">
        <v>395</v>
      </c>
      <c r="D16" s="193"/>
      <c r="E16" s="193">
        <f t="shared" ref="E16:E18" si="3">SUM(B16)</f>
        <v>840000</v>
      </c>
      <c r="F16" s="195">
        <f t="shared" si="1"/>
        <v>0</v>
      </c>
    </row>
    <row r="17" spans="1:6" x14ac:dyDescent="0.25">
      <c r="A17" s="204" t="s">
        <v>456</v>
      </c>
      <c r="B17" s="193">
        <v>908890</v>
      </c>
      <c r="C17" s="194" t="s">
        <v>395</v>
      </c>
      <c r="D17" s="193"/>
      <c r="E17" s="193">
        <f t="shared" si="3"/>
        <v>908890</v>
      </c>
      <c r="F17" s="195">
        <f t="shared" si="1"/>
        <v>0</v>
      </c>
    </row>
    <row r="18" spans="1:6" x14ac:dyDescent="0.25">
      <c r="A18" s="204" t="s">
        <v>473</v>
      </c>
      <c r="B18" s="193">
        <v>60700000</v>
      </c>
      <c r="C18" s="194" t="s">
        <v>395</v>
      </c>
      <c r="D18" s="193"/>
      <c r="E18" s="193">
        <f t="shared" si="3"/>
        <v>60700000</v>
      </c>
      <c r="F18" s="195">
        <f t="shared" si="1"/>
        <v>0</v>
      </c>
    </row>
    <row r="19" spans="1:6" x14ac:dyDescent="0.25">
      <c r="A19" s="204"/>
      <c r="B19" s="193"/>
      <c r="C19" s="194"/>
      <c r="D19" s="193"/>
      <c r="E19" s="193"/>
      <c r="F19" s="195">
        <f t="shared" si="1"/>
        <v>0</v>
      </c>
    </row>
    <row r="20" spans="1:6" ht="15.75" thickBot="1" x14ac:dyDescent="0.3">
      <c r="A20" s="196"/>
      <c r="B20" s="197"/>
      <c r="C20" s="194"/>
      <c r="D20" s="197"/>
      <c r="E20" s="193"/>
      <c r="F20" s="199">
        <f t="shared" si="1"/>
        <v>0</v>
      </c>
    </row>
    <row r="21" spans="1:6" ht="15.75" thickBot="1" x14ac:dyDescent="0.3">
      <c r="A21" s="200" t="s">
        <v>396</v>
      </c>
      <c r="B21" s="201">
        <f>SUM(B10:B20)</f>
        <v>83678039</v>
      </c>
      <c r="C21" s="202"/>
      <c r="D21" s="201">
        <f>SUM(D10:D20)</f>
        <v>0</v>
      </c>
      <c r="E21" s="201">
        <f>SUM(E10:E20)</f>
        <v>83678039</v>
      </c>
      <c r="F21" s="203">
        <f>SUM(F10:F20)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J24"/>
  <sheetViews>
    <sheetView workbookViewId="0">
      <selection activeCell="A3" sqref="A3:F3"/>
    </sheetView>
  </sheetViews>
  <sheetFormatPr defaultRowHeight="15" x14ac:dyDescent="0.2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5" width="14.140625" customWidth="1"/>
    <col min="6" max="6" width="12.7109375" customWidth="1"/>
    <col min="9" max="9" width="10.85546875" bestFit="1" customWidth="1"/>
    <col min="10" max="10" width="12.42578125" customWidth="1"/>
  </cols>
  <sheetData>
    <row r="1" spans="1:10" x14ac:dyDescent="0.25">
      <c r="A1" s="306" t="s">
        <v>397</v>
      </c>
      <c r="B1" s="306"/>
      <c r="C1" s="306"/>
      <c r="D1" s="306"/>
      <c r="E1" s="306"/>
      <c r="F1" s="306"/>
    </row>
    <row r="2" spans="1:10" x14ac:dyDescent="0.25">
      <c r="A2" s="307" t="s">
        <v>398</v>
      </c>
      <c r="B2" s="307"/>
      <c r="C2" s="307"/>
      <c r="D2" s="307"/>
      <c r="E2" s="307"/>
      <c r="F2" s="307"/>
    </row>
    <row r="3" spans="1:10" x14ac:dyDescent="0.25">
      <c r="A3" s="307" t="s">
        <v>498</v>
      </c>
      <c r="B3" s="307"/>
      <c r="C3" s="307"/>
      <c r="D3" s="307"/>
      <c r="E3" s="307"/>
      <c r="F3" s="307"/>
    </row>
    <row r="4" spans="1:10" x14ac:dyDescent="0.25">
      <c r="A4" s="181"/>
      <c r="B4" s="182"/>
      <c r="C4" s="182"/>
      <c r="D4" s="182"/>
      <c r="E4" s="182"/>
      <c r="F4" s="182"/>
    </row>
    <row r="5" spans="1:10" x14ac:dyDescent="0.25">
      <c r="A5" s="309" t="s">
        <v>399</v>
      </c>
      <c r="B5" s="309"/>
      <c r="C5" s="309"/>
      <c r="D5" s="309"/>
      <c r="E5" s="309"/>
      <c r="F5" s="309"/>
    </row>
    <row r="6" spans="1:10" x14ac:dyDescent="0.25">
      <c r="A6" s="308" t="s">
        <v>386</v>
      </c>
      <c r="B6" s="308"/>
      <c r="C6" s="308"/>
      <c r="D6" s="308"/>
      <c r="E6" s="308"/>
      <c r="F6" s="308"/>
    </row>
    <row r="7" spans="1:10" ht="15.75" thickBot="1" x14ac:dyDescent="0.3">
      <c r="A7" s="183"/>
      <c r="B7" s="184"/>
      <c r="C7" s="184"/>
      <c r="D7" s="184"/>
      <c r="E7" s="184"/>
      <c r="F7" s="185" t="s">
        <v>387</v>
      </c>
    </row>
    <row r="8" spans="1:10" ht="43.5" thickBot="1" x14ac:dyDescent="0.3">
      <c r="A8" s="186" t="s">
        <v>388</v>
      </c>
      <c r="B8" s="187" t="s">
        <v>389</v>
      </c>
      <c r="C8" s="187" t="s">
        <v>390</v>
      </c>
      <c r="D8" s="187" t="s">
        <v>391</v>
      </c>
      <c r="E8" s="187" t="s">
        <v>392</v>
      </c>
      <c r="F8" s="188" t="s">
        <v>393</v>
      </c>
    </row>
    <row r="9" spans="1:10" ht="15.75" thickBot="1" x14ac:dyDescent="0.3">
      <c r="A9" s="189" t="s">
        <v>6</v>
      </c>
      <c r="B9" s="190" t="s">
        <v>7</v>
      </c>
      <c r="C9" s="190" t="s">
        <v>8</v>
      </c>
      <c r="D9" s="190" t="s">
        <v>272</v>
      </c>
      <c r="E9" s="190" t="s">
        <v>273</v>
      </c>
      <c r="F9" s="191" t="s">
        <v>394</v>
      </c>
      <c r="J9" s="216"/>
    </row>
    <row r="10" spans="1:10" x14ac:dyDescent="0.25">
      <c r="A10" s="192" t="s">
        <v>442</v>
      </c>
      <c r="B10" s="193">
        <v>42050299</v>
      </c>
      <c r="C10" s="194" t="s">
        <v>395</v>
      </c>
      <c r="D10" s="193"/>
      <c r="E10" s="193">
        <f t="shared" ref="E10:E15" si="0">SUM(B10)</f>
        <v>42050299</v>
      </c>
      <c r="F10" s="195">
        <f t="shared" ref="F10:F23" si="1">B10-D10-E10</f>
        <v>0</v>
      </c>
      <c r="J10" s="216"/>
    </row>
    <row r="11" spans="1:10" x14ac:dyDescent="0.25">
      <c r="A11" s="192" t="s">
        <v>457</v>
      </c>
      <c r="B11" s="193">
        <v>2316099</v>
      </c>
      <c r="C11" s="194" t="s">
        <v>395</v>
      </c>
      <c r="D11" s="193"/>
      <c r="E11" s="193">
        <f t="shared" si="0"/>
        <v>2316099</v>
      </c>
      <c r="F11" s="195">
        <f t="shared" si="1"/>
        <v>0</v>
      </c>
      <c r="J11" s="216"/>
    </row>
    <row r="12" spans="1:10" x14ac:dyDescent="0.25">
      <c r="A12" s="192" t="s">
        <v>443</v>
      </c>
      <c r="B12" s="193">
        <v>1268200</v>
      </c>
      <c r="C12" s="194" t="s">
        <v>395</v>
      </c>
      <c r="D12" s="193"/>
      <c r="E12" s="193">
        <f>SUM(B12)</f>
        <v>1268200</v>
      </c>
      <c r="F12" s="195">
        <f t="shared" si="1"/>
        <v>0</v>
      </c>
    </row>
    <row r="13" spans="1:10" x14ac:dyDescent="0.25">
      <c r="A13" s="192" t="s">
        <v>444</v>
      </c>
      <c r="B13" s="193">
        <v>4000000</v>
      </c>
      <c r="C13" s="194" t="s">
        <v>395</v>
      </c>
      <c r="D13" s="193"/>
      <c r="E13" s="193">
        <f t="shared" si="0"/>
        <v>4000000</v>
      </c>
      <c r="F13" s="195">
        <f t="shared" si="1"/>
        <v>0</v>
      </c>
      <c r="I13" s="206"/>
    </row>
    <row r="14" spans="1:10" x14ac:dyDescent="0.25">
      <c r="A14" s="192" t="s">
        <v>474</v>
      </c>
      <c r="B14" s="193">
        <v>1786890</v>
      </c>
      <c r="C14" s="194" t="s">
        <v>395</v>
      </c>
      <c r="D14" s="193"/>
      <c r="E14" s="193">
        <f t="shared" si="0"/>
        <v>1786890</v>
      </c>
      <c r="F14" s="195">
        <f t="shared" si="1"/>
        <v>0</v>
      </c>
    </row>
    <row r="15" spans="1:10" ht="30" x14ac:dyDescent="0.25">
      <c r="A15" s="192" t="s">
        <v>475</v>
      </c>
      <c r="B15" s="193">
        <v>3000000</v>
      </c>
      <c r="C15" s="194" t="s">
        <v>395</v>
      </c>
      <c r="D15" s="193"/>
      <c r="E15" s="193">
        <f t="shared" si="0"/>
        <v>3000000</v>
      </c>
      <c r="F15" s="195">
        <f t="shared" si="1"/>
        <v>0</v>
      </c>
    </row>
    <row r="16" spans="1:10" x14ac:dyDescent="0.25">
      <c r="A16" s="192" t="s">
        <v>494</v>
      </c>
      <c r="B16" s="193">
        <v>20376706</v>
      </c>
      <c r="C16" s="194" t="s">
        <v>395</v>
      </c>
      <c r="D16" s="193"/>
      <c r="E16" s="193">
        <f>SUM(B16)</f>
        <v>20376706</v>
      </c>
      <c r="F16" s="195">
        <f t="shared" si="1"/>
        <v>0</v>
      </c>
    </row>
    <row r="17" spans="1:6" x14ac:dyDescent="0.25">
      <c r="A17" s="192" t="s">
        <v>495</v>
      </c>
      <c r="B17" s="193">
        <v>2378329</v>
      </c>
      <c r="C17" s="194" t="s">
        <v>395</v>
      </c>
      <c r="D17" s="193"/>
      <c r="E17" s="193">
        <f>SUM(B17)</f>
        <v>2378329</v>
      </c>
      <c r="F17" s="195">
        <f t="shared" si="1"/>
        <v>0</v>
      </c>
    </row>
    <row r="18" spans="1:6" x14ac:dyDescent="0.25">
      <c r="A18" s="192"/>
      <c r="B18" s="193"/>
      <c r="C18" s="194"/>
      <c r="D18" s="193"/>
      <c r="E18" s="193"/>
      <c r="F18" s="195">
        <f t="shared" si="1"/>
        <v>0</v>
      </c>
    </row>
    <row r="19" spans="1:6" x14ac:dyDescent="0.25">
      <c r="A19" s="192"/>
      <c r="B19" s="193"/>
      <c r="C19" s="194"/>
      <c r="D19" s="193"/>
      <c r="E19" s="193"/>
      <c r="F19" s="195">
        <f t="shared" si="1"/>
        <v>0</v>
      </c>
    </row>
    <row r="20" spans="1:6" x14ac:dyDescent="0.25">
      <c r="A20" s="192"/>
      <c r="B20" s="193"/>
      <c r="C20" s="194"/>
      <c r="D20" s="193"/>
      <c r="E20" s="193"/>
      <c r="F20" s="195">
        <f t="shared" si="1"/>
        <v>0</v>
      </c>
    </row>
    <row r="21" spans="1:6" x14ac:dyDescent="0.25">
      <c r="A21" s="192"/>
      <c r="B21" s="193"/>
      <c r="C21" s="194"/>
      <c r="D21" s="193"/>
      <c r="E21" s="193"/>
      <c r="F21" s="195">
        <f t="shared" si="1"/>
        <v>0</v>
      </c>
    </row>
    <row r="22" spans="1:6" x14ac:dyDescent="0.25">
      <c r="A22" s="192"/>
      <c r="B22" s="193"/>
      <c r="C22" s="194"/>
      <c r="D22" s="193"/>
      <c r="E22" s="193"/>
      <c r="F22" s="195">
        <f t="shared" si="1"/>
        <v>0</v>
      </c>
    </row>
    <row r="23" spans="1:6" ht="15.75" thickBot="1" x14ac:dyDescent="0.3">
      <c r="A23" s="196"/>
      <c r="B23" s="197"/>
      <c r="C23" s="198"/>
      <c r="D23" s="197"/>
      <c r="E23" s="197"/>
      <c r="F23" s="199">
        <f t="shared" si="1"/>
        <v>0</v>
      </c>
    </row>
    <row r="24" spans="1:6" ht="15.75" thickBot="1" x14ac:dyDescent="0.3">
      <c r="A24" s="200" t="s">
        <v>396</v>
      </c>
      <c r="B24" s="201">
        <f>SUM(B10:B23)</f>
        <v>77176523</v>
      </c>
      <c r="C24" s="202"/>
      <c r="D24" s="201">
        <f>SUM(D10:D23)</f>
        <v>0</v>
      </c>
      <c r="E24" s="201">
        <f>SUM(E10:E23)</f>
        <v>77176523</v>
      </c>
      <c r="F24" s="203">
        <f>SUM(F10:F23)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" customHeight="1" x14ac:dyDescent="0.25">
      <c r="A1" s="306" t="s">
        <v>446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ht="15" customHeight="1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ht="15" customHeight="1" x14ac:dyDescent="0.25">
      <c r="A3" s="307" t="s">
        <v>498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s="215" t="s">
        <v>448</v>
      </c>
      <c r="F8" s="215"/>
      <c r="G8" s="215"/>
      <c r="H8" s="215"/>
      <c r="I8" s="215"/>
      <c r="J8" s="215"/>
      <c r="K8" s="215"/>
    </row>
    <row r="9" spans="1:12" ht="15.75" x14ac:dyDescent="0.25">
      <c r="A9" s="207" t="s">
        <v>408</v>
      </c>
      <c r="B9" s="207"/>
      <c r="C9" s="208" t="s">
        <v>429</v>
      </c>
      <c r="D9" s="208"/>
      <c r="E9" s="208"/>
      <c r="F9" s="208"/>
      <c r="G9" s="208"/>
      <c r="H9" s="208"/>
      <c r="I9" s="208"/>
    </row>
    <row r="10" spans="1:12" ht="15.75" x14ac:dyDescent="0.25">
      <c r="A10" s="207" t="s">
        <v>409</v>
      </c>
      <c r="B10" s="207"/>
      <c r="C10" s="208" t="s">
        <v>430</v>
      </c>
      <c r="D10" s="207"/>
    </row>
    <row r="11" spans="1:12" ht="15.75" x14ac:dyDescent="0.25">
      <c r="A11" s="207" t="s">
        <v>410</v>
      </c>
      <c r="B11" s="207"/>
      <c r="C11" s="207"/>
      <c r="D11" s="208" t="s">
        <v>431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f>SUM(E14:J14)</f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G15" s="325"/>
      <c r="H15" s="325"/>
      <c r="I15" s="325"/>
      <c r="J15" s="326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5">
        <v>9595867</v>
      </c>
      <c r="F16" s="325"/>
      <c r="G16" s="325">
        <v>9595867</v>
      </c>
      <c r="H16" s="325"/>
      <c r="I16" s="331">
        <v>1599310</v>
      </c>
      <c r="J16" s="332"/>
      <c r="K16" s="331">
        <f>SUM(E16:J16)</f>
        <v>20791044</v>
      </c>
      <c r="L16" s="333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31"/>
      <c r="J17" s="332"/>
      <c r="K17" s="331"/>
      <c r="L17" s="333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31"/>
      <c r="J18" s="332"/>
      <c r="K18" s="331"/>
      <c r="L18" s="333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31"/>
      <c r="J19" s="332"/>
      <c r="K19" s="331"/>
      <c r="L19" s="333"/>
    </row>
    <row r="20" spans="1:12" ht="15.75" thickBot="1" x14ac:dyDescent="0.3">
      <c r="A20" s="334" t="s">
        <v>461</v>
      </c>
      <c r="B20" s="335"/>
      <c r="C20" s="335"/>
      <c r="D20" s="336"/>
      <c r="E20" s="337">
        <v>5471806</v>
      </c>
      <c r="F20" s="337"/>
      <c r="G20" s="337"/>
      <c r="H20" s="337"/>
      <c r="I20" s="338"/>
      <c r="J20" s="339"/>
      <c r="K20" s="331">
        <f>SUM(E20:J20)</f>
        <v>5471806</v>
      </c>
      <c r="L20" s="333"/>
    </row>
    <row r="21" spans="1:12" ht="15.75" thickBot="1" x14ac:dyDescent="0.3">
      <c r="A21" s="340" t="s">
        <v>419</v>
      </c>
      <c r="B21" s="341"/>
      <c r="C21" s="341"/>
      <c r="D21" s="342"/>
      <c r="E21" s="343">
        <f>SUM(E15:F20)</f>
        <v>15067673</v>
      </c>
      <c r="F21" s="344"/>
      <c r="G21" s="343">
        <f>SUM(G15:H20)</f>
        <v>9595867</v>
      </c>
      <c r="H21" s="344"/>
      <c r="I21" s="343">
        <f>SUM(I15:J20)</f>
        <v>1599310</v>
      </c>
      <c r="J21" s="344"/>
      <c r="K21" s="345">
        <f>SUM(K14:L20)</f>
        <v>26262850</v>
      </c>
      <c r="L21" s="346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47">
        <v>2151000</v>
      </c>
      <c r="F25" s="348"/>
      <c r="G25" s="347">
        <v>2151000</v>
      </c>
      <c r="H25" s="348"/>
      <c r="I25" s="347">
        <v>1031250</v>
      </c>
      <c r="J25" s="348"/>
      <c r="K25" s="331">
        <f>SUM(E25:J25)</f>
        <v>5333250</v>
      </c>
      <c r="L25" s="331"/>
    </row>
    <row r="26" spans="1:12" x14ac:dyDescent="0.25">
      <c r="A26" s="328" t="s">
        <v>422</v>
      </c>
      <c r="B26" s="329"/>
      <c r="C26" s="329"/>
      <c r="D26" s="329"/>
      <c r="E26" s="331">
        <v>0</v>
      </c>
      <c r="F26" s="331"/>
      <c r="G26" s="331">
        <v>0</v>
      </c>
      <c r="H26" s="331"/>
      <c r="I26" s="331">
        <v>0</v>
      </c>
      <c r="J26" s="331"/>
      <c r="K26" s="331">
        <f>SUM(E26:J26)</f>
        <v>0</v>
      </c>
      <c r="L26" s="331"/>
    </row>
    <row r="27" spans="1:12" x14ac:dyDescent="0.25">
      <c r="A27" s="328" t="s">
        <v>423</v>
      </c>
      <c r="B27" s="329"/>
      <c r="C27" s="329"/>
      <c r="D27" s="329"/>
      <c r="E27" s="331">
        <v>12916673</v>
      </c>
      <c r="F27" s="331"/>
      <c r="G27" s="331">
        <v>4513061</v>
      </c>
      <c r="H27" s="331"/>
      <c r="I27" s="331">
        <v>3499866</v>
      </c>
      <c r="J27" s="331"/>
      <c r="K27" s="331">
        <f>SUM(E27:J27)</f>
        <v>20929600</v>
      </c>
      <c r="L27" s="331"/>
    </row>
    <row r="28" spans="1:12" x14ac:dyDescent="0.25">
      <c r="A28" s="328" t="s">
        <v>424</v>
      </c>
      <c r="B28" s="329"/>
      <c r="C28" s="329"/>
      <c r="D28" s="329"/>
      <c r="E28" s="331">
        <v>0</v>
      </c>
      <c r="F28" s="331"/>
      <c r="G28" s="331">
        <v>0</v>
      </c>
      <c r="H28" s="331"/>
      <c r="I28" s="331">
        <v>0</v>
      </c>
      <c r="J28" s="331"/>
      <c r="K28" s="331">
        <f>SUM(E28:J28)</f>
        <v>0</v>
      </c>
      <c r="L28" s="331"/>
    </row>
    <row r="29" spans="1:12" x14ac:dyDescent="0.25">
      <c r="A29" s="366" t="s">
        <v>425</v>
      </c>
      <c r="B29" s="367"/>
      <c r="C29" s="367"/>
      <c r="D29" s="368"/>
      <c r="E29" s="331">
        <v>0</v>
      </c>
      <c r="F29" s="331"/>
      <c r="G29" s="331">
        <v>0</v>
      </c>
      <c r="H29" s="331"/>
      <c r="I29" s="331">
        <v>0</v>
      </c>
      <c r="J29" s="331"/>
      <c r="K29" s="331">
        <f>SUM(E29:J29)</f>
        <v>0</v>
      </c>
      <c r="L29" s="331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31"/>
      <c r="L30" s="331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37"/>
      <c r="L31" s="363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15067673</v>
      </c>
      <c r="F32" s="364"/>
      <c r="G32" s="364">
        <f>SUM(G25:H31)</f>
        <v>6664061</v>
      </c>
      <c r="H32" s="364"/>
      <c r="I32" s="364">
        <f>SUM(I25:J31)</f>
        <v>4531116</v>
      </c>
      <c r="J32" s="364"/>
      <c r="K32" s="365">
        <f>SUM(K25:L29)</f>
        <v>26262850</v>
      </c>
      <c r="L32" s="346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3">
    <mergeCell ref="A41:I41"/>
    <mergeCell ref="J41:L41"/>
    <mergeCell ref="A1:L1"/>
    <mergeCell ref="A2:L2"/>
    <mergeCell ref="A3:L3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x14ac:dyDescent="0.25">
      <c r="A1" s="306" t="s">
        <v>449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498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t="s">
        <v>407</v>
      </c>
    </row>
    <row r="9" spans="1:12" ht="15.75" x14ac:dyDescent="0.25">
      <c r="A9" s="207" t="s">
        <v>408</v>
      </c>
      <c r="B9" s="207"/>
      <c r="C9" s="208" t="s">
        <v>432</v>
      </c>
      <c r="D9" s="207"/>
    </row>
    <row r="10" spans="1:12" ht="15.75" x14ac:dyDescent="0.25">
      <c r="A10" s="207" t="s">
        <v>409</v>
      </c>
      <c r="B10" s="207"/>
      <c r="C10" s="208" t="s">
        <v>433</v>
      </c>
      <c r="D10" s="207"/>
    </row>
    <row r="11" spans="1:12" ht="15.75" x14ac:dyDescent="0.25">
      <c r="A11" s="207" t="s">
        <v>410</v>
      </c>
      <c r="B11" s="207"/>
      <c r="C11" s="207"/>
      <c r="D11" s="208" t="s">
        <v>434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G15" s="325"/>
      <c r="H15" s="325"/>
      <c r="I15" s="325"/>
      <c r="J15" s="326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5">
        <v>9099712</v>
      </c>
      <c r="F16" s="325"/>
      <c r="G16" s="325"/>
      <c r="H16" s="325"/>
      <c r="I16" s="325"/>
      <c r="J16" s="326"/>
      <c r="K16" s="325">
        <f>SUM(E16:J16)</f>
        <v>9099712</v>
      </c>
      <c r="L16" s="327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25"/>
      <c r="J17" s="326"/>
      <c r="K17" s="325"/>
      <c r="L17" s="327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25"/>
      <c r="J18" s="326"/>
      <c r="K18" s="325"/>
      <c r="L18" s="327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25"/>
      <c r="J19" s="326"/>
      <c r="K19" s="325"/>
      <c r="L19" s="327"/>
    </row>
    <row r="20" spans="1:12" ht="15.75" thickBot="1" x14ac:dyDescent="0.3">
      <c r="A20" s="334" t="s">
        <v>461</v>
      </c>
      <c r="B20" s="335"/>
      <c r="C20" s="335"/>
      <c r="D20" s="336"/>
      <c r="E20" s="337">
        <v>8138505</v>
      </c>
      <c r="F20" s="337"/>
      <c r="G20" s="337"/>
      <c r="H20" s="337"/>
      <c r="I20" s="337"/>
      <c r="J20" s="369"/>
      <c r="K20" s="325">
        <f>SUM(E20:J20)</f>
        <v>8138505</v>
      </c>
      <c r="L20" s="327"/>
    </row>
    <row r="21" spans="1:12" ht="15.75" thickBot="1" x14ac:dyDescent="0.3">
      <c r="A21" s="340" t="s">
        <v>419</v>
      </c>
      <c r="B21" s="341"/>
      <c r="C21" s="341"/>
      <c r="D21" s="342"/>
      <c r="E21" s="343">
        <f>SUM(E16:F20)</f>
        <v>17238217</v>
      </c>
      <c r="F21" s="344"/>
      <c r="G21" s="343">
        <f>SUM(G16:H20)</f>
        <v>0</v>
      </c>
      <c r="H21" s="344"/>
      <c r="I21" s="343">
        <f>SUM(I16:J20)</f>
        <v>0</v>
      </c>
      <c r="J21" s="344"/>
      <c r="K21" s="370">
        <f>SUM(K14:L20)</f>
        <v>17238217</v>
      </c>
      <c r="L21" s="371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25">
        <v>3271944</v>
      </c>
      <c r="F25" s="325"/>
      <c r="G25" s="325">
        <v>272744</v>
      </c>
      <c r="H25" s="325"/>
      <c r="I25" s="325"/>
      <c r="J25" s="325"/>
      <c r="K25" s="325">
        <f>SUM(E25:J25)</f>
        <v>3544688</v>
      </c>
      <c r="L25" s="325"/>
    </row>
    <row r="26" spans="1:12" x14ac:dyDescent="0.25">
      <c r="A26" s="328" t="s">
        <v>422</v>
      </c>
      <c r="B26" s="329"/>
      <c r="C26" s="329"/>
      <c r="D26" s="329"/>
      <c r="E26" s="325">
        <v>2119014</v>
      </c>
      <c r="F26" s="325"/>
      <c r="G26" s="325"/>
      <c r="H26" s="325"/>
      <c r="I26" s="325"/>
      <c r="J26" s="325"/>
      <c r="K26" s="325">
        <f>SUM(E26:J26)</f>
        <v>2119014</v>
      </c>
      <c r="L26" s="325"/>
    </row>
    <row r="27" spans="1:12" x14ac:dyDescent="0.25">
      <c r="A27" s="328" t="s">
        <v>423</v>
      </c>
      <c r="B27" s="329"/>
      <c r="C27" s="329"/>
      <c r="D27" s="329"/>
      <c r="E27" s="325">
        <v>10944517</v>
      </c>
      <c r="F27" s="325"/>
      <c r="G27" s="325">
        <v>629998</v>
      </c>
      <c r="H27" s="325"/>
      <c r="I27" s="325"/>
      <c r="J27" s="325"/>
      <c r="K27" s="325">
        <f>SUM(E27:J27)</f>
        <v>11574515</v>
      </c>
      <c r="L27" s="325"/>
    </row>
    <row r="28" spans="1:12" x14ac:dyDescent="0.25">
      <c r="A28" s="328" t="s">
        <v>424</v>
      </c>
      <c r="B28" s="329"/>
      <c r="C28" s="329"/>
      <c r="D28" s="329"/>
      <c r="E28" s="325"/>
      <c r="F28" s="325"/>
      <c r="G28" s="325"/>
      <c r="H28" s="325"/>
      <c r="I28" s="325"/>
      <c r="J28" s="325"/>
      <c r="K28" s="325">
        <f>SUM(E28:J28)</f>
        <v>0</v>
      </c>
      <c r="L28" s="325"/>
    </row>
    <row r="29" spans="1:12" x14ac:dyDescent="0.25">
      <c r="A29" s="366" t="s">
        <v>425</v>
      </c>
      <c r="B29" s="367"/>
      <c r="C29" s="367"/>
      <c r="D29" s="368"/>
      <c r="E29" s="325"/>
      <c r="F29" s="325"/>
      <c r="G29" s="325"/>
      <c r="H29" s="325"/>
      <c r="I29" s="325"/>
      <c r="J29" s="325"/>
      <c r="K29" s="325">
        <f>SUM(E29:J29)</f>
        <v>0</v>
      </c>
      <c r="L29" s="325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25"/>
      <c r="L30" s="327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37"/>
      <c r="L31" s="363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16335475</v>
      </c>
      <c r="F32" s="364"/>
      <c r="G32" s="364">
        <f>SUM(G25:H31)</f>
        <v>902742</v>
      </c>
      <c r="H32" s="364"/>
      <c r="I32" s="364">
        <f>SUM(I25:J31)</f>
        <v>0</v>
      </c>
      <c r="J32" s="364"/>
      <c r="K32" s="364">
        <f>SUM(K25:L29)</f>
        <v>17238217</v>
      </c>
      <c r="L32" s="371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4">
    <mergeCell ref="A41:I41"/>
    <mergeCell ref="J41:L41"/>
    <mergeCell ref="A1:L1"/>
    <mergeCell ref="A2:L2"/>
    <mergeCell ref="A3:L3"/>
    <mergeCell ref="A4:L4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L41"/>
  <sheetViews>
    <sheetView view="pageBreakPreview" zoomScale="60" zoomScaleNormal="100" workbookViewId="0">
      <selection activeCell="A3" sqref="A3:L3"/>
    </sheetView>
  </sheetViews>
  <sheetFormatPr defaultRowHeight="15" x14ac:dyDescent="0.25"/>
  <sheetData>
    <row r="1" spans="1:12" x14ac:dyDescent="0.25">
      <c r="A1" s="306" t="s">
        <v>477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499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t="s">
        <v>407</v>
      </c>
    </row>
    <row r="9" spans="1:12" ht="15.75" x14ac:dyDescent="0.25">
      <c r="A9" s="289" t="s">
        <v>408</v>
      </c>
      <c r="B9" s="289"/>
      <c r="C9" s="208" t="s">
        <v>478</v>
      </c>
      <c r="D9" s="289"/>
    </row>
    <row r="10" spans="1:12" ht="15.75" x14ac:dyDescent="0.25">
      <c r="A10" s="289" t="s">
        <v>409</v>
      </c>
      <c r="B10" s="289"/>
      <c r="C10" s="208" t="s">
        <v>479</v>
      </c>
      <c r="D10" s="289"/>
    </row>
    <row r="11" spans="1:12" ht="15.75" x14ac:dyDescent="0.25">
      <c r="A11" s="289" t="s">
        <v>410</v>
      </c>
      <c r="B11" s="289"/>
      <c r="C11" s="289"/>
      <c r="D11" s="208" t="s">
        <v>480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G15" s="325"/>
      <c r="H15" s="325"/>
      <c r="I15" s="325"/>
      <c r="J15" s="326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5">
        <v>48138241</v>
      </c>
      <c r="F16" s="325"/>
      <c r="G16" s="325">
        <v>27961141</v>
      </c>
      <c r="H16" s="325"/>
      <c r="I16" s="325"/>
      <c r="J16" s="326"/>
      <c r="K16" s="325">
        <f>SUM(E16:J16)</f>
        <v>76099382</v>
      </c>
      <c r="L16" s="327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25"/>
      <c r="J17" s="326"/>
      <c r="K17" s="325"/>
      <c r="L17" s="327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25"/>
      <c r="J18" s="326"/>
      <c r="K18" s="325"/>
      <c r="L18" s="327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25"/>
      <c r="J19" s="326"/>
      <c r="K19" s="325"/>
      <c r="L19" s="327"/>
    </row>
    <row r="20" spans="1:12" ht="15.75" thickBot="1" x14ac:dyDescent="0.3">
      <c r="A20" s="334" t="s">
        <v>461</v>
      </c>
      <c r="B20" s="335"/>
      <c r="C20" s="335"/>
      <c r="D20" s="336"/>
      <c r="E20" s="337">
        <v>28305100</v>
      </c>
      <c r="F20" s="337"/>
      <c r="G20" s="337"/>
      <c r="H20" s="337"/>
      <c r="I20" s="337"/>
      <c r="J20" s="369"/>
      <c r="K20" s="325">
        <f>SUM(E20:J20)</f>
        <v>28305100</v>
      </c>
      <c r="L20" s="327"/>
    </row>
    <row r="21" spans="1:12" ht="15.75" thickBot="1" x14ac:dyDescent="0.3">
      <c r="A21" s="340" t="s">
        <v>419</v>
      </c>
      <c r="B21" s="341"/>
      <c r="C21" s="341"/>
      <c r="D21" s="342"/>
      <c r="E21" s="343">
        <f>SUM(E15:F20)</f>
        <v>76443341</v>
      </c>
      <c r="F21" s="344"/>
      <c r="G21" s="343">
        <f>SUM(G15:H20)</f>
        <v>27961141</v>
      </c>
      <c r="H21" s="344"/>
      <c r="I21" s="343">
        <f>SUM(I15:J20)</f>
        <v>0</v>
      </c>
      <c r="J21" s="344"/>
      <c r="K21" s="370">
        <f>SUM(K14:L20)</f>
        <v>104404482</v>
      </c>
      <c r="L21" s="371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31">
        <v>16940512</v>
      </c>
      <c r="F25" s="331"/>
      <c r="G25" s="331">
        <v>11293674</v>
      </c>
      <c r="H25" s="331"/>
      <c r="I25" s="331"/>
      <c r="J25" s="331"/>
      <c r="K25" s="373">
        <f>SUM(E25:J25)</f>
        <v>28234186</v>
      </c>
      <c r="L25" s="374"/>
    </row>
    <row r="26" spans="1:12" x14ac:dyDescent="0.25">
      <c r="A26" s="328" t="s">
        <v>422</v>
      </c>
      <c r="B26" s="329"/>
      <c r="C26" s="329"/>
      <c r="D26" s="329"/>
      <c r="E26" s="331">
        <v>12700000</v>
      </c>
      <c r="F26" s="331"/>
      <c r="G26" s="331">
        <v>0</v>
      </c>
      <c r="H26" s="331"/>
      <c r="I26" s="331"/>
      <c r="J26" s="331"/>
      <c r="K26" s="331">
        <v>12700000</v>
      </c>
      <c r="L26" s="333"/>
    </row>
    <row r="27" spans="1:12" x14ac:dyDescent="0.25">
      <c r="A27" s="328" t="s">
        <v>423</v>
      </c>
      <c r="B27" s="329"/>
      <c r="C27" s="329"/>
      <c r="D27" s="329"/>
      <c r="E27" s="331">
        <v>46802829</v>
      </c>
      <c r="F27" s="331"/>
      <c r="G27" s="331">
        <v>16667467</v>
      </c>
      <c r="H27" s="331"/>
      <c r="I27" s="331"/>
      <c r="J27" s="331"/>
      <c r="K27" s="331">
        <f>SUM(E27:J27)</f>
        <v>63470296</v>
      </c>
      <c r="L27" s="333"/>
    </row>
    <row r="28" spans="1:12" x14ac:dyDescent="0.25">
      <c r="A28" s="328" t="s">
        <v>424</v>
      </c>
      <c r="B28" s="329"/>
      <c r="C28" s="329"/>
      <c r="D28" s="329"/>
      <c r="E28" s="331"/>
      <c r="F28" s="331"/>
      <c r="G28" s="331"/>
      <c r="H28" s="331"/>
      <c r="I28" s="331"/>
      <c r="J28" s="331"/>
      <c r="K28" s="331">
        <f>SUM(E28:J28)</f>
        <v>0</v>
      </c>
      <c r="L28" s="333"/>
    </row>
    <row r="29" spans="1:12" x14ac:dyDescent="0.25">
      <c r="A29" s="366" t="s">
        <v>425</v>
      </c>
      <c r="B29" s="367"/>
      <c r="C29" s="367"/>
      <c r="D29" s="368"/>
      <c r="E29" s="331"/>
      <c r="F29" s="331"/>
      <c r="G29" s="331"/>
      <c r="H29" s="331"/>
      <c r="I29" s="331"/>
      <c r="J29" s="331"/>
      <c r="K29" s="331">
        <f>SUM(E29:J29)</f>
        <v>0</v>
      </c>
      <c r="L29" s="333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25"/>
      <c r="L30" s="327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37"/>
      <c r="L31" s="363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76443341</v>
      </c>
      <c r="F32" s="364"/>
      <c r="G32" s="364">
        <f>SUM(G25:H31)</f>
        <v>27961141</v>
      </c>
      <c r="H32" s="364"/>
      <c r="I32" s="364">
        <f>SUM(I25:J31)</f>
        <v>0</v>
      </c>
      <c r="J32" s="364"/>
      <c r="K32" s="364">
        <f>SUM(K25:L29)</f>
        <v>104404482</v>
      </c>
      <c r="L32" s="371"/>
    </row>
    <row r="34" spans="1:12" x14ac:dyDescent="0.25">
      <c r="G34" s="213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4"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A5:L5"/>
    <mergeCell ref="A6:L6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L41"/>
  <sheetViews>
    <sheetView view="pageBreakPreview" zoomScale="60" zoomScaleNormal="100" workbookViewId="0">
      <selection activeCell="A3" sqref="A3:L3"/>
    </sheetView>
  </sheetViews>
  <sheetFormatPr defaultRowHeight="15" x14ac:dyDescent="0.25"/>
  <sheetData>
    <row r="1" spans="1:12" x14ac:dyDescent="0.25">
      <c r="A1" s="306" t="s">
        <v>481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500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t="s">
        <v>407</v>
      </c>
    </row>
    <row r="9" spans="1:12" ht="15.75" x14ac:dyDescent="0.25">
      <c r="A9" s="289" t="s">
        <v>408</v>
      </c>
      <c r="B9" s="289"/>
      <c r="C9" t="s">
        <v>482</v>
      </c>
    </row>
    <row r="10" spans="1:12" ht="15.75" x14ac:dyDescent="0.25">
      <c r="A10" s="289" t="s">
        <v>409</v>
      </c>
      <c r="B10" s="289"/>
      <c r="C10" s="376" t="s">
        <v>483</v>
      </c>
      <c r="D10" s="376"/>
      <c r="E10" s="376"/>
      <c r="F10" s="376"/>
      <c r="G10" s="376"/>
      <c r="H10" s="376"/>
      <c r="I10" s="376"/>
      <c r="J10" s="376"/>
      <c r="K10" s="376"/>
      <c r="L10" s="376"/>
    </row>
    <row r="11" spans="1:12" ht="15.75" x14ac:dyDescent="0.25">
      <c r="A11" s="289" t="s">
        <v>410</v>
      </c>
      <c r="B11" s="289"/>
      <c r="C11" s="289" t="s">
        <v>484</v>
      </c>
      <c r="D11" s="208" t="s">
        <v>485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6">
        <v>35242812</v>
      </c>
      <c r="F16" s="375"/>
      <c r="G16" s="326">
        <v>5353379</v>
      </c>
      <c r="H16" s="375"/>
      <c r="I16" s="325"/>
      <c r="J16" s="326"/>
      <c r="K16" s="325">
        <f>SUM(E16:J16)</f>
        <v>40596191</v>
      </c>
      <c r="L16" s="327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25"/>
      <c r="J17" s="326"/>
      <c r="K17" s="325"/>
      <c r="L17" s="327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25"/>
      <c r="J18" s="326"/>
      <c r="K18" s="325"/>
      <c r="L18" s="327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25"/>
      <c r="J19" s="326"/>
      <c r="K19" s="325"/>
      <c r="L19" s="327"/>
    </row>
    <row r="20" spans="1:12" ht="15.75" thickBot="1" x14ac:dyDescent="0.3">
      <c r="A20" s="334" t="s">
        <v>461</v>
      </c>
      <c r="B20" s="335"/>
      <c r="C20" s="335"/>
      <c r="D20" s="336"/>
      <c r="E20" s="337">
        <v>24070414</v>
      </c>
      <c r="F20" s="337"/>
      <c r="G20" s="337"/>
      <c r="H20" s="337"/>
      <c r="I20" s="337"/>
      <c r="J20" s="369"/>
      <c r="K20" s="325">
        <f>SUM(E20:J20)</f>
        <v>24070414</v>
      </c>
      <c r="L20" s="327"/>
    </row>
    <row r="21" spans="1:12" ht="15.75" thickBot="1" x14ac:dyDescent="0.3">
      <c r="A21" s="340" t="s">
        <v>419</v>
      </c>
      <c r="B21" s="341"/>
      <c r="C21" s="341"/>
      <c r="D21" s="342"/>
      <c r="E21" s="343">
        <f>SUM(E16:F20)</f>
        <v>59313226</v>
      </c>
      <c r="F21" s="344"/>
      <c r="G21" s="343">
        <f>SUM(G16:H20)</f>
        <v>5353379</v>
      </c>
      <c r="H21" s="344"/>
      <c r="I21" s="343">
        <f>SUM(I16:J20)</f>
        <v>0</v>
      </c>
      <c r="J21" s="344"/>
      <c r="K21" s="370">
        <f>SUM(K14:L20)</f>
        <v>64666605</v>
      </c>
      <c r="L21" s="371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25">
        <v>12637125</v>
      </c>
      <c r="F25" s="325"/>
      <c r="G25" s="325">
        <v>5353379</v>
      </c>
      <c r="H25" s="325"/>
      <c r="I25" s="325"/>
      <c r="J25" s="325"/>
      <c r="K25" s="325">
        <f>SUM(E25:J25)</f>
        <v>17990504</v>
      </c>
      <c r="L25" s="325"/>
    </row>
    <row r="26" spans="1:12" x14ac:dyDescent="0.25">
      <c r="A26" s="328" t="s">
        <v>422</v>
      </c>
      <c r="B26" s="329"/>
      <c r="C26" s="329"/>
      <c r="D26" s="329"/>
      <c r="E26" s="325">
        <v>4013895</v>
      </c>
      <c r="F26" s="325"/>
      <c r="G26" s="325"/>
      <c r="H26" s="325"/>
      <c r="I26" s="325"/>
      <c r="J26" s="325"/>
      <c r="K26" s="325">
        <f>SUM(E26:J26)</f>
        <v>4013895</v>
      </c>
      <c r="L26" s="325"/>
    </row>
    <row r="27" spans="1:12" x14ac:dyDescent="0.25">
      <c r="A27" s="328" t="s">
        <v>423</v>
      </c>
      <c r="B27" s="329"/>
      <c r="C27" s="329"/>
      <c r="D27" s="329"/>
      <c r="E27" s="325">
        <v>42662206</v>
      </c>
      <c r="F27" s="325"/>
      <c r="G27" s="325"/>
      <c r="H27" s="325"/>
      <c r="I27" s="325"/>
      <c r="J27" s="325"/>
      <c r="K27" s="325">
        <f>SUM(E27:J27)</f>
        <v>42662206</v>
      </c>
      <c r="L27" s="325"/>
    </row>
    <row r="28" spans="1:12" x14ac:dyDescent="0.25">
      <c r="A28" s="328" t="s">
        <v>424</v>
      </c>
      <c r="B28" s="329"/>
      <c r="C28" s="329"/>
      <c r="D28" s="329"/>
      <c r="E28" s="325"/>
      <c r="F28" s="325"/>
      <c r="G28" s="325"/>
      <c r="H28" s="325"/>
      <c r="I28" s="325"/>
      <c r="J28" s="325"/>
      <c r="K28" s="325">
        <f>SUM(E28:J28)</f>
        <v>0</v>
      </c>
      <c r="L28" s="325"/>
    </row>
    <row r="29" spans="1:12" x14ac:dyDescent="0.25">
      <c r="A29" s="366" t="s">
        <v>425</v>
      </c>
      <c r="B29" s="367"/>
      <c r="C29" s="367"/>
      <c r="D29" s="368"/>
      <c r="E29" s="325"/>
      <c r="F29" s="325"/>
      <c r="G29" s="325"/>
      <c r="H29" s="325"/>
      <c r="I29" s="325"/>
      <c r="J29" s="325"/>
      <c r="K29" s="325">
        <f t="shared" ref="K29" si="0">SUM(E29:J29)</f>
        <v>0</v>
      </c>
      <c r="L29" s="325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25"/>
      <c r="L30" s="325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25"/>
      <c r="L31" s="325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59313226</v>
      </c>
      <c r="F32" s="364"/>
      <c r="G32" s="364">
        <f>SUM(G25:H31)</f>
        <v>5353379</v>
      </c>
      <c r="H32" s="364"/>
      <c r="I32" s="364">
        <f>SUM(I25:J31)</f>
        <v>0</v>
      </c>
      <c r="J32" s="364"/>
      <c r="K32" s="364">
        <f>SUM(K25:L29)</f>
        <v>64666605</v>
      </c>
      <c r="L32" s="371"/>
    </row>
    <row r="35" spans="1:12" ht="15.75" x14ac:dyDescent="0.25">
      <c r="A35" s="290" t="s">
        <v>450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3">
    <mergeCell ref="A1:L1"/>
    <mergeCell ref="A2:L2"/>
    <mergeCell ref="A3:L3"/>
    <mergeCell ref="A4:L4"/>
    <mergeCell ref="A5:L5"/>
    <mergeCell ref="A6:L6"/>
    <mergeCell ref="A14:D14"/>
    <mergeCell ref="E14:F14"/>
    <mergeCell ref="G14:H14"/>
    <mergeCell ref="I14:J14"/>
    <mergeCell ref="K14:L14"/>
    <mergeCell ref="E15:F15"/>
    <mergeCell ref="K15:L15"/>
    <mergeCell ref="A8:D8"/>
    <mergeCell ref="C10:L10"/>
    <mergeCell ref="A13:D13"/>
    <mergeCell ref="E13:F13"/>
    <mergeCell ref="G13:H13"/>
    <mergeCell ref="I13:J13"/>
    <mergeCell ref="K13:L13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L41"/>
  <sheetViews>
    <sheetView view="pageBreakPreview" zoomScale="60" zoomScaleNormal="100" workbookViewId="0">
      <selection activeCell="A3" sqref="A3:L3"/>
    </sheetView>
  </sheetViews>
  <sheetFormatPr defaultRowHeight="15" x14ac:dyDescent="0.25"/>
  <sheetData>
    <row r="1" spans="1:12" x14ac:dyDescent="0.25">
      <c r="A1" s="306" t="s">
        <v>486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501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t="s">
        <v>407</v>
      </c>
    </row>
    <row r="9" spans="1:12" ht="15.75" x14ac:dyDescent="0.25">
      <c r="A9" s="289" t="s">
        <v>408</v>
      </c>
      <c r="B9" s="289"/>
      <c r="C9" s="208" t="s">
        <v>487</v>
      </c>
      <c r="D9" s="289"/>
    </row>
    <row r="10" spans="1:12" ht="15.75" x14ac:dyDescent="0.25">
      <c r="A10" s="289" t="s">
        <v>409</v>
      </c>
      <c r="B10" s="289"/>
      <c r="C10" s="208" t="s">
        <v>488</v>
      </c>
      <c r="D10" s="289"/>
    </row>
    <row r="11" spans="1:12" ht="15.75" x14ac:dyDescent="0.25">
      <c r="A11" s="289" t="s">
        <v>410</v>
      </c>
      <c r="B11" s="289"/>
      <c r="C11" s="289"/>
      <c r="D11" s="208" t="s">
        <v>489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G15" s="325"/>
      <c r="H15" s="325"/>
      <c r="I15" s="325"/>
      <c r="J15" s="326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5"/>
      <c r="F16" s="325"/>
      <c r="G16" s="325">
        <v>1994144</v>
      </c>
      <c r="H16" s="325"/>
      <c r="I16" s="325"/>
      <c r="J16" s="326"/>
      <c r="K16" s="325">
        <f>SUM(E16:J16)</f>
        <v>1994144</v>
      </c>
      <c r="L16" s="327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25"/>
      <c r="J17" s="326"/>
      <c r="K17" s="325"/>
      <c r="L17" s="327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25"/>
      <c r="J18" s="326"/>
      <c r="K18" s="325"/>
      <c r="L18" s="327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25"/>
      <c r="J19" s="326"/>
      <c r="K19" s="325"/>
      <c r="L19" s="327"/>
    </row>
    <row r="20" spans="1:12" ht="15.75" thickBot="1" x14ac:dyDescent="0.3">
      <c r="A20" s="334" t="s">
        <v>461</v>
      </c>
      <c r="B20" s="335"/>
      <c r="C20" s="335"/>
      <c r="D20" s="336"/>
      <c r="E20" s="337">
        <v>1646102</v>
      </c>
      <c r="F20" s="337"/>
      <c r="G20" s="337"/>
      <c r="H20" s="337"/>
      <c r="I20" s="337"/>
      <c r="J20" s="369"/>
      <c r="K20" s="325">
        <f>SUM(E20:J20)</f>
        <v>1646102</v>
      </c>
      <c r="L20" s="327"/>
    </row>
    <row r="21" spans="1:12" ht="15.75" thickBot="1" x14ac:dyDescent="0.3">
      <c r="A21" s="340" t="s">
        <v>419</v>
      </c>
      <c r="B21" s="341"/>
      <c r="C21" s="341"/>
      <c r="D21" s="342"/>
      <c r="E21" s="343">
        <f>SUM(E16:F20)</f>
        <v>1646102</v>
      </c>
      <c r="F21" s="344"/>
      <c r="G21" s="343">
        <f>SUM(G16:H20)</f>
        <v>1994144</v>
      </c>
      <c r="H21" s="344"/>
      <c r="I21" s="343">
        <f>SUM(I16:J20)</f>
        <v>0</v>
      </c>
      <c r="J21" s="344"/>
      <c r="K21" s="370">
        <f>SUM(K15:L20)</f>
        <v>3640246</v>
      </c>
      <c r="L21" s="371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25"/>
      <c r="F25" s="325"/>
      <c r="G25" s="325"/>
      <c r="H25" s="325"/>
      <c r="I25" s="325"/>
      <c r="J25" s="325"/>
      <c r="K25" s="325"/>
      <c r="L25" s="325"/>
    </row>
    <row r="26" spans="1:12" x14ac:dyDescent="0.25">
      <c r="A26" s="328" t="s">
        <v>422</v>
      </c>
      <c r="B26" s="329"/>
      <c r="C26" s="329"/>
      <c r="D26" s="329"/>
      <c r="E26" s="325"/>
      <c r="F26" s="325"/>
      <c r="G26" s="325"/>
      <c r="H26" s="325"/>
      <c r="I26" s="325"/>
      <c r="J26" s="325"/>
      <c r="K26" s="325"/>
      <c r="L26" s="325"/>
    </row>
    <row r="27" spans="1:12" x14ac:dyDescent="0.25">
      <c r="A27" s="328" t="s">
        <v>423</v>
      </c>
      <c r="B27" s="329"/>
      <c r="C27" s="329"/>
      <c r="D27" s="329"/>
      <c r="E27" s="325">
        <v>1646102</v>
      </c>
      <c r="F27" s="325"/>
      <c r="G27" s="325">
        <v>1994144</v>
      </c>
      <c r="H27" s="325"/>
      <c r="I27" s="325"/>
      <c r="J27" s="325"/>
      <c r="K27" s="325">
        <f>SUM(E27:J27)</f>
        <v>3640246</v>
      </c>
      <c r="L27" s="325"/>
    </row>
    <row r="28" spans="1:12" x14ac:dyDescent="0.25">
      <c r="A28" s="328" t="s">
        <v>424</v>
      </c>
      <c r="B28" s="329"/>
      <c r="C28" s="329"/>
      <c r="D28" s="329"/>
      <c r="E28" s="325"/>
      <c r="F28" s="325"/>
      <c r="G28" s="325"/>
      <c r="H28" s="325"/>
      <c r="I28" s="325"/>
      <c r="J28" s="325"/>
      <c r="K28" s="325"/>
      <c r="L28" s="325"/>
    </row>
    <row r="29" spans="1:12" x14ac:dyDescent="0.25">
      <c r="A29" s="366" t="s">
        <v>425</v>
      </c>
      <c r="B29" s="367"/>
      <c r="C29" s="367"/>
      <c r="D29" s="368"/>
      <c r="E29" s="325"/>
      <c r="F29" s="325"/>
      <c r="G29" s="325"/>
      <c r="H29" s="325"/>
      <c r="I29" s="325"/>
      <c r="J29" s="325"/>
      <c r="K29" s="325"/>
      <c r="L29" s="325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25"/>
      <c r="L30" s="325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25">
        <f>SUM(E31:J31)</f>
        <v>0</v>
      </c>
      <c r="L31" s="325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1646102</v>
      </c>
      <c r="F32" s="364"/>
      <c r="G32" s="364">
        <f>SUM(G25:H31)</f>
        <v>1994144</v>
      </c>
      <c r="H32" s="364"/>
      <c r="I32" s="364">
        <f>SUM(I25:J31)</f>
        <v>0</v>
      </c>
      <c r="J32" s="364"/>
      <c r="K32" s="364">
        <f>SUM(K25:L29)</f>
        <v>3640246</v>
      </c>
      <c r="L32" s="371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4"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A5:L5"/>
    <mergeCell ref="A6:L6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L41"/>
  <sheetViews>
    <sheetView workbookViewId="0">
      <selection activeCell="N30" sqref="N30"/>
    </sheetView>
  </sheetViews>
  <sheetFormatPr defaultRowHeight="15" x14ac:dyDescent="0.25"/>
  <sheetData>
    <row r="1" spans="1:12" x14ac:dyDescent="0.25">
      <c r="A1" s="306" t="s">
        <v>447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490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1:12" ht="15.75" x14ac:dyDescent="0.25">
      <c r="C5" s="352" t="s">
        <v>404</v>
      </c>
      <c r="D5" s="352"/>
      <c r="E5" s="352"/>
      <c r="F5" s="352"/>
      <c r="G5" s="352"/>
      <c r="H5" s="352"/>
      <c r="I5" s="352"/>
    </row>
    <row r="6" spans="1:12" ht="15.75" x14ac:dyDescent="0.25">
      <c r="C6" s="352" t="s">
        <v>405</v>
      </c>
      <c r="D6" s="352"/>
      <c r="E6" s="352"/>
      <c r="F6" s="352"/>
      <c r="G6" s="352"/>
      <c r="H6" s="352"/>
      <c r="I6" s="352"/>
    </row>
    <row r="8" spans="1:12" ht="15.75" x14ac:dyDescent="0.25">
      <c r="A8" s="318" t="s">
        <v>406</v>
      </c>
      <c r="B8" s="318"/>
      <c r="C8" s="318"/>
      <c r="D8" s="318"/>
      <c r="E8" t="s">
        <v>448</v>
      </c>
    </row>
    <row r="9" spans="1:12" ht="15.75" x14ac:dyDescent="0.25">
      <c r="A9" s="207" t="s">
        <v>408</v>
      </c>
      <c r="B9" s="207"/>
      <c r="C9" t="s">
        <v>435</v>
      </c>
      <c r="H9" s="215"/>
    </row>
    <row r="10" spans="1:12" ht="15.75" x14ac:dyDescent="0.25">
      <c r="A10" s="207" t="s">
        <v>409</v>
      </c>
      <c r="B10" s="207"/>
      <c r="C10" t="s">
        <v>436</v>
      </c>
      <c r="D10" s="207"/>
    </row>
    <row r="11" spans="1:12" ht="15.75" x14ac:dyDescent="0.25">
      <c r="A11" s="207" t="s">
        <v>410</v>
      </c>
      <c r="B11" s="207"/>
      <c r="C11" s="207"/>
      <c r="D11" s="208" t="s">
        <v>437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>
        <v>0</v>
      </c>
      <c r="F14" s="315"/>
      <c r="G14" s="315">
        <v>0</v>
      </c>
      <c r="H14" s="315"/>
      <c r="I14" s="315">
        <v>0</v>
      </c>
      <c r="J14" s="316"/>
      <c r="K14" s="315">
        <v>0</v>
      </c>
      <c r="L14" s="317"/>
    </row>
    <row r="15" spans="1:12" x14ac:dyDescent="0.25">
      <c r="A15" s="209" t="s">
        <v>414</v>
      </c>
      <c r="B15" s="210"/>
      <c r="C15" s="210"/>
      <c r="D15" s="211"/>
      <c r="E15" s="325"/>
      <c r="F15" s="325"/>
      <c r="G15" s="325"/>
      <c r="H15" s="325"/>
      <c r="I15" s="325"/>
      <c r="J15" s="326"/>
      <c r="K15" s="325"/>
      <c r="L15" s="327"/>
    </row>
    <row r="16" spans="1:12" x14ac:dyDescent="0.25">
      <c r="A16" s="328" t="s">
        <v>415</v>
      </c>
      <c r="B16" s="329"/>
      <c r="C16" s="329"/>
      <c r="D16" s="330"/>
      <c r="E16" s="325">
        <v>1907673</v>
      </c>
      <c r="F16" s="325"/>
      <c r="G16" s="325">
        <v>106551</v>
      </c>
      <c r="H16" s="325"/>
      <c r="I16" s="325"/>
      <c r="J16" s="326"/>
      <c r="K16" s="325">
        <f>SUM(E16:J16)</f>
        <v>2014224</v>
      </c>
      <c r="L16" s="327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25"/>
      <c r="J17" s="326"/>
      <c r="K17" s="325"/>
      <c r="L17" s="327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25"/>
      <c r="J18" s="326"/>
      <c r="K18" s="325"/>
      <c r="L18" s="327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25"/>
      <c r="J19" s="326"/>
      <c r="K19" s="325"/>
      <c r="L19" s="327"/>
    </row>
    <row r="20" spans="1:12" ht="15.75" thickBot="1" x14ac:dyDescent="0.3">
      <c r="A20" s="334" t="s">
        <v>461</v>
      </c>
      <c r="B20" s="335"/>
      <c r="C20" s="335"/>
      <c r="D20" s="336"/>
      <c r="E20" s="337"/>
      <c r="F20" s="337"/>
      <c r="G20" s="337"/>
      <c r="H20" s="337"/>
      <c r="I20" s="337"/>
      <c r="J20" s="369"/>
      <c r="K20" s="337"/>
      <c r="L20" s="363"/>
    </row>
    <row r="21" spans="1:12" ht="15.75" thickBot="1" x14ac:dyDescent="0.3">
      <c r="A21" s="340" t="s">
        <v>419</v>
      </c>
      <c r="B21" s="341"/>
      <c r="C21" s="341"/>
      <c r="D21" s="342"/>
      <c r="E21" s="343">
        <f>SUM(E14:F20)</f>
        <v>1907673</v>
      </c>
      <c r="F21" s="344"/>
      <c r="G21" s="343">
        <f>SUM(G14:H20)</f>
        <v>106551</v>
      </c>
      <c r="H21" s="344"/>
      <c r="I21" s="343">
        <f>SUM(I14:J20)</f>
        <v>0</v>
      </c>
      <c r="J21" s="344"/>
      <c r="K21" s="370">
        <f>SUM(K14:L20)</f>
        <v>2014224</v>
      </c>
      <c r="L21" s="371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25"/>
      <c r="F25" s="325"/>
      <c r="G25" s="325"/>
      <c r="H25" s="325"/>
      <c r="I25" s="325"/>
      <c r="J25" s="325"/>
      <c r="K25" s="325">
        <f t="shared" ref="K25" si="0">SUM(G25:J25)</f>
        <v>0</v>
      </c>
      <c r="L25" s="325"/>
    </row>
    <row r="26" spans="1:12" x14ac:dyDescent="0.25">
      <c r="A26" s="328" t="s">
        <v>422</v>
      </c>
      <c r="B26" s="329"/>
      <c r="C26" s="329"/>
      <c r="D26" s="329"/>
      <c r="E26" s="325">
        <v>529340</v>
      </c>
      <c r="F26" s="325"/>
      <c r="G26" s="325"/>
      <c r="H26" s="325"/>
      <c r="I26" s="325"/>
      <c r="J26" s="325"/>
      <c r="K26" s="325">
        <f>SUM(E26:J26)</f>
        <v>529340</v>
      </c>
      <c r="L26" s="325"/>
    </row>
    <row r="27" spans="1:12" x14ac:dyDescent="0.25">
      <c r="A27" s="328" t="s">
        <v>423</v>
      </c>
      <c r="B27" s="329"/>
      <c r="C27" s="329"/>
      <c r="D27" s="329"/>
      <c r="E27" s="325">
        <v>1378333</v>
      </c>
      <c r="F27" s="325"/>
      <c r="G27" s="325"/>
      <c r="H27" s="325"/>
      <c r="I27" s="325">
        <v>106551</v>
      </c>
      <c r="J27" s="325"/>
      <c r="K27" s="325">
        <f>SUM(E27:J27)</f>
        <v>1484884</v>
      </c>
      <c r="L27" s="325"/>
    </row>
    <row r="28" spans="1:12" x14ac:dyDescent="0.25">
      <c r="A28" s="328" t="s">
        <v>424</v>
      </c>
      <c r="B28" s="329"/>
      <c r="C28" s="329"/>
      <c r="D28" s="329"/>
      <c r="E28" s="325"/>
      <c r="F28" s="325"/>
      <c r="G28" s="325"/>
      <c r="H28" s="325"/>
      <c r="I28" s="325"/>
      <c r="J28" s="325"/>
      <c r="K28" s="325"/>
      <c r="L28" s="325"/>
    </row>
    <row r="29" spans="1:12" x14ac:dyDescent="0.25">
      <c r="A29" s="366" t="s">
        <v>425</v>
      </c>
      <c r="B29" s="367"/>
      <c r="C29" s="367"/>
      <c r="D29" s="368"/>
      <c r="E29" s="325"/>
      <c r="F29" s="325"/>
      <c r="G29" s="325"/>
      <c r="H29" s="325"/>
      <c r="I29" s="325"/>
      <c r="J29" s="325"/>
      <c r="K29" s="325"/>
      <c r="L29" s="325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25"/>
      <c r="L30" s="325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25"/>
      <c r="L31" s="325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1907673</v>
      </c>
      <c r="F32" s="364"/>
      <c r="G32" s="364">
        <f>SUM(G25:H31)</f>
        <v>0</v>
      </c>
      <c r="H32" s="364"/>
      <c r="I32" s="364">
        <f>SUM(I25:J31)</f>
        <v>106551</v>
      </c>
      <c r="J32" s="364"/>
      <c r="K32" s="364">
        <f>SUM(K25:L29)</f>
        <v>2014224</v>
      </c>
      <c r="L32" s="371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4">
    <mergeCell ref="A41:I41"/>
    <mergeCell ref="J41:L41"/>
    <mergeCell ref="A1:L1"/>
    <mergeCell ref="A2:L2"/>
    <mergeCell ref="A3:L3"/>
    <mergeCell ref="A4:L4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C5:I5"/>
    <mergeCell ref="C6:I6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L41"/>
  <sheetViews>
    <sheetView tabSelected="1" view="pageBreakPreview" zoomScale="60" zoomScaleNormal="100" workbookViewId="0">
      <selection activeCell="A3" sqref="A3:L3"/>
    </sheetView>
  </sheetViews>
  <sheetFormatPr defaultRowHeight="15" x14ac:dyDescent="0.25"/>
  <sheetData>
    <row r="1" spans="1:12" x14ac:dyDescent="0.25">
      <c r="A1" s="306" t="s">
        <v>493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x14ac:dyDescent="0.25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x14ac:dyDescent="0.25">
      <c r="A3" s="307" t="s">
        <v>498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5" spans="1:12" ht="15.75" x14ac:dyDescent="0.25">
      <c r="A5" s="352" t="s">
        <v>404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5.75" x14ac:dyDescent="0.25">
      <c r="A6" s="352" t="s">
        <v>405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8" spans="1:12" ht="15.75" x14ac:dyDescent="0.25">
      <c r="A8" s="318" t="s">
        <v>406</v>
      </c>
      <c r="B8" s="318"/>
      <c r="C8" s="318"/>
      <c r="D8" s="318"/>
      <c r="E8" s="215" t="s">
        <v>448</v>
      </c>
      <c r="F8" s="215"/>
      <c r="G8" s="215"/>
      <c r="H8" s="215"/>
      <c r="I8" s="215"/>
      <c r="J8" s="215"/>
      <c r="K8" s="215"/>
    </row>
    <row r="9" spans="1:12" ht="15.75" x14ac:dyDescent="0.25">
      <c r="A9" s="289" t="s">
        <v>408</v>
      </c>
      <c r="B9" s="289"/>
      <c r="C9" s="208" t="s">
        <v>491</v>
      </c>
      <c r="D9" s="208"/>
      <c r="E9" s="208"/>
      <c r="F9" s="208"/>
      <c r="G9" s="208"/>
      <c r="H9" s="208"/>
      <c r="I9" s="208"/>
    </row>
    <row r="10" spans="1:12" ht="15.75" x14ac:dyDescent="0.25">
      <c r="A10" s="289" t="s">
        <v>409</v>
      </c>
      <c r="B10" s="289"/>
      <c r="C10" s="208" t="s">
        <v>491</v>
      </c>
      <c r="D10" s="289"/>
    </row>
    <row r="11" spans="1:12" ht="15.75" x14ac:dyDescent="0.25">
      <c r="A11" s="289" t="s">
        <v>410</v>
      </c>
      <c r="B11" s="289"/>
      <c r="C11" s="289"/>
      <c r="D11" s="208" t="s">
        <v>492</v>
      </c>
    </row>
    <row r="12" spans="1:12" ht="15.75" thickBot="1" x14ac:dyDescent="0.3"/>
    <row r="13" spans="1:12" ht="15.75" thickBot="1" x14ac:dyDescent="0.3">
      <c r="A13" s="319" t="s">
        <v>411</v>
      </c>
      <c r="B13" s="320"/>
      <c r="C13" s="320"/>
      <c r="D13" s="321"/>
      <c r="E13" s="322" t="s">
        <v>459</v>
      </c>
      <c r="F13" s="323"/>
      <c r="G13" s="322" t="s">
        <v>458</v>
      </c>
      <c r="H13" s="323"/>
      <c r="I13" s="324" t="s">
        <v>460</v>
      </c>
      <c r="J13" s="324"/>
      <c r="K13" s="310" t="s">
        <v>412</v>
      </c>
      <c r="L13" s="311"/>
    </row>
    <row r="14" spans="1:12" x14ac:dyDescent="0.25">
      <c r="A14" s="312" t="s">
        <v>413</v>
      </c>
      <c r="B14" s="313"/>
      <c r="C14" s="313"/>
      <c r="D14" s="314"/>
      <c r="E14" s="315"/>
      <c r="F14" s="315"/>
      <c r="G14" s="315"/>
      <c r="H14" s="315"/>
      <c r="I14" s="315"/>
      <c r="J14" s="316"/>
      <c r="K14" s="315"/>
      <c r="L14" s="317"/>
    </row>
    <row r="15" spans="1:12" x14ac:dyDescent="0.25">
      <c r="A15" s="209" t="s">
        <v>414</v>
      </c>
      <c r="B15" s="210"/>
      <c r="C15" s="210"/>
      <c r="D15" s="211"/>
      <c r="E15" s="325">
        <v>317500</v>
      </c>
      <c r="F15" s="325"/>
      <c r="G15" s="325">
        <v>762000</v>
      </c>
      <c r="H15" s="325"/>
      <c r="I15" s="325">
        <v>1968500</v>
      </c>
      <c r="J15" s="326"/>
      <c r="K15" s="325">
        <f>SUM(E15:J15)</f>
        <v>3048000</v>
      </c>
      <c r="L15" s="327"/>
    </row>
    <row r="16" spans="1:12" x14ac:dyDescent="0.25">
      <c r="A16" s="328" t="s">
        <v>415</v>
      </c>
      <c r="B16" s="329"/>
      <c r="C16" s="329"/>
      <c r="D16" s="330"/>
      <c r="E16" s="325">
        <v>4299427</v>
      </c>
      <c r="F16" s="325"/>
      <c r="G16" s="325">
        <v>22683573</v>
      </c>
      <c r="H16" s="325"/>
      <c r="I16" s="331">
        <v>13017000</v>
      </c>
      <c r="J16" s="332"/>
      <c r="K16" s="331">
        <f>SUM(E16:J16)</f>
        <v>40000000</v>
      </c>
      <c r="L16" s="333"/>
    </row>
    <row r="17" spans="1:12" x14ac:dyDescent="0.25">
      <c r="A17" s="328" t="s">
        <v>416</v>
      </c>
      <c r="B17" s="329"/>
      <c r="C17" s="329"/>
      <c r="D17" s="330"/>
      <c r="E17" s="325"/>
      <c r="F17" s="325"/>
      <c r="G17" s="325"/>
      <c r="H17" s="325"/>
      <c r="I17" s="331"/>
      <c r="J17" s="332"/>
      <c r="K17" s="331"/>
      <c r="L17" s="333"/>
    </row>
    <row r="18" spans="1:12" x14ac:dyDescent="0.25">
      <c r="A18" s="328" t="s">
        <v>417</v>
      </c>
      <c r="B18" s="329"/>
      <c r="C18" s="329"/>
      <c r="D18" s="330"/>
      <c r="E18" s="325"/>
      <c r="F18" s="325"/>
      <c r="G18" s="325"/>
      <c r="H18" s="325"/>
      <c r="I18" s="331"/>
      <c r="J18" s="332"/>
      <c r="K18" s="331"/>
      <c r="L18" s="333"/>
    </row>
    <row r="19" spans="1:12" x14ac:dyDescent="0.25">
      <c r="A19" s="328" t="s">
        <v>418</v>
      </c>
      <c r="B19" s="329"/>
      <c r="C19" s="329"/>
      <c r="D19" s="330"/>
      <c r="E19" s="325"/>
      <c r="F19" s="325"/>
      <c r="G19" s="325"/>
      <c r="H19" s="325"/>
      <c r="I19" s="331"/>
      <c r="J19" s="332"/>
      <c r="K19" s="331"/>
      <c r="L19" s="333"/>
    </row>
    <row r="20" spans="1:12" ht="15.75" thickBot="1" x14ac:dyDescent="0.3">
      <c r="A20" s="334" t="s">
        <v>461</v>
      </c>
      <c r="B20" s="335"/>
      <c r="C20" s="335"/>
      <c r="D20" s="336"/>
      <c r="E20" s="337"/>
      <c r="F20" s="337"/>
      <c r="G20" s="337"/>
      <c r="H20" s="337"/>
      <c r="I20" s="338"/>
      <c r="J20" s="339"/>
      <c r="K20" s="331"/>
      <c r="L20" s="333"/>
    </row>
    <row r="21" spans="1:12" ht="15.75" thickBot="1" x14ac:dyDescent="0.3">
      <c r="A21" s="340" t="s">
        <v>419</v>
      </c>
      <c r="B21" s="341"/>
      <c r="C21" s="341"/>
      <c r="D21" s="342"/>
      <c r="E21" s="343">
        <f>SUM(E15:F20)</f>
        <v>4616927</v>
      </c>
      <c r="F21" s="344"/>
      <c r="G21" s="343">
        <f>SUM(G15:H20)</f>
        <v>23445573</v>
      </c>
      <c r="H21" s="344"/>
      <c r="I21" s="343">
        <f>SUM(I15:J20)</f>
        <v>14985500</v>
      </c>
      <c r="J21" s="344"/>
      <c r="K21" s="343">
        <f>SUM(K15:L20)</f>
        <v>43048000</v>
      </c>
      <c r="L21" s="344"/>
    </row>
    <row r="22" spans="1:12" x14ac:dyDescent="0.25">
      <c r="A22" s="212"/>
      <c r="B22" s="212"/>
      <c r="C22" s="212"/>
      <c r="D22" s="213"/>
      <c r="E22" s="213"/>
      <c r="F22" s="213"/>
      <c r="G22" s="213"/>
      <c r="H22" s="213"/>
      <c r="I22" s="213"/>
      <c r="J22" s="213"/>
    </row>
    <row r="23" spans="1:12" ht="15.75" thickBot="1" x14ac:dyDescent="0.3">
      <c r="A23" s="212"/>
      <c r="B23" s="212"/>
      <c r="C23" s="212"/>
      <c r="D23" s="213"/>
      <c r="E23" s="213"/>
      <c r="F23" s="213"/>
      <c r="G23" s="213"/>
      <c r="H23" s="213"/>
      <c r="I23" s="213"/>
      <c r="J23" s="213"/>
    </row>
    <row r="24" spans="1:12" ht="15.75" thickBot="1" x14ac:dyDescent="0.3">
      <c r="A24" s="340" t="s">
        <v>420</v>
      </c>
      <c r="B24" s="341"/>
      <c r="C24" s="341"/>
      <c r="D24" s="341"/>
      <c r="E24" s="322" t="s">
        <v>459</v>
      </c>
      <c r="F24" s="323"/>
      <c r="G24" s="322" t="s">
        <v>458</v>
      </c>
      <c r="H24" s="323"/>
      <c r="I24" s="324" t="s">
        <v>460</v>
      </c>
      <c r="J24" s="324"/>
      <c r="K24" s="310" t="s">
        <v>412</v>
      </c>
      <c r="L24" s="311"/>
    </row>
    <row r="25" spans="1:12" x14ac:dyDescent="0.25">
      <c r="A25" s="312" t="s">
        <v>421</v>
      </c>
      <c r="B25" s="313"/>
      <c r="C25" s="313"/>
      <c r="D25" s="313"/>
      <c r="E25" s="347">
        <v>2992725</v>
      </c>
      <c r="F25" s="348"/>
      <c r="G25" s="347">
        <v>7980600</v>
      </c>
      <c r="H25" s="348"/>
      <c r="I25" s="347">
        <v>20949075</v>
      </c>
      <c r="J25" s="348"/>
      <c r="K25" s="331">
        <f>SUM(E25:J25)</f>
        <v>31922400</v>
      </c>
      <c r="L25" s="331"/>
    </row>
    <row r="26" spans="1:12" x14ac:dyDescent="0.25">
      <c r="A26" s="328" t="s">
        <v>422</v>
      </c>
      <c r="B26" s="329"/>
      <c r="C26" s="329"/>
      <c r="D26" s="329"/>
      <c r="E26" s="331"/>
      <c r="F26" s="331"/>
      <c r="G26" s="331">
        <v>1781464</v>
      </c>
      <c r="H26" s="331"/>
      <c r="I26" s="331"/>
      <c r="J26" s="331"/>
      <c r="K26" s="331">
        <f>SUM(G26:J26)</f>
        <v>1781464</v>
      </c>
      <c r="L26" s="331"/>
    </row>
    <row r="27" spans="1:12" x14ac:dyDescent="0.25">
      <c r="A27" s="328" t="s">
        <v>423</v>
      </c>
      <c r="B27" s="329"/>
      <c r="C27" s="329"/>
      <c r="D27" s="329"/>
      <c r="E27" s="331">
        <v>509142</v>
      </c>
      <c r="F27" s="331"/>
      <c r="G27" s="331">
        <v>1124779</v>
      </c>
      <c r="H27" s="331"/>
      <c r="I27" s="331">
        <v>3864655</v>
      </c>
      <c r="J27" s="331"/>
      <c r="K27" s="331">
        <f>SUM(E27:J27)</f>
        <v>5498576</v>
      </c>
      <c r="L27" s="331"/>
    </row>
    <row r="28" spans="1:12" x14ac:dyDescent="0.25">
      <c r="A28" s="328" t="s">
        <v>424</v>
      </c>
      <c r="B28" s="329"/>
      <c r="C28" s="329"/>
      <c r="D28" s="329"/>
      <c r="E28" s="331">
        <v>797560</v>
      </c>
      <c r="F28" s="331"/>
      <c r="G28" s="331"/>
      <c r="H28" s="331"/>
      <c r="I28" s="331"/>
      <c r="J28" s="331"/>
      <c r="K28" s="331">
        <f>SUM(E28:J28)</f>
        <v>797560</v>
      </c>
      <c r="L28" s="331"/>
    </row>
    <row r="29" spans="1:12" x14ac:dyDescent="0.25">
      <c r="A29" s="366" t="s">
        <v>425</v>
      </c>
      <c r="B29" s="367"/>
      <c r="C29" s="367"/>
      <c r="D29" s="368"/>
      <c r="E29" s="331">
        <v>317500</v>
      </c>
      <c r="F29" s="331"/>
      <c r="G29" s="331">
        <v>762000</v>
      </c>
      <c r="H29" s="331"/>
      <c r="I29" s="331">
        <v>1968500</v>
      </c>
      <c r="J29" s="331"/>
      <c r="K29" s="331">
        <f>SUM(E29:J29)</f>
        <v>3048000</v>
      </c>
      <c r="L29" s="331"/>
    </row>
    <row r="30" spans="1:12" x14ac:dyDescent="0.25">
      <c r="A30" s="349"/>
      <c r="B30" s="350"/>
      <c r="C30" s="350"/>
      <c r="D30" s="350"/>
      <c r="E30" s="325"/>
      <c r="F30" s="325"/>
      <c r="G30" s="325"/>
      <c r="H30" s="325"/>
      <c r="I30" s="325"/>
      <c r="J30" s="325"/>
      <c r="K30" s="331"/>
      <c r="L30" s="331"/>
    </row>
    <row r="31" spans="1:12" ht="15.75" thickBot="1" x14ac:dyDescent="0.3">
      <c r="A31" s="360"/>
      <c r="B31" s="361"/>
      <c r="C31" s="361"/>
      <c r="D31" s="361"/>
      <c r="E31" s="337"/>
      <c r="F31" s="337"/>
      <c r="G31" s="337"/>
      <c r="H31" s="337"/>
      <c r="I31" s="337"/>
      <c r="J31" s="337"/>
      <c r="K31" s="331"/>
      <c r="L31" s="331"/>
    </row>
    <row r="32" spans="1:12" ht="15.75" thickBot="1" x14ac:dyDescent="0.3">
      <c r="A32" s="340" t="s">
        <v>412</v>
      </c>
      <c r="B32" s="341"/>
      <c r="C32" s="341"/>
      <c r="D32" s="341"/>
      <c r="E32" s="364">
        <f>SUM(E25:F31)</f>
        <v>4616927</v>
      </c>
      <c r="F32" s="364"/>
      <c r="G32" s="364">
        <f>SUM(G25:H31)</f>
        <v>11648843</v>
      </c>
      <c r="H32" s="364"/>
      <c r="I32" s="364">
        <f>SUM(I25:J31)</f>
        <v>26782230</v>
      </c>
      <c r="J32" s="364"/>
      <c r="K32" s="365">
        <f>SUM(K25:L29)</f>
        <v>43048000</v>
      </c>
      <c r="L32" s="346"/>
    </row>
    <row r="35" spans="1:12" ht="15.75" x14ac:dyDescent="0.25">
      <c r="A35" s="214" t="s">
        <v>450</v>
      </c>
      <c r="B35" s="214"/>
      <c r="C35" s="214"/>
      <c r="D35" s="214"/>
      <c r="E35" s="214"/>
      <c r="F35" s="214"/>
      <c r="G35" s="214"/>
      <c r="H35" s="214"/>
      <c r="I35" s="214"/>
    </row>
    <row r="37" spans="1:12" ht="15.75" thickBot="1" x14ac:dyDescent="0.3"/>
    <row r="38" spans="1:12" ht="15.75" thickBot="1" x14ac:dyDescent="0.3">
      <c r="A38" s="353" t="s">
        <v>426</v>
      </c>
      <c r="B38" s="354"/>
      <c r="C38" s="354"/>
      <c r="D38" s="354"/>
      <c r="E38" s="354"/>
      <c r="F38" s="354"/>
      <c r="G38" s="354"/>
      <c r="H38" s="354"/>
      <c r="I38" s="354"/>
      <c r="J38" s="351" t="s">
        <v>427</v>
      </c>
      <c r="K38" s="351"/>
      <c r="L38" s="311"/>
    </row>
    <row r="39" spans="1:12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7"/>
      <c r="K39" s="358"/>
      <c r="L39" s="359"/>
    </row>
    <row r="40" spans="1:12" ht="15.75" thickBot="1" x14ac:dyDescent="0.3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15.75" thickBot="1" x14ac:dyDescent="0.3">
      <c r="A41" s="319" t="s">
        <v>428</v>
      </c>
      <c r="B41" s="320"/>
      <c r="C41" s="320"/>
      <c r="D41" s="320"/>
      <c r="E41" s="320"/>
      <c r="F41" s="320"/>
      <c r="G41" s="320"/>
      <c r="H41" s="320"/>
      <c r="I41" s="321"/>
      <c r="J41" s="351"/>
      <c r="K41" s="351"/>
      <c r="L41" s="311"/>
    </row>
  </sheetData>
  <mergeCells count="103">
    <mergeCell ref="A1:L1"/>
    <mergeCell ref="A2:L2"/>
    <mergeCell ref="A3:L3"/>
    <mergeCell ref="A5:L5"/>
    <mergeCell ref="A6:L6"/>
    <mergeCell ref="A8:D8"/>
    <mergeCell ref="A13:D13"/>
    <mergeCell ref="E13:F13"/>
    <mergeCell ref="G13:H13"/>
    <mergeCell ref="I13:J13"/>
    <mergeCell ref="K13:L1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41:I41"/>
    <mergeCell ref="J41:L41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4"/>
  <sheetViews>
    <sheetView workbookViewId="0">
      <selection activeCell="F25" sqref="F25"/>
    </sheetView>
  </sheetViews>
  <sheetFormatPr defaultRowHeight="15" x14ac:dyDescent="0.25"/>
  <sheetData>
    <row r="2" spans="1:8" x14ac:dyDescent="0.25">
      <c r="A2" s="372" t="s">
        <v>496</v>
      </c>
      <c r="B2" s="372"/>
      <c r="C2" s="372"/>
      <c r="D2" s="372"/>
      <c r="E2" s="372"/>
      <c r="F2" s="372"/>
      <c r="G2" s="372"/>
      <c r="H2" s="372"/>
    </row>
    <row r="4" spans="1:8" x14ac:dyDescent="0.25">
      <c r="A4" s="372" t="s">
        <v>497</v>
      </c>
      <c r="B4" s="372"/>
      <c r="C4" s="372"/>
      <c r="D4" s="372"/>
      <c r="E4" s="372"/>
      <c r="F4" s="372"/>
      <c r="G4" s="372"/>
      <c r="H4" s="372"/>
    </row>
  </sheetData>
  <mergeCells count="2"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H166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7.5703125" bestFit="1" customWidth="1"/>
    <col min="3" max="3" width="15.140625" customWidth="1"/>
    <col min="4" max="4" width="18.140625" customWidth="1"/>
  </cols>
  <sheetData>
    <row r="1" spans="1:34" ht="15.75" x14ac:dyDescent="0.25">
      <c r="A1" s="291" t="s">
        <v>316</v>
      </c>
      <c r="B1" s="291"/>
      <c r="C1" s="291"/>
      <c r="D1" s="291"/>
    </row>
    <row r="2" spans="1:34" ht="15.75" customHeight="1" x14ac:dyDescent="0.25">
      <c r="A2" s="298" t="s">
        <v>385</v>
      </c>
      <c r="B2" s="298"/>
      <c r="C2" s="298"/>
      <c r="D2" s="298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5.75" x14ac:dyDescent="0.25">
      <c r="A3" s="293" t="s">
        <v>498</v>
      </c>
      <c r="B3" s="293"/>
      <c r="C3" s="293"/>
      <c r="D3" s="293"/>
    </row>
    <row r="4" spans="1:34" ht="16.5" thickBot="1" x14ac:dyDescent="0.3">
      <c r="A4" s="180"/>
      <c r="B4" s="180"/>
      <c r="C4" s="180"/>
    </row>
    <row r="5" spans="1:34" ht="15.75" x14ac:dyDescent="0.25">
      <c r="A5" s="2" t="s">
        <v>0</v>
      </c>
      <c r="B5" s="3" t="s">
        <v>1</v>
      </c>
      <c r="C5" s="4"/>
      <c r="D5" s="4"/>
    </row>
    <row r="6" spans="1:34" ht="40.5" customHeight="1" thickBot="1" x14ac:dyDescent="0.3">
      <c r="A6" s="87" t="s">
        <v>2</v>
      </c>
      <c r="B6" s="5" t="s">
        <v>3</v>
      </c>
      <c r="C6" s="6"/>
      <c r="D6" s="6"/>
    </row>
    <row r="7" spans="1:34" ht="16.5" thickBot="1" x14ac:dyDescent="0.3">
      <c r="A7" s="129"/>
      <c r="B7" s="7"/>
      <c r="C7" s="81"/>
      <c r="D7" s="81" t="s">
        <v>376</v>
      </c>
    </row>
    <row r="8" spans="1:34" ht="32.25" thickBot="1" x14ac:dyDescent="0.3">
      <c r="A8" s="8" t="s">
        <v>4</v>
      </c>
      <c r="B8" s="9" t="s">
        <v>5</v>
      </c>
      <c r="C8" s="86" t="s">
        <v>462</v>
      </c>
      <c r="D8" s="86" t="s">
        <v>463</v>
      </c>
    </row>
    <row r="9" spans="1:3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34" ht="16.5" thickBot="1" x14ac:dyDescent="0.3">
      <c r="A10" s="13"/>
      <c r="B10" s="14" t="s">
        <v>9</v>
      </c>
      <c r="C10" s="15"/>
      <c r="D10" s="15"/>
    </row>
    <row r="11" spans="1:34" ht="16.5" thickBot="1" x14ac:dyDescent="0.3">
      <c r="A11" s="16" t="s">
        <v>10</v>
      </c>
      <c r="B11" s="17" t="s">
        <v>11</v>
      </c>
      <c r="C11" s="229">
        <f>C12+C13+C14+C15+C16+C17</f>
        <v>39253228</v>
      </c>
      <c r="D11" s="229">
        <f>D12+D13+D14+D15+D16+D17</f>
        <v>44861588</v>
      </c>
    </row>
    <row r="12" spans="1:34" ht="15.75" x14ac:dyDescent="0.25">
      <c r="A12" s="19" t="s">
        <v>12</v>
      </c>
      <c r="B12" s="20" t="s">
        <v>13</v>
      </c>
      <c r="C12" s="230">
        <v>10560930</v>
      </c>
      <c r="D12" s="230">
        <v>12337930</v>
      </c>
    </row>
    <row r="13" spans="1:34" ht="15.75" x14ac:dyDescent="0.25">
      <c r="A13" s="22" t="s">
        <v>14</v>
      </c>
      <c r="B13" s="23" t="s">
        <v>15</v>
      </c>
      <c r="C13" s="231"/>
      <c r="D13" s="231"/>
    </row>
    <row r="14" spans="1:34" ht="18" customHeight="1" x14ac:dyDescent="0.25">
      <c r="A14" s="22" t="s">
        <v>16</v>
      </c>
      <c r="B14" s="23" t="s">
        <v>17</v>
      </c>
      <c r="C14" s="231">
        <v>26892298</v>
      </c>
      <c r="D14" s="231">
        <v>28478298</v>
      </c>
    </row>
    <row r="15" spans="1:34" ht="15.75" x14ac:dyDescent="0.25">
      <c r="A15" s="22" t="s">
        <v>18</v>
      </c>
      <c r="B15" s="23" t="s">
        <v>19</v>
      </c>
      <c r="C15" s="231">
        <v>1800000</v>
      </c>
      <c r="D15" s="231">
        <v>1800000</v>
      </c>
    </row>
    <row r="16" spans="1:34" ht="15.75" x14ac:dyDescent="0.25">
      <c r="A16" s="22" t="s">
        <v>20</v>
      </c>
      <c r="B16" s="23" t="s">
        <v>21</v>
      </c>
      <c r="C16" s="231"/>
      <c r="D16" s="231">
        <v>2245360</v>
      </c>
    </row>
    <row r="17" spans="1:4" ht="16.5" thickBot="1" x14ac:dyDescent="0.3">
      <c r="A17" s="25" t="s">
        <v>22</v>
      </c>
      <c r="B17" s="26" t="s">
        <v>23</v>
      </c>
      <c r="C17" s="231"/>
      <c r="D17" s="231"/>
    </row>
    <row r="18" spans="1:4" ht="32.25" thickBot="1" x14ac:dyDescent="0.3">
      <c r="A18" s="16" t="s">
        <v>24</v>
      </c>
      <c r="B18" s="27" t="s">
        <v>25</v>
      </c>
      <c r="C18" s="229">
        <f>C19+C20+C21+C22+C23</f>
        <v>95710373</v>
      </c>
      <c r="D18" s="229">
        <f>D19+D20+D21+D22+D23</f>
        <v>105856389</v>
      </c>
    </row>
    <row r="19" spans="1:4" ht="15.75" x14ac:dyDescent="0.25">
      <c r="A19" s="19" t="s">
        <v>26</v>
      </c>
      <c r="B19" s="20" t="s">
        <v>27</v>
      </c>
      <c r="C19" s="230"/>
      <c r="D19" s="230"/>
    </row>
    <row r="20" spans="1:4" ht="15.75" x14ac:dyDescent="0.25">
      <c r="A20" s="22" t="s">
        <v>28</v>
      </c>
      <c r="B20" s="23" t="s">
        <v>29</v>
      </c>
      <c r="C20" s="231"/>
      <c r="D20" s="231"/>
    </row>
    <row r="21" spans="1:4" ht="15.75" customHeight="1" x14ac:dyDescent="0.25">
      <c r="A21" s="22" t="s">
        <v>30</v>
      </c>
      <c r="B21" s="23" t="s">
        <v>31</v>
      </c>
      <c r="C21" s="231"/>
      <c r="D21" s="231"/>
    </row>
    <row r="22" spans="1:4" ht="17.25" customHeight="1" x14ac:dyDescent="0.25">
      <c r="A22" s="22" t="s">
        <v>32</v>
      </c>
      <c r="B22" s="23" t="s">
        <v>33</v>
      </c>
      <c r="C22" s="231"/>
      <c r="D22" s="231"/>
    </row>
    <row r="23" spans="1:4" ht="15.75" x14ac:dyDescent="0.25">
      <c r="A23" s="22" t="s">
        <v>34</v>
      </c>
      <c r="B23" s="23" t="s">
        <v>35</v>
      </c>
      <c r="C23" s="231">
        <v>95710373</v>
      </c>
      <c r="D23" s="231">
        <v>105856389</v>
      </c>
    </row>
    <row r="24" spans="1:4" ht="16.5" thickBot="1" x14ac:dyDescent="0.3">
      <c r="A24" s="25" t="s">
        <v>36</v>
      </c>
      <c r="B24" s="26" t="s">
        <v>37</v>
      </c>
      <c r="C24" s="232">
        <v>83083423</v>
      </c>
      <c r="D24" s="232">
        <v>88921483</v>
      </c>
    </row>
    <row r="25" spans="1:4" ht="32.25" thickBot="1" x14ac:dyDescent="0.3">
      <c r="A25" s="16" t="s">
        <v>38</v>
      </c>
      <c r="B25" s="17" t="s">
        <v>39</v>
      </c>
      <c r="C25" s="229">
        <f>C26+C27+C28+C29+C30</f>
        <v>19362249</v>
      </c>
      <c r="D25" s="229">
        <f>D26+D27+D28+D29+D30</f>
        <v>19362249</v>
      </c>
    </row>
    <row r="26" spans="1:4" ht="15.75" x14ac:dyDescent="0.25">
      <c r="A26" s="19" t="s">
        <v>40</v>
      </c>
      <c r="B26" s="20" t="s">
        <v>41</v>
      </c>
      <c r="C26" s="230"/>
      <c r="D26" s="230"/>
    </row>
    <row r="27" spans="1:4" ht="15.75" x14ac:dyDescent="0.25">
      <c r="A27" s="22" t="s">
        <v>42</v>
      </c>
      <c r="B27" s="23" t="s">
        <v>43</v>
      </c>
      <c r="C27" s="231"/>
      <c r="D27" s="231"/>
    </row>
    <row r="28" spans="1:4" ht="15.75" x14ac:dyDescent="0.25">
      <c r="A28" s="22" t="s">
        <v>44</v>
      </c>
      <c r="B28" s="23" t="s">
        <v>45</v>
      </c>
      <c r="C28" s="231"/>
      <c r="D28" s="231"/>
    </row>
    <row r="29" spans="1:4" ht="15.75" x14ac:dyDescent="0.25">
      <c r="A29" s="22" t="s">
        <v>46</v>
      </c>
      <c r="B29" s="23" t="s">
        <v>47</v>
      </c>
      <c r="C29" s="231"/>
      <c r="D29" s="231"/>
    </row>
    <row r="30" spans="1:4" ht="15.75" x14ac:dyDescent="0.25">
      <c r="A30" s="22" t="s">
        <v>48</v>
      </c>
      <c r="B30" s="23" t="s">
        <v>49</v>
      </c>
      <c r="C30" s="231">
        <v>19362249</v>
      </c>
      <c r="D30" s="231">
        <v>19362249</v>
      </c>
    </row>
    <row r="31" spans="1:4" ht="16.5" thickBot="1" x14ac:dyDescent="0.3">
      <c r="A31" s="25" t="s">
        <v>50</v>
      </c>
      <c r="B31" s="26" t="s">
        <v>51</v>
      </c>
      <c r="C31" s="232">
        <v>19362249</v>
      </c>
      <c r="D31" s="232">
        <v>19362249</v>
      </c>
    </row>
    <row r="32" spans="1:4" ht="16.5" thickBot="1" x14ac:dyDescent="0.3">
      <c r="A32" s="16" t="s">
        <v>52</v>
      </c>
      <c r="B32" s="17" t="s">
        <v>53</v>
      </c>
      <c r="C32" s="229">
        <f>C33+C37+C38+C39</f>
        <v>238708788</v>
      </c>
      <c r="D32" s="229">
        <f>D33+D37+D38+D39</f>
        <v>238708788</v>
      </c>
    </row>
    <row r="33" spans="1:4" ht="15.75" x14ac:dyDescent="0.25">
      <c r="A33" s="19" t="s">
        <v>54</v>
      </c>
      <c r="B33" s="20" t="s">
        <v>55</v>
      </c>
      <c r="C33" s="233">
        <f>+C34+C35+C36</f>
        <v>237080747</v>
      </c>
      <c r="D33" s="233">
        <f>+D34+D35+D36</f>
        <v>237080747</v>
      </c>
    </row>
    <row r="34" spans="1:4" ht="15.75" x14ac:dyDescent="0.25">
      <c r="A34" s="22" t="s">
        <v>56</v>
      </c>
      <c r="B34" s="23" t="s">
        <v>57</v>
      </c>
      <c r="C34" s="231">
        <v>1216675</v>
      </c>
      <c r="D34" s="231">
        <v>1216675</v>
      </c>
    </row>
    <row r="35" spans="1:4" ht="15.75" x14ac:dyDescent="0.25">
      <c r="A35" s="22" t="s">
        <v>58</v>
      </c>
      <c r="B35" s="23" t="s">
        <v>59</v>
      </c>
      <c r="C35" s="231"/>
      <c r="D35" s="231"/>
    </row>
    <row r="36" spans="1:4" ht="15.75" x14ac:dyDescent="0.25">
      <c r="A36" s="22" t="s">
        <v>60</v>
      </c>
      <c r="B36" s="30" t="s">
        <v>61</v>
      </c>
      <c r="C36" s="231">
        <v>235864072</v>
      </c>
      <c r="D36" s="231">
        <v>235864072</v>
      </c>
    </row>
    <row r="37" spans="1:4" ht="15.75" x14ac:dyDescent="0.25">
      <c r="A37" s="22" t="s">
        <v>62</v>
      </c>
      <c r="B37" s="23" t="s">
        <v>63</v>
      </c>
      <c r="C37" s="231">
        <v>1263794</v>
      </c>
      <c r="D37" s="231">
        <v>1263794</v>
      </c>
    </row>
    <row r="38" spans="1:4" ht="15.75" x14ac:dyDescent="0.25">
      <c r="A38" s="22" t="s">
        <v>64</v>
      </c>
      <c r="B38" s="23" t="s">
        <v>65</v>
      </c>
      <c r="C38" s="231">
        <v>0</v>
      </c>
      <c r="D38" s="231">
        <v>0</v>
      </c>
    </row>
    <row r="39" spans="1:4" ht="16.5" thickBot="1" x14ac:dyDescent="0.3">
      <c r="A39" s="25" t="s">
        <v>66</v>
      </c>
      <c r="B39" s="26" t="s">
        <v>67</v>
      </c>
      <c r="C39" s="232">
        <v>364247</v>
      </c>
      <c r="D39" s="232">
        <v>364247</v>
      </c>
    </row>
    <row r="40" spans="1:4" ht="16.5" thickBot="1" x14ac:dyDescent="0.3">
      <c r="A40" s="16" t="s">
        <v>68</v>
      </c>
      <c r="B40" s="17" t="s">
        <v>69</v>
      </c>
      <c r="C40" s="229">
        <f>SUM(C41:C51)</f>
        <v>2703210</v>
      </c>
      <c r="D40" s="229">
        <f>SUM(D41:D51)</f>
        <v>4343178</v>
      </c>
    </row>
    <row r="41" spans="1:4" ht="15.75" x14ac:dyDescent="0.25">
      <c r="A41" s="19" t="s">
        <v>70</v>
      </c>
      <c r="B41" s="20" t="s">
        <v>71</v>
      </c>
      <c r="C41" s="230"/>
      <c r="D41" s="230"/>
    </row>
    <row r="42" spans="1:4" ht="15.75" x14ac:dyDescent="0.25">
      <c r="A42" s="22" t="s">
        <v>72</v>
      </c>
      <c r="B42" s="23" t="s">
        <v>73</v>
      </c>
      <c r="C42" s="231">
        <v>1624000</v>
      </c>
      <c r="D42" s="231">
        <v>2672000</v>
      </c>
    </row>
    <row r="43" spans="1:4" ht="15.75" x14ac:dyDescent="0.25">
      <c r="A43" s="22" t="s">
        <v>74</v>
      </c>
      <c r="B43" s="23" t="s">
        <v>75</v>
      </c>
      <c r="C43" s="231"/>
      <c r="D43" s="231">
        <v>58774</v>
      </c>
    </row>
    <row r="44" spans="1:4" ht="15.75" x14ac:dyDescent="0.25">
      <c r="A44" s="22" t="s">
        <v>76</v>
      </c>
      <c r="B44" s="23" t="s">
        <v>77</v>
      </c>
      <c r="C44" s="231"/>
      <c r="D44" s="231">
        <v>121410</v>
      </c>
    </row>
    <row r="45" spans="1:4" ht="15.75" x14ac:dyDescent="0.25">
      <c r="A45" s="22" t="s">
        <v>78</v>
      </c>
      <c r="B45" s="23" t="s">
        <v>79</v>
      </c>
      <c r="C45" s="231">
        <v>1075210</v>
      </c>
      <c r="D45" s="231">
        <v>1075210</v>
      </c>
    </row>
    <row r="46" spans="1:4" ht="15.75" x14ac:dyDescent="0.25">
      <c r="A46" s="22" t="s">
        <v>80</v>
      </c>
      <c r="B46" s="23" t="s">
        <v>81</v>
      </c>
      <c r="C46" s="231"/>
      <c r="D46" s="231">
        <v>411784</v>
      </c>
    </row>
    <row r="47" spans="1:4" ht="15.75" x14ac:dyDescent="0.25">
      <c r="A47" s="22" t="s">
        <v>82</v>
      </c>
      <c r="B47" s="23" t="s">
        <v>83</v>
      </c>
      <c r="C47" s="231"/>
      <c r="D47" s="231"/>
    </row>
    <row r="48" spans="1:4" ht="15.75" x14ac:dyDescent="0.25">
      <c r="A48" s="22" t="s">
        <v>84</v>
      </c>
      <c r="B48" s="23" t="s">
        <v>85</v>
      </c>
      <c r="C48" s="231">
        <v>4000</v>
      </c>
      <c r="D48" s="231">
        <v>4000</v>
      </c>
    </row>
    <row r="49" spans="1:4" ht="15.75" x14ac:dyDescent="0.25">
      <c r="A49" s="22" t="s">
        <v>86</v>
      </c>
      <c r="B49" s="23" t="s">
        <v>87</v>
      </c>
      <c r="C49" s="231"/>
      <c r="D49" s="231"/>
    </row>
    <row r="50" spans="1:4" ht="15.75" x14ac:dyDescent="0.25">
      <c r="A50" s="25" t="s">
        <v>88</v>
      </c>
      <c r="B50" s="26" t="s">
        <v>89</v>
      </c>
      <c r="C50" s="232"/>
      <c r="D50" s="232"/>
    </row>
    <row r="51" spans="1:4" ht="16.5" thickBot="1" x14ac:dyDescent="0.3">
      <c r="A51" s="25" t="s">
        <v>90</v>
      </c>
      <c r="B51" s="26" t="s">
        <v>91</v>
      </c>
      <c r="C51" s="232"/>
      <c r="D51" s="232"/>
    </row>
    <row r="52" spans="1:4" ht="16.5" thickBot="1" x14ac:dyDescent="0.3">
      <c r="A52" s="16" t="s">
        <v>92</v>
      </c>
      <c r="B52" s="17" t="s">
        <v>93</v>
      </c>
      <c r="C52" s="229">
        <f>SUM(C53:C57)</f>
        <v>0</v>
      </c>
      <c r="D52" s="229">
        <f>SUM(D53:D57)</f>
        <v>0</v>
      </c>
    </row>
    <row r="53" spans="1:4" ht="15.75" x14ac:dyDescent="0.25">
      <c r="A53" s="19" t="s">
        <v>94</v>
      </c>
      <c r="B53" s="20" t="s">
        <v>95</v>
      </c>
      <c r="C53" s="230"/>
      <c r="D53" s="230"/>
    </row>
    <row r="54" spans="1:4" ht="15.75" x14ac:dyDescent="0.25">
      <c r="A54" s="22" t="s">
        <v>96</v>
      </c>
      <c r="B54" s="23" t="s">
        <v>97</v>
      </c>
      <c r="C54" s="231"/>
      <c r="D54" s="231"/>
    </row>
    <row r="55" spans="1:4" ht="15.75" x14ac:dyDescent="0.25">
      <c r="A55" s="22" t="s">
        <v>98</v>
      </c>
      <c r="B55" s="23" t="s">
        <v>99</v>
      </c>
      <c r="C55" s="231"/>
      <c r="D55" s="231"/>
    </row>
    <row r="56" spans="1:4" ht="15.75" x14ac:dyDescent="0.25">
      <c r="A56" s="22" t="s">
        <v>100</v>
      </c>
      <c r="B56" s="23" t="s">
        <v>101</v>
      </c>
      <c r="C56" s="231"/>
      <c r="D56" s="231"/>
    </row>
    <row r="57" spans="1:4" ht="16.5" thickBot="1" x14ac:dyDescent="0.3">
      <c r="A57" s="25" t="s">
        <v>102</v>
      </c>
      <c r="B57" s="26" t="s">
        <v>103</v>
      </c>
      <c r="C57" s="232"/>
      <c r="D57" s="232"/>
    </row>
    <row r="58" spans="1:4" ht="16.5" thickBot="1" x14ac:dyDescent="0.3">
      <c r="A58" s="16" t="s">
        <v>104</v>
      </c>
      <c r="B58" s="17" t="s">
        <v>105</v>
      </c>
      <c r="C58" s="229">
        <f>SUM(C59:C61)</f>
        <v>0</v>
      </c>
      <c r="D58" s="229">
        <f>SUM(D59:D61)</f>
        <v>108555</v>
      </c>
    </row>
    <row r="59" spans="1:4" ht="14.25" customHeight="1" x14ac:dyDescent="0.25">
      <c r="A59" s="19" t="s">
        <v>106</v>
      </c>
      <c r="B59" s="20" t="s">
        <v>107</v>
      </c>
      <c r="C59" s="230"/>
      <c r="D59" s="230"/>
    </row>
    <row r="60" spans="1:4" ht="31.5" x14ac:dyDescent="0.25">
      <c r="A60" s="22" t="s">
        <v>108</v>
      </c>
      <c r="B60" s="23" t="s">
        <v>109</v>
      </c>
      <c r="C60" s="231"/>
      <c r="D60" s="231">
        <v>108555</v>
      </c>
    </row>
    <row r="61" spans="1:4" ht="15.75" x14ac:dyDescent="0.25">
      <c r="A61" s="22" t="s">
        <v>110</v>
      </c>
      <c r="B61" s="23" t="s">
        <v>111</v>
      </c>
      <c r="C61" s="231"/>
      <c r="D61" s="231"/>
    </row>
    <row r="62" spans="1:4" ht="16.5" thickBot="1" x14ac:dyDescent="0.3">
      <c r="A62" s="25" t="s">
        <v>112</v>
      </c>
      <c r="B62" s="26" t="s">
        <v>113</v>
      </c>
      <c r="C62" s="232"/>
      <c r="D62" s="232"/>
    </row>
    <row r="63" spans="1:4" ht="16.5" thickBot="1" x14ac:dyDescent="0.3">
      <c r="A63" s="16" t="s">
        <v>114</v>
      </c>
      <c r="B63" s="27" t="s">
        <v>115</v>
      </c>
      <c r="C63" s="229">
        <f>SUM(C64:C66)</f>
        <v>2241600</v>
      </c>
      <c r="D63" s="229">
        <f>SUM(D64:D66)</f>
        <v>3441600</v>
      </c>
    </row>
    <row r="64" spans="1:4" ht="15" customHeight="1" x14ac:dyDescent="0.25">
      <c r="A64" s="19" t="s">
        <v>116</v>
      </c>
      <c r="B64" s="20" t="s">
        <v>117</v>
      </c>
      <c r="C64" s="231"/>
      <c r="D64" s="231"/>
    </row>
    <row r="65" spans="1:4" ht="31.5" x14ac:dyDescent="0.25">
      <c r="A65" s="22" t="s">
        <v>118</v>
      </c>
      <c r="B65" s="23" t="s">
        <v>119</v>
      </c>
      <c r="C65" s="231">
        <v>41600</v>
      </c>
      <c r="D65" s="231">
        <v>41600</v>
      </c>
    </row>
    <row r="66" spans="1:4" ht="15.75" x14ac:dyDescent="0.25">
      <c r="A66" s="22" t="s">
        <v>120</v>
      </c>
      <c r="B66" s="23" t="s">
        <v>121</v>
      </c>
      <c r="C66" s="179">
        <v>2200000</v>
      </c>
      <c r="D66" s="179">
        <v>3400000</v>
      </c>
    </row>
    <row r="67" spans="1:4" ht="16.5" thickBot="1" x14ac:dyDescent="0.3">
      <c r="A67" s="25" t="s">
        <v>122</v>
      </c>
      <c r="B67" s="26" t="s">
        <v>123</v>
      </c>
      <c r="C67" s="231"/>
      <c r="D67" s="231"/>
    </row>
    <row r="68" spans="1:4" ht="16.5" thickBot="1" x14ac:dyDescent="0.3">
      <c r="A68" s="16" t="s">
        <v>124</v>
      </c>
      <c r="B68" s="17" t="s">
        <v>125</v>
      </c>
      <c r="C68" s="229">
        <f>C11+C18+C25+C32+C40+C52+C58+C63</f>
        <v>397979448</v>
      </c>
      <c r="D68" s="229">
        <f>D11+D18+D25+D32+D40+D52+D58+D63</f>
        <v>416682347</v>
      </c>
    </row>
    <row r="69" spans="1:4" ht="16.5" thickBot="1" x14ac:dyDescent="0.3">
      <c r="A69" s="31" t="s">
        <v>126</v>
      </c>
      <c r="B69" s="27" t="s">
        <v>127</v>
      </c>
      <c r="C69" s="229">
        <f>SUM(C70:C72)</f>
        <v>0</v>
      </c>
      <c r="D69" s="229">
        <f>SUM(D70:D72)</f>
        <v>0</v>
      </c>
    </row>
    <row r="70" spans="1:4" ht="15.75" x14ac:dyDescent="0.25">
      <c r="A70" s="19" t="s">
        <v>128</v>
      </c>
      <c r="B70" s="20" t="s">
        <v>129</v>
      </c>
      <c r="C70" s="231"/>
      <c r="D70" s="231"/>
    </row>
    <row r="71" spans="1:4" ht="15.75" x14ac:dyDescent="0.25">
      <c r="A71" s="22" t="s">
        <v>130</v>
      </c>
      <c r="B71" s="23" t="s">
        <v>131</v>
      </c>
      <c r="C71" s="231"/>
      <c r="D71" s="231"/>
    </row>
    <row r="72" spans="1:4" ht="16.5" thickBot="1" x14ac:dyDescent="0.3">
      <c r="A72" s="25" t="s">
        <v>132</v>
      </c>
      <c r="B72" s="32" t="s">
        <v>334</v>
      </c>
      <c r="C72" s="231"/>
      <c r="D72" s="231"/>
    </row>
    <row r="73" spans="1:4" ht="16.5" thickBot="1" x14ac:dyDescent="0.3">
      <c r="A73" s="31" t="s">
        <v>134</v>
      </c>
      <c r="B73" s="27" t="s">
        <v>135</v>
      </c>
      <c r="C73" s="229">
        <f>SUM(C74:C77)</f>
        <v>0</v>
      </c>
      <c r="D73" s="229">
        <f>SUM(D74:D77)</f>
        <v>0</v>
      </c>
    </row>
    <row r="74" spans="1:4" ht="15.75" x14ac:dyDescent="0.25">
      <c r="A74" s="19" t="s">
        <v>136</v>
      </c>
      <c r="B74" s="20" t="s">
        <v>137</v>
      </c>
      <c r="C74" s="231"/>
      <c r="D74" s="231"/>
    </row>
    <row r="75" spans="1:4" ht="15.75" x14ac:dyDescent="0.25">
      <c r="A75" s="22" t="s">
        <v>138</v>
      </c>
      <c r="B75" s="23" t="s">
        <v>139</v>
      </c>
      <c r="C75" s="231"/>
      <c r="D75" s="231"/>
    </row>
    <row r="76" spans="1:4" ht="15.75" x14ac:dyDescent="0.25">
      <c r="A76" s="22" t="s">
        <v>140</v>
      </c>
      <c r="B76" s="23" t="s">
        <v>141</v>
      </c>
      <c r="C76" s="231"/>
      <c r="D76" s="231"/>
    </row>
    <row r="77" spans="1:4" ht="16.5" thickBot="1" x14ac:dyDescent="0.3">
      <c r="A77" s="25" t="s">
        <v>142</v>
      </c>
      <c r="B77" s="26" t="s">
        <v>143</v>
      </c>
      <c r="C77" s="231"/>
      <c r="D77" s="231"/>
    </row>
    <row r="78" spans="1:4" ht="16.5" thickBot="1" x14ac:dyDescent="0.3">
      <c r="A78" s="31" t="s">
        <v>144</v>
      </c>
      <c r="B78" s="27" t="s">
        <v>145</v>
      </c>
      <c r="C78" s="229">
        <f>SUM(C79:C80)</f>
        <v>253559390</v>
      </c>
      <c r="D78" s="229">
        <f>SUM(D79:D80)</f>
        <v>253559390</v>
      </c>
    </row>
    <row r="79" spans="1:4" ht="15.75" x14ac:dyDescent="0.25">
      <c r="A79" s="19" t="s">
        <v>146</v>
      </c>
      <c r="B79" s="20" t="s">
        <v>147</v>
      </c>
      <c r="C79" s="231">
        <v>253559390</v>
      </c>
      <c r="D79" s="231">
        <v>253559390</v>
      </c>
    </row>
    <row r="80" spans="1:4" ht="16.5" thickBot="1" x14ac:dyDescent="0.3">
      <c r="A80" s="25" t="s">
        <v>148</v>
      </c>
      <c r="B80" s="26" t="s">
        <v>149</v>
      </c>
      <c r="C80" s="231"/>
      <c r="D80" s="231"/>
    </row>
    <row r="81" spans="1:4" ht="16.5" thickBot="1" x14ac:dyDescent="0.3">
      <c r="A81" s="31" t="s">
        <v>150</v>
      </c>
      <c r="B81" s="27" t="s">
        <v>151</v>
      </c>
      <c r="C81" s="229">
        <f>SUM(C82:C84)</f>
        <v>0</v>
      </c>
      <c r="D81" s="229">
        <f>SUM(D82:D84)</f>
        <v>0</v>
      </c>
    </row>
    <row r="82" spans="1:4" ht="15.75" x14ac:dyDescent="0.25">
      <c r="A82" s="19" t="s">
        <v>152</v>
      </c>
      <c r="B82" s="20" t="s">
        <v>153</v>
      </c>
      <c r="C82" s="231"/>
      <c r="D82" s="231"/>
    </row>
    <row r="83" spans="1:4" ht="15.75" x14ac:dyDescent="0.25">
      <c r="A83" s="22" t="s">
        <v>154</v>
      </c>
      <c r="B83" s="23" t="s">
        <v>155</v>
      </c>
      <c r="C83" s="231"/>
      <c r="D83" s="231"/>
    </row>
    <row r="84" spans="1:4" ht="16.5" thickBot="1" x14ac:dyDescent="0.3">
      <c r="A84" s="25" t="s">
        <v>156</v>
      </c>
      <c r="B84" s="26" t="s">
        <v>157</v>
      </c>
      <c r="C84" s="231"/>
      <c r="D84" s="231"/>
    </row>
    <row r="85" spans="1:4" ht="16.5" thickBot="1" x14ac:dyDescent="0.3">
      <c r="A85" s="31" t="s">
        <v>158</v>
      </c>
      <c r="B85" s="27" t="s">
        <v>159</v>
      </c>
      <c r="C85" s="229">
        <f>SUM(C86:C89)</f>
        <v>0</v>
      </c>
      <c r="D85" s="229">
        <f>SUM(D86:D89)</f>
        <v>0</v>
      </c>
    </row>
    <row r="86" spans="1:4" ht="18" customHeight="1" x14ac:dyDescent="0.25">
      <c r="A86" s="33" t="s">
        <v>160</v>
      </c>
      <c r="B86" s="20" t="s">
        <v>161</v>
      </c>
      <c r="C86" s="231"/>
      <c r="D86" s="231"/>
    </row>
    <row r="87" spans="1:4" ht="18" customHeight="1" x14ac:dyDescent="0.25">
      <c r="A87" s="34" t="s">
        <v>162</v>
      </c>
      <c r="B87" s="23" t="s">
        <v>163</v>
      </c>
      <c r="C87" s="231"/>
      <c r="D87" s="231"/>
    </row>
    <row r="88" spans="1:4" ht="20.25" customHeight="1" x14ac:dyDescent="0.25">
      <c r="A88" s="34" t="s">
        <v>164</v>
      </c>
      <c r="B88" s="23" t="s">
        <v>165</v>
      </c>
      <c r="C88" s="231"/>
      <c r="D88" s="231"/>
    </row>
    <row r="89" spans="1:4" ht="17.25" customHeight="1" thickBot="1" x14ac:dyDescent="0.3">
      <c r="A89" s="35" t="s">
        <v>166</v>
      </c>
      <c r="B89" s="26" t="s">
        <v>167</v>
      </c>
      <c r="C89" s="231"/>
      <c r="D89" s="231"/>
    </row>
    <row r="90" spans="1:4" ht="16.5" thickBot="1" x14ac:dyDescent="0.3">
      <c r="A90" s="31" t="s">
        <v>168</v>
      </c>
      <c r="B90" s="27" t="s">
        <v>169</v>
      </c>
      <c r="C90" s="234"/>
      <c r="D90" s="234"/>
    </row>
    <row r="91" spans="1:4" ht="16.5" thickBot="1" x14ac:dyDescent="0.3">
      <c r="A91" s="31" t="s">
        <v>170</v>
      </c>
      <c r="B91" s="27" t="s">
        <v>171</v>
      </c>
      <c r="C91" s="234"/>
      <c r="D91" s="234"/>
    </row>
    <row r="92" spans="1:4" ht="16.5" thickBot="1" x14ac:dyDescent="0.3">
      <c r="A92" s="31" t="s">
        <v>172</v>
      </c>
      <c r="B92" s="37" t="s">
        <v>173</v>
      </c>
      <c r="C92" s="229">
        <f>C69+C73+C78+C81+C85+C91+C90</f>
        <v>253559390</v>
      </c>
      <c r="D92" s="229">
        <f>D69+D73+D78+D81+D85+D91+D90</f>
        <v>253559390</v>
      </c>
    </row>
    <row r="93" spans="1:4" ht="16.5" thickBot="1" x14ac:dyDescent="0.3">
      <c r="A93" s="38" t="s">
        <v>174</v>
      </c>
      <c r="B93" s="39" t="s">
        <v>175</v>
      </c>
      <c r="C93" s="229">
        <f>C68+C92</f>
        <v>651538838</v>
      </c>
      <c r="D93" s="229">
        <f>D68+D92</f>
        <v>670241737</v>
      </c>
    </row>
    <row r="94" spans="1:4" ht="16.5" thickBot="1" x14ac:dyDescent="0.3">
      <c r="A94" s="40"/>
      <c r="B94" s="41"/>
      <c r="C94" s="235"/>
      <c r="D94" s="235"/>
    </row>
    <row r="95" spans="1:4" ht="16.5" thickBot="1" x14ac:dyDescent="0.3">
      <c r="A95" s="8"/>
      <c r="B95" s="43" t="s">
        <v>176</v>
      </c>
      <c r="C95" s="236"/>
      <c r="D95" s="236"/>
    </row>
    <row r="96" spans="1:4" ht="16.5" thickBot="1" x14ac:dyDescent="0.3">
      <c r="A96" s="45" t="s">
        <v>10</v>
      </c>
      <c r="B96" s="46" t="s">
        <v>313</v>
      </c>
      <c r="C96" s="237">
        <f>C97+C98+C99+C100+C101+C114</f>
        <v>386110447</v>
      </c>
      <c r="D96" s="237">
        <f>D97+D98+D99+D100+D101+D114</f>
        <v>409764818</v>
      </c>
    </row>
    <row r="97" spans="1:4" ht="15.75" x14ac:dyDescent="0.25">
      <c r="A97" s="48" t="s">
        <v>12</v>
      </c>
      <c r="B97" s="49" t="s">
        <v>177</v>
      </c>
      <c r="C97" s="238">
        <v>72348036</v>
      </c>
      <c r="D97" s="238">
        <f>75365843+1945160+2547000</f>
        <v>79858003</v>
      </c>
    </row>
    <row r="98" spans="1:4" ht="15.75" x14ac:dyDescent="0.25">
      <c r="A98" s="22" t="s">
        <v>14</v>
      </c>
      <c r="B98" s="51" t="s">
        <v>178</v>
      </c>
      <c r="C98" s="231">
        <v>13624097</v>
      </c>
      <c r="D98" s="231">
        <f>340403+445725+14148713</f>
        <v>14934841</v>
      </c>
    </row>
    <row r="99" spans="1:4" ht="15.75" x14ac:dyDescent="0.25">
      <c r="A99" s="22" t="s">
        <v>16</v>
      </c>
      <c r="B99" s="51" t="s">
        <v>179</v>
      </c>
      <c r="C99" s="232">
        <v>190897237</v>
      </c>
      <c r="D99" s="232">
        <v>170216435</v>
      </c>
    </row>
    <row r="100" spans="1:4" ht="15.75" x14ac:dyDescent="0.25">
      <c r="A100" s="22" t="s">
        <v>18</v>
      </c>
      <c r="B100" s="52" t="s">
        <v>180</v>
      </c>
      <c r="C100" s="232">
        <v>7100000</v>
      </c>
      <c r="D100" s="232">
        <v>5526000</v>
      </c>
    </row>
    <row r="101" spans="1:4" ht="15.75" x14ac:dyDescent="0.25">
      <c r="A101" s="22" t="s">
        <v>181</v>
      </c>
      <c r="B101" s="53" t="s">
        <v>182</v>
      </c>
      <c r="C101" s="232">
        <f>SUM(C102:C113)</f>
        <v>43914032</v>
      </c>
      <c r="D101" s="232">
        <f>SUM(D102:D113)</f>
        <v>46948917</v>
      </c>
    </row>
    <row r="102" spans="1:4" ht="15.75" x14ac:dyDescent="0.25">
      <c r="A102" s="22" t="s">
        <v>22</v>
      </c>
      <c r="B102" s="51" t="s">
        <v>183</v>
      </c>
      <c r="C102" s="232"/>
      <c r="D102" s="232"/>
    </row>
    <row r="103" spans="1:4" ht="15.75" x14ac:dyDescent="0.25">
      <c r="A103" s="22" t="s">
        <v>184</v>
      </c>
      <c r="B103" s="54" t="s">
        <v>185</v>
      </c>
      <c r="C103" s="232"/>
      <c r="D103" s="232"/>
    </row>
    <row r="104" spans="1:4" ht="15.75" x14ac:dyDescent="0.25">
      <c r="A104" s="22" t="s">
        <v>186</v>
      </c>
      <c r="B104" s="54" t="s">
        <v>187</v>
      </c>
      <c r="C104" s="232">
        <v>541305</v>
      </c>
      <c r="D104" s="232">
        <v>2049145</v>
      </c>
    </row>
    <row r="105" spans="1:4" ht="15.75" x14ac:dyDescent="0.25">
      <c r="A105" s="22" t="s">
        <v>188</v>
      </c>
      <c r="B105" s="54" t="s">
        <v>189</v>
      </c>
      <c r="C105" s="232"/>
      <c r="D105" s="232"/>
    </row>
    <row r="106" spans="1:4" ht="17.25" customHeight="1" x14ac:dyDescent="0.25">
      <c r="A106" s="22" t="s">
        <v>190</v>
      </c>
      <c r="B106" s="55" t="s">
        <v>191</v>
      </c>
      <c r="C106" s="232"/>
      <c r="D106" s="232"/>
    </row>
    <row r="107" spans="1:4" ht="33.75" customHeight="1" x14ac:dyDescent="0.25">
      <c r="A107" s="22" t="s">
        <v>192</v>
      </c>
      <c r="B107" s="55" t="s">
        <v>193</v>
      </c>
      <c r="C107" s="232"/>
      <c r="D107" s="232"/>
    </row>
    <row r="108" spans="1:4" ht="15.75" x14ac:dyDescent="0.25">
      <c r="A108" s="22" t="s">
        <v>194</v>
      </c>
      <c r="B108" s="54" t="s">
        <v>195</v>
      </c>
      <c r="C108" s="232">
        <v>6700727</v>
      </c>
      <c r="D108" s="232">
        <v>7317347</v>
      </c>
    </row>
    <row r="109" spans="1:4" ht="15.75" x14ac:dyDescent="0.25">
      <c r="A109" s="22" t="s">
        <v>196</v>
      </c>
      <c r="B109" s="54" t="s">
        <v>197</v>
      </c>
      <c r="C109" s="232"/>
      <c r="D109" s="232"/>
    </row>
    <row r="110" spans="1:4" ht="31.5" x14ac:dyDescent="0.25">
      <c r="A110" s="22" t="s">
        <v>198</v>
      </c>
      <c r="B110" s="55" t="s">
        <v>199</v>
      </c>
      <c r="C110" s="232"/>
      <c r="D110" s="232"/>
    </row>
    <row r="111" spans="1:4" ht="15.75" x14ac:dyDescent="0.25">
      <c r="A111" s="56" t="s">
        <v>200</v>
      </c>
      <c r="B111" s="57" t="s">
        <v>201</v>
      </c>
      <c r="C111" s="232"/>
      <c r="D111" s="232"/>
    </row>
    <row r="112" spans="1:4" ht="15.75" x14ac:dyDescent="0.25">
      <c r="A112" s="22" t="s">
        <v>202</v>
      </c>
      <c r="B112" s="57" t="s">
        <v>203</v>
      </c>
      <c r="C112" s="232"/>
      <c r="D112" s="232"/>
    </row>
    <row r="113" spans="1:4" ht="15.75" x14ac:dyDescent="0.25">
      <c r="A113" s="22" t="s">
        <v>204</v>
      </c>
      <c r="B113" s="55" t="s">
        <v>205</v>
      </c>
      <c r="C113" s="231">
        <v>36672000</v>
      </c>
      <c r="D113" s="231">
        <v>37582425</v>
      </c>
    </row>
    <row r="114" spans="1:4" ht="15.75" x14ac:dyDescent="0.25">
      <c r="A114" s="22" t="s">
        <v>206</v>
      </c>
      <c r="B114" s="52" t="s">
        <v>207</v>
      </c>
      <c r="C114" s="231">
        <v>58227045</v>
      </c>
      <c r="D114" s="231">
        <v>92280622</v>
      </c>
    </row>
    <row r="115" spans="1:4" ht="15.75" x14ac:dyDescent="0.25">
      <c r="A115" s="25" t="s">
        <v>208</v>
      </c>
      <c r="B115" s="51" t="s">
        <v>209</v>
      </c>
      <c r="C115" s="232">
        <v>58227045</v>
      </c>
      <c r="D115" s="232">
        <v>92280622</v>
      </c>
    </row>
    <row r="116" spans="1:4" ht="16.5" thickBot="1" x14ac:dyDescent="0.3">
      <c r="A116" s="58" t="s">
        <v>210</v>
      </c>
      <c r="B116" s="59" t="s">
        <v>211</v>
      </c>
      <c r="C116" s="239"/>
      <c r="D116" s="239"/>
    </row>
    <row r="117" spans="1:4" ht="16.5" thickBot="1" x14ac:dyDescent="0.3">
      <c r="A117" s="16" t="s">
        <v>24</v>
      </c>
      <c r="B117" s="61" t="s">
        <v>314</v>
      </c>
      <c r="C117" s="229">
        <f>C118+C120+C122</f>
        <v>170510282</v>
      </c>
      <c r="D117" s="229">
        <f>D118+D120+D122</f>
        <v>162215810</v>
      </c>
    </row>
    <row r="118" spans="1:4" ht="15.75" x14ac:dyDescent="0.25">
      <c r="A118" s="19" t="s">
        <v>26</v>
      </c>
      <c r="B118" s="51" t="s">
        <v>212</v>
      </c>
      <c r="C118" s="230">
        <v>61621111</v>
      </c>
      <c r="D118" s="230">
        <v>83678039</v>
      </c>
    </row>
    <row r="119" spans="1:4" ht="15.75" x14ac:dyDescent="0.25">
      <c r="A119" s="19" t="s">
        <v>28</v>
      </c>
      <c r="B119" s="62" t="s">
        <v>213</v>
      </c>
      <c r="C119" s="230">
        <v>19362249</v>
      </c>
      <c r="D119" s="230">
        <v>19362249</v>
      </c>
    </row>
    <row r="120" spans="1:4" ht="15.75" x14ac:dyDescent="0.25">
      <c r="A120" s="19" t="s">
        <v>30</v>
      </c>
      <c r="B120" s="62" t="s">
        <v>214</v>
      </c>
      <c r="C120" s="231">
        <v>107527923</v>
      </c>
      <c r="D120" s="231">
        <v>77176523</v>
      </c>
    </row>
    <row r="121" spans="1:4" ht="15.75" x14ac:dyDescent="0.25">
      <c r="A121" s="19" t="s">
        <v>32</v>
      </c>
      <c r="B121" s="62" t="s">
        <v>215</v>
      </c>
      <c r="C121" s="240"/>
      <c r="D121" s="240"/>
    </row>
    <row r="122" spans="1:4" ht="15.75" x14ac:dyDescent="0.25">
      <c r="A122" s="19" t="s">
        <v>34</v>
      </c>
      <c r="B122" s="64" t="s">
        <v>216</v>
      </c>
      <c r="C122" s="241">
        <v>1361248</v>
      </c>
      <c r="D122" s="241">
        <v>1361248</v>
      </c>
    </row>
    <row r="123" spans="1:4" ht="15.75" x14ac:dyDescent="0.25">
      <c r="A123" s="19" t="s">
        <v>36</v>
      </c>
      <c r="B123" s="65" t="s">
        <v>217</v>
      </c>
      <c r="C123" s="241"/>
      <c r="D123" s="241"/>
    </row>
    <row r="124" spans="1:4" ht="31.5" x14ac:dyDescent="0.25">
      <c r="A124" s="19" t="s">
        <v>218</v>
      </c>
      <c r="B124" s="66" t="s">
        <v>219</v>
      </c>
      <c r="C124" s="241"/>
      <c r="D124" s="241"/>
    </row>
    <row r="125" spans="1:4" ht="31.5" x14ac:dyDescent="0.25">
      <c r="A125" s="19" t="s">
        <v>220</v>
      </c>
      <c r="B125" s="55" t="s">
        <v>193</v>
      </c>
      <c r="C125" s="241"/>
      <c r="D125" s="241"/>
    </row>
    <row r="126" spans="1:4" ht="15.75" x14ac:dyDescent="0.25">
      <c r="A126" s="19" t="s">
        <v>221</v>
      </c>
      <c r="B126" s="55" t="s">
        <v>222</v>
      </c>
      <c r="C126" s="241">
        <v>1361248</v>
      </c>
      <c r="D126" s="241">
        <v>1361248</v>
      </c>
    </row>
    <row r="127" spans="1:4" ht="15.75" x14ac:dyDescent="0.25">
      <c r="A127" s="19" t="s">
        <v>223</v>
      </c>
      <c r="B127" s="55" t="s">
        <v>224</v>
      </c>
      <c r="C127" s="241"/>
      <c r="D127" s="241"/>
    </row>
    <row r="128" spans="1:4" ht="31.5" x14ac:dyDescent="0.25">
      <c r="A128" s="19" t="s">
        <v>225</v>
      </c>
      <c r="B128" s="55" t="s">
        <v>199</v>
      </c>
      <c r="C128" s="241"/>
      <c r="D128" s="241"/>
    </row>
    <row r="129" spans="1:4" ht="15.75" x14ac:dyDescent="0.25">
      <c r="A129" s="19" t="s">
        <v>226</v>
      </c>
      <c r="B129" s="55" t="s">
        <v>227</v>
      </c>
      <c r="C129" s="241"/>
      <c r="D129" s="241"/>
    </row>
    <row r="130" spans="1:4" ht="16.5" thickBot="1" x14ac:dyDescent="0.3">
      <c r="A130" s="56" t="s">
        <v>228</v>
      </c>
      <c r="B130" s="55" t="s">
        <v>229</v>
      </c>
      <c r="C130" s="242"/>
      <c r="D130" s="242"/>
    </row>
    <row r="131" spans="1:4" ht="16.5" thickBot="1" x14ac:dyDescent="0.3">
      <c r="A131" s="16" t="s">
        <v>38</v>
      </c>
      <c r="B131" s="17" t="s">
        <v>230</v>
      </c>
      <c r="C131" s="229">
        <f>C96+C117</f>
        <v>556620729</v>
      </c>
      <c r="D131" s="229">
        <f>D96+D117</f>
        <v>571980628</v>
      </c>
    </row>
    <row r="132" spans="1:4" ht="16.5" thickBot="1" x14ac:dyDescent="0.3">
      <c r="A132" s="16" t="s">
        <v>231</v>
      </c>
      <c r="B132" s="17" t="s">
        <v>232</v>
      </c>
      <c r="C132" s="229">
        <f>C133+C134+C135</f>
        <v>0</v>
      </c>
      <c r="D132" s="229">
        <f>D133+D134+D135</f>
        <v>0</v>
      </c>
    </row>
    <row r="133" spans="1:4" ht="15.75" x14ac:dyDescent="0.25">
      <c r="A133" s="19" t="s">
        <v>54</v>
      </c>
      <c r="B133" s="68" t="s">
        <v>233</v>
      </c>
      <c r="C133" s="241"/>
      <c r="D133" s="241"/>
    </row>
    <row r="134" spans="1:4" ht="15.75" x14ac:dyDescent="0.25">
      <c r="A134" s="19" t="s">
        <v>62</v>
      </c>
      <c r="B134" s="68" t="s">
        <v>234</v>
      </c>
      <c r="C134" s="241"/>
      <c r="D134" s="241"/>
    </row>
    <row r="135" spans="1:4" ht="16.5" thickBot="1" x14ac:dyDescent="0.3">
      <c r="A135" s="56" t="s">
        <v>64</v>
      </c>
      <c r="B135" s="69" t="s">
        <v>235</v>
      </c>
      <c r="C135" s="241"/>
      <c r="D135" s="241"/>
    </row>
    <row r="136" spans="1:4" ht="16.5" thickBot="1" x14ac:dyDescent="0.3">
      <c r="A136" s="16" t="s">
        <v>68</v>
      </c>
      <c r="B136" s="17" t="s">
        <v>236</v>
      </c>
      <c r="C136" s="229">
        <f>C137+C138+C139+C140+C141+C142</f>
        <v>0</v>
      </c>
      <c r="D136" s="229">
        <f>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241"/>
      <c r="D137" s="241"/>
    </row>
    <row r="138" spans="1:4" ht="15.75" x14ac:dyDescent="0.25">
      <c r="A138" s="19" t="s">
        <v>72</v>
      </c>
      <c r="B138" s="68" t="s">
        <v>238</v>
      </c>
      <c r="C138" s="241"/>
      <c r="D138" s="241"/>
    </row>
    <row r="139" spans="1:4" ht="15.75" x14ac:dyDescent="0.25">
      <c r="A139" s="19" t="s">
        <v>74</v>
      </c>
      <c r="B139" s="68" t="s">
        <v>239</v>
      </c>
      <c r="C139" s="241"/>
      <c r="D139" s="241"/>
    </row>
    <row r="140" spans="1:4" ht="15.75" x14ac:dyDescent="0.25">
      <c r="A140" s="19" t="s">
        <v>76</v>
      </c>
      <c r="B140" s="68" t="s">
        <v>240</v>
      </c>
      <c r="C140" s="241"/>
      <c r="D140" s="241"/>
    </row>
    <row r="141" spans="1:4" ht="15.75" x14ac:dyDescent="0.25">
      <c r="A141" s="19" t="s">
        <v>78</v>
      </c>
      <c r="B141" s="68" t="s">
        <v>241</v>
      </c>
      <c r="C141" s="241"/>
      <c r="D141" s="241"/>
    </row>
    <row r="142" spans="1:4" ht="16.5" thickBot="1" x14ac:dyDescent="0.3">
      <c r="A142" s="56" t="s">
        <v>80</v>
      </c>
      <c r="B142" s="69" t="s">
        <v>242</v>
      </c>
      <c r="C142" s="241"/>
      <c r="D142" s="241"/>
    </row>
    <row r="143" spans="1:4" ht="16.5" thickBot="1" x14ac:dyDescent="0.3">
      <c r="A143" s="16" t="s">
        <v>92</v>
      </c>
      <c r="B143" s="17" t="s">
        <v>243</v>
      </c>
      <c r="C143" s="229">
        <f>C144+C145+C147+C148+C146</f>
        <v>94918109</v>
      </c>
      <c r="D143" s="229">
        <f>D144+D145+D147+D148+D146</f>
        <v>98261109</v>
      </c>
    </row>
    <row r="144" spans="1:4" ht="15.75" x14ac:dyDescent="0.25">
      <c r="A144" s="19" t="s">
        <v>94</v>
      </c>
      <c r="B144" s="68" t="s">
        <v>244</v>
      </c>
      <c r="C144" s="241"/>
      <c r="D144" s="241"/>
    </row>
    <row r="145" spans="1:4" ht="15.75" x14ac:dyDescent="0.25">
      <c r="A145" s="19" t="s">
        <v>96</v>
      </c>
      <c r="B145" s="68" t="s">
        <v>245</v>
      </c>
      <c r="C145" s="241">
        <v>1041798</v>
      </c>
      <c r="D145" s="241">
        <v>1041798</v>
      </c>
    </row>
    <row r="146" spans="1:4" ht="15.75" x14ac:dyDescent="0.25">
      <c r="A146" s="19" t="s">
        <v>98</v>
      </c>
      <c r="B146" s="68" t="s">
        <v>246</v>
      </c>
      <c r="C146" s="241">
        <v>93876311</v>
      </c>
      <c r="D146" s="241">
        <v>97219311</v>
      </c>
    </row>
    <row r="147" spans="1:4" ht="15.75" x14ac:dyDescent="0.25">
      <c r="A147" s="19" t="s">
        <v>100</v>
      </c>
      <c r="B147" s="68" t="s">
        <v>247</v>
      </c>
      <c r="C147" s="241"/>
      <c r="D147" s="241"/>
    </row>
    <row r="148" spans="1:4" ht="16.5" thickBot="1" x14ac:dyDescent="0.3">
      <c r="A148" s="56" t="s">
        <v>102</v>
      </c>
      <c r="B148" s="69" t="s">
        <v>248</v>
      </c>
      <c r="C148" s="241"/>
      <c r="D148" s="241"/>
    </row>
    <row r="149" spans="1:4" ht="16.5" thickBot="1" x14ac:dyDescent="0.3">
      <c r="A149" s="16" t="s">
        <v>249</v>
      </c>
      <c r="B149" s="17" t="s">
        <v>250</v>
      </c>
      <c r="C149" s="243">
        <f>C150+C151+C152+C153+C154</f>
        <v>0</v>
      </c>
      <c r="D149" s="243">
        <f>D150+D151+D152+D153+D154</f>
        <v>0</v>
      </c>
    </row>
    <row r="150" spans="1:4" ht="15.75" x14ac:dyDescent="0.25">
      <c r="A150" s="19" t="s">
        <v>106</v>
      </c>
      <c r="B150" s="68" t="s">
        <v>251</v>
      </c>
      <c r="C150" s="241"/>
      <c r="D150" s="241"/>
    </row>
    <row r="151" spans="1:4" ht="15.75" x14ac:dyDescent="0.25">
      <c r="A151" s="19" t="s">
        <v>108</v>
      </c>
      <c r="B151" s="68" t="s">
        <v>252</v>
      </c>
      <c r="C151" s="241"/>
      <c r="D151" s="241"/>
    </row>
    <row r="152" spans="1:4" ht="15.75" x14ac:dyDescent="0.25">
      <c r="A152" s="19" t="s">
        <v>110</v>
      </c>
      <c r="B152" s="68" t="s">
        <v>253</v>
      </c>
      <c r="C152" s="241"/>
      <c r="D152" s="241"/>
    </row>
    <row r="153" spans="1:4" ht="31.5" x14ac:dyDescent="0.25">
      <c r="A153" s="19" t="s">
        <v>112</v>
      </c>
      <c r="B153" s="68" t="s">
        <v>254</v>
      </c>
      <c r="C153" s="241"/>
      <c r="D153" s="241"/>
    </row>
    <row r="154" spans="1:4" ht="16.5" thickBot="1" x14ac:dyDescent="0.3">
      <c r="A154" s="56" t="s">
        <v>255</v>
      </c>
      <c r="B154" s="69" t="s">
        <v>256</v>
      </c>
      <c r="C154" s="242"/>
      <c r="D154" s="242"/>
    </row>
    <row r="155" spans="1:4" ht="16.5" thickBot="1" x14ac:dyDescent="0.3">
      <c r="A155" s="71" t="s">
        <v>114</v>
      </c>
      <c r="B155" s="17" t="s">
        <v>257</v>
      </c>
      <c r="C155" s="243"/>
      <c r="D155" s="243"/>
    </row>
    <row r="156" spans="1:4" ht="16.5" thickBot="1" x14ac:dyDescent="0.3">
      <c r="A156" s="71" t="s">
        <v>124</v>
      </c>
      <c r="B156" s="17" t="s">
        <v>258</v>
      </c>
      <c r="C156" s="243"/>
      <c r="D156" s="243"/>
    </row>
    <row r="157" spans="1:4" ht="16.5" thickBot="1" x14ac:dyDescent="0.3">
      <c r="A157" s="16" t="s">
        <v>259</v>
      </c>
      <c r="B157" s="17" t="s">
        <v>260</v>
      </c>
      <c r="C157" s="244">
        <f>C132+C136+C143+C149+C155+C156</f>
        <v>94918109</v>
      </c>
      <c r="D157" s="244">
        <f>D132+D136+D143+D149+D155+D156</f>
        <v>98261109</v>
      </c>
    </row>
    <row r="158" spans="1:4" ht="16.5" thickBot="1" x14ac:dyDescent="0.3">
      <c r="A158" s="73" t="s">
        <v>261</v>
      </c>
      <c r="B158" s="74" t="s">
        <v>262</v>
      </c>
      <c r="C158" s="244">
        <f>C131+C157</f>
        <v>651538838</v>
      </c>
      <c r="D158" s="244">
        <f>D131+D157</f>
        <v>670241737</v>
      </c>
    </row>
    <row r="159" spans="1:4" ht="15.75" x14ac:dyDescent="0.25">
      <c r="A159" s="222"/>
      <c r="B159" s="223"/>
      <c r="C159" s="224"/>
    </row>
    <row r="160" spans="1:4" s="217" customFormat="1" x14ac:dyDescent="0.25">
      <c r="A160" s="294" t="s">
        <v>451</v>
      </c>
      <c r="B160" s="294"/>
      <c r="C160" s="294"/>
    </row>
    <row r="161" spans="1:4" s="217" customFormat="1" ht="15.75" thickBot="1" x14ac:dyDescent="0.3">
      <c r="A161" s="295"/>
      <c r="B161" s="295"/>
      <c r="C161" s="218"/>
    </row>
    <row r="162" spans="1:4" s="217" customFormat="1" ht="29.25" thickBot="1" x14ac:dyDescent="0.3">
      <c r="A162" s="219">
        <v>1</v>
      </c>
      <c r="B162" s="220" t="s">
        <v>452</v>
      </c>
      <c r="C162" s="221">
        <f>+C68-C131</f>
        <v>-158641281</v>
      </c>
      <c r="D162" s="221">
        <f>+D68-D131</f>
        <v>-155298281</v>
      </c>
    </row>
    <row r="163" spans="1:4" s="217" customFormat="1" ht="29.25" thickBot="1" x14ac:dyDescent="0.3">
      <c r="A163" s="219" t="s">
        <v>24</v>
      </c>
      <c r="B163" s="220" t="s">
        <v>453</v>
      </c>
      <c r="C163" s="221">
        <f>+C92-C157</f>
        <v>158641281</v>
      </c>
      <c r="D163" s="221">
        <f>+D92-D157</f>
        <v>155298281</v>
      </c>
    </row>
    <row r="164" spans="1:4" ht="16.5" thickBot="1" x14ac:dyDescent="0.3">
      <c r="A164" s="75"/>
      <c r="B164" s="76"/>
      <c r="C164" s="77"/>
    </row>
    <row r="165" spans="1:4" ht="16.5" thickBot="1" x14ac:dyDescent="0.3">
      <c r="A165" s="78" t="s">
        <v>263</v>
      </c>
      <c r="B165" s="79"/>
      <c r="C165" s="80">
        <v>36</v>
      </c>
      <c r="D165" s="80">
        <v>37</v>
      </c>
    </row>
    <row r="166" spans="1:4" ht="16.5" thickBot="1" x14ac:dyDescent="0.3">
      <c r="A166" s="78" t="s">
        <v>264</v>
      </c>
      <c r="B166" s="79"/>
      <c r="C166" s="80">
        <v>21</v>
      </c>
      <c r="D166" s="80">
        <v>21</v>
      </c>
    </row>
  </sheetData>
  <mergeCells count="5">
    <mergeCell ref="A160:C160"/>
    <mergeCell ref="A161:B161"/>
    <mergeCell ref="A2:D2"/>
    <mergeCell ref="A3:D3"/>
    <mergeCell ref="A1:D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portrait" r:id="rId1"/>
  <rowBreaks count="3" manualBreakCount="3">
    <brk id="51" max="16383" man="1"/>
    <brk id="93" max="16383" man="1"/>
    <brk id="1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161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4.85546875" bestFit="1" customWidth="1"/>
  </cols>
  <sheetData>
    <row r="1" spans="1:4" ht="15.75" x14ac:dyDescent="0.25">
      <c r="A1" s="291" t="s">
        <v>340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498</v>
      </c>
      <c r="B3" s="293"/>
      <c r="C3" s="293"/>
      <c r="D3" s="293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1</v>
      </c>
      <c r="C5" s="4"/>
      <c r="D5" s="4"/>
    </row>
    <row r="6" spans="1:4" ht="32.25" thickBot="1" x14ac:dyDescent="0.3">
      <c r="A6" s="87" t="s">
        <v>2</v>
      </c>
      <c r="B6" s="85" t="s">
        <v>268</v>
      </c>
      <c r="C6" s="6"/>
      <c r="D6" s="6"/>
    </row>
    <row r="7" spans="1:4" ht="16.5" thickBot="1" x14ac:dyDescent="0.3">
      <c r="A7" s="129"/>
      <c r="B7" s="7"/>
      <c r="C7" s="299" t="s">
        <v>375</v>
      </c>
      <c r="D7" s="299"/>
    </row>
    <row r="8" spans="1:4" ht="32.25" thickBot="1" x14ac:dyDescent="0.3">
      <c r="A8" s="8" t="s">
        <v>4</v>
      </c>
      <c r="B8" s="9" t="s">
        <v>5</v>
      </c>
      <c r="C8" s="86" t="s">
        <v>471</v>
      </c>
      <c r="D8" s="86" t="s">
        <v>472</v>
      </c>
    </row>
    <row r="9" spans="1: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4" ht="16.5" thickBot="1" x14ac:dyDescent="0.3">
      <c r="A10" s="13"/>
      <c r="B10" s="14" t="s">
        <v>9</v>
      </c>
      <c r="C10" s="15"/>
      <c r="D10" s="15"/>
    </row>
    <row r="11" spans="1:4" ht="16.5" thickBot="1" x14ac:dyDescent="0.3">
      <c r="A11" s="16" t="s">
        <v>10</v>
      </c>
      <c r="B11" s="17" t="s">
        <v>11</v>
      </c>
      <c r="C11" s="18">
        <f>C12+C13+C14+C15+C16+C17</f>
        <v>39253228</v>
      </c>
      <c r="D11" s="18">
        <f>D12+D13+D14+D15+D16+D17</f>
        <v>44861588</v>
      </c>
    </row>
    <row r="12" spans="1:4" ht="15.75" x14ac:dyDescent="0.25">
      <c r="A12" s="19" t="s">
        <v>12</v>
      </c>
      <c r="B12" s="20" t="s">
        <v>13</v>
      </c>
      <c r="C12" s="21">
        <v>10560930</v>
      </c>
      <c r="D12" s="21">
        <f>SUM('2'!D12-'3-b'!D12)</f>
        <v>12337930</v>
      </c>
    </row>
    <row r="13" spans="1:4" ht="17.25" customHeight="1" x14ac:dyDescent="0.25">
      <c r="A13" s="22" t="s">
        <v>14</v>
      </c>
      <c r="B13" s="23" t="s">
        <v>15</v>
      </c>
      <c r="C13" s="24"/>
      <c r="D13" s="21">
        <f>SUM('2'!D13-'3-b'!D13)</f>
        <v>0</v>
      </c>
    </row>
    <row r="14" spans="1:4" ht="15.75" x14ac:dyDescent="0.25">
      <c r="A14" s="22" t="s">
        <v>16</v>
      </c>
      <c r="B14" s="23" t="s">
        <v>17</v>
      </c>
      <c r="C14" s="24">
        <v>26892298</v>
      </c>
      <c r="D14" s="21">
        <f>SUM('2'!D14-'3-b'!D14)</f>
        <v>28478298</v>
      </c>
    </row>
    <row r="15" spans="1:4" ht="15.75" x14ac:dyDescent="0.25">
      <c r="A15" s="22" t="s">
        <v>18</v>
      </c>
      <c r="B15" s="23" t="s">
        <v>19</v>
      </c>
      <c r="C15" s="24">
        <v>1800000</v>
      </c>
      <c r="D15" s="21">
        <f>SUM('2'!D15-'3-b'!D15)</f>
        <v>1800000</v>
      </c>
    </row>
    <row r="16" spans="1:4" ht="15.75" x14ac:dyDescent="0.25">
      <c r="A16" s="22" t="s">
        <v>20</v>
      </c>
      <c r="B16" s="23" t="s">
        <v>21</v>
      </c>
      <c r="C16" s="24"/>
      <c r="D16" s="21">
        <f>SUM('2'!D16-'3-b'!D16)</f>
        <v>2245360</v>
      </c>
    </row>
    <row r="17" spans="1:4" ht="16.5" thickBot="1" x14ac:dyDescent="0.3">
      <c r="A17" s="25" t="s">
        <v>22</v>
      </c>
      <c r="B17" s="26" t="s">
        <v>23</v>
      </c>
      <c r="C17" s="24"/>
      <c r="D17" s="21">
        <f>SUM('2'!D17-'3-b'!D17)</f>
        <v>0</v>
      </c>
    </row>
    <row r="18" spans="1:4" ht="32.25" thickBot="1" x14ac:dyDescent="0.3">
      <c r="A18" s="16" t="s">
        <v>24</v>
      </c>
      <c r="B18" s="27" t="s">
        <v>25</v>
      </c>
      <c r="C18" s="18">
        <f>C19+C20+C21+C22+C23</f>
        <v>95710373</v>
      </c>
      <c r="D18" s="18">
        <f>D19+D20+D21+D22+D23</f>
        <v>105856389</v>
      </c>
    </row>
    <row r="19" spans="1:4" ht="15.75" x14ac:dyDescent="0.25">
      <c r="A19" s="19" t="s">
        <v>26</v>
      </c>
      <c r="B19" s="20" t="s">
        <v>27</v>
      </c>
      <c r="C19" s="21"/>
      <c r="D19" s="21">
        <f>SUM('2'!D19-'3-b'!D19)</f>
        <v>0</v>
      </c>
    </row>
    <row r="20" spans="1:4" ht="18" customHeight="1" x14ac:dyDescent="0.25">
      <c r="A20" s="22" t="s">
        <v>28</v>
      </c>
      <c r="B20" s="23" t="s">
        <v>29</v>
      </c>
      <c r="C20" s="24"/>
      <c r="D20" s="21">
        <f>SUM('2'!D20-'3-b'!D20)</f>
        <v>0</v>
      </c>
    </row>
    <row r="21" spans="1:4" ht="15.75" x14ac:dyDescent="0.25">
      <c r="A21" s="22" t="s">
        <v>30</v>
      </c>
      <c r="B21" s="23" t="s">
        <v>31</v>
      </c>
      <c r="C21" s="24"/>
      <c r="D21" s="21">
        <f>SUM('2'!D21-'3-b'!D21)</f>
        <v>0</v>
      </c>
    </row>
    <row r="22" spans="1:4" ht="15.75" x14ac:dyDescent="0.25">
      <c r="A22" s="22" t="s">
        <v>32</v>
      </c>
      <c r="B22" s="23" t="s">
        <v>33</v>
      </c>
      <c r="C22" s="24"/>
      <c r="D22" s="21">
        <f>SUM('2'!D22-'3-b'!D22)</f>
        <v>0</v>
      </c>
    </row>
    <row r="23" spans="1:4" ht="15.75" x14ac:dyDescent="0.25">
      <c r="A23" s="22" t="s">
        <v>34</v>
      </c>
      <c r="B23" s="23" t="s">
        <v>35</v>
      </c>
      <c r="C23" s="24">
        <v>95710373</v>
      </c>
      <c r="D23" s="21">
        <f>SUM('2'!D23-'3-b'!D23)</f>
        <v>105856389</v>
      </c>
    </row>
    <row r="24" spans="1:4" ht="16.5" thickBot="1" x14ac:dyDescent="0.3">
      <c r="A24" s="25" t="s">
        <v>36</v>
      </c>
      <c r="B24" s="26" t="s">
        <v>37</v>
      </c>
      <c r="C24" s="28">
        <v>83083423</v>
      </c>
      <c r="D24" s="21">
        <f>SUM('2'!D24-'3-b'!D24)</f>
        <v>88921483</v>
      </c>
    </row>
    <row r="25" spans="1:4" ht="32.25" thickBot="1" x14ac:dyDescent="0.3">
      <c r="A25" s="16" t="s">
        <v>38</v>
      </c>
      <c r="B25" s="17" t="s">
        <v>39</v>
      </c>
      <c r="C25" s="18">
        <f>C26+C27+C28+C29+C30</f>
        <v>19362249</v>
      </c>
      <c r="D25" s="18">
        <f>D26+D27+D28+D29+D30</f>
        <v>19362249</v>
      </c>
    </row>
    <row r="26" spans="1:4" ht="15.75" x14ac:dyDescent="0.25">
      <c r="A26" s="19" t="s">
        <v>40</v>
      </c>
      <c r="B26" s="20" t="s">
        <v>41</v>
      </c>
      <c r="C26" s="21"/>
      <c r="D26" s="21">
        <f>SUM('2'!D26-'3-b'!D26)</f>
        <v>0</v>
      </c>
    </row>
    <row r="27" spans="1:4" ht="15.75" x14ac:dyDescent="0.25">
      <c r="A27" s="22" t="s">
        <v>42</v>
      </c>
      <c r="B27" s="23" t="s">
        <v>43</v>
      </c>
      <c r="C27" s="24"/>
      <c r="D27" s="21">
        <f>SUM('2'!D27-'3-b'!D27)</f>
        <v>0</v>
      </c>
    </row>
    <row r="28" spans="1:4" ht="31.5" x14ac:dyDescent="0.25">
      <c r="A28" s="22" t="s">
        <v>44</v>
      </c>
      <c r="B28" s="23" t="s">
        <v>45</v>
      </c>
      <c r="C28" s="24"/>
      <c r="D28" s="21">
        <f>SUM('2'!D28-'3-b'!D28)</f>
        <v>0</v>
      </c>
    </row>
    <row r="29" spans="1:4" ht="31.5" x14ac:dyDescent="0.25">
      <c r="A29" s="22" t="s">
        <v>46</v>
      </c>
      <c r="B29" s="23" t="s">
        <v>47</v>
      </c>
      <c r="C29" s="24"/>
      <c r="D29" s="21">
        <f>SUM('2'!D29-'3-b'!D29)</f>
        <v>0</v>
      </c>
    </row>
    <row r="30" spans="1:4" ht="15.75" x14ac:dyDescent="0.25">
      <c r="A30" s="22" t="s">
        <v>48</v>
      </c>
      <c r="B30" s="23" t="s">
        <v>49</v>
      </c>
      <c r="C30" s="24">
        <f>SUM('2'!C30)</f>
        <v>19362249</v>
      </c>
      <c r="D30" s="21">
        <f>SUM('2'!D30-'3-b'!D30)</f>
        <v>19362249</v>
      </c>
    </row>
    <row r="31" spans="1:4" ht="16.5" thickBot="1" x14ac:dyDescent="0.3">
      <c r="A31" s="25" t="s">
        <v>50</v>
      </c>
      <c r="B31" s="26" t="s">
        <v>51</v>
      </c>
      <c r="C31" s="28">
        <f>SUM('2'!C31)</f>
        <v>19362249</v>
      </c>
      <c r="D31" s="21">
        <f>SUM('2'!D31-'3-b'!D31)</f>
        <v>19362249</v>
      </c>
    </row>
    <row r="32" spans="1:4" ht="16.5" thickBot="1" x14ac:dyDescent="0.3">
      <c r="A32" s="16" t="s">
        <v>52</v>
      </c>
      <c r="B32" s="17" t="s">
        <v>53</v>
      </c>
      <c r="C32" s="18">
        <f>C33+C37+C38+C39</f>
        <v>200836788</v>
      </c>
      <c r="D32" s="18">
        <f>D33+D37+D38+D39</f>
        <v>199926363</v>
      </c>
    </row>
    <row r="33" spans="1:4" ht="15.75" x14ac:dyDescent="0.25">
      <c r="A33" s="19" t="s">
        <v>54</v>
      </c>
      <c r="B33" s="20" t="s">
        <v>55</v>
      </c>
      <c r="C33" s="29">
        <f>+C34+C35+C36</f>
        <v>199208747</v>
      </c>
      <c r="D33" s="29">
        <f>+D34+D35+D36</f>
        <v>198298322</v>
      </c>
    </row>
    <row r="34" spans="1:4" ht="15.75" x14ac:dyDescent="0.25">
      <c r="A34" s="22" t="s">
        <v>56</v>
      </c>
      <c r="B34" s="23" t="s">
        <v>57</v>
      </c>
      <c r="C34" s="24">
        <f>SUM('2'!C34)</f>
        <v>1216675</v>
      </c>
      <c r="D34" s="24">
        <f>SUM('2'!D34-'3-b'!D34)</f>
        <v>1216675</v>
      </c>
    </row>
    <row r="35" spans="1:4" ht="15.75" x14ac:dyDescent="0.25">
      <c r="A35" s="22" t="s">
        <v>58</v>
      </c>
      <c r="B35" s="23" t="s">
        <v>59</v>
      </c>
      <c r="C35" s="24"/>
      <c r="D35" s="24">
        <f>SUM('2'!D35-'3-b'!D35)</f>
        <v>0</v>
      </c>
    </row>
    <row r="36" spans="1:4" ht="15.75" x14ac:dyDescent="0.25">
      <c r="A36" s="22" t="s">
        <v>60</v>
      </c>
      <c r="B36" s="30" t="s">
        <v>61</v>
      </c>
      <c r="C36" s="24">
        <f>SUM('2'!C36)-'3-b'!C36</f>
        <v>197992072</v>
      </c>
      <c r="D36" s="24">
        <f>SUM('2'!D36-'3-b'!D36)</f>
        <v>197081647</v>
      </c>
    </row>
    <row r="37" spans="1:4" ht="15.75" x14ac:dyDescent="0.25">
      <c r="A37" s="22" t="s">
        <v>62</v>
      </c>
      <c r="B37" s="23" t="s">
        <v>63</v>
      </c>
      <c r="C37" s="24">
        <f>SUM('2'!C37)</f>
        <v>1263794</v>
      </c>
      <c r="D37" s="24">
        <f>SUM('2'!D37-'3-b'!D37)</f>
        <v>1263794</v>
      </c>
    </row>
    <row r="38" spans="1:4" ht="15.75" x14ac:dyDescent="0.25">
      <c r="A38" s="22" t="s">
        <v>64</v>
      </c>
      <c r="B38" s="23" t="s">
        <v>65</v>
      </c>
      <c r="C38" s="24">
        <v>0</v>
      </c>
      <c r="D38" s="24">
        <f>SUM('2'!D38-'3-b'!D38)</f>
        <v>0</v>
      </c>
    </row>
    <row r="39" spans="1:4" ht="16.5" thickBot="1" x14ac:dyDescent="0.3">
      <c r="A39" s="25" t="s">
        <v>66</v>
      </c>
      <c r="B39" s="26" t="s">
        <v>67</v>
      </c>
      <c r="C39" s="28">
        <f>SUM('2'!C39)</f>
        <v>364247</v>
      </c>
      <c r="D39" s="24">
        <f>SUM('2'!D39-'3-b'!D39)</f>
        <v>364247</v>
      </c>
    </row>
    <row r="40" spans="1:4" ht="16.5" thickBot="1" x14ac:dyDescent="0.3">
      <c r="A40" s="16" t="s">
        <v>68</v>
      </c>
      <c r="B40" s="17" t="s">
        <v>69</v>
      </c>
      <c r="C40" s="18">
        <f>SUM(C41:C51)</f>
        <v>2703210</v>
      </c>
      <c r="D40" s="18">
        <f>SUM(D41:D51)</f>
        <v>4343178</v>
      </c>
    </row>
    <row r="41" spans="1:4" ht="15.75" x14ac:dyDescent="0.25">
      <c r="A41" s="19" t="s">
        <v>70</v>
      </c>
      <c r="B41" s="20" t="s">
        <v>71</v>
      </c>
      <c r="C41" s="21"/>
      <c r="D41" s="21">
        <f>SUM('2'!D41-'3-b'!D41)</f>
        <v>0</v>
      </c>
    </row>
    <row r="42" spans="1:4" ht="15.75" x14ac:dyDescent="0.25">
      <c r="A42" s="22" t="s">
        <v>72</v>
      </c>
      <c r="B42" s="23" t="s">
        <v>73</v>
      </c>
      <c r="C42" s="24">
        <v>1624000</v>
      </c>
      <c r="D42" s="21">
        <f>SUM('2'!D42-'3-b'!D42)</f>
        <v>2672000</v>
      </c>
    </row>
    <row r="43" spans="1:4" ht="15.75" x14ac:dyDescent="0.25">
      <c r="A43" s="22" t="s">
        <v>74</v>
      </c>
      <c r="B43" s="23" t="s">
        <v>75</v>
      </c>
      <c r="C43" s="24"/>
      <c r="D43" s="21">
        <f>SUM('2'!D43-'3-b'!D43)</f>
        <v>58774</v>
      </c>
    </row>
    <row r="44" spans="1:4" ht="15.75" x14ac:dyDescent="0.25">
      <c r="A44" s="22" t="s">
        <v>76</v>
      </c>
      <c r="B44" s="23" t="s">
        <v>77</v>
      </c>
      <c r="C44" s="24"/>
      <c r="D44" s="21">
        <f>SUM('2'!D44-'3-b'!D44)</f>
        <v>121410</v>
      </c>
    </row>
    <row r="45" spans="1:4" ht="15.75" x14ac:dyDescent="0.25">
      <c r="A45" s="22" t="s">
        <v>78</v>
      </c>
      <c r="B45" s="23" t="s">
        <v>79</v>
      </c>
      <c r="C45" s="24">
        <v>1075210</v>
      </c>
      <c r="D45" s="21">
        <f>SUM('2'!D45-'3-b'!D45)</f>
        <v>1075210</v>
      </c>
    </row>
    <row r="46" spans="1:4" ht="15.75" x14ac:dyDescent="0.25">
      <c r="A46" s="22" t="s">
        <v>80</v>
      </c>
      <c r="B46" s="23" t="s">
        <v>81</v>
      </c>
      <c r="C46" s="24"/>
      <c r="D46" s="21">
        <f>SUM('2'!D46-'3-b'!D46)</f>
        <v>411784</v>
      </c>
    </row>
    <row r="47" spans="1:4" ht="15.75" x14ac:dyDescent="0.25">
      <c r="A47" s="22" t="s">
        <v>82</v>
      </c>
      <c r="B47" s="23" t="s">
        <v>83</v>
      </c>
      <c r="C47" s="24"/>
      <c r="D47" s="21">
        <f>SUM('2'!D47-'3-b'!D47)</f>
        <v>0</v>
      </c>
    </row>
    <row r="48" spans="1:4" ht="15.75" x14ac:dyDescent="0.25">
      <c r="A48" s="22" t="s">
        <v>84</v>
      </c>
      <c r="B48" s="23" t="s">
        <v>85</v>
      </c>
      <c r="C48" s="24">
        <v>4000</v>
      </c>
      <c r="D48" s="21">
        <f>SUM('2'!D48-'3-b'!D48)</f>
        <v>4000</v>
      </c>
    </row>
    <row r="49" spans="1:4" ht="15.75" x14ac:dyDescent="0.25">
      <c r="A49" s="22" t="s">
        <v>86</v>
      </c>
      <c r="B49" s="23" t="s">
        <v>87</v>
      </c>
      <c r="C49" s="24"/>
      <c r="D49" s="21">
        <f>SUM('2'!D49-'3-b'!D49)</f>
        <v>0</v>
      </c>
    </row>
    <row r="50" spans="1:4" ht="15.75" x14ac:dyDescent="0.25">
      <c r="A50" s="25" t="s">
        <v>88</v>
      </c>
      <c r="B50" s="26" t="s">
        <v>89</v>
      </c>
      <c r="C50" s="28"/>
      <c r="D50" s="21">
        <f>SUM('2'!D50-'3-b'!D50)</f>
        <v>0</v>
      </c>
    </row>
    <row r="51" spans="1:4" ht="16.5" thickBot="1" x14ac:dyDescent="0.3">
      <c r="A51" s="25" t="s">
        <v>90</v>
      </c>
      <c r="B51" s="26" t="s">
        <v>91</v>
      </c>
      <c r="C51" s="28"/>
      <c r="D51" s="21">
        <f>SUM('2'!D51-'3-b'!D51)</f>
        <v>0</v>
      </c>
    </row>
    <row r="52" spans="1:4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</row>
    <row r="53" spans="1:4" ht="15.75" x14ac:dyDescent="0.25">
      <c r="A53" s="19" t="s">
        <v>94</v>
      </c>
      <c r="B53" s="20" t="s">
        <v>95</v>
      </c>
      <c r="C53" s="21"/>
      <c r="D53" s="21">
        <f>SUM('2'!D53-'3-b'!D53)</f>
        <v>0</v>
      </c>
    </row>
    <row r="54" spans="1:4" ht="15.75" x14ac:dyDescent="0.25">
      <c r="A54" s="22" t="s">
        <v>96</v>
      </c>
      <c r="B54" s="23" t="s">
        <v>97</v>
      </c>
      <c r="C54" s="24"/>
      <c r="D54" s="21">
        <f>SUM('2'!D54-'3-b'!D54)</f>
        <v>0</v>
      </c>
    </row>
    <row r="55" spans="1:4" ht="15.75" x14ac:dyDescent="0.25">
      <c r="A55" s="22" t="s">
        <v>98</v>
      </c>
      <c r="B55" s="23" t="s">
        <v>99</v>
      </c>
      <c r="C55" s="24"/>
      <c r="D55" s="21">
        <f>SUM('2'!D55-'3-b'!D55)</f>
        <v>0</v>
      </c>
    </row>
    <row r="56" spans="1:4" ht="15.75" x14ac:dyDescent="0.25">
      <c r="A56" s="22" t="s">
        <v>100</v>
      </c>
      <c r="B56" s="23" t="s">
        <v>101</v>
      </c>
      <c r="C56" s="24"/>
      <c r="D56" s="21">
        <f>SUM('2'!D56-'3-b'!D56)</f>
        <v>0</v>
      </c>
    </row>
    <row r="57" spans="1:4" ht="16.5" thickBot="1" x14ac:dyDescent="0.3">
      <c r="A57" s="25" t="s">
        <v>102</v>
      </c>
      <c r="B57" s="26" t="s">
        <v>103</v>
      </c>
      <c r="C57" s="28"/>
      <c r="D57" s="21">
        <f>SUM('2'!D57-'3-b'!D57)</f>
        <v>0</v>
      </c>
    </row>
    <row r="58" spans="1:4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108555</v>
      </c>
    </row>
    <row r="59" spans="1:4" ht="31.5" x14ac:dyDescent="0.25">
      <c r="A59" s="19" t="s">
        <v>106</v>
      </c>
      <c r="B59" s="20" t="s">
        <v>107</v>
      </c>
      <c r="C59" s="21"/>
      <c r="D59" s="21">
        <f>SUM('2'!D59-'3-b'!D59)</f>
        <v>0</v>
      </c>
    </row>
    <row r="60" spans="1:4" ht="31.5" x14ac:dyDescent="0.25">
      <c r="A60" s="22" t="s">
        <v>108</v>
      </c>
      <c r="B60" s="23" t="s">
        <v>109</v>
      </c>
      <c r="C60" s="24"/>
      <c r="D60" s="21">
        <f>SUM('2'!D60-'3-b'!D60)</f>
        <v>108555</v>
      </c>
    </row>
    <row r="61" spans="1:4" ht="15.75" x14ac:dyDescent="0.25">
      <c r="A61" s="22" t="s">
        <v>110</v>
      </c>
      <c r="B61" s="23" t="s">
        <v>111</v>
      </c>
      <c r="C61" s="24"/>
      <c r="D61" s="21">
        <f>SUM('2'!D61-'3-b'!D61)</f>
        <v>0</v>
      </c>
    </row>
    <row r="62" spans="1:4" ht="16.5" thickBot="1" x14ac:dyDescent="0.3">
      <c r="A62" s="25" t="s">
        <v>112</v>
      </c>
      <c r="B62" s="26" t="s">
        <v>113</v>
      </c>
      <c r="C62" s="28"/>
      <c r="D62" s="21">
        <f>SUM('2'!D62-'3-b'!D62)</f>
        <v>0</v>
      </c>
    </row>
    <row r="63" spans="1:4" ht="16.5" thickBot="1" x14ac:dyDescent="0.3">
      <c r="A63" s="16" t="s">
        <v>114</v>
      </c>
      <c r="B63" s="27" t="s">
        <v>115</v>
      </c>
      <c r="C63" s="18">
        <f>SUM(C64:C66)</f>
        <v>2241600</v>
      </c>
      <c r="D63" s="18">
        <f>SUM(D64:D66)</f>
        <v>3441600</v>
      </c>
    </row>
    <row r="64" spans="1:4" ht="31.5" x14ac:dyDescent="0.25">
      <c r="A64" s="19" t="s">
        <v>116</v>
      </c>
      <c r="B64" s="20" t="s">
        <v>117</v>
      </c>
      <c r="C64" s="24"/>
      <c r="D64" s="24">
        <f>SUM('2'!D64-'3-b'!D64)</f>
        <v>0</v>
      </c>
    </row>
    <row r="65" spans="1:4" ht="31.5" x14ac:dyDescent="0.25">
      <c r="A65" s="22" t="s">
        <v>118</v>
      </c>
      <c r="B65" s="23" t="s">
        <v>119</v>
      </c>
      <c r="C65" s="24">
        <v>41600</v>
      </c>
      <c r="D65" s="24">
        <f>SUM('2'!D65-'3-b'!D65)</f>
        <v>41600</v>
      </c>
    </row>
    <row r="66" spans="1:4" ht="15.75" x14ac:dyDescent="0.25">
      <c r="A66" s="22" t="s">
        <v>120</v>
      </c>
      <c r="B66" s="23" t="s">
        <v>121</v>
      </c>
      <c r="C66" s="179">
        <v>2200000</v>
      </c>
      <c r="D66" s="24">
        <f>SUM('2'!D66-'3-b'!D66)</f>
        <v>3400000</v>
      </c>
    </row>
    <row r="67" spans="1:4" ht="16.5" thickBot="1" x14ac:dyDescent="0.3">
      <c r="A67" s="25" t="s">
        <v>122</v>
      </c>
      <c r="B67" s="26" t="s">
        <v>123</v>
      </c>
      <c r="C67" s="24"/>
      <c r="D67" s="24">
        <f>SUM('2'!D67-'3-b'!D67)</f>
        <v>0</v>
      </c>
    </row>
    <row r="68" spans="1:4" ht="16.5" thickBot="1" x14ac:dyDescent="0.3">
      <c r="A68" s="16" t="s">
        <v>124</v>
      </c>
      <c r="B68" s="17" t="s">
        <v>125</v>
      </c>
      <c r="C68" s="18">
        <f>C11+C18+C25+C32+C40+C52+C58+C63</f>
        <v>360107448</v>
      </c>
      <c r="D68" s="18">
        <f>D11+D18+D25+D32+D40+D52+D58+D63</f>
        <v>377899922</v>
      </c>
    </row>
    <row r="69" spans="1:4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</row>
    <row r="70" spans="1:4" ht="15.75" x14ac:dyDescent="0.25">
      <c r="A70" s="19" t="s">
        <v>128</v>
      </c>
      <c r="B70" s="20" t="s">
        <v>129</v>
      </c>
      <c r="C70" s="24"/>
      <c r="D70" s="24">
        <f>SUM('2'!D70-'3-b'!D70)</f>
        <v>0</v>
      </c>
    </row>
    <row r="71" spans="1:4" ht="15.75" x14ac:dyDescent="0.25">
      <c r="A71" s="22" t="s">
        <v>130</v>
      </c>
      <c r="B71" s="23" t="s">
        <v>131</v>
      </c>
      <c r="C71" s="24"/>
      <c r="D71" s="24">
        <f>SUM('2'!D71-'3-b'!D71)</f>
        <v>0</v>
      </c>
    </row>
    <row r="72" spans="1:4" ht="16.5" thickBot="1" x14ac:dyDescent="0.3">
      <c r="A72" s="25" t="s">
        <v>132</v>
      </c>
      <c r="B72" s="32" t="s">
        <v>334</v>
      </c>
      <c r="C72" s="24"/>
      <c r="D72" s="24">
        <f>SUM('2'!D72-'3-b'!D72)</f>
        <v>0</v>
      </c>
    </row>
    <row r="73" spans="1:4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</row>
    <row r="74" spans="1:4" ht="15.75" x14ac:dyDescent="0.25">
      <c r="A74" s="19" t="s">
        <v>136</v>
      </c>
      <c r="B74" s="20" t="s">
        <v>137</v>
      </c>
      <c r="C74" s="24"/>
      <c r="D74" s="24">
        <f>SUM('2'!D74-'3-b'!D74)</f>
        <v>0</v>
      </c>
    </row>
    <row r="75" spans="1:4" ht="15.75" x14ac:dyDescent="0.25">
      <c r="A75" s="22" t="s">
        <v>138</v>
      </c>
      <c r="B75" s="23" t="s">
        <v>139</v>
      </c>
      <c r="C75" s="24"/>
      <c r="D75" s="24">
        <f>SUM('2'!D75-'3-b'!D75)</f>
        <v>0</v>
      </c>
    </row>
    <row r="76" spans="1:4" ht="17.25" customHeight="1" x14ac:dyDescent="0.25">
      <c r="A76" s="22" t="s">
        <v>140</v>
      </c>
      <c r="B76" s="23" t="s">
        <v>141</v>
      </c>
      <c r="C76" s="24"/>
      <c r="D76" s="24">
        <f>SUM('2'!D76-'3-b'!D76)</f>
        <v>0</v>
      </c>
    </row>
    <row r="77" spans="1:4" ht="16.5" thickBot="1" x14ac:dyDescent="0.3">
      <c r="A77" s="25" t="s">
        <v>142</v>
      </c>
      <c r="B77" s="26" t="s">
        <v>143</v>
      </c>
      <c r="C77" s="24"/>
      <c r="D77" s="24">
        <f>SUM('2'!D77-'3-b'!D77)</f>
        <v>0</v>
      </c>
    </row>
    <row r="78" spans="1:4" ht="16.5" thickBot="1" x14ac:dyDescent="0.3">
      <c r="A78" s="31" t="s">
        <v>144</v>
      </c>
      <c r="B78" s="27" t="s">
        <v>145</v>
      </c>
      <c r="C78" s="18">
        <f>SUM(C79:C80)</f>
        <v>253559390</v>
      </c>
      <c r="D78" s="18">
        <f>SUM(D79:D80)</f>
        <v>253559390</v>
      </c>
    </row>
    <row r="79" spans="1:4" ht="15.75" x14ac:dyDescent="0.25">
      <c r="A79" s="19" t="s">
        <v>146</v>
      </c>
      <c r="B79" s="20" t="s">
        <v>147</v>
      </c>
      <c r="C79" s="24">
        <f>SUM('2'!C79)</f>
        <v>253559390</v>
      </c>
      <c r="D79" s="24">
        <f>SUM('2'!D79-'3-b'!D79)</f>
        <v>253559390</v>
      </c>
    </row>
    <row r="80" spans="1:4" ht="16.5" thickBot="1" x14ac:dyDescent="0.3">
      <c r="A80" s="25" t="s">
        <v>148</v>
      </c>
      <c r="B80" s="26" t="s">
        <v>149</v>
      </c>
      <c r="C80" s="24"/>
      <c r="D80" s="24">
        <f>SUM('2'!D80-'3-b'!D80)</f>
        <v>0</v>
      </c>
    </row>
    <row r="81" spans="1:4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</row>
    <row r="82" spans="1:4" ht="15.75" x14ac:dyDescent="0.25">
      <c r="A82" s="19" t="s">
        <v>152</v>
      </c>
      <c r="B82" s="20" t="s">
        <v>153</v>
      </c>
      <c r="C82" s="24"/>
      <c r="D82" s="24">
        <f>SUM('2'!D82-'3-b'!D82)</f>
        <v>0</v>
      </c>
    </row>
    <row r="83" spans="1:4" ht="15.75" x14ac:dyDescent="0.25">
      <c r="A83" s="22" t="s">
        <v>154</v>
      </c>
      <c r="B83" s="23" t="s">
        <v>155</v>
      </c>
      <c r="C83" s="24"/>
      <c r="D83" s="24">
        <f>SUM('2'!D83-'3-b'!D83)</f>
        <v>0</v>
      </c>
    </row>
    <row r="84" spans="1:4" ht="16.5" thickBot="1" x14ac:dyDescent="0.3">
      <c r="A84" s="25" t="s">
        <v>156</v>
      </c>
      <c r="B84" s="26" t="s">
        <v>157</v>
      </c>
      <c r="C84" s="24"/>
      <c r="D84" s="24">
        <f>SUM('2'!D84-'3-b'!D84)</f>
        <v>0</v>
      </c>
    </row>
    <row r="85" spans="1:4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</row>
    <row r="86" spans="1:4" ht="15.75" x14ac:dyDescent="0.25">
      <c r="A86" s="33" t="s">
        <v>160</v>
      </c>
      <c r="B86" s="20" t="s">
        <v>161</v>
      </c>
      <c r="C86" s="24"/>
      <c r="D86" s="24">
        <f>SUM('2'!D86-'3-b'!D86)</f>
        <v>0</v>
      </c>
    </row>
    <row r="87" spans="1:4" ht="17.25" customHeight="1" x14ac:dyDescent="0.25">
      <c r="A87" s="34" t="s">
        <v>162</v>
      </c>
      <c r="B87" s="23" t="s">
        <v>163</v>
      </c>
      <c r="C87" s="24"/>
      <c r="D87" s="24">
        <f>SUM('2'!D87-'3-b'!D87)</f>
        <v>0</v>
      </c>
    </row>
    <row r="88" spans="1:4" ht="15.75" x14ac:dyDescent="0.25">
      <c r="A88" s="34" t="s">
        <v>164</v>
      </c>
      <c r="B88" s="23" t="s">
        <v>165</v>
      </c>
      <c r="C88" s="24"/>
      <c r="D88" s="24">
        <f>SUM('2'!D88-'3-b'!D88)</f>
        <v>0</v>
      </c>
    </row>
    <row r="89" spans="1:4" ht="16.5" thickBot="1" x14ac:dyDescent="0.3">
      <c r="A89" s="35" t="s">
        <v>166</v>
      </c>
      <c r="B89" s="26" t="s">
        <v>167</v>
      </c>
      <c r="C89" s="24"/>
      <c r="D89" s="24">
        <f>SUM('2'!D89-'3-b'!D89)</f>
        <v>0</v>
      </c>
    </row>
    <row r="90" spans="1:4" ht="16.5" thickBot="1" x14ac:dyDescent="0.3">
      <c r="A90" s="31" t="s">
        <v>168</v>
      </c>
      <c r="B90" s="27" t="s">
        <v>169</v>
      </c>
      <c r="C90" s="36"/>
      <c r="D90" s="36"/>
    </row>
    <row r="91" spans="1:4" ht="16.5" thickBot="1" x14ac:dyDescent="0.3">
      <c r="A91" s="31" t="s">
        <v>170</v>
      </c>
      <c r="B91" s="27" t="s">
        <v>171</v>
      </c>
      <c r="C91" s="36"/>
      <c r="D91" s="36"/>
    </row>
    <row r="92" spans="1:4" ht="16.5" thickBot="1" x14ac:dyDescent="0.3">
      <c r="A92" s="31" t="s">
        <v>172</v>
      </c>
      <c r="B92" s="37" t="s">
        <v>173</v>
      </c>
      <c r="C92" s="18">
        <f>C69+C73+C78+C81+C85+C91+C90</f>
        <v>253559390</v>
      </c>
      <c r="D92" s="18">
        <f>D69+D73+D78+D81+D85+D91+D90</f>
        <v>253559390</v>
      </c>
    </row>
    <row r="93" spans="1:4" ht="16.5" thickBot="1" x14ac:dyDescent="0.3">
      <c r="A93" s="38" t="s">
        <v>174</v>
      </c>
      <c r="B93" s="39" t="s">
        <v>175</v>
      </c>
      <c r="C93" s="18">
        <f>C68+C92</f>
        <v>613666838</v>
      </c>
      <c r="D93" s="18">
        <f>D68+D92</f>
        <v>631459312</v>
      </c>
    </row>
    <row r="94" spans="1:4" ht="16.5" thickBot="1" x14ac:dyDescent="0.3">
      <c r="A94" s="40"/>
      <c r="B94" s="41"/>
      <c r="C94" s="42"/>
    </row>
    <row r="95" spans="1:4" ht="16.5" thickBot="1" x14ac:dyDescent="0.3">
      <c r="A95" s="8"/>
      <c r="B95" s="43" t="s">
        <v>176</v>
      </c>
      <c r="C95" s="261"/>
      <c r="D95" s="261"/>
    </row>
    <row r="96" spans="1:4" ht="16.5" thickBot="1" x14ac:dyDescent="0.3">
      <c r="A96" s="45" t="s">
        <v>10</v>
      </c>
      <c r="B96" s="262" t="s">
        <v>313</v>
      </c>
      <c r="C96" s="264">
        <f>C97+C98+C99+C100+C101+C114</f>
        <v>348238447</v>
      </c>
      <c r="D96" s="18">
        <f>D97+D98+D99+D100+D101+D114</f>
        <v>370982393</v>
      </c>
    </row>
    <row r="97" spans="1:4" ht="15.75" x14ac:dyDescent="0.25">
      <c r="A97" s="48" t="s">
        <v>12</v>
      </c>
      <c r="B97" s="49" t="s">
        <v>177</v>
      </c>
      <c r="C97" s="263">
        <f>SUM('2'!C97)</f>
        <v>72348036</v>
      </c>
      <c r="D97" s="263">
        <f>SUM('2'!D97-'3-b'!D97)</f>
        <v>79858003</v>
      </c>
    </row>
    <row r="98" spans="1:4" ht="21" customHeight="1" x14ac:dyDescent="0.25">
      <c r="A98" s="22" t="s">
        <v>14</v>
      </c>
      <c r="B98" s="51" t="s">
        <v>178</v>
      </c>
      <c r="C98" s="260">
        <f>SUM('2'!C98)</f>
        <v>13624097</v>
      </c>
      <c r="D98" s="260">
        <f>SUM('2'!D98-'3-b'!D98)</f>
        <v>14934841</v>
      </c>
    </row>
    <row r="99" spans="1:4" ht="15.75" x14ac:dyDescent="0.25">
      <c r="A99" s="22" t="s">
        <v>16</v>
      </c>
      <c r="B99" s="51" t="s">
        <v>179</v>
      </c>
      <c r="C99" s="260">
        <f>SUM('2'!C99)</f>
        <v>190897237</v>
      </c>
      <c r="D99" s="260">
        <f>SUM('2'!D99-'3-b'!D99)</f>
        <v>170216435</v>
      </c>
    </row>
    <row r="100" spans="1:4" ht="15.75" x14ac:dyDescent="0.25">
      <c r="A100" s="22" t="s">
        <v>18</v>
      </c>
      <c r="B100" s="52" t="s">
        <v>180</v>
      </c>
      <c r="C100" s="260">
        <f>SUM('2'!C100)</f>
        <v>7100000</v>
      </c>
      <c r="D100" s="260">
        <f>SUM('2'!D100-'3-b'!D100)</f>
        <v>5526000</v>
      </c>
    </row>
    <row r="101" spans="1:4" ht="15.75" x14ac:dyDescent="0.25">
      <c r="A101" s="22" t="s">
        <v>181</v>
      </c>
      <c r="B101" s="53" t="s">
        <v>182</v>
      </c>
      <c r="C101" s="260">
        <f>SUM(C102:C113)</f>
        <v>6042032</v>
      </c>
      <c r="D101" s="260">
        <f>SUM('2'!D101-'3-b'!D101)</f>
        <v>8166492</v>
      </c>
    </row>
    <row r="102" spans="1:4" ht="15.75" x14ac:dyDescent="0.25">
      <c r="A102" s="22" t="s">
        <v>22</v>
      </c>
      <c r="B102" s="51" t="s">
        <v>183</v>
      </c>
      <c r="C102" s="260"/>
      <c r="D102" s="260">
        <f>SUM('2'!D102-'3-b'!D102)</f>
        <v>0</v>
      </c>
    </row>
    <row r="103" spans="1:4" ht="15.75" x14ac:dyDescent="0.25">
      <c r="A103" s="22" t="s">
        <v>184</v>
      </c>
      <c r="B103" s="54" t="s">
        <v>185</v>
      </c>
      <c r="C103" s="260"/>
      <c r="D103" s="260">
        <f>SUM('2'!D103-'3-b'!D103)</f>
        <v>0</v>
      </c>
    </row>
    <row r="104" spans="1:4" ht="15.75" x14ac:dyDescent="0.25">
      <c r="A104" s="22" t="s">
        <v>186</v>
      </c>
      <c r="B104" s="54" t="s">
        <v>187</v>
      </c>
      <c r="C104" s="260">
        <f>SUM('2'!C104)</f>
        <v>541305</v>
      </c>
      <c r="D104" s="260">
        <f>SUM('2'!D104-'3-b'!D104)</f>
        <v>2049145</v>
      </c>
    </row>
    <row r="105" spans="1:4" ht="15.75" x14ac:dyDescent="0.25">
      <c r="A105" s="22" t="s">
        <v>188</v>
      </c>
      <c r="B105" s="54" t="s">
        <v>189</v>
      </c>
      <c r="C105" s="260"/>
      <c r="D105" s="260">
        <f>SUM('2'!D105-'3-b'!D105)</f>
        <v>0</v>
      </c>
    </row>
    <row r="106" spans="1:4" ht="31.5" x14ac:dyDescent="0.25">
      <c r="A106" s="22" t="s">
        <v>190</v>
      </c>
      <c r="B106" s="55" t="s">
        <v>191</v>
      </c>
      <c r="C106" s="260"/>
      <c r="D106" s="260">
        <f>SUM('2'!D106-'3-b'!D106)</f>
        <v>0</v>
      </c>
    </row>
    <row r="107" spans="1:4" ht="31.5" x14ac:dyDescent="0.25">
      <c r="A107" s="22" t="s">
        <v>192</v>
      </c>
      <c r="B107" s="55" t="s">
        <v>193</v>
      </c>
      <c r="C107" s="260"/>
      <c r="D107" s="260">
        <f>SUM('2'!D107-'3-b'!D107)</f>
        <v>0</v>
      </c>
    </row>
    <row r="108" spans="1:4" ht="15.75" x14ac:dyDescent="0.25">
      <c r="A108" s="22" t="s">
        <v>194</v>
      </c>
      <c r="B108" s="54" t="s">
        <v>195</v>
      </c>
      <c r="C108" s="260">
        <f>SUM('2'!C108)-'3-b'!C108</f>
        <v>5500727</v>
      </c>
      <c r="D108" s="260">
        <f>SUM('2'!D108-'3-b'!D108)</f>
        <v>6117347</v>
      </c>
    </row>
    <row r="109" spans="1:4" ht="15.75" x14ac:dyDescent="0.25">
      <c r="A109" s="22" t="s">
        <v>196</v>
      </c>
      <c r="B109" s="54" t="s">
        <v>197</v>
      </c>
      <c r="C109" s="260"/>
      <c r="D109" s="260">
        <f>SUM('2'!D109-'3-b'!D109)</f>
        <v>0</v>
      </c>
    </row>
    <row r="110" spans="1:4" ht="31.5" x14ac:dyDescent="0.25">
      <c r="A110" s="22" t="s">
        <v>198</v>
      </c>
      <c r="B110" s="55" t="s">
        <v>199</v>
      </c>
      <c r="C110" s="260"/>
      <c r="D110" s="260">
        <f>SUM('2'!D110-'3-b'!D110)</f>
        <v>0</v>
      </c>
    </row>
    <row r="111" spans="1:4" ht="15.75" x14ac:dyDescent="0.25">
      <c r="A111" s="56" t="s">
        <v>200</v>
      </c>
      <c r="B111" s="57" t="s">
        <v>201</v>
      </c>
      <c r="C111" s="260"/>
      <c r="D111" s="260">
        <f>SUM('2'!D111-'3-b'!D111)</f>
        <v>0</v>
      </c>
    </row>
    <row r="112" spans="1:4" ht="15.75" x14ac:dyDescent="0.25">
      <c r="A112" s="22" t="s">
        <v>202</v>
      </c>
      <c r="B112" s="57" t="s">
        <v>203</v>
      </c>
      <c r="C112" s="260"/>
      <c r="D112" s="260">
        <f>SUM('2'!D112-'3-b'!D112)</f>
        <v>0</v>
      </c>
    </row>
    <row r="113" spans="1:4" ht="31.5" x14ac:dyDescent="0.25">
      <c r="A113" s="22" t="s">
        <v>204</v>
      </c>
      <c r="B113" s="55" t="s">
        <v>205</v>
      </c>
      <c r="C113" s="260"/>
      <c r="D113" s="260">
        <f>SUM('2'!D113-'3-b'!D113)</f>
        <v>0</v>
      </c>
    </row>
    <row r="114" spans="1:4" ht="15.75" x14ac:dyDescent="0.25">
      <c r="A114" s="22" t="s">
        <v>206</v>
      </c>
      <c r="B114" s="52" t="s">
        <v>207</v>
      </c>
      <c r="C114" s="260">
        <f>SUM('2'!C114)</f>
        <v>58227045</v>
      </c>
      <c r="D114" s="260">
        <f>SUM('2'!D114-'3-b'!D114)</f>
        <v>92280622</v>
      </c>
    </row>
    <row r="115" spans="1:4" ht="15.75" x14ac:dyDescent="0.25">
      <c r="A115" s="25" t="s">
        <v>208</v>
      </c>
      <c r="B115" s="51" t="s">
        <v>209</v>
      </c>
      <c r="C115" s="260"/>
      <c r="D115" s="260">
        <f>SUM('2'!D115-'3-b'!D115)</f>
        <v>92280622</v>
      </c>
    </row>
    <row r="116" spans="1:4" ht="16.5" thickBot="1" x14ac:dyDescent="0.3">
      <c r="A116" s="58" t="s">
        <v>210</v>
      </c>
      <c r="B116" s="59" t="s">
        <v>211</v>
      </c>
      <c r="C116" s="266"/>
      <c r="D116" s="266">
        <f>SUM('2'!D116-'3-b'!D116)</f>
        <v>0</v>
      </c>
    </row>
    <row r="117" spans="1:4" ht="16.5" thickBot="1" x14ac:dyDescent="0.3">
      <c r="A117" s="16" t="s">
        <v>24</v>
      </c>
      <c r="B117" s="265" t="s">
        <v>314</v>
      </c>
      <c r="C117" s="267">
        <f>C118+C120+C122</f>
        <v>170510282</v>
      </c>
      <c r="D117" s="288">
        <f>SUM('2'!D117-'3-b'!D117)</f>
        <v>162215810</v>
      </c>
    </row>
    <row r="118" spans="1:4" ht="15.75" x14ac:dyDescent="0.25">
      <c r="A118" s="19" t="s">
        <v>26</v>
      </c>
      <c r="B118" s="51" t="s">
        <v>212</v>
      </c>
      <c r="C118" s="270">
        <f>SUM('2'!C118)</f>
        <v>61621111</v>
      </c>
      <c r="D118" s="270">
        <f>SUM('2'!D118-'3-b'!D118)</f>
        <v>83678039</v>
      </c>
    </row>
    <row r="119" spans="1:4" ht="15.75" x14ac:dyDescent="0.25">
      <c r="A119" s="19" t="s">
        <v>28</v>
      </c>
      <c r="B119" s="62" t="s">
        <v>213</v>
      </c>
      <c r="C119" s="260">
        <f>SUM('2'!C119)</f>
        <v>19362249</v>
      </c>
      <c r="D119" s="260">
        <f>SUM('2'!D119-'3-b'!D119)</f>
        <v>19362249</v>
      </c>
    </row>
    <row r="120" spans="1:4" ht="15.75" x14ac:dyDescent="0.25">
      <c r="A120" s="19" t="s">
        <v>30</v>
      </c>
      <c r="B120" s="62" t="s">
        <v>214</v>
      </c>
      <c r="C120" s="260">
        <f>SUM('2'!C120)</f>
        <v>107527923</v>
      </c>
      <c r="D120" s="260">
        <f>SUM('2'!D120-'3-b'!D120)</f>
        <v>77176523</v>
      </c>
    </row>
    <row r="121" spans="1:4" ht="15.75" x14ac:dyDescent="0.25">
      <c r="A121" s="19" t="s">
        <v>32</v>
      </c>
      <c r="B121" s="62" t="s">
        <v>215</v>
      </c>
      <c r="C121" s="260">
        <f>SUM('2'!C121)</f>
        <v>0</v>
      </c>
      <c r="D121" s="260">
        <f>SUM('2'!D121-'3-b'!D121)</f>
        <v>0</v>
      </c>
    </row>
    <row r="122" spans="1:4" ht="15.75" x14ac:dyDescent="0.25">
      <c r="A122" s="19" t="s">
        <v>34</v>
      </c>
      <c r="B122" s="64" t="s">
        <v>216</v>
      </c>
      <c r="C122" s="260">
        <f>SUM('2'!C122)</f>
        <v>1361248</v>
      </c>
      <c r="D122" s="260">
        <f>SUM('2'!D122-'3-b'!D122)</f>
        <v>1361248</v>
      </c>
    </row>
    <row r="123" spans="1:4" ht="31.5" x14ac:dyDescent="0.25">
      <c r="A123" s="19" t="s">
        <v>36</v>
      </c>
      <c r="B123" s="65" t="s">
        <v>217</v>
      </c>
      <c r="C123" s="260"/>
      <c r="D123" s="260">
        <f>SUM('2'!D123-'3-b'!D123)</f>
        <v>0</v>
      </c>
    </row>
    <row r="124" spans="1:4" ht="31.5" x14ac:dyDescent="0.25">
      <c r="A124" s="19" t="s">
        <v>218</v>
      </c>
      <c r="B124" s="66" t="s">
        <v>219</v>
      </c>
      <c r="C124" s="260"/>
      <c r="D124" s="260">
        <f>SUM('2'!D124-'3-b'!D124)</f>
        <v>0</v>
      </c>
    </row>
    <row r="125" spans="1:4" ht="31.5" x14ac:dyDescent="0.25">
      <c r="A125" s="19" t="s">
        <v>220</v>
      </c>
      <c r="B125" s="55" t="s">
        <v>193</v>
      </c>
      <c r="C125" s="260"/>
      <c r="D125" s="260">
        <f>SUM('2'!D125-'3-b'!D125)</f>
        <v>0</v>
      </c>
    </row>
    <row r="126" spans="1:4" ht="22.5" customHeight="1" x14ac:dyDescent="0.25">
      <c r="A126" s="19" t="s">
        <v>221</v>
      </c>
      <c r="B126" s="55" t="s">
        <v>222</v>
      </c>
      <c r="C126" s="260">
        <v>1361248</v>
      </c>
      <c r="D126" s="260">
        <f>SUM('2'!D126-'3-b'!D126)</f>
        <v>1361248</v>
      </c>
    </row>
    <row r="127" spans="1:4" ht="15.75" x14ac:dyDescent="0.25">
      <c r="A127" s="19" t="s">
        <v>223</v>
      </c>
      <c r="B127" s="55" t="s">
        <v>224</v>
      </c>
      <c r="C127" s="260"/>
      <c r="D127" s="260">
        <f>SUM('2'!D127-'3-b'!D127)</f>
        <v>0</v>
      </c>
    </row>
    <row r="128" spans="1:4" ht="31.5" x14ac:dyDescent="0.25">
      <c r="A128" s="19" t="s">
        <v>225</v>
      </c>
      <c r="B128" s="55" t="s">
        <v>199</v>
      </c>
      <c r="C128" s="260"/>
      <c r="D128" s="260">
        <f>SUM('2'!D128-'3-b'!D128)</f>
        <v>0</v>
      </c>
    </row>
    <row r="129" spans="1:4" ht="15.75" x14ac:dyDescent="0.25">
      <c r="A129" s="19" t="s">
        <v>226</v>
      </c>
      <c r="B129" s="55" t="s">
        <v>227</v>
      </c>
      <c r="C129" s="260"/>
      <c r="D129" s="260">
        <f>SUM('2'!D129-'3-b'!D129)</f>
        <v>0</v>
      </c>
    </row>
    <row r="130" spans="1:4" ht="32.25" thickBot="1" x14ac:dyDescent="0.3">
      <c r="A130" s="56" t="s">
        <v>228</v>
      </c>
      <c r="B130" s="55" t="s">
        <v>229</v>
      </c>
      <c r="C130" s="271"/>
      <c r="D130" s="271">
        <f>SUM('2'!D130-'3-b'!D130)</f>
        <v>0</v>
      </c>
    </row>
    <row r="131" spans="1:4" ht="16.5" thickBot="1" x14ac:dyDescent="0.3">
      <c r="A131" s="16" t="s">
        <v>38</v>
      </c>
      <c r="B131" s="17" t="s">
        <v>230</v>
      </c>
      <c r="C131" s="18">
        <f>C96+C117</f>
        <v>518748729</v>
      </c>
      <c r="D131" s="288">
        <f>SUM('2'!D131-'3-b'!D131)</f>
        <v>533198203</v>
      </c>
    </row>
    <row r="132" spans="1:4" ht="32.25" thickBot="1" x14ac:dyDescent="0.3">
      <c r="A132" s="16" t="s">
        <v>231</v>
      </c>
      <c r="B132" s="17" t="s">
        <v>232</v>
      </c>
      <c r="C132" s="18">
        <f>C133+C134+C135</f>
        <v>0</v>
      </c>
      <c r="D132" s="269">
        <f>SUM('2'!D132-'3-b'!D132)</f>
        <v>0</v>
      </c>
    </row>
    <row r="133" spans="1:4" ht="15.75" x14ac:dyDescent="0.25">
      <c r="A133" s="19" t="s">
        <v>54</v>
      </c>
      <c r="B133" s="68" t="s">
        <v>233</v>
      </c>
      <c r="C133" s="270"/>
      <c r="D133" s="270">
        <f>SUM('2'!D133-'3-b'!D133)</f>
        <v>0</v>
      </c>
    </row>
    <row r="134" spans="1:4" ht="15.75" x14ac:dyDescent="0.25">
      <c r="A134" s="19" t="s">
        <v>62</v>
      </c>
      <c r="B134" s="68" t="s">
        <v>234</v>
      </c>
      <c r="C134" s="260"/>
      <c r="D134" s="260">
        <f>SUM('2'!D134-'3-b'!D134)</f>
        <v>0</v>
      </c>
    </row>
    <row r="135" spans="1:4" ht="16.5" thickBot="1" x14ac:dyDescent="0.3">
      <c r="A135" s="56" t="s">
        <v>64</v>
      </c>
      <c r="B135" s="69" t="s">
        <v>235</v>
      </c>
      <c r="C135" s="271"/>
      <c r="D135" s="271">
        <f>SUM('2'!D135-'3-b'!D135)</f>
        <v>0</v>
      </c>
    </row>
    <row r="136" spans="1:4" ht="16.5" thickBot="1" x14ac:dyDescent="0.3">
      <c r="A136" s="16" t="s">
        <v>68</v>
      </c>
      <c r="B136" s="17" t="s">
        <v>236</v>
      </c>
      <c r="C136" s="18">
        <f>C137+C138+C139+C140+C141+C142</f>
        <v>0</v>
      </c>
      <c r="D136" s="269">
        <f>SUM('2'!D136-'3-b'!D136)</f>
        <v>0</v>
      </c>
    </row>
    <row r="137" spans="1:4" ht="15.75" x14ac:dyDescent="0.25">
      <c r="A137" s="19" t="s">
        <v>70</v>
      </c>
      <c r="B137" s="68" t="s">
        <v>237</v>
      </c>
      <c r="C137" s="270"/>
      <c r="D137" s="270">
        <f>SUM('2'!D137-'3-b'!D137)</f>
        <v>0</v>
      </c>
    </row>
    <row r="138" spans="1:4" ht="15.75" x14ac:dyDescent="0.25">
      <c r="A138" s="19" t="s">
        <v>72</v>
      </c>
      <c r="B138" s="68" t="s">
        <v>238</v>
      </c>
      <c r="C138" s="260"/>
      <c r="D138" s="260">
        <f>SUM('2'!D138-'3-b'!D138)</f>
        <v>0</v>
      </c>
    </row>
    <row r="139" spans="1:4" ht="15.75" x14ac:dyDescent="0.25">
      <c r="A139" s="19" t="s">
        <v>74</v>
      </c>
      <c r="B139" s="68" t="s">
        <v>239</v>
      </c>
      <c r="C139" s="260"/>
      <c r="D139" s="260">
        <f>SUM('2'!D139-'3-b'!D139)</f>
        <v>0</v>
      </c>
    </row>
    <row r="140" spans="1:4" ht="15.75" x14ac:dyDescent="0.25">
      <c r="A140" s="19" t="s">
        <v>76</v>
      </c>
      <c r="B140" s="68" t="s">
        <v>240</v>
      </c>
      <c r="C140" s="260"/>
      <c r="D140" s="260">
        <f>SUM('2'!D140-'3-b'!D140)</f>
        <v>0</v>
      </c>
    </row>
    <row r="141" spans="1:4" ht="15.75" x14ac:dyDescent="0.25">
      <c r="A141" s="19" t="s">
        <v>78</v>
      </c>
      <c r="B141" s="68" t="s">
        <v>241</v>
      </c>
      <c r="C141" s="260"/>
      <c r="D141" s="260">
        <f>SUM('2'!D141-'3-b'!D141)</f>
        <v>0</v>
      </c>
    </row>
    <row r="142" spans="1:4" ht="16.5" thickBot="1" x14ac:dyDescent="0.3">
      <c r="A142" s="56" t="s">
        <v>80</v>
      </c>
      <c r="B142" s="69" t="s">
        <v>242</v>
      </c>
      <c r="C142" s="271"/>
      <c r="D142" s="271">
        <f>SUM('2'!D142-'3-b'!D142)</f>
        <v>0</v>
      </c>
    </row>
    <row r="143" spans="1:4" ht="16.5" thickBot="1" x14ac:dyDescent="0.3">
      <c r="A143" s="16" t="s">
        <v>92</v>
      </c>
      <c r="B143" s="17" t="s">
        <v>243</v>
      </c>
      <c r="C143" s="18">
        <f>C144+C145+C147+C148+C146</f>
        <v>94918109</v>
      </c>
      <c r="D143" s="288">
        <f>SUM('2'!D143-'3-b'!D143)</f>
        <v>98261109</v>
      </c>
    </row>
    <row r="144" spans="1:4" ht="15.75" x14ac:dyDescent="0.25">
      <c r="A144" s="19" t="s">
        <v>94</v>
      </c>
      <c r="B144" s="68" t="s">
        <v>244</v>
      </c>
      <c r="C144" s="270"/>
      <c r="D144" s="270">
        <f>SUM('2'!D144-'3-b'!D144)</f>
        <v>0</v>
      </c>
    </row>
    <row r="145" spans="1:4" ht="15.75" x14ac:dyDescent="0.25">
      <c r="A145" s="19" t="s">
        <v>96</v>
      </c>
      <c r="B145" s="68" t="s">
        <v>245</v>
      </c>
      <c r="C145" s="260">
        <v>1041798</v>
      </c>
      <c r="D145" s="260">
        <f>SUM('2'!D145-'3-b'!D145)</f>
        <v>1041798</v>
      </c>
    </row>
    <row r="146" spans="1:4" ht="15.75" x14ac:dyDescent="0.25">
      <c r="A146" s="19" t="s">
        <v>98</v>
      </c>
      <c r="B146" s="68" t="s">
        <v>246</v>
      </c>
      <c r="C146" s="260">
        <v>93876311</v>
      </c>
      <c r="D146" s="260">
        <f>SUM('2'!D146-'3-b'!D146)</f>
        <v>97219311</v>
      </c>
    </row>
    <row r="147" spans="1:4" ht="15.75" x14ac:dyDescent="0.25">
      <c r="A147" s="19" t="s">
        <v>100</v>
      </c>
      <c r="B147" s="68" t="s">
        <v>247</v>
      </c>
      <c r="C147" s="260"/>
      <c r="D147" s="260">
        <f>SUM('2'!D147-'3-b'!D147)</f>
        <v>0</v>
      </c>
    </row>
    <row r="148" spans="1:4" ht="16.5" thickBot="1" x14ac:dyDescent="0.3">
      <c r="A148" s="56" t="s">
        <v>102</v>
      </c>
      <c r="B148" s="69" t="s">
        <v>248</v>
      </c>
      <c r="C148" s="271"/>
      <c r="D148" s="271">
        <f>SUM('2'!D148-'3-b'!D148)</f>
        <v>0</v>
      </c>
    </row>
    <row r="149" spans="1:4" ht="16.5" thickBot="1" x14ac:dyDescent="0.3">
      <c r="A149" s="16" t="s">
        <v>249</v>
      </c>
      <c r="B149" s="17" t="s">
        <v>250</v>
      </c>
      <c r="C149" s="70">
        <f>C150+C151+C152+C153+C154</f>
        <v>0</v>
      </c>
      <c r="D149" s="269">
        <f>SUM('2'!D149-'3-b'!D149)</f>
        <v>0</v>
      </c>
    </row>
    <row r="150" spans="1:4" ht="15.75" x14ac:dyDescent="0.25">
      <c r="A150" s="19" t="s">
        <v>106</v>
      </c>
      <c r="B150" s="68" t="s">
        <v>251</v>
      </c>
      <c r="C150" s="270"/>
      <c r="D150" s="270">
        <f>SUM('2'!D150-'3-b'!D150)</f>
        <v>0</v>
      </c>
    </row>
    <row r="151" spans="1:4" ht="15.75" x14ac:dyDescent="0.25">
      <c r="A151" s="19" t="s">
        <v>108</v>
      </c>
      <c r="B151" s="68" t="s">
        <v>252</v>
      </c>
      <c r="C151" s="260"/>
      <c r="D151" s="260">
        <f>SUM('2'!D151-'3-b'!D151)</f>
        <v>0</v>
      </c>
    </row>
    <row r="152" spans="1:4" ht="15.75" x14ac:dyDescent="0.25">
      <c r="A152" s="19" t="s">
        <v>110</v>
      </c>
      <c r="B152" s="68" t="s">
        <v>253</v>
      </c>
      <c r="C152" s="260"/>
      <c r="D152" s="260">
        <f>SUM('2'!D152-'3-b'!D152)</f>
        <v>0</v>
      </c>
    </row>
    <row r="153" spans="1:4" ht="31.5" x14ac:dyDescent="0.25">
      <c r="A153" s="19" t="s">
        <v>112</v>
      </c>
      <c r="B153" s="68" t="s">
        <v>254</v>
      </c>
      <c r="C153" s="260"/>
      <c r="D153" s="260">
        <f>SUM('2'!D153-'3-b'!D153)</f>
        <v>0</v>
      </c>
    </row>
    <row r="154" spans="1:4" ht="16.5" thickBot="1" x14ac:dyDescent="0.3">
      <c r="A154" s="56" t="s">
        <v>255</v>
      </c>
      <c r="B154" s="69" t="s">
        <v>256</v>
      </c>
      <c r="C154" s="266"/>
      <c r="D154" s="266">
        <f>SUM('2'!D154-'3-b'!D154)</f>
        <v>0</v>
      </c>
    </row>
    <row r="155" spans="1:4" ht="16.5" thickBot="1" x14ac:dyDescent="0.3">
      <c r="A155" s="71" t="s">
        <v>114</v>
      </c>
      <c r="B155" s="273" t="s">
        <v>257</v>
      </c>
      <c r="C155" s="274"/>
      <c r="D155" s="275">
        <f>SUM('2'!D155-'3-b'!D155)</f>
        <v>0</v>
      </c>
    </row>
    <row r="156" spans="1:4" ht="16.5" thickBot="1" x14ac:dyDescent="0.3">
      <c r="A156" s="71" t="s">
        <v>124</v>
      </c>
      <c r="B156" s="17" t="s">
        <v>258</v>
      </c>
      <c r="C156" s="272"/>
      <c r="D156" s="268">
        <f>SUM('2'!D156-'3-b'!D156)</f>
        <v>0</v>
      </c>
    </row>
    <row r="157" spans="1:4" ht="16.5" thickBot="1" x14ac:dyDescent="0.3">
      <c r="A157" s="16" t="s">
        <v>259</v>
      </c>
      <c r="B157" s="17" t="s">
        <v>260</v>
      </c>
      <c r="C157" s="72">
        <f>C132+C136+C143+C149+C155+C156</f>
        <v>94918109</v>
      </c>
      <c r="D157" s="72">
        <f>D132+D136+D143+D149+D155+D156</f>
        <v>98261109</v>
      </c>
    </row>
    <row r="158" spans="1:4" ht="16.5" thickBot="1" x14ac:dyDescent="0.3">
      <c r="A158" s="73" t="s">
        <v>261</v>
      </c>
      <c r="B158" s="74" t="s">
        <v>262</v>
      </c>
      <c r="C158" s="72">
        <f>C131+C157</f>
        <v>613666838</v>
      </c>
      <c r="D158" s="72">
        <f>D131+D157</f>
        <v>631459312</v>
      </c>
    </row>
    <row r="159" spans="1:4" ht="16.5" thickBot="1" x14ac:dyDescent="0.3">
      <c r="A159" s="75"/>
      <c r="B159" s="76"/>
      <c r="C159" s="77"/>
      <c r="D159" s="77"/>
    </row>
    <row r="160" spans="1:4" ht="16.5" thickBot="1" x14ac:dyDescent="0.3">
      <c r="A160" s="78" t="s">
        <v>263</v>
      </c>
      <c r="B160" s="79"/>
      <c r="C160" s="80">
        <v>36</v>
      </c>
      <c r="D160" s="80">
        <v>37</v>
      </c>
    </row>
    <row r="161" spans="1:4" ht="16.5" thickBot="1" x14ac:dyDescent="0.3">
      <c r="A161" s="78" t="s">
        <v>264</v>
      </c>
      <c r="B161" s="79"/>
      <c r="C161" s="80">
        <v>21</v>
      </c>
      <c r="D161" s="80">
        <v>21</v>
      </c>
    </row>
  </sheetData>
  <mergeCells count="4">
    <mergeCell ref="C7:D7"/>
    <mergeCell ref="A1:D1"/>
    <mergeCell ref="A2:D2"/>
    <mergeCell ref="A3:D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161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  <col min="4" max="4" width="13.7109375" bestFit="1" customWidth="1"/>
  </cols>
  <sheetData>
    <row r="1" spans="1:4" ht="15.75" x14ac:dyDescent="0.25">
      <c r="A1" s="291" t="s">
        <v>341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498</v>
      </c>
      <c r="B3" s="293"/>
      <c r="C3" s="293"/>
      <c r="D3" s="293"/>
    </row>
    <row r="4" spans="1:4" ht="16.5" thickBot="1" x14ac:dyDescent="0.3">
      <c r="A4" s="180"/>
      <c r="B4" s="180"/>
      <c r="C4" s="180"/>
    </row>
    <row r="5" spans="1:4" ht="15.75" x14ac:dyDescent="0.25">
      <c r="A5" s="2" t="s">
        <v>0</v>
      </c>
      <c r="B5" s="3" t="s">
        <v>1</v>
      </c>
      <c r="C5" s="4"/>
      <c r="D5" s="4"/>
    </row>
    <row r="6" spans="1:4" ht="32.25" thickBot="1" x14ac:dyDescent="0.3">
      <c r="A6" s="87" t="s">
        <v>2</v>
      </c>
      <c r="B6" s="85" t="s">
        <v>269</v>
      </c>
      <c r="C6" s="6"/>
      <c r="D6" s="6"/>
    </row>
    <row r="7" spans="1:4" ht="16.5" thickBot="1" x14ac:dyDescent="0.3">
      <c r="A7" s="129"/>
      <c r="B7" s="7"/>
      <c r="C7" s="299" t="s">
        <v>376</v>
      </c>
      <c r="D7" s="299"/>
    </row>
    <row r="8" spans="1:4" ht="32.25" thickBot="1" x14ac:dyDescent="0.3">
      <c r="A8" s="8" t="s">
        <v>4</v>
      </c>
      <c r="B8" s="9" t="s">
        <v>5</v>
      </c>
      <c r="C8" s="86" t="s">
        <v>471</v>
      </c>
      <c r="D8" s="86" t="s">
        <v>472</v>
      </c>
    </row>
    <row r="9" spans="1: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</row>
    <row r="10" spans="1:4" ht="16.5" thickBot="1" x14ac:dyDescent="0.3">
      <c r="A10" s="13"/>
      <c r="B10" s="14" t="s">
        <v>9</v>
      </c>
      <c r="C10" s="15"/>
      <c r="D10" s="15"/>
    </row>
    <row r="11" spans="1:4" ht="16.5" thickBot="1" x14ac:dyDescent="0.3">
      <c r="A11" s="16" t="s">
        <v>10</v>
      </c>
      <c r="B11" s="17" t="s">
        <v>11</v>
      </c>
      <c r="C11" s="18">
        <f>+C12+C13+C14+C15+C16+C17</f>
        <v>0</v>
      </c>
      <c r="D11" s="18">
        <f>+D12+D13+D14+D15+D16+D17</f>
        <v>0</v>
      </c>
    </row>
    <row r="12" spans="1:4" ht="15.75" x14ac:dyDescent="0.25">
      <c r="A12" s="19" t="s">
        <v>12</v>
      </c>
      <c r="B12" s="20" t="s">
        <v>13</v>
      </c>
      <c r="C12" s="21"/>
      <c r="D12" s="21"/>
    </row>
    <row r="13" spans="1:4" ht="15.75" x14ac:dyDescent="0.25">
      <c r="A13" s="22" t="s">
        <v>14</v>
      </c>
      <c r="B13" s="23" t="s">
        <v>15</v>
      </c>
      <c r="C13" s="24"/>
      <c r="D13" s="24"/>
    </row>
    <row r="14" spans="1:4" ht="15.75" x14ac:dyDescent="0.25">
      <c r="A14" s="22" t="s">
        <v>16</v>
      </c>
      <c r="B14" s="23" t="s">
        <v>17</v>
      </c>
      <c r="C14" s="24"/>
      <c r="D14" s="24"/>
    </row>
    <row r="15" spans="1:4" ht="15.75" x14ac:dyDescent="0.25">
      <c r="A15" s="22" t="s">
        <v>18</v>
      </c>
      <c r="B15" s="23" t="s">
        <v>19</v>
      </c>
      <c r="C15" s="24"/>
      <c r="D15" s="24"/>
    </row>
    <row r="16" spans="1:4" ht="15.75" x14ac:dyDescent="0.25">
      <c r="A16" s="22" t="s">
        <v>20</v>
      </c>
      <c r="B16" s="23" t="s">
        <v>21</v>
      </c>
      <c r="C16" s="24"/>
      <c r="D16" s="24"/>
    </row>
    <row r="17" spans="1:4" ht="16.5" thickBot="1" x14ac:dyDescent="0.3">
      <c r="A17" s="25" t="s">
        <v>22</v>
      </c>
      <c r="B17" s="26" t="s">
        <v>23</v>
      </c>
      <c r="C17" s="24"/>
      <c r="D17" s="24"/>
    </row>
    <row r="18" spans="1:4" ht="32.25" thickBot="1" x14ac:dyDescent="0.3">
      <c r="A18" s="16" t="s">
        <v>24</v>
      </c>
      <c r="B18" s="27" t="s">
        <v>25</v>
      </c>
      <c r="C18" s="18">
        <f>+C19+C20+C21+C22+C23</f>
        <v>0</v>
      </c>
      <c r="D18" s="18">
        <f>+D19+D20+D21+D22+D23</f>
        <v>0</v>
      </c>
    </row>
    <row r="19" spans="1:4" ht="15.75" x14ac:dyDescent="0.25">
      <c r="A19" s="19" t="s">
        <v>26</v>
      </c>
      <c r="B19" s="20" t="s">
        <v>27</v>
      </c>
      <c r="C19" s="21"/>
      <c r="D19" s="21"/>
    </row>
    <row r="20" spans="1:4" ht="15.75" x14ac:dyDescent="0.25">
      <c r="A20" s="22" t="s">
        <v>28</v>
      </c>
      <c r="B20" s="23" t="s">
        <v>29</v>
      </c>
      <c r="C20" s="24"/>
      <c r="D20" s="24"/>
    </row>
    <row r="21" spans="1:4" ht="15.75" x14ac:dyDescent="0.25">
      <c r="A21" s="22" t="s">
        <v>30</v>
      </c>
      <c r="B21" s="23" t="s">
        <v>31</v>
      </c>
      <c r="C21" s="24"/>
      <c r="D21" s="24"/>
    </row>
    <row r="22" spans="1:4" ht="15.75" x14ac:dyDescent="0.25">
      <c r="A22" s="22" t="s">
        <v>32</v>
      </c>
      <c r="B22" s="23" t="s">
        <v>33</v>
      </c>
      <c r="C22" s="24"/>
      <c r="D22" s="24"/>
    </row>
    <row r="23" spans="1:4" ht="15.75" x14ac:dyDescent="0.25">
      <c r="A23" s="22" t="s">
        <v>34</v>
      </c>
      <c r="B23" s="23" t="s">
        <v>35</v>
      </c>
      <c r="C23" s="24"/>
      <c r="D23" s="24"/>
    </row>
    <row r="24" spans="1:4" ht="16.5" thickBot="1" x14ac:dyDescent="0.3">
      <c r="A24" s="25" t="s">
        <v>36</v>
      </c>
      <c r="B24" s="26" t="s">
        <v>37</v>
      </c>
      <c r="C24" s="28"/>
      <c r="D24" s="28"/>
    </row>
    <row r="25" spans="1:4" ht="32.25" thickBot="1" x14ac:dyDescent="0.3">
      <c r="A25" s="16" t="s">
        <v>38</v>
      </c>
      <c r="B25" s="17" t="s">
        <v>39</v>
      </c>
      <c r="C25" s="18">
        <f>+C26+C27+C28+C29+C30</f>
        <v>0</v>
      </c>
      <c r="D25" s="18">
        <f>+D26+D27+D28+D29+D30</f>
        <v>0</v>
      </c>
    </row>
    <row r="26" spans="1:4" ht="15.75" x14ac:dyDescent="0.25">
      <c r="A26" s="19" t="s">
        <v>40</v>
      </c>
      <c r="B26" s="20" t="s">
        <v>41</v>
      </c>
      <c r="C26" s="21"/>
      <c r="D26" s="21"/>
    </row>
    <row r="27" spans="1:4" ht="15.75" x14ac:dyDescent="0.25">
      <c r="A27" s="22" t="s">
        <v>42</v>
      </c>
      <c r="B27" s="23" t="s">
        <v>43</v>
      </c>
      <c r="C27" s="24"/>
      <c r="D27" s="24"/>
    </row>
    <row r="28" spans="1:4" ht="31.5" x14ac:dyDescent="0.25">
      <c r="A28" s="22" t="s">
        <v>44</v>
      </c>
      <c r="B28" s="23" t="s">
        <v>45</v>
      </c>
      <c r="C28" s="24"/>
      <c r="D28" s="24"/>
    </row>
    <row r="29" spans="1:4" ht="31.5" x14ac:dyDescent="0.25">
      <c r="A29" s="22" t="s">
        <v>46</v>
      </c>
      <c r="B29" s="23" t="s">
        <v>47</v>
      </c>
      <c r="C29" s="24"/>
      <c r="D29" s="24"/>
    </row>
    <row r="30" spans="1:4" ht="15.75" x14ac:dyDescent="0.25">
      <c r="A30" s="22" t="s">
        <v>48</v>
      </c>
      <c r="B30" s="23" t="s">
        <v>49</v>
      </c>
      <c r="C30" s="24"/>
      <c r="D30" s="24"/>
    </row>
    <row r="31" spans="1:4" ht="16.5" thickBot="1" x14ac:dyDescent="0.3">
      <c r="A31" s="25" t="s">
        <v>50</v>
      </c>
      <c r="B31" s="26" t="s">
        <v>51</v>
      </c>
      <c r="C31" s="28"/>
      <c r="D31" s="28"/>
    </row>
    <row r="32" spans="1:4" ht="16.5" thickBot="1" x14ac:dyDescent="0.3">
      <c r="A32" s="16" t="s">
        <v>52</v>
      </c>
      <c r="B32" s="17" t="s">
        <v>53</v>
      </c>
      <c r="C32" s="18">
        <f>+C33+C37+C38+C39</f>
        <v>37872000</v>
      </c>
      <c r="D32" s="18">
        <f>+D33+D37+D38+D39</f>
        <v>38782425</v>
      </c>
    </row>
    <row r="33" spans="1:4" ht="15.75" x14ac:dyDescent="0.25">
      <c r="A33" s="19" t="s">
        <v>54</v>
      </c>
      <c r="B33" s="20" t="s">
        <v>55</v>
      </c>
      <c r="C33" s="29">
        <f>+C34+C35+C36</f>
        <v>37872000</v>
      </c>
      <c r="D33" s="29">
        <f>+D34+D35+D36</f>
        <v>38782425</v>
      </c>
    </row>
    <row r="34" spans="1:4" ht="15.75" x14ac:dyDescent="0.25">
      <c r="A34" s="22" t="s">
        <v>56</v>
      </c>
      <c r="B34" s="23" t="s">
        <v>57</v>
      </c>
      <c r="C34" s="24"/>
      <c r="D34" s="24"/>
    </row>
    <row r="35" spans="1:4" ht="15.75" x14ac:dyDescent="0.25">
      <c r="A35" s="22" t="s">
        <v>58</v>
      </c>
      <c r="B35" s="23" t="s">
        <v>59</v>
      </c>
      <c r="C35" s="24"/>
      <c r="D35" s="24"/>
    </row>
    <row r="36" spans="1:4" ht="15.75" x14ac:dyDescent="0.25">
      <c r="A36" s="22" t="s">
        <v>60</v>
      </c>
      <c r="B36" s="30" t="s">
        <v>61</v>
      </c>
      <c r="C36" s="24">
        <v>37872000</v>
      </c>
      <c r="D36" s="24">
        <v>38782425</v>
      </c>
    </row>
    <row r="37" spans="1:4" ht="15.75" x14ac:dyDescent="0.25">
      <c r="A37" s="22" t="s">
        <v>62</v>
      </c>
      <c r="B37" s="23" t="s">
        <v>63</v>
      </c>
      <c r="C37" s="24"/>
      <c r="D37" s="24"/>
    </row>
    <row r="38" spans="1:4" ht="15.75" x14ac:dyDescent="0.25">
      <c r="A38" s="22" t="s">
        <v>64</v>
      </c>
      <c r="B38" s="23" t="s">
        <v>65</v>
      </c>
      <c r="C38" s="24"/>
      <c r="D38" s="24"/>
    </row>
    <row r="39" spans="1:4" ht="16.5" thickBot="1" x14ac:dyDescent="0.3">
      <c r="A39" s="25" t="s">
        <v>66</v>
      </c>
      <c r="B39" s="26" t="s">
        <v>67</v>
      </c>
      <c r="C39" s="28"/>
      <c r="D39" s="28"/>
    </row>
    <row r="40" spans="1:4" ht="16.5" thickBot="1" x14ac:dyDescent="0.3">
      <c r="A40" s="16" t="s">
        <v>68</v>
      </c>
      <c r="B40" s="17" t="s">
        <v>69</v>
      </c>
      <c r="C40" s="18">
        <f>SUM(C41:C51)</f>
        <v>0</v>
      </c>
      <c r="D40" s="18">
        <f>SUM(D41:D51)</f>
        <v>0</v>
      </c>
    </row>
    <row r="41" spans="1:4" ht="15.75" x14ac:dyDescent="0.25">
      <c r="A41" s="19" t="s">
        <v>70</v>
      </c>
      <c r="B41" s="20" t="s">
        <v>71</v>
      </c>
      <c r="C41" s="21"/>
      <c r="D41" s="21"/>
    </row>
    <row r="42" spans="1:4" ht="15.75" x14ac:dyDescent="0.25">
      <c r="A42" s="22" t="s">
        <v>72</v>
      </c>
      <c r="B42" s="23" t="s">
        <v>73</v>
      </c>
      <c r="C42" s="24"/>
      <c r="D42" s="24"/>
    </row>
    <row r="43" spans="1:4" ht="15.75" x14ac:dyDescent="0.25">
      <c r="A43" s="22" t="s">
        <v>74</v>
      </c>
      <c r="B43" s="23" t="s">
        <v>75</v>
      </c>
      <c r="C43" s="24"/>
      <c r="D43" s="24"/>
    </row>
    <row r="44" spans="1:4" ht="15.75" x14ac:dyDescent="0.25">
      <c r="A44" s="22" t="s">
        <v>76</v>
      </c>
      <c r="B44" s="23" t="s">
        <v>77</v>
      </c>
      <c r="C44" s="24"/>
      <c r="D44" s="24"/>
    </row>
    <row r="45" spans="1:4" ht="15.75" x14ac:dyDescent="0.25">
      <c r="A45" s="22" t="s">
        <v>78</v>
      </c>
      <c r="B45" s="23" t="s">
        <v>79</v>
      </c>
      <c r="C45" s="24"/>
      <c r="D45" s="24"/>
    </row>
    <row r="46" spans="1:4" ht="15.75" x14ac:dyDescent="0.25">
      <c r="A46" s="22" t="s">
        <v>80</v>
      </c>
      <c r="B46" s="23" t="s">
        <v>81</v>
      </c>
      <c r="C46" s="24"/>
      <c r="D46" s="24"/>
    </row>
    <row r="47" spans="1:4" ht="15.75" x14ac:dyDescent="0.25">
      <c r="A47" s="22" t="s">
        <v>82</v>
      </c>
      <c r="B47" s="23" t="s">
        <v>83</v>
      </c>
      <c r="C47" s="24"/>
      <c r="D47" s="24"/>
    </row>
    <row r="48" spans="1:4" ht="15.75" x14ac:dyDescent="0.25">
      <c r="A48" s="22" t="s">
        <v>84</v>
      </c>
      <c r="B48" s="23" t="s">
        <v>85</v>
      </c>
      <c r="C48" s="24"/>
      <c r="D48" s="24"/>
    </row>
    <row r="49" spans="1:4" ht="15.75" x14ac:dyDescent="0.25">
      <c r="A49" s="22" t="s">
        <v>86</v>
      </c>
      <c r="B49" s="23" t="s">
        <v>87</v>
      </c>
      <c r="C49" s="24"/>
      <c r="D49" s="24"/>
    </row>
    <row r="50" spans="1:4" ht="15.75" x14ac:dyDescent="0.25">
      <c r="A50" s="25" t="s">
        <v>88</v>
      </c>
      <c r="B50" s="26" t="s">
        <v>89</v>
      </c>
      <c r="C50" s="28"/>
      <c r="D50" s="28"/>
    </row>
    <row r="51" spans="1:4" ht="16.5" thickBot="1" x14ac:dyDescent="0.3">
      <c r="A51" s="25" t="s">
        <v>90</v>
      </c>
      <c r="B51" s="26" t="s">
        <v>91</v>
      </c>
      <c r="C51" s="28"/>
      <c r="D51" s="28"/>
    </row>
    <row r="52" spans="1:4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</row>
    <row r="53" spans="1:4" ht="15.75" x14ac:dyDescent="0.25">
      <c r="A53" s="19" t="s">
        <v>94</v>
      </c>
      <c r="B53" s="20" t="s">
        <v>95</v>
      </c>
      <c r="C53" s="21"/>
      <c r="D53" s="21"/>
    </row>
    <row r="54" spans="1:4" ht="15.75" x14ac:dyDescent="0.25">
      <c r="A54" s="22" t="s">
        <v>96</v>
      </c>
      <c r="B54" s="23" t="s">
        <v>97</v>
      </c>
      <c r="C54" s="24"/>
      <c r="D54" s="24"/>
    </row>
    <row r="55" spans="1:4" ht="15.75" x14ac:dyDescent="0.25">
      <c r="A55" s="22" t="s">
        <v>98</v>
      </c>
      <c r="B55" s="23" t="s">
        <v>99</v>
      </c>
      <c r="C55" s="24"/>
      <c r="D55" s="24"/>
    </row>
    <row r="56" spans="1:4" ht="15.75" x14ac:dyDescent="0.25">
      <c r="A56" s="22" t="s">
        <v>100</v>
      </c>
      <c r="B56" s="23" t="s">
        <v>101</v>
      </c>
      <c r="C56" s="24"/>
      <c r="D56" s="24"/>
    </row>
    <row r="57" spans="1:4" ht="16.5" thickBot="1" x14ac:dyDescent="0.3">
      <c r="A57" s="25" t="s">
        <v>102</v>
      </c>
      <c r="B57" s="26" t="s">
        <v>103</v>
      </c>
      <c r="C57" s="28"/>
      <c r="D57" s="28"/>
    </row>
    <row r="58" spans="1:4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0</v>
      </c>
    </row>
    <row r="59" spans="1:4" ht="31.5" x14ac:dyDescent="0.25">
      <c r="A59" s="19" t="s">
        <v>106</v>
      </c>
      <c r="B59" s="20" t="s">
        <v>107</v>
      </c>
      <c r="C59" s="21"/>
      <c r="D59" s="21"/>
    </row>
    <row r="60" spans="1:4" ht="31.5" x14ac:dyDescent="0.25">
      <c r="A60" s="22" t="s">
        <v>108</v>
      </c>
      <c r="B60" s="23" t="s">
        <v>109</v>
      </c>
      <c r="C60" s="24"/>
      <c r="D60" s="24"/>
    </row>
    <row r="61" spans="1:4" ht="15.75" x14ac:dyDescent="0.25">
      <c r="A61" s="22" t="s">
        <v>110</v>
      </c>
      <c r="B61" s="23" t="s">
        <v>111</v>
      </c>
      <c r="C61" s="24"/>
      <c r="D61" s="24"/>
    </row>
    <row r="62" spans="1:4" ht="16.5" thickBot="1" x14ac:dyDescent="0.3">
      <c r="A62" s="25" t="s">
        <v>112</v>
      </c>
      <c r="B62" s="26" t="s">
        <v>113</v>
      </c>
      <c r="C62" s="28"/>
      <c r="D62" s="28"/>
    </row>
    <row r="63" spans="1:4" ht="16.5" thickBot="1" x14ac:dyDescent="0.3">
      <c r="A63" s="16" t="s">
        <v>114</v>
      </c>
      <c r="B63" s="27" t="s">
        <v>115</v>
      </c>
      <c r="C63" s="18">
        <f>SUM(C64:C66)</f>
        <v>0</v>
      </c>
      <c r="D63" s="18">
        <f>SUM(D64:D66)</f>
        <v>0</v>
      </c>
    </row>
    <row r="64" spans="1:4" ht="31.5" x14ac:dyDescent="0.25">
      <c r="A64" s="19" t="s">
        <v>116</v>
      </c>
      <c r="B64" s="20" t="s">
        <v>117</v>
      </c>
      <c r="C64" s="24"/>
      <c r="D64" s="24"/>
    </row>
    <row r="65" spans="1:4" ht="31.5" x14ac:dyDescent="0.25">
      <c r="A65" s="22" t="s">
        <v>118</v>
      </c>
      <c r="B65" s="23" t="s">
        <v>119</v>
      </c>
      <c r="C65" s="24"/>
      <c r="D65" s="24"/>
    </row>
    <row r="66" spans="1:4" ht="15.75" x14ac:dyDescent="0.25">
      <c r="A66" s="22" t="s">
        <v>120</v>
      </c>
      <c r="B66" s="23" t="s">
        <v>121</v>
      </c>
      <c r="C66" s="24"/>
      <c r="D66" s="24"/>
    </row>
    <row r="67" spans="1:4" ht="16.5" thickBot="1" x14ac:dyDescent="0.3">
      <c r="A67" s="25" t="s">
        <v>122</v>
      </c>
      <c r="B67" s="26" t="s">
        <v>123</v>
      </c>
      <c r="C67" s="24"/>
      <c r="D67" s="24"/>
    </row>
    <row r="68" spans="1:4" ht="16.5" thickBot="1" x14ac:dyDescent="0.3">
      <c r="A68" s="16" t="s">
        <v>124</v>
      </c>
      <c r="B68" s="17" t="s">
        <v>125</v>
      </c>
      <c r="C68" s="18">
        <f>+C11+C18+C25+C32+C40+C52+C58+C63</f>
        <v>37872000</v>
      </c>
      <c r="D68" s="18">
        <f>+D11+D18+D25+D32+D40+D52+D58+D63</f>
        <v>38782425</v>
      </c>
    </row>
    <row r="69" spans="1:4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</row>
    <row r="70" spans="1:4" ht="15.75" x14ac:dyDescent="0.25">
      <c r="A70" s="19" t="s">
        <v>128</v>
      </c>
      <c r="B70" s="20" t="s">
        <v>129</v>
      </c>
      <c r="C70" s="24"/>
      <c r="D70" s="24"/>
    </row>
    <row r="71" spans="1:4" ht="15.75" x14ac:dyDescent="0.25">
      <c r="A71" s="22" t="s">
        <v>130</v>
      </c>
      <c r="B71" s="23" t="s">
        <v>131</v>
      </c>
      <c r="C71" s="24"/>
      <c r="D71" s="24"/>
    </row>
    <row r="72" spans="1:4" ht="16.5" thickBot="1" x14ac:dyDescent="0.3">
      <c r="A72" s="25" t="s">
        <v>132</v>
      </c>
      <c r="B72" s="32" t="s">
        <v>133</v>
      </c>
      <c r="C72" s="24"/>
      <c r="D72" s="24"/>
    </row>
    <row r="73" spans="1:4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</row>
    <row r="74" spans="1:4" ht="15.75" x14ac:dyDescent="0.25">
      <c r="A74" s="19" t="s">
        <v>136</v>
      </c>
      <c r="B74" s="20" t="s">
        <v>137</v>
      </c>
      <c r="C74" s="24"/>
      <c r="D74" s="24"/>
    </row>
    <row r="75" spans="1:4" ht="15.75" x14ac:dyDescent="0.25">
      <c r="A75" s="22" t="s">
        <v>138</v>
      </c>
      <c r="B75" s="23" t="s">
        <v>139</v>
      </c>
      <c r="C75" s="24"/>
      <c r="D75" s="24"/>
    </row>
    <row r="76" spans="1:4" ht="15.75" x14ac:dyDescent="0.25">
      <c r="A76" s="22" t="s">
        <v>140</v>
      </c>
      <c r="B76" s="23" t="s">
        <v>141</v>
      </c>
      <c r="C76" s="24"/>
      <c r="D76" s="24"/>
    </row>
    <row r="77" spans="1:4" ht="16.5" thickBot="1" x14ac:dyDescent="0.3">
      <c r="A77" s="25" t="s">
        <v>142</v>
      </c>
      <c r="B77" s="26" t="s">
        <v>143</v>
      </c>
      <c r="C77" s="24"/>
      <c r="D77" s="24"/>
    </row>
    <row r="78" spans="1:4" ht="16.5" thickBot="1" x14ac:dyDescent="0.3">
      <c r="A78" s="31" t="s">
        <v>144</v>
      </c>
      <c r="B78" s="27" t="s">
        <v>145</v>
      </c>
      <c r="C78" s="18">
        <f>SUM(C79:C80)</f>
        <v>0</v>
      </c>
      <c r="D78" s="18">
        <f>SUM(D79:D80)</f>
        <v>0</v>
      </c>
    </row>
    <row r="79" spans="1:4" ht="15.75" x14ac:dyDescent="0.25">
      <c r="A79" s="19" t="s">
        <v>146</v>
      </c>
      <c r="B79" s="20" t="s">
        <v>147</v>
      </c>
      <c r="C79" s="24"/>
      <c r="D79" s="24"/>
    </row>
    <row r="80" spans="1:4" ht="16.5" thickBot="1" x14ac:dyDescent="0.3">
      <c r="A80" s="25" t="s">
        <v>148</v>
      </c>
      <c r="B80" s="26" t="s">
        <v>149</v>
      </c>
      <c r="C80" s="24"/>
      <c r="D80" s="24"/>
    </row>
    <row r="81" spans="1:4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</row>
    <row r="82" spans="1:4" ht="15.75" x14ac:dyDescent="0.25">
      <c r="A82" s="19" t="s">
        <v>152</v>
      </c>
      <c r="B82" s="20" t="s">
        <v>153</v>
      </c>
      <c r="C82" s="24"/>
      <c r="D82" s="24"/>
    </row>
    <row r="83" spans="1:4" ht="15.75" x14ac:dyDescent="0.25">
      <c r="A83" s="22" t="s">
        <v>154</v>
      </c>
      <c r="B83" s="23" t="s">
        <v>155</v>
      </c>
      <c r="C83" s="24"/>
      <c r="D83" s="24"/>
    </row>
    <row r="84" spans="1:4" ht="16.5" thickBot="1" x14ac:dyDescent="0.3">
      <c r="A84" s="25" t="s">
        <v>156</v>
      </c>
      <c r="B84" s="26" t="s">
        <v>157</v>
      </c>
      <c r="C84" s="24"/>
      <c r="D84" s="24"/>
    </row>
    <row r="85" spans="1:4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</row>
    <row r="86" spans="1:4" ht="15.75" x14ac:dyDescent="0.25">
      <c r="A86" s="33" t="s">
        <v>160</v>
      </c>
      <c r="B86" s="20" t="s">
        <v>161</v>
      </c>
      <c r="C86" s="24"/>
      <c r="D86" s="24"/>
    </row>
    <row r="87" spans="1:4" ht="15.75" x14ac:dyDescent="0.25">
      <c r="A87" s="34" t="s">
        <v>162</v>
      </c>
      <c r="B87" s="23" t="s">
        <v>163</v>
      </c>
      <c r="C87" s="24"/>
      <c r="D87" s="24"/>
    </row>
    <row r="88" spans="1:4" ht="15.75" x14ac:dyDescent="0.25">
      <c r="A88" s="34" t="s">
        <v>164</v>
      </c>
      <c r="B88" s="23" t="s">
        <v>165</v>
      </c>
      <c r="C88" s="24"/>
      <c r="D88" s="24"/>
    </row>
    <row r="89" spans="1:4" ht="16.5" thickBot="1" x14ac:dyDescent="0.3">
      <c r="A89" s="35" t="s">
        <v>166</v>
      </c>
      <c r="B89" s="26" t="s">
        <v>167</v>
      </c>
      <c r="C89" s="24"/>
      <c r="D89" s="24"/>
    </row>
    <row r="90" spans="1:4" ht="16.5" thickBot="1" x14ac:dyDescent="0.3">
      <c r="A90" s="31" t="s">
        <v>168</v>
      </c>
      <c r="B90" s="27" t="s">
        <v>169</v>
      </c>
      <c r="C90" s="36"/>
      <c r="D90" s="36"/>
    </row>
    <row r="91" spans="1:4" ht="16.5" thickBot="1" x14ac:dyDescent="0.3">
      <c r="A91" s="31" t="s">
        <v>170</v>
      </c>
      <c r="B91" s="27" t="s">
        <v>171</v>
      </c>
      <c r="C91" s="36"/>
      <c r="D91" s="36"/>
    </row>
    <row r="92" spans="1:4" ht="16.5" thickBot="1" x14ac:dyDescent="0.3">
      <c r="A92" s="31" t="s">
        <v>172</v>
      </c>
      <c r="B92" s="37" t="s">
        <v>173</v>
      </c>
      <c r="C92" s="18">
        <f>+C69+C73+C78+C81+C85+C91+C90</f>
        <v>0</v>
      </c>
      <c r="D92" s="18">
        <f>+D69+D73+D78+D81+D85+D91+D90</f>
        <v>0</v>
      </c>
    </row>
    <row r="93" spans="1:4" ht="16.5" thickBot="1" x14ac:dyDescent="0.3">
      <c r="A93" s="38" t="s">
        <v>174</v>
      </c>
      <c r="B93" s="39" t="s">
        <v>175</v>
      </c>
      <c r="C93" s="18">
        <f>+C68+C92</f>
        <v>37872000</v>
      </c>
      <c r="D93" s="18">
        <f>+D68+D92</f>
        <v>38782425</v>
      </c>
    </row>
    <row r="94" spans="1:4" ht="16.5" thickBot="1" x14ac:dyDescent="0.3">
      <c r="A94" s="40"/>
      <c r="B94" s="41"/>
      <c r="C94" s="42"/>
    </row>
    <row r="95" spans="1:4" ht="16.5" thickBot="1" x14ac:dyDescent="0.3">
      <c r="A95" s="8"/>
      <c r="B95" s="43" t="s">
        <v>176</v>
      </c>
      <c r="C95" s="44"/>
      <c r="D95" s="44"/>
    </row>
    <row r="96" spans="1:4" ht="16.5" thickBot="1" x14ac:dyDescent="0.3">
      <c r="A96" s="45" t="s">
        <v>10</v>
      </c>
      <c r="B96" s="46" t="s">
        <v>313</v>
      </c>
      <c r="C96" s="47">
        <f>+C97+C98+C99+C100+C101+C114</f>
        <v>37872000</v>
      </c>
      <c r="D96" s="47">
        <f>+D97+D98+D99+D100+D101+D114</f>
        <v>38782425</v>
      </c>
    </row>
    <row r="97" spans="1:4" ht="15.75" x14ac:dyDescent="0.25">
      <c r="A97" s="48" t="s">
        <v>12</v>
      </c>
      <c r="B97" s="49" t="s">
        <v>177</v>
      </c>
      <c r="C97" s="50"/>
      <c r="D97" s="50"/>
    </row>
    <row r="98" spans="1:4" ht="15.75" x14ac:dyDescent="0.25">
      <c r="A98" s="22" t="s">
        <v>14</v>
      </c>
      <c r="B98" s="51" t="s">
        <v>178</v>
      </c>
      <c r="C98" s="24"/>
      <c r="D98" s="24"/>
    </row>
    <row r="99" spans="1:4" ht="15.75" x14ac:dyDescent="0.25">
      <c r="A99" s="22" t="s">
        <v>16</v>
      </c>
      <c r="B99" s="51" t="s">
        <v>179</v>
      </c>
      <c r="C99" s="28"/>
      <c r="D99" s="28"/>
    </row>
    <row r="100" spans="1:4" ht="15.75" x14ac:dyDescent="0.25">
      <c r="A100" s="22" t="s">
        <v>18</v>
      </c>
      <c r="B100" s="52" t="s">
        <v>180</v>
      </c>
      <c r="C100" s="28"/>
      <c r="D100" s="28"/>
    </row>
    <row r="101" spans="1:4" ht="15.75" x14ac:dyDescent="0.25">
      <c r="A101" s="22" t="s">
        <v>181</v>
      </c>
      <c r="B101" s="53" t="s">
        <v>182</v>
      </c>
      <c r="C101" s="28">
        <f>SUM(C102:C113)</f>
        <v>37872000</v>
      </c>
      <c r="D101" s="28">
        <f>SUM(D102:D113)</f>
        <v>38782425</v>
      </c>
    </row>
    <row r="102" spans="1:4" ht="15.75" x14ac:dyDescent="0.25">
      <c r="A102" s="22" t="s">
        <v>22</v>
      </c>
      <c r="B102" s="51" t="s">
        <v>183</v>
      </c>
      <c r="C102" s="28"/>
      <c r="D102" s="28"/>
    </row>
    <row r="103" spans="1:4" ht="15.75" x14ac:dyDescent="0.25">
      <c r="A103" s="22" t="s">
        <v>184</v>
      </c>
      <c r="B103" s="54" t="s">
        <v>185</v>
      </c>
      <c r="C103" s="28"/>
      <c r="D103" s="28"/>
    </row>
    <row r="104" spans="1:4" ht="15.75" x14ac:dyDescent="0.25">
      <c r="A104" s="22" t="s">
        <v>186</v>
      </c>
      <c r="B104" s="54" t="s">
        <v>187</v>
      </c>
      <c r="C104" s="28"/>
      <c r="D104" s="28"/>
    </row>
    <row r="105" spans="1:4" ht="15.75" x14ac:dyDescent="0.25">
      <c r="A105" s="22" t="s">
        <v>188</v>
      </c>
      <c r="B105" s="54" t="s">
        <v>189</v>
      </c>
      <c r="C105" s="28"/>
      <c r="D105" s="28"/>
    </row>
    <row r="106" spans="1:4" ht="31.5" x14ac:dyDescent="0.25">
      <c r="A106" s="22" t="s">
        <v>190</v>
      </c>
      <c r="B106" s="55" t="s">
        <v>191</v>
      </c>
      <c r="C106" s="28"/>
      <c r="D106" s="28"/>
    </row>
    <row r="107" spans="1:4" ht="31.5" x14ac:dyDescent="0.25">
      <c r="A107" s="22" t="s">
        <v>192</v>
      </c>
      <c r="B107" s="55" t="s">
        <v>193</v>
      </c>
      <c r="C107" s="28"/>
      <c r="D107" s="28"/>
    </row>
    <row r="108" spans="1:4" ht="15.75" x14ac:dyDescent="0.25">
      <c r="A108" s="22" t="s">
        <v>194</v>
      </c>
      <c r="B108" s="54" t="s">
        <v>195</v>
      </c>
      <c r="C108" s="28">
        <v>1200000</v>
      </c>
      <c r="D108" s="28">
        <v>1200000</v>
      </c>
    </row>
    <row r="109" spans="1:4" ht="15.75" x14ac:dyDescent="0.25">
      <c r="A109" s="22" t="s">
        <v>196</v>
      </c>
      <c r="B109" s="54" t="s">
        <v>197</v>
      </c>
      <c r="C109" s="28"/>
      <c r="D109" s="28"/>
    </row>
    <row r="110" spans="1:4" ht="31.5" x14ac:dyDescent="0.25">
      <c r="A110" s="22" t="s">
        <v>198</v>
      </c>
      <c r="B110" s="55" t="s">
        <v>199</v>
      </c>
      <c r="C110" s="28"/>
      <c r="D110" s="28"/>
    </row>
    <row r="111" spans="1:4" ht="15.75" x14ac:dyDescent="0.25">
      <c r="A111" s="56" t="s">
        <v>200</v>
      </c>
      <c r="B111" s="57" t="s">
        <v>201</v>
      </c>
      <c r="C111" s="28"/>
      <c r="D111" s="28"/>
    </row>
    <row r="112" spans="1:4" ht="15.75" x14ac:dyDescent="0.25">
      <c r="A112" s="22" t="s">
        <v>202</v>
      </c>
      <c r="B112" s="57" t="s">
        <v>203</v>
      </c>
      <c r="C112" s="28"/>
      <c r="D112" s="28"/>
    </row>
    <row r="113" spans="1:4" ht="31.5" x14ac:dyDescent="0.25">
      <c r="A113" s="22" t="s">
        <v>204</v>
      </c>
      <c r="B113" s="55" t="s">
        <v>205</v>
      </c>
      <c r="C113" s="24">
        <f>SUM('2'!C113)</f>
        <v>36672000</v>
      </c>
      <c r="D113" s="24">
        <f>SUM('2'!D113)</f>
        <v>37582425</v>
      </c>
    </row>
    <row r="114" spans="1:4" ht="15.75" x14ac:dyDescent="0.25">
      <c r="A114" s="22" t="s">
        <v>206</v>
      </c>
      <c r="B114" s="52" t="s">
        <v>207</v>
      </c>
      <c r="C114" s="24"/>
      <c r="D114" s="24"/>
    </row>
    <row r="115" spans="1:4" ht="15.75" x14ac:dyDescent="0.25">
      <c r="A115" s="25" t="s">
        <v>208</v>
      </c>
      <c r="B115" s="51" t="s">
        <v>209</v>
      </c>
      <c r="C115" s="28"/>
      <c r="D115" s="28"/>
    </row>
    <row r="116" spans="1:4" ht="16.5" thickBot="1" x14ac:dyDescent="0.3">
      <c r="A116" s="58" t="s">
        <v>210</v>
      </c>
      <c r="B116" s="59" t="s">
        <v>211</v>
      </c>
      <c r="C116" s="60"/>
      <c r="D116" s="60"/>
    </row>
    <row r="117" spans="1:4" ht="16.5" thickBot="1" x14ac:dyDescent="0.3">
      <c r="A117" s="16" t="s">
        <v>24</v>
      </c>
      <c r="B117" s="61" t="s">
        <v>314</v>
      </c>
      <c r="C117" s="18">
        <f>+C118+C120+C122</f>
        <v>0</v>
      </c>
      <c r="D117" s="18">
        <f>+D118+D120+D122</f>
        <v>0</v>
      </c>
    </row>
    <row r="118" spans="1:4" ht="15.75" x14ac:dyDescent="0.25">
      <c r="A118" s="19" t="s">
        <v>26</v>
      </c>
      <c r="B118" s="51" t="s">
        <v>212</v>
      </c>
      <c r="C118" s="21"/>
      <c r="D118" s="21"/>
    </row>
    <row r="119" spans="1:4" ht="15.75" x14ac:dyDescent="0.25">
      <c r="A119" s="19" t="s">
        <v>28</v>
      </c>
      <c r="B119" s="62" t="s">
        <v>213</v>
      </c>
      <c r="C119" s="21"/>
      <c r="D119" s="21"/>
    </row>
    <row r="120" spans="1:4" ht="15.75" x14ac:dyDescent="0.25">
      <c r="A120" s="19" t="s">
        <v>30</v>
      </c>
      <c r="B120" s="62" t="s">
        <v>214</v>
      </c>
      <c r="C120" s="24"/>
      <c r="D120" s="24"/>
    </row>
    <row r="121" spans="1:4" ht="15.75" x14ac:dyDescent="0.25">
      <c r="A121" s="19" t="s">
        <v>32</v>
      </c>
      <c r="B121" s="62" t="s">
        <v>215</v>
      </c>
      <c r="C121" s="63"/>
      <c r="D121" s="63"/>
    </row>
    <row r="122" spans="1:4" ht="15.75" x14ac:dyDescent="0.25">
      <c r="A122" s="19" t="s">
        <v>34</v>
      </c>
      <c r="B122" s="64" t="s">
        <v>216</v>
      </c>
      <c r="C122" s="63"/>
      <c r="D122" s="63"/>
    </row>
    <row r="123" spans="1:4" ht="31.5" x14ac:dyDescent="0.25">
      <c r="A123" s="19" t="s">
        <v>36</v>
      </c>
      <c r="B123" s="65" t="s">
        <v>217</v>
      </c>
      <c r="C123" s="63"/>
      <c r="D123" s="63"/>
    </row>
    <row r="124" spans="1:4" ht="31.5" x14ac:dyDescent="0.25">
      <c r="A124" s="19" t="s">
        <v>218</v>
      </c>
      <c r="B124" s="66" t="s">
        <v>219</v>
      </c>
      <c r="C124" s="63"/>
      <c r="D124" s="63"/>
    </row>
    <row r="125" spans="1:4" ht="31.5" x14ac:dyDescent="0.25">
      <c r="A125" s="19" t="s">
        <v>220</v>
      </c>
      <c r="B125" s="55" t="s">
        <v>193</v>
      </c>
      <c r="C125" s="63"/>
      <c r="D125" s="63"/>
    </row>
    <row r="126" spans="1:4" ht="15.75" x14ac:dyDescent="0.25">
      <c r="A126" s="19" t="s">
        <v>221</v>
      </c>
      <c r="B126" s="55" t="s">
        <v>222</v>
      </c>
      <c r="C126" s="63"/>
      <c r="D126" s="63"/>
    </row>
    <row r="127" spans="1:4" ht="15.75" x14ac:dyDescent="0.25">
      <c r="A127" s="19" t="s">
        <v>223</v>
      </c>
      <c r="B127" s="55" t="s">
        <v>224</v>
      </c>
      <c r="C127" s="63"/>
      <c r="D127" s="63"/>
    </row>
    <row r="128" spans="1:4" ht="31.5" x14ac:dyDescent="0.25">
      <c r="A128" s="19" t="s">
        <v>225</v>
      </c>
      <c r="B128" s="55" t="s">
        <v>199</v>
      </c>
      <c r="C128" s="63"/>
      <c r="D128" s="63"/>
    </row>
    <row r="129" spans="1:4" ht="15.75" x14ac:dyDescent="0.25">
      <c r="A129" s="19" t="s">
        <v>226</v>
      </c>
      <c r="B129" s="55" t="s">
        <v>227</v>
      </c>
      <c r="C129" s="63"/>
      <c r="D129" s="63"/>
    </row>
    <row r="130" spans="1:4" ht="32.25" thickBot="1" x14ac:dyDescent="0.3">
      <c r="A130" s="56" t="s">
        <v>228</v>
      </c>
      <c r="B130" s="55" t="s">
        <v>229</v>
      </c>
      <c r="C130" s="67"/>
      <c r="D130" s="67"/>
    </row>
    <row r="131" spans="1:4" ht="16.5" thickBot="1" x14ac:dyDescent="0.3">
      <c r="A131" s="16" t="s">
        <v>38</v>
      </c>
      <c r="B131" s="17" t="s">
        <v>230</v>
      </c>
      <c r="C131" s="18">
        <f>+C96+C117</f>
        <v>37872000</v>
      </c>
      <c r="D131" s="18">
        <f>+D96+D117</f>
        <v>38782425</v>
      </c>
    </row>
    <row r="132" spans="1:4" ht="32.25" thickBot="1" x14ac:dyDescent="0.3">
      <c r="A132" s="16" t="s">
        <v>231</v>
      </c>
      <c r="B132" s="17" t="s">
        <v>232</v>
      </c>
      <c r="C132" s="18">
        <f>+C133+C134+C135</f>
        <v>0</v>
      </c>
      <c r="D132" s="18">
        <f>+D133+D134+D135</f>
        <v>0</v>
      </c>
    </row>
    <row r="133" spans="1:4" ht="15.75" x14ac:dyDescent="0.25">
      <c r="A133" s="19" t="s">
        <v>54</v>
      </c>
      <c r="B133" s="68" t="s">
        <v>233</v>
      </c>
      <c r="C133" s="63"/>
      <c r="D133" s="63"/>
    </row>
    <row r="134" spans="1:4" ht="15.75" x14ac:dyDescent="0.25">
      <c r="A134" s="19" t="s">
        <v>62</v>
      </c>
      <c r="B134" s="68" t="s">
        <v>234</v>
      </c>
      <c r="C134" s="63"/>
      <c r="D134" s="63"/>
    </row>
    <row r="135" spans="1:4" ht="16.5" thickBot="1" x14ac:dyDescent="0.3">
      <c r="A135" s="56" t="s">
        <v>64</v>
      </c>
      <c r="B135" s="69" t="s">
        <v>235</v>
      </c>
      <c r="C135" s="63"/>
      <c r="D135" s="63"/>
    </row>
    <row r="136" spans="1:4" ht="16.5" thickBot="1" x14ac:dyDescent="0.3">
      <c r="A136" s="16" t="s">
        <v>68</v>
      </c>
      <c r="B136" s="17" t="s">
        <v>236</v>
      </c>
      <c r="C136" s="18">
        <f>+C137+C138+C139+C140+C141+C142</f>
        <v>0</v>
      </c>
      <c r="D136" s="18">
        <f>+D137+D138+D139+D140+D141+D142</f>
        <v>0</v>
      </c>
    </row>
    <row r="137" spans="1:4" ht="15.75" x14ac:dyDescent="0.25">
      <c r="A137" s="19" t="s">
        <v>70</v>
      </c>
      <c r="B137" s="68" t="s">
        <v>237</v>
      </c>
      <c r="C137" s="63"/>
      <c r="D137" s="63"/>
    </row>
    <row r="138" spans="1:4" ht="15.75" x14ac:dyDescent="0.25">
      <c r="A138" s="19" t="s">
        <v>72</v>
      </c>
      <c r="B138" s="68" t="s">
        <v>238</v>
      </c>
      <c r="C138" s="63"/>
      <c r="D138" s="63"/>
    </row>
    <row r="139" spans="1:4" ht="15.75" x14ac:dyDescent="0.25">
      <c r="A139" s="19" t="s">
        <v>74</v>
      </c>
      <c r="B139" s="68" t="s">
        <v>239</v>
      </c>
      <c r="C139" s="63"/>
      <c r="D139" s="63"/>
    </row>
    <row r="140" spans="1:4" ht="15.75" x14ac:dyDescent="0.25">
      <c r="A140" s="19" t="s">
        <v>76</v>
      </c>
      <c r="B140" s="68" t="s">
        <v>240</v>
      </c>
      <c r="C140" s="63"/>
      <c r="D140" s="63"/>
    </row>
    <row r="141" spans="1:4" ht="15.75" x14ac:dyDescent="0.25">
      <c r="A141" s="19" t="s">
        <v>78</v>
      </c>
      <c r="B141" s="68" t="s">
        <v>241</v>
      </c>
      <c r="C141" s="63"/>
      <c r="D141" s="63"/>
    </row>
    <row r="142" spans="1:4" ht="16.5" thickBot="1" x14ac:dyDescent="0.3">
      <c r="A142" s="56" t="s">
        <v>80</v>
      </c>
      <c r="B142" s="69" t="s">
        <v>242</v>
      </c>
      <c r="C142" s="63"/>
      <c r="D142" s="63"/>
    </row>
    <row r="143" spans="1:4" ht="16.5" thickBot="1" x14ac:dyDescent="0.3">
      <c r="A143" s="16" t="s">
        <v>92</v>
      </c>
      <c r="B143" s="17" t="s">
        <v>243</v>
      </c>
      <c r="C143" s="18">
        <f>+C144+C145+C147+C148+C146</f>
        <v>0</v>
      </c>
      <c r="D143" s="18">
        <f>+D144+D145+D147+D148+D146</f>
        <v>0</v>
      </c>
    </row>
    <row r="144" spans="1:4" ht="15.75" x14ac:dyDescent="0.25">
      <c r="A144" s="19" t="s">
        <v>94</v>
      </c>
      <c r="B144" s="68" t="s">
        <v>244</v>
      </c>
      <c r="C144" s="63"/>
      <c r="D144" s="63"/>
    </row>
    <row r="145" spans="1:4" ht="15.75" x14ac:dyDescent="0.25">
      <c r="A145" s="19" t="s">
        <v>96</v>
      </c>
      <c r="B145" s="68" t="s">
        <v>245</v>
      </c>
      <c r="C145" s="63"/>
      <c r="D145" s="63"/>
    </row>
    <row r="146" spans="1:4" ht="15.75" x14ac:dyDescent="0.25">
      <c r="A146" s="19" t="s">
        <v>98</v>
      </c>
      <c r="B146" s="68" t="s">
        <v>246</v>
      </c>
      <c r="C146" s="63"/>
      <c r="D146" s="63"/>
    </row>
    <row r="147" spans="1:4" ht="15.75" x14ac:dyDescent="0.25">
      <c r="A147" s="19" t="s">
        <v>100</v>
      </c>
      <c r="B147" s="68" t="s">
        <v>247</v>
      </c>
      <c r="C147" s="63"/>
      <c r="D147" s="63"/>
    </row>
    <row r="148" spans="1:4" ht="16.5" thickBot="1" x14ac:dyDescent="0.3">
      <c r="A148" s="56" t="s">
        <v>102</v>
      </c>
      <c r="B148" s="69" t="s">
        <v>248</v>
      </c>
      <c r="C148" s="63"/>
      <c r="D148" s="63"/>
    </row>
    <row r="149" spans="1:4" ht="16.5" thickBot="1" x14ac:dyDescent="0.3">
      <c r="A149" s="16" t="s">
        <v>249</v>
      </c>
      <c r="B149" s="17" t="s">
        <v>250</v>
      </c>
      <c r="C149" s="70">
        <f>+C150+C151+C152+C153+C154</f>
        <v>0</v>
      </c>
      <c r="D149" s="70">
        <f>+D150+D151+D152+D153+D154</f>
        <v>0</v>
      </c>
    </row>
    <row r="150" spans="1:4" ht="15.75" x14ac:dyDescent="0.25">
      <c r="A150" s="19" t="s">
        <v>106</v>
      </c>
      <c r="B150" s="68" t="s">
        <v>251</v>
      </c>
      <c r="C150" s="63"/>
      <c r="D150" s="63"/>
    </row>
    <row r="151" spans="1:4" ht="15.75" x14ac:dyDescent="0.25">
      <c r="A151" s="19" t="s">
        <v>108</v>
      </c>
      <c r="B151" s="68" t="s">
        <v>252</v>
      </c>
      <c r="C151" s="63"/>
      <c r="D151" s="63"/>
    </row>
    <row r="152" spans="1:4" ht="15.75" x14ac:dyDescent="0.25">
      <c r="A152" s="19" t="s">
        <v>110</v>
      </c>
      <c r="B152" s="68" t="s">
        <v>253</v>
      </c>
      <c r="C152" s="63"/>
      <c r="D152" s="63"/>
    </row>
    <row r="153" spans="1:4" ht="31.5" x14ac:dyDescent="0.25">
      <c r="A153" s="19" t="s">
        <v>112</v>
      </c>
      <c r="B153" s="68" t="s">
        <v>254</v>
      </c>
      <c r="C153" s="63"/>
      <c r="D153" s="63"/>
    </row>
    <row r="154" spans="1:4" ht="16.5" thickBot="1" x14ac:dyDescent="0.3">
      <c r="A154" s="56" t="s">
        <v>255</v>
      </c>
      <c r="B154" s="69" t="s">
        <v>256</v>
      </c>
      <c r="C154" s="67"/>
      <c r="D154" s="67"/>
    </row>
    <row r="155" spans="1:4" ht="16.5" thickBot="1" x14ac:dyDescent="0.3">
      <c r="A155" s="71" t="s">
        <v>114</v>
      </c>
      <c r="B155" s="17" t="s">
        <v>257</v>
      </c>
      <c r="C155" s="70"/>
      <c r="D155" s="70"/>
    </row>
    <row r="156" spans="1:4" ht="16.5" thickBot="1" x14ac:dyDescent="0.3">
      <c r="A156" s="71" t="s">
        <v>124</v>
      </c>
      <c r="B156" s="17" t="s">
        <v>258</v>
      </c>
      <c r="C156" s="70"/>
      <c r="D156" s="70"/>
    </row>
    <row r="157" spans="1:4" ht="16.5" thickBot="1" x14ac:dyDescent="0.3">
      <c r="A157" s="16" t="s">
        <v>259</v>
      </c>
      <c r="B157" s="17" t="s">
        <v>260</v>
      </c>
      <c r="C157" s="72">
        <f>+C132+C136+C143+C149+C155+C156</f>
        <v>0</v>
      </c>
      <c r="D157" s="72">
        <f>+D132+D136+D143+D149+D155+D156</f>
        <v>0</v>
      </c>
    </row>
    <row r="158" spans="1:4" ht="16.5" thickBot="1" x14ac:dyDescent="0.3">
      <c r="A158" s="73" t="s">
        <v>261</v>
      </c>
      <c r="B158" s="74" t="s">
        <v>262</v>
      </c>
      <c r="C158" s="72">
        <f>+C131+C157</f>
        <v>37872000</v>
      </c>
      <c r="D158" s="72">
        <f>+D131+D157</f>
        <v>38782425</v>
      </c>
    </row>
    <row r="159" spans="1:4" ht="16.5" thickBot="1" x14ac:dyDescent="0.3">
      <c r="A159" s="75"/>
      <c r="B159" s="76"/>
      <c r="C159" s="77"/>
    </row>
    <row r="160" spans="1:4" ht="16.5" thickBot="1" x14ac:dyDescent="0.3">
      <c r="A160" s="78" t="s">
        <v>263</v>
      </c>
      <c r="B160" s="79"/>
      <c r="C160" s="80"/>
      <c r="D160" s="80"/>
    </row>
    <row r="161" spans="1:4" ht="16.5" thickBot="1" x14ac:dyDescent="0.3">
      <c r="A161" s="78" t="s">
        <v>264</v>
      </c>
      <c r="B161" s="79"/>
      <c r="C161" s="80"/>
      <c r="D161" s="80"/>
    </row>
  </sheetData>
  <mergeCells count="4">
    <mergeCell ref="C7:D7"/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rowBreaks count="3" manualBreakCount="3">
    <brk id="51" max="16383" man="1"/>
    <brk id="93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68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8" bestFit="1" customWidth="1"/>
    <col min="4" max="4" width="15.140625" bestFit="1" customWidth="1"/>
  </cols>
  <sheetData>
    <row r="1" spans="1:4" ht="15.75" x14ac:dyDescent="0.25">
      <c r="A1" s="291" t="s">
        <v>368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476</v>
      </c>
      <c r="B3" s="293"/>
      <c r="C3" s="293"/>
      <c r="D3" s="293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5" t="s">
        <v>3</v>
      </c>
      <c r="C6" s="6"/>
      <c r="D6" s="6"/>
    </row>
    <row r="7" spans="1:4" ht="16.5" thickBot="1" x14ac:dyDescent="0.3">
      <c r="A7" s="129"/>
      <c r="B7" s="7"/>
      <c r="C7" s="299" t="s">
        <v>376</v>
      </c>
      <c r="D7" s="299"/>
    </row>
    <row r="8" spans="1:4" ht="32.25" thickBot="1" x14ac:dyDescent="0.3">
      <c r="A8" s="130" t="s">
        <v>4</v>
      </c>
      <c r="B8" s="131" t="s">
        <v>5</v>
      </c>
      <c r="C8" s="132" t="s">
        <v>471</v>
      </c>
      <c r="D8" s="132" t="s">
        <v>472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245">
        <f>SUM(C12:C22)</f>
        <v>11161860</v>
      </c>
      <c r="D11" s="245">
        <f>SUM(D12:D22)</f>
        <v>11241860</v>
      </c>
    </row>
    <row r="12" spans="1:4" ht="15.75" x14ac:dyDescent="0.25">
      <c r="A12" s="141" t="s">
        <v>12</v>
      </c>
      <c r="B12" s="142" t="s">
        <v>71</v>
      </c>
      <c r="C12" s="246"/>
      <c r="D12" s="246"/>
    </row>
    <row r="13" spans="1:4" ht="15.75" x14ac:dyDescent="0.25">
      <c r="A13" s="144" t="s">
        <v>14</v>
      </c>
      <c r="B13" s="145" t="s">
        <v>73</v>
      </c>
      <c r="C13" s="247">
        <v>100000</v>
      </c>
      <c r="D13" s="247">
        <v>100000</v>
      </c>
    </row>
    <row r="14" spans="1:4" ht="15.75" x14ac:dyDescent="0.25">
      <c r="A14" s="144" t="s">
        <v>16</v>
      </c>
      <c r="B14" s="145" t="s">
        <v>75</v>
      </c>
      <c r="C14" s="247">
        <v>50000</v>
      </c>
      <c r="D14" s="247">
        <v>120000</v>
      </c>
    </row>
    <row r="15" spans="1:4" ht="15.75" x14ac:dyDescent="0.25">
      <c r="A15" s="144" t="s">
        <v>18</v>
      </c>
      <c r="B15" s="145" t="s">
        <v>77</v>
      </c>
      <c r="C15" s="247"/>
      <c r="D15" s="247"/>
    </row>
    <row r="16" spans="1:4" ht="15.75" x14ac:dyDescent="0.25">
      <c r="A16" s="144" t="s">
        <v>20</v>
      </c>
      <c r="B16" s="145" t="s">
        <v>79</v>
      </c>
      <c r="C16" s="247">
        <v>8669968</v>
      </c>
      <c r="D16" s="247">
        <v>8669968</v>
      </c>
    </row>
    <row r="17" spans="1:4" ht="15.75" x14ac:dyDescent="0.25">
      <c r="A17" s="144" t="s">
        <v>22</v>
      </c>
      <c r="B17" s="145" t="s">
        <v>343</v>
      </c>
      <c r="C17" s="247">
        <v>2340892</v>
      </c>
      <c r="D17" s="247">
        <v>2340892</v>
      </c>
    </row>
    <row r="18" spans="1:4" ht="15.75" x14ac:dyDescent="0.25">
      <c r="A18" s="144" t="s">
        <v>184</v>
      </c>
      <c r="B18" s="147" t="s">
        <v>344</v>
      </c>
      <c r="C18" s="247"/>
      <c r="D18" s="247"/>
    </row>
    <row r="19" spans="1:4" ht="15.75" x14ac:dyDescent="0.25">
      <c r="A19" s="144" t="s">
        <v>186</v>
      </c>
      <c r="B19" s="145" t="s">
        <v>85</v>
      </c>
      <c r="C19" s="248">
        <v>1000</v>
      </c>
      <c r="D19" s="248">
        <v>1000</v>
      </c>
    </row>
    <row r="20" spans="1:4" ht="15.75" x14ac:dyDescent="0.25">
      <c r="A20" s="144" t="s">
        <v>188</v>
      </c>
      <c r="B20" s="145" t="s">
        <v>87</v>
      </c>
      <c r="C20" s="247"/>
      <c r="D20" s="247"/>
    </row>
    <row r="21" spans="1:4" ht="15.75" x14ac:dyDescent="0.25">
      <c r="A21" s="144" t="s">
        <v>190</v>
      </c>
      <c r="B21" s="145" t="s">
        <v>89</v>
      </c>
      <c r="C21" s="249"/>
      <c r="D21" s="249"/>
    </row>
    <row r="22" spans="1:4" ht="16.5" thickBot="1" x14ac:dyDescent="0.3">
      <c r="A22" s="144" t="s">
        <v>192</v>
      </c>
      <c r="B22" s="147" t="s">
        <v>91</v>
      </c>
      <c r="C22" s="249"/>
      <c r="D22" s="249">
        <v>10000</v>
      </c>
    </row>
    <row r="23" spans="1:4" ht="32.25" thickBot="1" x14ac:dyDescent="0.3">
      <c r="A23" s="133" t="s">
        <v>24</v>
      </c>
      <c r="B23" s="139" t="s">
        <v>345</v>
      </c>
      <c r="C23" s="245">
        <f>SUM(C24:C26)</f>
        <v>13358117</v>
      </c>
      <c r="D23" s="245">
        <f>SUM(D24:D26)</f>
        <v>22252110</v>
      </c>
    </row>
    <row r="24" spans="1:4" ht="15.75" x14ac:dyDescent="0.25">
      <c r="A24" s="144" t="s">
        <v>26</v>
      </c>
      <c r="B24" s="150" t="s">
        <v>27</v>
      </c>
      <c r="C24" s="247"/>
      <c r="D24" s="247"/>
    </row>
    <row r="25" spans="1:4" ht="15.75" x14ac:dyDescent="0.25">
      <c r="A25" s="144" t="s">
        <v>28</v>
      </c>
      <c r="B25" s="145" t="s">
        <v>346</v>
      </c>
      <c r="C25" s="247"/>
      <c r="D25" s="247"/>
    </row>
    <row r="26" spans="1:4" ht="15.75" x14ac:dyDescent="0.25">
      <c r="A26" s="144" t="s">
        <v>30</v>
      </c>
      <c r="B26" s="145" t="s">
        <v>347</v>
      </c>
      <c r="C26" s="247">
        <v>13358117</v>
      </c>
      <c r="D26" s="247">
        <v>22252110</v>
      </c>
    </row>
    <row r="27" spans="1:4" ht="16.5" thickBot="1" x14ac:dyDescent="0.3">
      <c r="A27" s="144" t="s">
        <v>32</v>
      </c>
      <c r="B27" s="145" t="s">
        <v>348</v>
      </c>
      <c r="C27" s="247"/>
      <c r="D27" s="247"/>
    </row>
    <row r="28" spans="1:4" ht="16.5" thickBot="1" x14ac:dyDescent="0.3">
      <c r="A28" s="151" t="s">
        <v>38</v>
      </c>
      <c r="B28" s="152" t="s">
        <v>265</v>
      </c>
      <c r="C28" s="250"/>
      <c r="D28" s="250"/>
    </row>
    <row r="29" spans="1:4" ht="32.25" thickBot="1" x14ac:dyDescent="0.3">
      <c r="A29" s="151" t="s">
        <v>231</v>
      </c>
      <c r="B29" s="152" t="s">
        <v>349</v>
      </c>
      <c r="C29" s="245">
        <f>+C30+C31+C32</f>
        <v>0</v>
      </c>
      <c r="D29" s="245">
        <f>+D30+D31+D32</f>
        <v>0</v>
      </c>
    </row>
    <row r="30" spans="1:4" ht="15.75" x14ac:dyDescent="0.25">
      <c r="A30" s="154" t="s">
        <v>54</v>
      </c>
      <c r="B30" s="155" t="s">
        <v>41</v>
      </c>
      <c r="C30" s="251"/>
      <c r="D30" s="251"/>
    </row>
    <row r="31" spans="1:4" ht="18" customHeight="1" x14ac:dyDescent="0.25">
      <c r="A31" s="154" t="s">
        <v>62</v>
      </c>
      <c r="B31" s="155" t="s">
        <v>346</v>
      </c>
      <c r="C31" s="247"/>
      <c r="D31" s="247"/>
    </row>
    <row r="32" spans="1:4" ht="31.5" x14ac:dyDescent="0.25">
      <c r="A32" s="154" t="s">
        <v>64</v>
      </c>
      <c r="B32" s="157" t="s">
        <v>350</v>
      </c>
      <c r="C32" s="247"/>
      <c r="D32" s="247"/>
    </row>
    <row r="33" spans="1:4" ht="16.5" thickBot="1" x14ac:dyDescent="0.3">
      <c r="A33" s="144" t="s">
        <v>66</v>
      </c>
      <c r="B33" s="158" t="s">
        <v>351</v>
      </c>
      <c r="C33" s="252"/>
      <c r="D33" s="252"/>
    </row>
    <row r="34" spans="1:4" ht="16.5" thickBot="1" x14ac:dyDescent="0.3">
      <c r="A34" s="151" t="s">
        <v>68</v>
      </c>
      <c r="B34" s="152" t="s">
        <v>352</v>
      </c>
      <c r="C34" s="245">
        <f>+C35+C36+C37</f>
        <v>0</v>
      </c>
      <c r="D34" s="245">
        <f>+D35+D36+D37</f>
        <v>0</v>
      </c>
    </row>
    <row r="35" spans="1:4" ht="15.75" x14ac:dyDescent="0.25">
      <c r="A35" s="154" t="s">
        <v>70</v>
      </c>
      <c r="B35" s="155" t="s">
        <v>95</v>
      </c>
      <c r="C35" s="251"/>
      <c r="D35" s="251"/>
    </row>
    <row r="36" spans="1:4" ht="15.75" x14ac:dyDescent="0.25">
      <c r="A36" s="154" t="s">
        <v>72</v>
      </c>
      <c r="B36" s="157" t="s">
        <v>97</v>
      </c>
      <c r="C36" s="253"/>
      <c r="D36" s="253"/>
    </row>
    <row r="37" spans="1:4" ht="16.5" thickBot="1" x14ac:dyDescent="0.3">
      <c r="A37" s="144" t="s">
        <v>74</v>
      </c>
      <c r="B37" s="158" t="s">
        <v>99</v>
      </c>
      <c r="C37" s="252"/>
      <c r="D37" s="252"/>
    </row>
    <row r="38" spans="1:4" ht="16.5" thickBot="1" x14ac:dyDescent="0.3">
      <c r="A38" s="151" t="s">
        <v>92</v>
      </c>
      <c r="B38" s="152" t="s">
        <v>266</v>
      </c>
      <c r="C38" s="250"/>
      <c r="D38" s="250"/>
    </row>
    <row r="39" spans="1:4" ht="16.5" thickBot="1" x14ac:dyDescent="0.3">
      <c r="A39" s="151" t="s">
        <v>249</v>
      </c>
      <c r="B39" s="152" t="s">
        <v>353</v>
      </c>
      <c r="C39" s="254">
        <v>220000</v>
      </c>
      <c r="D39" s="254">
        <v>220000</v>
      </c>
    </row>
    <row r="40" spans="1:4" ht="16.5" thickBot="1" x14ac:dyDescent="0.3">
      <c r="A40" s="133" t="s">
        <v>114</v>
      </c>
      <c r="B40" s="152" t="s">
        <v>354</v>
      </c>
      <c r="C40" s="255">
        <f>+C11+C23+C28+C29+C34+C38+C39</f>
        <v>24739977</v>
      </c>
      <c r="D40" s="255">
        <f>+D11+D23+D28+D29+D34+D38+D39</f>
        <v>33713970</v>
      </c>
    </row>
    <row r="41" spans="1:4" ht="16.5" thickBot="1" x14ac:dyDescent="0.3">
      <c r="A41" s="163" t="s">
        <v>124</v>
      </c>
      <c r="B41" s="152" t="s">
        <v>355</v>
      </c>
      <c r="C41" s="255">
        <f>+C42+C43+C44</f>
        <v>105466120</v>
      </c>
      <c r="D41" s="255">
        <f>+D42+D43+D44</f>
        <v>109752443</v>
      </c>
    </row>
    <row r="42" spans="1:4" ht="15.75" x14ac:dyDescent="0.25">
      <c r="A42" s="154" t="s">
        <v>356</v>
      </c>
      <c r="B42" s="155" t="s">
        <v>267</v>
      </c>
      <c r="C42" s="251">
        <v>11589809</v>
      </c>
      <c r="D42" s="251">
        <v>12533132</v>
      </c>
    </row>
    <row r="43" spans="1:4" ht="15.75" x14ac:dyDescent="0.25">
      <c r="A43" s="154" t="s">
        <v>357</v>
      </c>
      <c r="B43" s="157" t="s">
        <v>358</v>
      </c>
      <c r="C43" s="253"/>
      <c r="D43" s="253"/>
    </row>
    <row r="44" spans="1:4" ht="16.5" thickBot="1" x14ac:dyDescent="0.3">
      <c r="A44" s="144" t="s">
        <v>359</v>
      </c>
      <c r="B44" s="158" t="s">
        <v>360</v>
      </c>
      <c r="C44" s="252">
        <v>93876311</v>
      </c>
      <c r="D44" s="252">
        <v>97219311</v>
      </c>
    </row>
    <row r="45" spans="1:4" ht="16.5" thickBot="1" x14ac:dyDescent="0.3">
      <c r="A45" s="163" t="s">
        <v>259</v>
      </c>
      <c r="B45" s="164" t="s">
        <v>361</v>
      </c>
      <c r="C45" s="256">
        <f>+C40+C41</f>
        <v>130206097</v>
      </c>
      <c r="D45" s="256">
        <f>+D40+D41</f>
        <v>143466413</v>
      </c>
    </row>
    <row r="46" spans="1:4" ht="16.5" thickBot="1" x14ac:dyDescent="0.3">
      <c r="A46" s="166"/>
      <c r="B46" s="167"/>
      <c r="C46" s="257"/>
      <c r="D46" s="216"/>
    </row>
    <row r="47" spans="1:4" ht="16.5" thickBot="1" x14ac:dyDescent="0.3">
      <c r="A47" s="130"/>
      <c r="B47" s="169" t="s">
        <v>176</v>
      </c>
      <c r="C47" s="256"/>
      <c r="D47" s="256"/>
    </row>
    <row r="48" spans="1:4" ht="16.5" thickBot="1" x14ac:dyDescent="0.3">
      <c r="A48" s="151" t="s">
        <v>10</v>
      </c>
      <c r="B48" s="152" t="s">
        <v>362</v>
      </c>
      <c r="C48" s="245">
        <f>SUM(C49:C53)</f>
        <v>128698607</v>
      </c>
      <c r="D48" s="245">
        <f>SUM(D49:D53)</f>
        <v>141958923</v>
      </c>
    </row>
    <row r="49" spans="1:4" ht="15.75" x14ac:dyDescent="0.25">
      <c r="A49" s="144" t="s">
        <v>12</v>
      </c>
      <c r="B49" s="150" t="s">
        <v>177</v>
      </c>
      <c r="C49" s="251">
        <v>77800418</v>
      </c>
      <c r="D49" s="251">
        <v>88713347</v>
      </c>
    </row>
    <row r="50" spans="1:4" ht="15.75" x14ac:dyDescent="0.25">
      <c r="A50" s="144" t="s">
        <v>14</v>
      </c>
      <c r="B50" s="145" t="s">
        <v>178</v>
      </c>
      <c r="C50" s="258">
        <v>15238607</v>
      </c>
      <c r="D50" s="258">
        <v>17120830</v>
      </c>
    </row>
    <row r="51" spans="1:4" ht="15.75" x14ac:dyDescent="0.25">
      <c r="A51" s="144" t="s">
        <v>16</v>
      </c>
      <c r="B51" s="145" t="s">
        <v>179</v>
      </c>
      <c r="C51" s="258">
        <f>25000+902000+107000+118700+18130000+87300+271000+191000+402000+1050000+2185000+2013000+120000+1003500+1759600+701900+4680850+1075680+610340</f>
        <v>35433870</v>
      </c>
      <c r="D51" s="258">
        <v>35870820</v>
      </c>
    </row>
    <row r="52" spans="1:4" ht="15.75" x14ac:dyDescent="0.25">
      <c r="A52" s="144" t="s">
        <v>18</v>
      </c>
      <c r="B52" s="145" t="s">
        <v>180</v>
      </c>
      <c r="C52" s="258"/>
      <c r="D52" s="258"/>
    </row>
    <row r="53" spans="1:4" ht="16.5" thickBot="1" x14ac:dyDescent="0.3">
      <c r="A53" s="144" t="s">
        <v>20</v>
      </c>
      <c r="B53" s="145" t="s">
        <v>182</v>
      </c>
      <c r="C53" s="258">
        <v>225712</v>
      </c>
      <c r="D53" s="258">
        <v>253926</v>
      </c>
    </row>
    <row r="54" spans="1:4" ht="16.5" thickBot="1" x14ac:dyDescent="0.3">
      <c r="A54" s="151" t="s">
        <v>24</v>
      </c>
      <c r="B54" s="152" t="s">
        <v>363</v>
      </c>
      <c r="C54" s="245">
        <f>SUM(C55:C57)</f>
        <v>1507490</v>
      </c>
      <c r="D54" s="245">
        <f>SUM(D55:D57)</f>
        <v>1507490</v>
      </c>
    </row>
    <row r="55" spans="1:4" ht="15.75" x14ac:dyDescent="0.25">
      <c r="A55" s="144" t="s">
        <v>26</v>
      </c>
      <c r="B55" s="150" t="s">
        <v>212</v>
      </c>
      <c r="C55" s="251">
        <v>1507490</v>
      </c>
      <c r="D55" s="251">
        <v>1507490</v>
      </c>
    </row>
    <row r="56" spans="1:4" ht="15.75" x14ac:dyDescent="0.25">
      <c r="A56" s="144" t="s">
        <v>28</v>
      </c>
      <c r="B56" s="145" t="s">
        <v>214</v>
      </c>
      <c r="C56" s="258"/>
      <c r="D56" s="258"/>
    </row>
    <row r="57" spans="1:4" ht="15.75" x14ac:dyDescent="0.25">
      <c r="A57" s="144" t="s">
        <v>30</v>
      </c>
      <c r="B57" s="145" t="s">
        <v>364</v>
      </c>
      <c r="C57" s="258"/>
      <c r="D57" s="258"/>
    </row>
    <row r="58" spans="1:4" ht="32.25" thickBot="1" x14ac:dyDescent="0.3">
      <c r="A58" s="144" t="s">
        <v>32</v>
      </c>
      <c r="B58" s="145" t="s">
        <v>365</v>
      </c>
      <c r="C58" s="258"/>
      <c r="D58" s="258"/>
    </row>
    <row r="59" spans="1:4" ht="16.5" thickBot="1" x14ac:dyDescent="0.3">
      <c r="A59" s="151" t="s">
        <v>38</v>
      </c>
      <c r="B59" s="152" t="s">
        <v>366</v>
      </c>
      <c r="C59" s="250"/>
      <c r="D59" s="250"/>
    </row>
    <row r="60" spans="1:4" ht="16.5" thickBot="1" x14ac:dyDescent="0.3">
      <c r="A60" s="151" t="s">
        <v>231</v>
      </c>
      <c r="B60" s="171" t="s">
        <v>367</v>
      </c>
      <c r="C60" s="259">
        <f>+C48+C54+C59</f>
        <v>130206097</v>
      </c>
      <c r="D60" s="259">
        <f>+D48+D54+D59</f>
        <v>143466413</v>
      </c>
    </row>
    <row r="61" spans="1:4" ht="15.75" x14ac:dyDescent="0.25">
      <c r="A61" s="225"/>
      <c r="B61" s="167"/>
      <c r="C61" s="168"/>
    </row>
    <row r="62" spans="1:4" s="217" customFormat="1" x14ac:dyDescent="0.25">
      <c r="A62" s="294" t="s">
        <v>451</v>
      </c>
      <c r="B62" s="294"/>
      <c r="C62" s="294"/>
    </row>
    <row r="63" spans="1:4" s="217" customFormat="1" ht="15.75" thickBot="1" x14ac:dyDescent="0.3">
      <c r="A63" s="295"/>
      <c r="B63" s="295"/>
      <c r="C63" s="218"/>
    </row>
    <row r="64" spans="1:4" s="217" customFormat="1" ht="29.25" thickBot="1" x14ac:dyDescent="0.3">
      <c r="A64" s="219">
        <v>1</v>
      </c>
      <c r="B64" s="220" t="s">
        <v>452</v>
      </c>
      <c r="C64" s="221">
        <f>C40-C48-C54</f>
        <v>-105466120</v>
      </c>
      <c r="D64" s="221">
        <f>D40-D48-D54</f>
        <v>-109752443</v>
      </c>
    </row>
    <row r="65" spans="1:4" s="217" customFormat="1" ht="29.25" thickBot="1" x14ac:dyDescent="0.3">
      <c r="A65" s="219" t="s">
        <v>24</v>
      </c>
      <c r="B65" s="220" t="s">
        <v>453</v>
      </c>
      <c r="C65" s="221">
        <f>C41-C59</f>
        <v>105466120</v>
      </c>
      <c r="D65" s="221">
        <f>D41-D59</f>
        <v>109752443</v>
      </c>
    </row>
    <row r="66" spans="1:4" ht="16.5" thickBot="1" x14ac:dyDescent="0.3">
      <c r="A66" s="173"/>
      <c r="B66" s="174"/>
      <c r="C66" s="175"/>
    </row>
    <row r="67" spans="1:4" ht="16.5" thickBot="1" x14ac:dyDescent="0.3">
      <c r="A67" s="176" t="s">
        <v>263</v>
      </c>
      <c r="B67" s="177"/>
      <c r="C67" s="178">
        <v>26</v>
      </c>
      <c r="D67" s="178">
        <v>26</v>
      </c>
    </row>
    <row r="68" spans="1:4" ht="16.5" thickBot="1" x14ac:dyDescent="0.3">
      <c r="A68" s="176" t="s">
        <v>264</v>
      </c>
      <c r="B68" s="177"/>
      <c r="C68" s="178">
        <v>4</v>
      </c>
      <c r="D68" s="178">
        <v>4</v>
      </c>
    </row>
  </sheetData>
  <mergeCells count="6">
    <mergeCell ref="A62:C62"/>
    <mergeCell ref="A63:B63"/>
    <mergeCell ref="A1:D1"/>
    <mergeCell ref="A2:D2"/>
    <mergeCell ref="A3:D3"/>
    <mergeCell ref="C7:D7"/>
  </mergeCells>
  <printOptions horizontalCentered="1"/>
  <pageMargins left="0.47244094488188981" right="0.43307086614173229" top="0.74803149606299213" bottom="0.74803149606299213" header="0.31496062992125984" footer="0.31496062992125984"/>
  <pageSetup paperSize="9" scale="78" orientation="portrait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</cols>
  <sheetData>
    <row r="1" spans="1:4" ht="15.75" x14ac:dyDescent="0.25">
      <c r="A1" s="291" t="s">
        <v>369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476</v>
      </c>
      <c r="B3" s="293"/>
      <c r="C3" s="293"/>
      <c r="D3" s="293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85" t="s">
        <v>268</v>
      </c>
      <c r="C6" s="6"/>
      <c r="D6" s="6"/>
    </row>
    <row r="7" spans="1:4" ht="16.5" thickBot="1" x14ac:dyDescent="0.3">
      <c r="A7" s="129"/>
      <c r="B7" s="7"/>
      <c r="C7" s="299" t="s">
        <v>376</v>
      </c>
      <c r="D7" s="299"/>
    </row>
    <row r="8" spans="1:4" ht="32.25" thickBot="1" x14ac:dyDescent="0.3">
      <c r="A8" s="130" t="s">
        <v>4</v>
      </c>
      <c r="B8" s="131" t="s">
        <v>5</v>
      </c>
      <c r="C8" s="132" t="s">
        <v>471</v>
      </c>
      <c r="D8" s="132" t="s">
        <v>472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140">
        <f>SUM(C12:C22)</f>
        <v>11161860</v>
      </c>
      <c r="D11" s="140">
        <f>SUM(D12:D22)</f>
        <v>11241860</v>
      </c>
    </row>
    <row r="12" spans="1:4" ht="15.75" x14ac:dyDescent="0.25">
      <c r="A12" s="141" t="s">
        <v>12</v>
      </c>
      <c r="B12" s="142" t="s">
        <v>71</v>
      </c>
      <c r="C12" s="281"/>
      <c r="D12" s="143">
        <f>SUM('4'!D12-'5-c'!D12)</f>
        <v>0</v>
      </c>
    </row>
    <row r="13" spans="1:4" ht="15.75" x14ac:dyDescent="0.25">
      <c r="A13" s="144" t="s">
        <v>14</v>
      </c>
      <c r="B13" s="145" t="s">
        <v>73</v>
      </c>
      <c r="C13" s="280">
        <v>100000</v>
      </c>
      <c r="D13" s="146">
        <f>SUM('4'!D13-'5-c'!D13)</f>
        <v>100000</v>
      </c>
    </row>
    <row r="14" spans="1:4" ht="15.75" x14ac:dyDescent="0.25">
      <c r="A14" s="144" t="s">
        <v>16</v>
      </c>
      <c r="B14" s="145" t="s">
        <v>75</v>
      </c>
      <c r="C14" s="280">
        <v>50000</v>
      </c>
      <c r="D14" s="146">
        <f>SUM('4'!D14-'5-c'!D14)</f>
        <v>120000</v>
      </c>
    </row>
    <row r="15" spans="1:4" ht="15.75" x14ac:dyDescent="0.25">
      <c r="A15" s="144" t="s">
        <v>18</v>
      </c>
      <c r="B15" s="145" t="s">
        <v>77</v>
      </c>
      <c r="C15" s="280"/>
      <c r="D15" s="146">
        <f>SUM('4'!D15-'5-c'!D15)</f>
        <v>0</v>
      </c>
    </row>
    <row r="16" spans="1:4" ht="15.75" x14ac:dyDescent="0.25">
      <c r="A16" s="144" t="s">
        <v>20</v>
      </c>
      <c r="B16" s="145" t="s">
        <v>79</v>
      </c>
      <c r="C16" s="280">
        <v>8669969</v>
      </c>
      <c r="D16" s="146">
        <f>SUM('4'!D16-'5-c'!D16)</f>
        <v>8669968</v>
      </c>
    </row>
    <row r="17" spans="1:4" ht="15.75" x14ac:dyDescent="0.25">
      <c r="A17" s="144" t="s">
        <v>22</v>
      </c>
      <c r="B17" s="145" t="s">
        <v>343</v>
      </c>
      <c r="C17" s="280">
        <v>2340891</v>
      </c>
      <c r="D17" s="146">
        <f>SUM('4'!D17-'5-c'!D17)</f>
        <v>2340892</v>
      </c>
    </row>
    <row r="18" spans="1:4" ht="15.75" x14ac:dyDescent="0.25">
      <c r="A18" s="144" t="s">
        <v>184</v>
      </c>
      <c r="B18" s="147" t="s">
        <v>344</v>
      </c>
      <c r="C18" s="280"/>
      <c r="D18" s="146">
        <f>SUM('4'!D18-'5-c'!D18)</f>
        <v>0</v>
      </c>
    </row>
    <row r="19" spans="1:4" ht="15.75" x14ac:dyDescent="0.25">
      <c r="A19" s="144" t="s">
        <v>186</v>
      </c>
      <c r="B19" s="145" t="s">
        <v>85</v>
      </c>
      <c r="C19" s="280">
        <v>1000</v>
      </c>
      <c r="D19" s="146">
        <f>SUM('4'!D19-'5-c'!D19)</f>
        <v>1000</v>
      </c>
    </row>
    <row r="20" spans="1:4" ht="15.75" x14ac:dyDescent="0.25">
      <c r="A20" s="144" t="s">
        <v>188</v>
      </c>
      <c r="B20" s="145" t="s">
        <v>87</v>
      </c>
      <c r="C20" s="280"/>
      <c r="D20" s="146">
        <f>SUM('4'!D20-'5-c'!D20)</f>
        <v>0</v>
      </c>
    </row>
    <row r="21" spans="1:4" ht="15.75" x14ac:dyDescent="0.25">
      <c r="A21" s="144" t="s">
        <v>190</v>
      </c>
      <c r="B21" s="145" t="s">
        <v>89</v>
      </c>
      <c r="C21" s="280"/>
      <c r="D21" s="146">
        <f>SUM('4'!D21-'5-c'!D21)</f>
        <v>0</v>
      </c>
    </row>
    <row r="22" spans="1:4" ht="16.5" thickBot="1" x14ac:dyDescent="0.3">
      <c r="A22" s="144" t="s">
        <v>192</v>
      </c>
      <c r="B22" s="147" t="s">
        <v>91</v>
      </c>
      <c r="C22" s="282"/>
      <c r="D22" s="279">
        <f>SUM('4'!D22-'5-c'!D22)</f>
        <v>10000</v>
      </c>
    </row>
    <row r="23" spans="1:4" ht="32.25" thickBot="1" x14ac:dyDescent="0.3">
      <c r="A23" s="133" t="s">
        <v>24</v>
      </c>
      <c r="B23" s="139" t="s">
        <v>345</v>
      </c>
      <c r="C23" s="140">
        <f>SUM(C24:C26)</f>
        <v>13358117</v>
      </c>
      <c r="D23" s="140">
        <f>SUM(D24:D26)</f>
        <v>13358117</v>
      </c>
    </row>
    <row r="24" spans="1:4" ht="15.75" x14ac:dyDescent="0.25">
      <c r="A24" s="144" t="s">
        <v>26</v>
      </c>
      <c r="B24" s="150" t="s">
        <v>27</v>
      </c>
      <c r="C24" s="281"/>
      <c r="D24" s="143">
        <f>SUM('4'!D24-'5-c'!D24)</f>
        <v>0</v>
      </c>
    </row>
    <row r="25" spans="1:4" ht="15.75" x14ac:dyDescent="0.25">
      <c r="A25" s="144" t="s">
        <v>28</v>
      </c>
      <c r="B25" s="145" t="s">
        <v>346</v>
      </c>
      <c r="C25" s="280"/>
      <c r="D25" s="146">
        <f>SUM('4'!D25-'5-c'!D25)</f>
        <v>0</v>
      </c>
    </row>
    <row r="26" spans="1:4" ht="15.75" x14ac:dyDescent="0.25">
      <c r="A26" s="144" t="s">
        <v>30</v>
      </c>
      <c r="B26" s="145" t="s">
        <v>347</v>
      </c>
      <c r="C26" s="280">
        <v>13358117</v>
      </c>
      <c r="D26" s="146">
        <v>13358117</v>
      </c>
    </row>
    <row r="27" spans="1:4" ht="16.5" thickBot="1" x14ac:dyDescent="0.3">
      <c r="A27" s="144" t="s">
        <v>32</v>
      </c>
      <c r="B27" s="145" t="s">
        <v>348</v>
      </c>
      <c r="C27" s="282"/>
      <c r="D27" s="279">
        <f>SUM('4'!D27-'5-c'!D27)</f>
        <v>0</v>
      </c>
    </row>
    <row r="28" spans="1:4" ht="16.5" thickBot="1" x14ac:dyDescent="0.3">
      <c r="A28" s="151" t="s">
        <v>38</v>
      </c>
      <c r="B28" s="152" t="s">
        <v>265</v>
      </c>
      <c r="C28" s="153"/>
      <c r="D28" s="143">
        <f>SUM('4'!D28-'5-c'!D28)</f>
        <v>0</v>
      </c>
    </row>
    <row r="29" spans="1:4" ht="32.25" thickBot="1" x14ac:dyDescent="0.3">
      <c r="A29" s="151" t="s">
        <v>231</v>
      </c>
      <c r="B29" s="152" t="s">
        <v>349</v>
      </c>
      <c r="C29" s="140">
        <f>+C30+C31+C32</f>
        <v>0</v>
      </c>
      <c r="D29" s="143">
        <f>SUM('4'!D29-'5-c'!D29)</f>
        <v>0</v>
      </c>
    </row>
    <row r="30" spans="1:4" ht="15.75" x14ac:dyDescent="0.25">
      <c r="A30" s="154" t="s">
        <v>54</v>
      </c>
      <c r="B30" s="155" t="s">
        <v>41</v>
      </c>
      <c r="C30" s="276"/>
      <c r="D30" s="143">
        <f>SUM('4'!D30-'5-c'!D30)</f>
        <v>0</v>
      </c>
    </row>
    <row r="31" spans="1:4" ht="15.75" x14ac:dyDescent="0.25">
      <c r="A31" s="154" t="s">
        <v>62</v>
      </c>
      <c r="B31" s="155" t="s">
        <v>346</v>
      </c>
      <c r="C31" s="280"/>
      <c r="D31" s="146">
        <f>SUM('4'!D31-'5-c'!D31)</f>
        <v>0</v>
      </c>
    </row>
    <row r="32" spans="1:4" ht="17.25" customHeight="1" x14ac:dyDescent="0.25">
      <c r="A32" s="154" t="s">
        <v>64</v>
      </c>
      <c r="B32" s="157" t="s">
        <v>350</v>
      </c>
      <c r="C32" s="280"/>
      <c r="D32" s="146">
        <f>SUM('4'!D32-'5-c'!D32)</f>
        <v>0</v>
      </c>
    </row>
    <row r="33" spans="1:4" ht="16.5" thickBot="1" x14ac:dyDescent="0.3">
      <c r="A33" s="144" t="s">
        <v>66</v>
      </c>
      <c r="B33" s="158" t="s">
        <v>351</v>
      </c>
      <c r="C33" s="278"/>
      <c r="D33" s="279">
        <f>SUM('4'!D33-'5-c'!D33)</f>
        <v>0</v>
      </c>
    </row>
    <row r="34" spans="1:4" ht="16.5" thickBot="1" x14ac:dyDescent="0.3">
      <c r="A34" s="151" t="s">
        <v>68</v>
      </c>
      <c r="B34" s="152" t="s">
        <v>352</v>
      </c>
      <c r="C34" s="140">
        <f>+C35+C36+C37</f>
        <v>0</v>
      </c>
      <c r="D34" s="143">
        <f>SUM('4'!D34-'5-c'!D34)</f>
        <v>0</v>
      </c>
    </row>
    <row r="35" spans="1:4" ht="15.75" x14ac:dyDescent="0.25">
      <c r="A35" s="154" t="s">
        <v>70</v>
      </c>
      <c r="B35" s="155" t="s">
        <v>95</v>
      </c>
      <c r="C35" s="276"/>
      <c r="D35" s="143">
        <f>SUM('4'!D35-'5-c'!D35)</f>
        <v>0</v>
      </c>
    </row>
    <row r="36" spans="1:4" ht="15.75" x14ac:dyDescent="0.25">
      <c r="A36" s="154" t="s">
        <v>72</v>
      </c>
      <c r="B36" s="157" t="s">
        <v>97</v>
      </c>
      <c r="C36" s="277"/>
      <c r="D36" s="146">
        <f>SUM('4'!D36-'5-c'!D36)</f>
        <v>0</v>
      </c>
    </row>
    <row r="37" spans="1:4" ht="16.5" thickBot="1" x14ac:dyDescent="0.3">
      <c r="A37" s="144" t="s">
        <v>74</v>
      </c>
      <c r="B37" s="158" t="s">
        <v>99</v>
      </c>
      <c r="C37" s="278"/>
      <c r="D37" s="279">
        <f>SUM('4'!D37-'5-c'!D37)</f>
        <v>0</v>
      </c>
    </row>
    <row r="38" spans="1:4" ht="16.5" thickBot="1" x14ac:dyDescent="0.3">
      <c r="A38" s="151" t="s">
        <v>92</v>
      </c>
      <c r="B38" s="152" t="s">
        <v>266</v>
      </c>
      <c r="C38" s="153"/>
      <c r="D38" s="143">
        <f>SUM('4'!D38-'5-c'!D38)</f>
        <v>0</v>
      </c>
    </row>
    <row r="39" spans="1:4" ht="16.5" thickBot="1" x14ac:dyDescent="0.3">
      <c r="A39" s="151" t="s">
        <v>249</v>
      </c>
      <c r="B39" s="152" t="s">
        <v>353</v>
      </c>
      <c r="C39" s="161">
        <v>220000</v>
      </c>
      <c r="D39" s="161">
        <v>220000</v>
      </c>
    </row>
    <row r="40" spans="1:4" ht="16.5" thickBot="1" x14ac:dyDescent="0.3">
      <c r="A40" s="133" t="s">
        <v>114</v>
      </c>
      <c r="B40" s="152" t="s">
        <v>354</v>
      </c>
      <c r="C40" s="162">
        <f>+C11+C23+C28+C29+C34+C38+C39</f>
        <v>24739977</v>
      </c>
      <c r="D40" s="162">
        <f>+D11+D23+D28+D29+D34+D38+D39</f>
        <v>24819977</v>
      </c>
    </row>
    <row r="41" spans="1:4" ht="16.5" thickBot="1" x14ac:dyDescent="0.3">
      <c r="A41" s="163" t="s">
        <v>124</v>
      </c>
      <c r="B41" s="152" t="s">
        <v>355</v>
      </c>
      <c r="C41" s="162">
        <f>+C42+C43+C44</f>
        <v>105346620</v>
      </c>
      <c r="D41" s="162">
        <f>+D42+D43+D44</f>
        <v>109752442</v>
      </c>
    </row>
    <row r="42" spans="1:4" ht="15.75" x14ac:dyDescent="0.25">
      <c r="A42" s="154" t="s">
        <v>356</v>
      </c>
      <c r="B42" s="155" t="s">
        <v>267</v>
      </c>
      <c r="C42" s="276">
        <v>11589809</v>
      </c>
      <c r="D42" s="143">
        <f>SUM('4'!D42-'5-c'!D42)</f>
        <v>12533132</v>
      </c>
    </row>
    <row r="43" spans="1:4" ht="15.75" x14ac:dyDescent="0.25">
      <c r="A43" s="154" t="s">
        <v>357</v>
      </c>
      <c r="B43" s="157" t="s">
        <v>358</v>
      </c>
      <c r="C43" s="277"/>
      <c r="D43" s="146">
        <f>SUM('4'!D43-'5-c'!D43)</f>
        <v>0</v>
      </c>
    </row>
    <row r="44" spans="1:4" ht="16.5" thickBot="1" x14ac:dyDescent="0.3">
      <c r="A44" s="144" t="s">
        <v>359</v>
      </c>
      <c r="B44" s="158" t="s">
        <v>360</v>
      </c>
      <c r="C44" s="278">
        <v>93756811</v>
      </c>
      <c r="D44" s="279">
        <f>SUM('4'!D44-'5-c'!D44)</f>
        <v>97219310</v>
      </c>
    </row>
    <row r="45" spans="1:4" ht="16.5" thickBot="1" x14ac:dyDescent="0.3">
      <c r="A45" s="163" t="s">
        <v>259</v>
      </c>
      <c r="B45" s="164" t="s">
        <v>361</v>
      </c>
      <c r="C45" s="165">
        <f>+C40+C41</f>
        <v>130086597</v>
      </c>
      <c r="D45" s="165">
        <f>+D40+D41</f>
        <v>134572419</v>
      </c>
    </row>
    <row r="46" spans="1:4" ht="16.5" thickBot="1" x14ac:dyDescent="0.3">
      <c r="A46" s="166"/>
      <c r="B46" s="167"/>
      <c r="C46" s="168"/>
    </row>
    <row r="47" spans="1:4" ht="16.5" thickBot="1" x14ac:dyDescent="0.3">
      <c r="A47" s="130"/>
      <c r="B47" s="169" t="s">
        <v>176</v>
      </c>
      <c r="C47" s="165"/>
      <c r="D47" s="165"/>
    </row>
    <row r="48" spans="1:4" ht="16.5" thickBot="1" x14ac:dyDescent="0.3">
      <c r="A48" s="151" t="s">
        <v>10</v>
      </c>
      <c r="B48" s="152" t="s">
        <v>362</v>
      </c>
      <c r="C48" s="140">
        <f>SUM(C49:C53)</f>
        <v>128579107</v>
      </c>
      <c r="D48" s="140">
        <f>SUM(D49:D53)</f>
        <v>133064929</v>
      </c>
    </row>
    <row r="49" spans="1:4" ht="15.75" x14ac:dyDescent="0.25">
      <c r="A49" s="144" t="s">
        <v>12</v>
      </c>
      <c r="B49" s="150" t="s">
        <v>177</v>
      </c>
      <c r="C49" s="276">
        <v>77700418</v>
      </c>
      <c r="D49" s="283">
        <f>SUM('4'!D49-'5-c'!D49)</f>
        <v>81588847</v>
      </c>
    </row>
    <row r="50" spans="1:4" ht="15.75" x14ac:dyDescent="0.25">
      <c r="A50" s="144" t="s">
        <v>14</v>
      </c>
      <c r="B50" s="145" t="s">
        <v>178</v>
      </c>
      <c r="C50" s="277">
        <v>15219107</v>
      </c>
      <c r="D50" s="170">
        <f>SUM('4'!D50-'5-c'!D50)</f>
        <v>15736501</v>
      </c>
    </row>
    <row r="51" spans="1:4" ht="15.75" x14ac:dyDescent="0.25">
      <c r="A51" s="144" t="s">
        <v>16</v>
      </c>
      <c r="B51" s="145" t="s">
        <v>179</v>
      </c>
      <c r="C51" s="277">
        <v>35433870</v>
      </c>
      <c r="D51" s="170">
        <f>SUM('4'!D51-'5-c'!D51)</f>
        <v>35485655</v>
      </c>
    </row>
    <row r="52" spans="1:4" ht="15.75" x14ac:dyDescent="0.25">
      <c r="A52" s="144" t="s">
        <v>18</v>
      </c>
      <c r="B52" s="145" t="s">
        <v>180</v>
      </c>
      <c r="C52" s="277"/>
      <c r="D52" s="170">
        <f>SUM('4'!D52-'5-c'!D52)</f>
        <v>0</v>
      </c>
    </row>
    <row r="53" spans="1:4" ht="16.5" thickBot="1" x14ac:dyDescent="0.3">
      <c r="A53" s="144" t="s">
        <v>20</v>
      </c>
      <c r="B53" s="145" t="s">
        <v>182</v>
      </c>
      <c r="C53" s="285">
        <v>225712</v>
      </c>
      <c r="D53" s="286">
        <f>SUM('4'!D53-'5-c'!D53)</f>
        <v>253926</v>
      </c>
    </row>
    <row r="54" spans="1:4" ht="16.5" thickBot="1" x14ac:dyDescent="0.3">
      <c r="A54" s="151" t="s">
        <v>24</v>
      </c>
      <c r="B54" s="284" t="s">
        <v>363</v>
      </c>
      <c r="C54" s="287">
        <f>SUM(C55:C57)</f>
        <v>1507490</v>
      </c>
      <c r="D54" s="140">
        <f>SUM(D55:D57)</f>
        <v>1507490</v>
      </c>
    </row>
    <row r="55" spans="1:4" ht="15.75" x14ac:dyDescent="0.25">
      <c r="A55" s="144" t="s">
        <v>26</v>
      </c>
      <c r="B55" s="150" t="s">
        <v>212</v>
      </c>
      <c r="C55" s="276">
        <v>1507490</v>
      </c>
      <c r="D55" s="283">
        <f>SUM('4'!D55-'5-c'!D55)</f>
        <v>1507490</v>
      </c>
    </row>
    <row r="56" spans="1:4" ht="15.75" x14ac:dyDescent="0.25">
      <c r="A56" s="144" t="s">
        <v>28</v>
      </c>
      <c r="B56" s="145" t="s">
        <v>214</v>
      </c>
      <c r="C56" s="277"/>
      <c r="D56" s="170">
        <f>SUM('4'!D56-'5-c'!D56)</f>
        <v>0</v>
      </c>
    </row>
    <row r="57" spans="1:4" ht="15.75" x14ac:dyDescent="0.25">
      <c r="A57" s="144" t="s">
        <v>30</v>
      </c>
      <c r="B57" s="145" t="s">
        <v>364</v>
      </c>
      <c r="C57" s="277"/>
      <c r="D57" s="170">
        <f>SUM('4'!D57-'5-c'!D57)</f>
        <v>0</v>
      </c>
    </row>
    <row r="58" spans="1:4" ht="32.25" thickBot="1" x14ac:dyDescent="0.3">
      <c r="A58" s="144" t="s">
        <v>32</v>
      </c>
      <c r="B58" s="145" t="s">
        <v>365</v>
      </c>
      <c r="C58" s="278"/>
      <c r="D58" s="159">
        <f>SUM('4'!D58-'5-c'!D58)</f>
        <v>0</v>
      </c>
    </row>
    <row r="59" spans="1:4" ht="16.5" thickBot="1" x14ac:dyDescent="0.3">
      <c r="A59" s="151" t="s">
        <v>38</v>
      </c>
      <c r="B59" s="152" t="s">
        <v>366</v>
      </c>
      <c r="C59" s="153"/>
      <c r="D59" s="153"/>
    </row>
    <row r="60" spans="1:4" ht="16.5" thickBot="1" x14ac:dyDescent="0.3">
      <c r="A60" s="151" t="s">
        <v>231</v>
      </c>
      <c r="B60" s="171" t="s">
        <v>367</v>
      </c>
      <c r="C60" s="172">
        <f>+C48+C54+C59</f>
        <v>130086597</v>
      </c>
      <c r="D60" s="172">
        <f>+D48+D54+D59</f>
        <v>134572419</v>
      </c>
    </row>
    <row r="61" spans="1:4" ht="16.5" thickBot="1" x14ac:dyDescent="0.3">
      <c r="A61" s="173"/>
      <c r="B61" s="174"/>
      <c r="C61" s="175"/>
      <c r="D61" s="175"/>
    </row>
    <row r="62" spans="1:4" ht="16.5" thickBot="1" x14ac:dyDescent="0.3">
      <c r="A62" s="176" t="s">
        <v>263</v>
      </c>
      <c r="B62" s="177"/>
      <c r="C62" s="178">
        <v>26</v>
      </c>
      <c r="D62" s="178">
        <v>26</v>
      </c>
    </row>
    <row r="63" spans="1:4" ht="16.5" thickBot="1" x14ac:dyDescent="0.3">
      <c r="A63" s="176" t="s">
        <v>264</v>
      </c>
      <c r="B63" s="177"/>
      <c r="C63" s="178">
        <v>4</v>
      </c>
      <c r="D63" s="178">
        <v>4</v>
      </c>
    </row>
  </sheetData>
  <mergeCells count="4">
    <mergeCell ref="C7:D7"/>
    <mergeCell ref="A1:D1"/>
    <mergeCell ref="A2:D2"/>
    <mergeCell ref="A3:D3"/>
  </mergeCells>
  <printOptions horizontalCentered="1"/>
  <pageMargins left="0.51181102362204722" right="0.35433070866141736" top="0.74803149606299213" bottom="0.74803149606299213" header="0.31496062992125984" footer="0.31496062992125984"/>
  <pageSetup paperSize="9" scale="85" orientation="portrait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7.85546875" customWidth="1"/>
  </cols>
  <sheetData>
    <row r="1" spans="1:4" ht="15.75" x14ac:dyDescent="0.25">
      <c r="A1" s="291" t="s">
        <v>370</v>
      </c>
      <c r="B1" s="291"/>
      <c r="C1" s="291"/>
      <c r="D1" s="291"/>
    </row>
    <row r="2" spans="1:4" ht="15.75" x14ac:dyDescent="0.25">
      <c r="A2" s="292" t="s">
        <v>385</v>
      </c>
      <c r="B2" s="292"/>
      <c r="C2" s="292"/>
      <c r="D2" s="292"/>
    </row>
    <row r="3" spans="1:4" ht="15.75" x14ac:dyDescent="0.25">
      <c r="A3" s="293" t="s">
        <v>476</v>
      </c>
      <c r="B3" s="293"/>
      <c r="C3" s="293"/>
      <c r="D3" s="293"/>
    </row>
    <row r="4" spans="1:4" ht="16.5" thickBot="1" x14ac:dyDescent="0.3">
      <c r="A4" s="84"/>
      <c r="B4" s="84"/>
      <c r="C4" s="84"/>
    </row>
    <row r="5" spans="1:4" ht="15.75" x14ac:dyDescent="0.25">
      <c r="A5" s="2" t="s">
        <v>0</v>
      </c>
      <c r="B5" s="3" t="s">
        <v>373</v>
      </c>
      <c r="C5" s="4"/>
      <c r="D5" s="4"/>
    </row>
    <row r="6" spans="1:4" ht="32.25" thickBot="1" x14ac:dyDescent="0.3">
      <c r="A6" s="87" t="s">
        <v>2</v>
      </c>
      <c r="B6" s="85" t="s">
        <v>270</v>
      </c>
      <c r="C6" s="6"/>
      <c r="D6" s="6"/>
    </row>
    <row r="7" spans="1:4" ht="16.5" thickBot="1" x14ac:dyDescent="0.3">
      <c r="A7" s="7"/>
      <c r="B7" s="7"/>
      <c r="C7" s="299" t="s">
        <v>375</v>
      </c>
      <c r="D7" s="299"/>
    </row>
    <row r="8" spans="1:4" ht="32.25" thickBot="1" x14ac:dyDescent="0.3">
      <c r="A8" s="130" t="s">
        <v>4</v>
      </c>
      <c r="B8" s="131" t="s">
        <v>5</v>
      </c>
      <c r="C8" s="132" t="s">
        <v>471</v>
      </c>
      <c r="D8" s="132" t="s">
        <v>472</v>
      </c>
    </row>
    <row r="9" spans="1:4" ht="16.5" thickBot="1" x14ac:dyDescent="0.3">
      <c r="A9" s="133" t="s">
        <v>6</v>
      </c>
      <c r="B9" s="134" t="s">
        <v>7</v>
      </c>
      <c r="C9" s="135" t="s">
        <v>8</v>
      </c>
      <c r="D9" s="135" t="s">
        <v>272</v>
      </c>
    </row>
    <row r="10" spans="1:4" ht="16.5" thickBot="1" x14ac:dyDescent="0.3">
      <c r="A10" s="136"/>
      <c r="B10" s="137" t="s">
        <v>9</v>
      </c>
      <c r="C10" s="138"/>
      <c r="D10" s="138"/>
    </row>
    <row r="11" spans="1:4" ht="16.5" thickBot="1" x14ac:dyDescent="0.3">
      <c r="A11" s="133" t="s">
        <v>10</v>
      </c>
      <c r="B11" s="139" t="s">
        <v>342</v>
      </c>
      <c r="C11" s="140">
        <f>SUM(C12:C22)</f>
        <v>0</v>
      </c>
      <c r="D11" s="140">
        <f>SUM(D12:D22)</f>
        <v>0</v>
      </c>
    </row>
    <row r="12" spans="1:4" ht="15.75" x14ac:dyDescent="0.25">
      <c r="A12" s="141" t="s">
        <v>12</v>
      </c>
      <c r="B12" s="142" t="s">
        <v>71</v>
      </c>
      <c r="C12" s="143"/>
      <c r="D12" s="143"/>
    </row>
    <row r="13" spans="1:4" ht="15.75" x14ac:dyDescent="0.25">
      <c r="A13" s="144" t="s">
        <v>14</v>
      </c>
      <c r="B13" s="145" t="s">
        <v>73</v>
      </c>
      <c r="C13" s="146"/>
      <c r="D13" s="146"/>
    </row>
    <row r="14" spans="1:4" ht="15.75" x14ac:dyDescent="0.25">
      <c r="A14" s="144" t="s">
        <v>16</v>
      </c>
      <c r="B14" s="145" t="s">
        <v>75</v>
      </c>
      <c r="C14" s="146"/>
      <c r="D14" s="146"/>
    </row>
    <row r="15" spans="1:4" ht="15.75" x14ac:dyDescent="0.25">
      <c r="A15" s="144" t="s">
        <v>18</v>
      </c>
      <c r="B15" s="145" t="s">
        <v>77</v>
      </c>
      <c r="C15" s="146"/>
      <c r="D15" s="146"/>
    </row>
    <row r="16" spans="1:4" ht="15.75" x14ac:dyDescent="0.25">
      <c r="A16" s="144" t="s">
        <v>20</v>
      </c>
      <c r="B16" s="145" t="s">
        <v>79</v>
      </c>
      <c r="C16" s="146"/>
      <c r="D16" s="146"/>
    </row>
    <row r="17" spans="1:4" ht="15.75" x14ac:dyDescent="0.25">
      <c r="A17" s="144" t="s">
        <v>22</v>
      </c>
      <c r="B17" s="145" t="s">
        <v>343</v>
      </c>
      <c r="C17" s="146"/>
      <c r="D17" s="146"/>
    </row>
    <row r="18" spans="1:4" ht="15.75" x14ac:dyDescent="0.25">
      <c r="A18" s="144" t="s">
        <v>184</v>
      </c>
      <c r="B18" s="147" t="s">
        <v>344</v>
      </c>
      <c r="C18" s="146"/>
      <c r="D18" s="146"/>
    </row>
    <row r="19" spans="1:4" ht="15.75" x14ac:dyDescent="0.25">
      <c r="A19" s="144" t="s">
        <v>186</v>
      </c>
      <c r="B19" s="145" t="s">
        <v>85</v>
      </c>
      <c r="C19" s="148"/>
      <c r="D19" s="148"/>
    </row>
    <row r="20" spans="1:4" ht="15.75" x14ac:dyDescent="0.25">
      <c r="A20" s="144" t="s">
        <v>188</v>
      </c>
      <c r="B20" s="145" t="s">
        <v>87</v>
      </c>
      <c r="C20" s="146"/>
      <c r="D20" s="146"/>
    </row>
    <row r="21" spans="1:4" ht="15.75" x14ac:dyDescent="0.25">
      <c r="A21" s="144" t="s">
        <v>190</v>
      </c>
      <c r="B21" s="145" t="s">
        <v>89</v>
      </c>
      <c r="C21" s="149"/>
      <c r="D21" s="149"/>
    </row>
    <row r="22" spans="1:4" ht="16.5" thickBot="1" x14ac:dyDescent="0.3">
      <c r="A22" s="144" t="s">
        <v>192</v>
      </c>
      <c r="B22" s="147" t="s">
        <v>91</v>
      </c>
      <c r="C22" s="149"/>
      <c r="D22" s="149"/>
    </row>
    <row r="23" spans="1:4" ht="32.25" thickBot="1" x14ac:dyDescent="0.3">
      <c r="A23" s="133" t="s">
        <v>24</v>
      </c>
      <c r="B23" s="139" t="s">
        <v>345</v>
      </c>
      <c r="C23" s="140">
        <f>SUM(C24:C26)</f>
        <v>0</v>
      </c>
      <c r="D23" s="140">
        <f>SUM(D24:D26)</f>
        <v>8893993</v>
      </c>
    </row>
    <row r="24" spans="1:4" ht="15.75" x14ac:dyDescent="0.25">
      <c r="A24" s="144" t="s">
        <v>26</v>
      </c>
      <c r="B24" s="150" t="s">
        <v>27</v>
      </c>
      <c r="C24" s="146"/>
      <c r="D24" s="146"/>
    </row>
    <row r="25" spans="1:4" ht="15.75" x14ac:dyDescent="0.25">
      <c r="A25" s="144" t="s">
        <v>28</v>
      </c>
      <c r="B25" s="145" t="s">
        <v>346</v>
      </c>
      <c r="C25" s="146"/>
      <c r="D25" s="146"/>
    </row>
    <row r="26" spans="1:4" ht="15.75" x14ac:dyDescent="0.25">
      <c r="A26" s="144" t="s">
        <v>30</v>
      </c>
      <c r="B26" s="145" t="s">
        <v>347</v>
      </c>
      <c r="C26" s="146"/>
      <c r="D26" s="146">
        <f>5522430+3371563</f>
        <v>8893993</v>
      </c>
    </row>
    <row r="27" spans="1:4" ht="16.5" thickBot="1" x14ac:dyDescent="0.3">
      <c r="A27" s="144" t="s">
        <v>32</v>
      </c>
      <c r="B27" s="145" t="s">
        <v>348</v>
      </c>
      <c r="C27" s="146"/>
      <c r="D27" s="146"/>
    </row>
    <row r="28" spans="1:4" ht="16.5" thickBot="1" x14ac:dyDescent="0.3">
      <c r="A28" s="151" t="s">
        <v>38</v>
      </c>
      <c r="B28" s="152" t="s">
        <v>265</v>
      </c>
      <c r="C28" s="153"/>
      <c r="D28" s="153"/>
    </row>
    <row r="29" spans="1:4" ht="32.25" thickBot="1" x14ac:dyDescent="0.3">
      <c r="A29" s="151" t="s">
        <v>231</v>
      </c>
      <c r="B29" s="152" t="s">
        <v>349</v>
      </c>
      <c r="C29" s="140">
        <f>+C30+C31+C32</f>
        <v>0</v>
      </c>
      <c r="D29" s="140">
        <f>+D30+D31+D32</f>
        <v>0</v>
      </c>
    </row>
    <row r="30" spans="1:4" ht="15.75" x14ac:dyDescent="0.25">
      <c r="A30" s="154" t="s">
        <v>54</v>
      </c>
      <c r="B30" s="155" t="s">
        <v>41</v>
      </c>
      <c r="C30" s="156"/>
      <c r="D30" s="156"/>
    </row>
    <row r="31" spans="1:4" ht="15.75" x14ac:dyDescent="0.25">
      <c r="A31" s="154" t="s">
        <v>62</v>
      </c>
      <c r="B31" s="155" t="s">
        <v>346</v>
      </c>
      <c r="C31" s="146"/>
      <c r="D31" s="146"/>
    </row>
    <row r="32" spans="1:4" ht="18.75" customHeight="1" x14ac:dyDescent="0.25">
      <c r="A32" s="154" t="s">
        <v>64</v>
      </c>
      <c r="B32" s="157" t="s">
        <v>350</v>
      </c>
      <c r="C32" s="146"/>
      <c r="D32" s="146"/>
    </row>
    <row r="33" spans="1:4" ht="16.5" thickBot="1" x14ac:dyDescent="0.3">
      <c r="A33" s="144" t="s">
        <v>66</v>
      </c>
      <c r="B33" s="158" t="s">
        <v>351</v>
      </c>
      <c r="C33" s="159"/>
      <c r="D33" s="159"/>
    </row>
    <row r="34" spans="1:4" ht="16.5" thickBot="1" x14ac:dyDescent="0.3">
      <c r="A34" s="151" t="s">
        <v>68</v>
      </c>
      <c r="B34" s="152" t="s">
        <v>352</v>
      </c>
      <c r="C34" s="140">
        <f>+C35+C36+C37</f>
        <v>0</v>
      </c>
      <c r="D34" s="140">
        <f>+D35+D36+D37</f>
        <v>0</v>
      </c>
    </row>
    <row r="35" spans="1:4" ht="15.75" x14ac:dyDescent="0.25">
      <c r="A35" s="154" t="s">
        <v>70</v>
      </c>
      <c r="B35" s="155" t="s">
        <v>95</v>
      </c>
      <c r="C35" s="156"/>
      <c r="D35" s="156"/>
    </row>
    <row r="36" spans="1:4" ht="15.75" x14ac:dyDescent="0.25">
      <c r="A36" s="154" t="s">
        <v>72</v>
      </c>
      <c r="B36" s="157" t="s">
        <v>97</v>
      </c>
      <c r="C36" s="160"/>
      <c r="D36" s="160"/>
    </row>
    <row r="37" spans="1:4" ht="16.5" thickBot="1" x14ac:dyDescent="0.3">
      <c r="A37" s="144" t="s">
        <v>74</v>
      </c>
      <c r="B37" s="158" t="s">
        <v>99</v>
      </c>
      <c r="C37" s="159"/>
      <c r="D37" s="159"/>
    </row>
    <row r="38" spans="1:4" ht="16.5" thickBot="1" x14ac:dyDescent="0.3">
      <c r="A38" s="151" t="s">
        <v>92</v>
      </c>
      <c r="B38" s="152" t="s">
        <v>266</v>
      </c>
      <c r="C38" s="153"/>
      <c r="D38" s="153"/>
    </row>
    <row r="39" spans="1:4" ht="16.5" thickBot="1" x14ac:dyDescent="0.3">
      <c r="A39" s="151" t="s">
        <v>249</v>
      </c>
      <c r="B39" s="152" t="s">
        <v>353</v>
      </c>
      <c r="C39" s="161"/>
      <c r="D39" s="161"/>
    </row>
    <row r="40" spans="1:4" ht="16.5" thickBot="1" x14ac:dyDescent="0.3">
      <c r="A40" s="133" t="s">
        <v>114</v>
      </c>
      <c r="B40" s="152" t="s">
        <v>354</v>
      </c>
      <c r="C40" s="162">
        <f>+C11+C23+C28+C29+C34+C38+C39</f>
        <v>0</v>
      </c>
      <c r="D40" s="162">
        <f>+D11+D23+D28+D29+D34+D38+D39</f>
        <v>8893993</v>
      </c>
    </row>
    <row r="41" spans="1:4" ht="16.5" thickBot="1" x14ac:dyDescent="0.3">
      <c r="A41" s="163" t="s">
        <v>124</v>
      </c>
      <c r="B41" s="152" t="s">
        <v>355</v>
      </c>
      <c r="C41" s="162">
        <f>+C42+C43+C44</f>
        <v>119500</v>
      </c>
      <c r="D41" s="162">
        <f>+D42+D43+D44</f>
        <v>1</v>
      </c>
    </row>
    <row r="42" spans="1:4" ht="15.75" x14ac:dyDescent="0.25">
      <c r="A42" s="154" t="s">
        <v>356</v>
      </c>
      <c r="B42" s="155" t="s">
        <v>267</v>
      </c>
      <c r="C42" s="156"/>
      <c r="D42" s="156"/>
    </row>
    <row r="43" spans="1:4" ht="15.75" x14ac:dyDescent="0.25">
      <c r="A43" s="154" t="s">
        <v>357</v>
      </c>
      <c r="B43" s="157" t="s">
        <v>358</v>
      </c>
      <c r="C43" s="160"/>
      <c r="D43" s="160"/>
    </row>
    <row r="44" spans="1:4" ht="16.5" thickBot="1" x14ac:dyDescent="0.3">
      <c r="A44" s="144" t="s">
        <v>359</v>
      </c>
      <c r="B44" s="158" t="s">
        <v>360</v>
      </c>
      <c r="C44" s="159">
        <v>119500</v>
      </c>
      <c r="D44" s="159">
        <v>1</v>
      </c>
    </row>
    <row r="45" spans="1:4" ht="16.5" thickBot="1" x14ac:dyDescent="0.3">
      <c r="A45" s="163" t="s">
        <v>259</v>
      </c>
      <c r="B45" s="164" t="s">
        <v>361</v>
      </c>
      <c r="C45" s="165">
        <f>+C40+C41</f>
        <v>119500</v>
      </c>
      <c r="D45" s="165">
        <f>+D40+D41</f>
        <v>8893994</v>
      </c>
    </row>
    <row r="46" spans="1:4" ht="16.5" thickBot="1" x14ac:dyDescent="0.3">
      <c r="A46" s="166"/>
      <c r="B46" s="167"/>
      <c r="C46" s="168"/>
    </row>
    <row r="47" spans="1:4" ht="16.5" thickBot="1" x14ac:dyDescent="0.3">
      <c r="A47" s="130"/>
      <c r="B47" s="169" t="s">
        <v>176</v>
      </c>
      <c r="C47" s="165"/>
      <c r="D47" s="165"/>
    </row>
    <row r="48" spans="1:4" ht="16.5" thickBot="1" x14ac:dyDescent="0.3">
      <c r="A48" s="151" t="s">
        <v>10</v>
      </c>
      <c r="B48" s="152" t="s">
        <v>362</v>
      </c>
      <c r="C48" s="140">
        <f>SUM(C49:C53)</f>
        <v>119500</v>
      </c>
      <c r="D48" s="140">
        <f>SUM(D49:D53)</f>
        <v>8893994</v>
      </c>
    </row>
    <row r="49" spans="1:4" ht="15.75" x14ac:dyDescent="0.25">
      <c r="A49" s="144" t="s">
        <v>12</v>
      </c>
      <c r="B49" s="150" t="s">
        <v>177</v>
      </c>
      <c r="C49" s="156">
        <v>100000</v>
      </c>
      <c r="D49" s="156">
        <f>4478760+2645740</f>
        <v>7124500</v>
      </c>
    </row>
    <row r="50" spans="1:4" ht="15.75" x14ac:dyDescent="0.25">
      <c r="A50" s="144" t="s">
        <v>14</v>
      </c>
      <c r="B50" s="145" t="s">
        <v>178</v>
      </c>
      <c r="C50" s="170">
        <v>19500</v>
      </c>
      <c r="D50" s="170">
        <f>835377+548952</f>
        <v>1384329</v>
      </c>
    </row>
    <row r="51" spans="1:4" ht="15.75" x14ac:dyDescent="0.25">
      <c r="A51" s="144" t="s">
        <v>16</v>
      </c>
      <c r="B51" s="145" t="s">
        <v>179</v>
      </c>
      <c r="C51" s="170"/>
      <c r="D51" s="170">
        <f>208293+176872</f>
        <v>385165</v>
      </c>
    </row>
    <row r="52" spans="1:4" ht="15.75" x14ac:dyDescent="0.25">
      <c r="A52" s="144" t="s">
        <v>18</v>
      </c>
      <c r="B52" s="145" t="s">
        <v>180</v>
      </c>
      <c r="C52" s="170"/>
      <c r="D52" s="170"/>
    </row>
    <row r="53" spans="1:4" ht="16.5" thickBot="1" x14ac:dyDescent="0.3">
      <c r="A53" s="144" t="s">
        <v>20</v>
      </c>
      <c r="B53" s="145" t="s">
        <v>182</v>
      </c>
      <c r="C53" s="170"/>
      <c r="D53" s="170"/>
    </row>
    <row r="54" spans="1:4" ht="16.5" thickBot="1" x14ac:dyDescent="0.3">
      <c r="A54" s="151" t="s">
        <v>24</v>
      </c>
      <c r="B54" s="152" t="s">
        <v>363</v>
      </c>
      <c r="C54" s="140">
        <f>SUM(C55:C57)</f>
        <v>0</v>
      </c>
      <c r="D54" s="140">
        <f>SUM(D55:D57)</f>
        <v>0</v>
      </c>
    </row>
    <row r="55" spans="1:4" ht="15.75" x14ac:dyDescent="0.25">
      <c r="A55" s="144" t="s">
        <v>26</v>
      </c>
      <c r="B55" s="150" t="s">
        <v>212</v>
      </c>
      <c r="C55" s="156"/>
      <c r="D55" s="156"/>
    </row>
    <row r="56" spans="1:4" ht="15.75" x14ac:dyDescent="0.25">
      <c r="A56" s="144" t="s">
        <v>28</v>
      </c>
      <c r="B56" s="145" t="s">
        <v>214</v>
      </c>
      <c r="C56" s="170"/>
      <c r="D56" s="170"/>
    </row>
    <row r="57" spans="1:4" ht="15.75" x14ac:dyDescent="0.25">
      <c r="A57" s="144" t="s">
        <v>30</v>
      </c>
      <c r="B57" s="145" t="s">
        <v>364</v>
      </c>
      <c r="C57" s="170"/>
      <c r="D57" s="170"/>
    </row>
    <row r="58" spans="1:4" ht="32.25" thickBot="1" x14ac:dyDescent="0.3">
      <c r="A58" s="144" t="s">
        <v>32</v>
      </c>
      <c r="B58" s="145" t="s">
        <v>365</v>
      </c>
      <c r="C58" s="170"/>
      <c r="D58" s="170"/>
    </row>
    <row r="59" spans="1:4" ht="16.5" thickBot="1" x14ac:dyDescent="0.3">
      <c r="A59" s="151" t="s">
        <v>38</v>
      </c>
      <c r="B59" s="152" t="s">
        <v>366</v>
      </c>
      <c r="C59" s="153"/>
      <c r="D59" s="153"/>
    </row>
    <row r="60" spans="1:4" ht="16.5" thickBot="1" x14ac:dyDescent="0.3">
      <c r="A60" s="151" t="s">
        <v>231</v>
      </c>
      <c r="B60" s="171" t="s">
        <v>367</v>
      </c>
      <c r="C60" s="172">
        <f>+C48+C54+C59</f>
        <v>119500</v>
      </c>
      <c r="D60" s="172">
        <f>+D48+D54+D59</f>
        <v>8893994</v>
      </c>
    </row>
    <row r="61" spans="1:4" ht="16.5" thickBot="1" x14ac:dyDescent="0.3">
      <c r="A61" s="173"/>
      <c r="B61" s="174"/>
      <c r="C61" s="175"/>
    </row>
    <row r="62" spans="1:4" ht="16.5" thickBot="1" x14ac:dyDescent="0.3">
      <c r="A62" s="176" t="s">
        <v>263</v>
      </c>
      <c r="B62" s="177"/>
      <c r="C62" s="178"/>
      <c r="D62" s="178"/>
    </row>
    <row r="63" spans="1:4" ht="16.5" thickBot="1" x14ac:dyDescent="0.3">
      <c r="A63" s="176" t="s">
        <v>264</v>
      </c>
      <c r="B63" s="177"/>
      <c r="C63" s="178"/>
      <c r="D63" s="178"/>
    </row>
  </sheetData>
  <mergeCells count="4">
    <mergeCell ref="C7:D7"/>
    <mergeCell ref="A1:D1"/>
    <mergeCell ref="A2:D2"/>
    <mergeCell ref="A3:D3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84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G29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28515625" customWidth="1"/>
  </cols>
  <sheetData>
    <row r="1" spans="1:7" ht="15.75" x14ac:dyDescent="0.25">
      <c r="A1" s="291" t="s">
        <v>371</v>
      </c>
      <c r="B1" s="291"/>
      <c r="C1" s="291"/>
      <c r="D1" s="291"/>
      <c r="E1" s="291"/>
      <c r="F1" s="291"/>
      <c r="G1" s="291"/>
    </row>
    <row r="2" spans="1:7" ht="15.75" x14ac:dyDescent="0.25">
      <c r="A2" s="292" t="s">
        <v>385</v>
      </c>
      <c r="B2" s="292"/>
      <c r="C2" s="292"/>
      <c r="D2" s="292"/>
      <c r="E2" s="292"/>
      <c r="F2" s="292"/>
      <c r="G2" s="292"/>
    </row>
    <row r="3" spans="1:7" ht="15.75" x14ac:dyDescent="0.25">
      <c r="A3" s="293" t="s">
        <v>498</v>
      </c>
      <c r="B3" s="293"/>
      <c r="C3" s="293"/>
      <c r="D3" s="293"/>
      <c r="E3" s="293"/>
      <c r="F3" s="293"/>
      <c r="G3" s="293"/>
    </row>
    <row r="4" spans="1:7" ht="15.75" x14ac:dyDescent="0.25">
      <c r="A4" s="84"/>
      <c r="B4" s="84"/>
      <c r="C4" s="84"/>
      <c r="D4" s="84"/>
      <c r="E4" s="1"/>
      <c r="F4" s="1"/>
    </row>
    <row r="5" spans="1:7" ht="24" customHeight="1" x14ac:dyDescent="0.25">
      <c r="A5" s="302" t="s">
        <v>332</v>
      </c>
      <c r="B5" s="302"/>
      <c r="C5" s="302"/>
      <c r="D5" s="302"/>
      <c r="E5" s="302"/>
      <c r="F5" s="302"/>
      <c r="G5" s="302"/>
    </row>
    <row r="6" spans="1:7" ht="16.5" thickBot="1" x14ac:dyDescent="0.3">
      <c r="A6" s="88"/>
      <c r="B6" s="89"/>
      <c r="C6" s="88"/>
      <c r="D6" s="88"/>
      <c r="E6" s="88"/>
      <c r="F6" s="115" t="s">
        <v>375</v>
      </c>
    </row>
    <row r="7" spans="1:7" ht="16.5" thickBot="1" x14ac:dyDescent="0.3">
      <c r="A7" s="300" t="s">
        <v>271</v>
      </c>
      <c r="B7" s="90" t="s">
        <v>9</v>
      </c>
      <c r="C7" s="91"/>
      <c r="D7" s="227"/>
      <c r="E7" s="90" t="s">
        <v>176</v>
      </c>
      <c r="F7" s="92"/>
      <c r="G7" s="92"/>
    </row>
    <row r="8" spans="1:7" ht="48" thickBot="1" x14ac:dyDescent="0.3">
      <c r="A8" s="301"/>
      <c r="B8" s="93" t="s">
        <v>0</v>
      </c>
      <c r="C8" s="94" t="s">
        <v>465</v>
      </c>
      <c r="D8" s="94" t="s">
        <v>467</v>
      </c>
      <c r="E8" s="93" t="s">
        <v>0</v>
      </c>
      <c r="F8" s="95" t="s">
        <v>464</v>
      </c>
      <c r="G8" s="95" t="s">
        <v>467</v>
      </c>
    </row>
    <row r="9" spans="1:7" ht="16.5" thickBot="1" x14ac:dyDescent="0.3">
      <c r="A9" s="96" t="s">
        <v>6</v>
      </c>
      <c r="B9" s="93" t="s">
        <v>7</v>
      </c>
      <c r="C9" s="94" t="s">
        <v>8</v>
      </c>
      <c r="D9" s="228" t="s">
        <v>272</v>
      </c>
      <c r="E9" s="93" t="s">
        <v>273</v>
      </c>
      <c r="F9" s="95" t="s">
        <v>466</v>
      </c>
      <c r="G9" s="95" t="s">
        <v>468</v>
      </c>
    </row>
    <row r="10" spans="1:7" ht="15.75" x14ac:dyDescent="0.25">
      <c r="A10" s="124" t="s">
        <v>10</v>
      </c>
      <c r="B10" s="97" t="s">
        <v>274</v>
      </c>
      <c r="C10" s="98">
        <f>SUM('2'!C11)</f>
        <v>39253228</v>
      </c>
      <c r="D10" s="98">
        <f>SUM('2'!D11)</f>
        <v>44861588</v>
      </c>
      <c r="E10" s="97" t="s">
        <v>275</v>
      </c>
      <c r="F10" s="99">
        <f>SUM('2'!C97)</f>
        <v>72348036</v>
      </c>
      <c r="G10" s="99">
        <f>SUM('2'!D97)</f>
        <v>79858003</v>
      </c>
    </row>
    <row r="11" spans="1:7" ht="31.5" x14ac:dyDescent="0.25">
      <c r="A11" s="125" t="s">
        <v>24</v>
      </c>
      <c r="B11" s="100" t="s">
        <v>276</v>
      </c>
      <c r="C11" s="101">
        <f>SUM('2'!C18)</f>
        <v>95710373</v>
      </c>
      <c r="D11" s="101">
        <f>SUM('2'!D18)</f>
        <v>105856389</v>
      </c>
      <c r="E11" s="100" t="s">
        <v>178</v>
      </c>
      <c r="F11" s="102">
        <f>SUM('2'!C98)</f>
        <v>13624097</v>
      </c>
      <c r="G11" s="102">
        <f>SUM('2'!D98)</f>
        <v>14934841</v>
      </c>
    </row>
    <row r="12" spans="1:7" ht="15.75" x14ac:dyDescent="0.25">
      <c r="A12" s="125" t="s">
        <v>38</v>
      </c>
      <c r="B12" s="100" t="s">
        <v>277</v>
      </c>
      <c r="C12" s="101">
        <f>SUM('2'!C24)</f>
        <v>83083423</v>
      </c>
      <c r="D12" s="101">
        <f>SUM('2'!D24)</f>
        <v>88921483</v>
      </c>
      <c r="E12" s="100" t="s">
        <v>278</v>
      </c>
      <c r="F12" s="102">
        <f>SUM('2'!C99)</f>
        <v>190897237</v>
      </c>
      <c r="G12" s="102">
        <f>SUM('2'!D99)</f>
        <v>170216435</v>
      </c>
    </row>
    <row r="13" spans="1:7" ht="15.75" x14ac:dyDescent="0.25">
      <c r="A13" s="125" t="s">
        <v>231</v>
      </c>
      <c r="B13" s="100" t="s">
        <v>265</v>
      </c>
      <c r="C13" s="101">
        <f>SUM('2'!C32)</f>
        <v>238708788</v>
      </c>
      <c r="D13" s="101">
        <f>SUM('2'!D32)</f>
        <v>238708788</v>
      </c>
      <c r="E13" s="100" t="s">
        <v>180</v>
      </c>
      <c r="F13" s="102">
        <f>SUM('2'!C100)</f>
        <v>7100000</v>
      </c>
      <c r="G13" s="102">
        <f>SUM('2'!D100)</f>
        <v>5526000</v>
      </c>
    </row>
    <row r="14" spans="1:7" ht="15.75" x14ac:dyDescent="0.25">
      <c r="A14" s="125" t="s">
        <v>68</v>
      </c>
      <c r="B14" s="103" t="s">
        <v>279</v>
      </c>
      <c r="C14" s="101">
        <f>SUM('2'!C40)</f>
        <v>2703210</v>
      </c>
      <c r="D14" s="101">
        <f>SUM('2'!D40)</f>
        <v>4343178</v>
      </c>
      <c r="E14" s="100" t="s">
        <v>182</v>
      </c>
      <c r="F14" s="102">
        <f>SUM('2'!C101)</f>
        <v>43914032</v>
      </c>
      <c r="G14" s="102">
        <f>SUM('2'!D101)</f>
        <v>46948917</v>
      </c>
    </row>
    <row r="15" spans="1:7" ht="15.75" x14ac:dyDescent="0.25">
      <c r="A15" s="125" t="s">
        <v>92</v>
      </c>
      <c r="B15" s="100" t="s">
        <v>266</v>
      </c>
      <c r="C15" s="104"/>
      <c r="D15" s="104"/>
      <c r="E15" s="100" t="s">
        <v>207</v>
      </c>
      <c r="F15" s="102">
        <f>SUM('2'!C114)</f>
        <v>58227045</v>
      </c>
      <c r="G15" s="102">
        <f>SUM('2'!D114)</f>
        <v>92280622</v>
      </c>
    </row>
    <row r="16" spans="1:7" ht="16.5" thickBot="1" x14ac:dyDescent="0.3">
      <c r="A16" s="125" t="s">
        <v>249</v>
      </c>
      <c r="B16" s="100" t="s">
        <v>280</v>
      </c>
      <c r="C16" s="101"/>
      <c r="D16" s="101"/>
      <c r="E16" s="105"/>
      <c r="F16" s="102"/>
      <c r="G16" s="102"/>
    </row>
    <row r="17" spans="1:7" ht="32.25" thickBot="1" x14ac:dyDescent="0.3">
      <c r="A17" s="96" t="s">
        <v>114</v>
      </c>
      <c r="B17" s="106" t="s">
        <v>321</v>
      </c>
      <c r="C17" s="107">
        <f>SUM(C10:C11,C13:C15)</f>
        <v>376375599</v>
      </c>
      <c r="D17" s="107">
        <f>SUM(D10:D11,D13:D15)</f>
        <v>393769943</v>
      </c>
      <c r="E17" s="106" t="s">
        <v>320</v>
      </c>
      <c r="F17" s="108">
        <f>SUM(F10:F15)</f>
        <v>386110447</v>
      </c>
      <c r="G17" s="108">
        <f>SUM(G10:G15)</f>
        <v>409764818</v>
      </c>
    </row>
    <row r="18" spans="1:7" ht="31.5" x14ac:dyDescent="0.25">
      <c r="A18" s="126" t="s">
        <v>124</v>
      </c>
      <c r="B18" s="109" t="s">
        <v>318</v>
      </c>
      <c r="C18" s="110">
        <f>C19+C20+C21+C22</f>
        <v>104652957</v>
      </c>
      <c r="D18" s="110">
        <f>D19+D20+D21+D22</f>
        <v>114255984</v>
      </c>
      <c r="E18" s="100" t="s">
        <v>377</v>
      </c>
      <c r="F18" s="111"/>
      <c r="G18" s="111"/>
    </row>
    <row r="19" spans="1:7" ht="15.75" x14ac:dyDescent="0.25">
      <c r="A19" s="127" t="s">
        <v>259</v>
      </c>
      <c r="B19" s="100" t="s">
        <v>285</v>
      </c>
      <c r="C19" s="101">
        <f>F29-C17</f>
        <v>104652957</v>
      </c>
      <c r="D19" s="101">
        <f>G29-D17</f>
        <v>114255984</v>
      </c>
      <c r="E19" s="100" t="s">
        <v>286</v>
      </c>
      <c r="F19" s="102"/>
      <c r="G19" s="102"/>
    </row>
    <row r="20" spans="1:7" ht="15.75" x14ac:dyDescent="0.25">
      <c r="A20" s="127" t="s">
        <v>261</v>
      </c>
      <c r="B20" s="100" t="s">
        <v>288</v>
      </c>
      <c r="C20" s="101"/>
      <c r="D20" s="101"/>
      <c r="E20" s="100" t="s">
        <v>289</v>
      </c>
      <c r="F20" s="102"/>
      <c r="G20" s="102"/>
    </row>
    <row r="21" spans="1:7" ht="15.75" x14ac:dyDescent="0.25">
      <c r="A21" s="127" t="s">
        <v>281</v>
      </c>
      <c r="B21" s="100" t="s">
        <v>291</v>
      </c>
      <c r="C21" s="101"/>
      <c r="D21" s="101"/>
      <c r="E21" s="100" t="s">
        <v>292</v>
      </c>
      <c r="F21" s="102"/>
      <c r="G21" s="102"/>
    </row>
    <row r="22" spans="1:7" ht="15.75" x14ac:dyDescent="0.25">
      <c r="A22" s="127" t="s">
        <v>282</v>
      </c>
      <c r="B22" s="100" t="s">
        <v>384</v>
      </c>
      <c r="C22" s="101"/>
      <c r="D22" s="101"/>
      <c r="E22" s="109" t="s">
        <v>294</v>
      </c>
      <c r="F22" s="102"/>
      <c r="G22" s="102"/>
    </row>
    <row r="23" spans="1:7" ht="31.5" x14ac:dyDescent="0.25">
      <c r="A23" s="127" t="s">
        <v>283</v>
      </c>
      <c r="B23" s="100" t="s">
        <v>317</v>
      </c>
      <c r="C23" s="112">
        <f>C24+C25</f>
        <v>0</v>
      </c>
      <c r="D23" s="112">
        <f>D24+D25</f>
        <v>0</v>
      </c>
      <c r="E23" s="100" t="s">
        <v>296</v>
      </c>
      <c r="F23" s="102"/>
      <c r="G23" s="102"/>
    </row>
    <row r="24" spans="1:7" ht="31.5" x14ac:dyDescent="0.25">
      <c r="A24" s="126" t="s">
        <v>284</v>
      </c>
      <c r="B24" s="109" t="s">
        <v>298</v>
      </c>
      <c r="C24" s="113"/>
      <c r="D24" s="113"/>
      <c r="E24" s="100" t="s">
        <v>257</v>
      </c>
      <c r="F24" s="111"/>
      <c r="G24" s="111"/>
    </row>
    <row r="25" spans="1:7" ht="15.75" x14ac:dyDescent="0.25">
      <c r="A25" s="127" t="s">
        <v>287</v>
      </c>
      <c r="B25" s="100" t="s">
        <v>379</v>
      </c>
      <c r="C25" s="101"/>
      <c r="D25" s="101"/>
      <c r="E25" s="100" t="s">
        <v>258</v>
      </c>
      <c r="F25" s="102"/>
      <c r="G25" s="102"/>
    </row>
    <row r="26" spans="1:7" ht="31.5" x14ac:dyDescent="0.25">
      <c r="A26" s="125" t="s">
        <v>290</v>
      </c>
      <c r="B26" s="100" t="s">
        <v>169</v>
      </c>
      <c r="C26" s="101"/>
      <c r="D26" s="101"/>
      <c r="E26" s="100" t="s">
        <v>378</v>
      </c>
      <c r="F26" s="102">
        <f>SUM('2'!C145)</f>
        <v>1041798</v>
      </c>
      <c r="G26" s="102">
        <f>SUM('2'!D145)</f>
        <v>1041798</v>
      </c>
    </row>
    <row r="27" spans="1:7" ht="32.25" thickBot="1" x14ac:dyDescent="0.3">
      <c r="A27" s="128" t="s">
        <v>293</v>
      </c>
      <c r="B27" s="109" t="s">
        <v>171</v>
      </c>
      <c r="C27" s="113"/>
      <c r="D27" s="113"/>
      <c r="E27" s="114" t="s">
        <v>246</v>
      </c>
      <c r="F27" s="111">
        <f>SUM('2'!C146)</f>
        <v>93876311</v>
      </c>
      <c r="G27" s="111">
        <f>SUM('2'!D146)</f>
        <v>97219311</v>
      </c>
    </row>
    <row r="28" spans="1:7" ht="32.25" thickBot="1" x14ac:dyDescent="0.3">
      <c r="A28" s="96" t="s">
        <v>295</v>
      </c>
      <c r="B28" s="106" t="s">
        <v>319</v>
      </c>
      <c r="C28" s="107">
        <f>C18+C23+C26+C27</f>
        <v>104652957</v>
      </c>
      <c r="D28" s="107">
        <f>D18+D23+D26+D27</f>
        <v>114255984</v>
      </c>
      <c r="E28" s="106" t="s">
        <v>374</v>
      </c>
      <c r="F28" s="108">
        <f>SUM(F18:F27)</f>
        <v>94918109</v>
      </c>
      <c r="G28" s="108">
        <f>SUM(G18:G27)</f>
        <v>98261109</v>
      </c>
    </row>
    <row r="29" spans="1:7" ht="16.5" thickBot="1" x14ac:dyDescent="0.3">
      <c r="A29" s="96" t="s">
        <v>297</v>
      </c>
      <c r="B29" s="106" t="s">
        <v>322</v>
      </c>
      <c r="C29" s="44">
        <f>C17+C28</f>
        <v>481028556</v>
      </c>
      <c r="D29" s="44">
        <f>D17+D28</f>
        <v>508025927</v>
      </c>
      <c r="E29" s="106" t="s">
        <v>323</v>
      </c>
      <c r="F29" s="44">
        <f>F17+F28</f>
        <v>481028556</v>
      </c>
      <c r="G29" s="44">
        <f>G17+G28</f>
        <v>508025927</v>
      </c>
    </row>
  </sheetData>
  <mergeCells count="5">
    <mergeCell ref="A7:A8"/>
    <mergeCell ref="A5:G5"/>
    <mergeCell ref="A1:G1"/>
    <mergeCell ref="A2:G2"/>
    <mergeCell ref="A3:G3"/>
  </mergeCells>
  <printOptions horizontalCentered="1"/>
  <pageMargins left="1.1811023622047245" right="0.70866141732283472" top="0.35433070866141736" bottom="0.35433070866141736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G30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5703125" customWidth="1"/>
  </cols>
  <sheetData>
    <row r="1" spans="1:7" ht="15.75" x14ac:dyDescent="0.25">
      <c r="A1" s="291" t="s">
        <v>372</v>
      </c>
      <c r="B1" s="291"/>
      <c r="C1" s="291"/>
      <c r="D1" s="291"/>
      <c r="E1" s="291"/>
      <c r="F1" s="291"/>
      <c r="G1" s="291"/>
    </row>
    <row r="2" spans="1:7" ht="15.75" x14ac:dyDescent="0.25">
      <c r="A2" s="292" t="s">
        <v>385</v>
      </c>
      <c r="B2" s="292"/>
      <c r="C2" s="292"/>
      <c r="D2" s="292"/>
      <c r="E2" s="292"/>
      <c r="F2" s="292"/>
      <c r="G2" s="292"/>
    </row>
    <row r="3" spans="1:7" ht="15.75" x14ac:dyDescent="0.25">
      <c r="A3" s="293" t="s">
        <v>498</v>
      </c>
      <c r="B3" s="293"/>
      <c r="C3" s="293"/>
      <c r="D3" s="293"/>
      <c r="E3" s="293"/>
      <c r="F3" s="293"/>
      <c r="G3" s="293"/>
    </row>
    <row r="4" spans="1:7" ht="15.75" x14ac:dyDescent="0.25">
      <c r="A4" s="82"/>
      <c r="B4" s="82"/>
      <c r="C4" s="82"/>
      <c r="D4" s="226"/>
      <c r="E4" s="82"/>
      <c r="F4" s="82"/>
    </row>
    <row r="5" spans="1:7" ht="15.75" customHeight="1" x14ac:dyDescent="0.25">
      <c r="A5" s="302" t="s">
        <v>333</v>
      </c>
      <c r="B5" s="302"/>
      <c r="C5" s="302"/>
      <c r="D5" s="302"/>
      <c r="E5" s="302"/>
      <c r="F5" s="302"/>
      <c r="G5" s="302"/>
    </row>
    <row r="6" spans="1:7" ht="16.5" thickBot="1" x14ac:dyDescent="0.3">
      <c r="A6" s="88"/>
      <c r="B6" s="89"/>
      <c r="C6" s="88"/>
      <c r="D6" s="88"/>
      <c r="E6" s="88"/>
      <c r="F6" s="305" t="s">
        <v>376</v>
      </c>
      <c r="G6" s="305"/>
    </row>
    <row r="7" spans="1:7" ht="16.5" thickBot="1" x14ac:dyDescent="0.3">
      <c r="A7" s="303" t="s">
        <v>271</v>
      </c>
      <c r="B7" s="90" t="s">
        <v>9</v>
      </c>
      <c r="C7" s="91"/>
      <c r="D7" s="227"/>
      <c r="E7" s="90" t="s">
        <v>176</v>
      </c>
      <c r="F7" s="92"/>
      <c r="G7" s="92"/>
    </row>
    <row r="8" spans="1:7" ht="48" thickBot="1" x14ac:dyDescent="0.3">
      <c r="A8" s="304"/>
      <c r="B8" s="93" t="s">
        <v>0</v>
      </c>
      <c r="C8" s="95" t="s">
        <v>465</v>
      </c>
      <c r="D8" s="95" t="s">
        <v>467</v>
      </c>
      <c r="E8" s="93" t="s">
        <v>0</v>
      </c>
      <c r="F8" s="95" t="s">
        <v>465</v>
      </c>
      <c r="G8" s="95" t="s">
        <v>467</v>
      </c>
    </row>
    <row r="9" spans="1:7" ht="16.5" thickBot="1" x14ac:dyDescent="0.3">
      <c r="A9" s="96" t="s">
        <v>6</v>
      </c>
      <c r="B9" s="93" t="s">
        <v>7</v>
      </c>
      <c r="C9" s="94" t="s">
        <v>8</v>
      </c>
      <c r="D9" s="228" t="s">
        <v>272</v>
      </c>
      <c r="E9" s="93" t="s">
        <v>469</v>
      </c>
      <c r="F9" s="95" t="s">
        <v>470</v>
      </c>
      <c r="G9" s="95" t="s">
        <v>468</v>
      </c>
    </row>
    <row r="10" spans="1:7" ht="31.5" x14ac:dyDescent="0.25">
      <c r="A10" s="124" t="s">
        <v>10</v>
      </c>
      <c r="B10" s="97" t="s">
        <v>300</v>
      </c>
      <c r="C10" s="98">
        <f>SUM('2'!C30)</f>
        <v>19362249</v>
      </c>
      <c r="D10" s="98">
        <f>SUM('2'!D30)</f>
        <v>19362249</v>
      </c>
      <c r="E10" s="97" t="s">
        <v>212</v>
      </c>
      <c r="F10" s="99">
        <f>SUM('2'!C118)</f>
        <v>61621111</v>
      </c>
      <c r="G10" s="99">
        <f>SUM('2'!D118)</f>
        <v>83678039</v>
      </c>
    </row>
    <row r="11" spans="1:7" ht="31.5" x14ac:dyDescent="0.25">
      <c r="A11" s="125" t="s">
        <v>24</v>
      </c>
      <c r="B11" s="100" t="s">
        <v>301</v>
      </c>
      <c r="C11" s="101">
        <f>SUM('2'!C31)</f>
        <v>19362249</v>
      </c>
      <c r="D11" s="101">
        <f>SUM('2'!D31)</f>
        <v>19362249</v>
      </c>
      <c r="E11" s="100" t="s">
        <v>302</v>
      </c>
      <c r="F11" s="102">
        <f>SUM('2'!C119)</f>
        <v>19362249</v>
      </c>
      <c r="G11" s="102">
        <f>SUM('2'!D119)</f>
        <v>19362249</v>
      </c>
    </row>
    <row r="12" spans="1:7" ht="15.75" x14ac:dyDescent="0.25">
      <c r="A12" s="125" t="s">
        <v>38</v>
      </c>
      <c r="B12" s="100" t="s">
        <v>303</v>
      </c>
      <c r="C12" s="101">
        <f>SUM('2'!C52)</f>
        <v>0</v>
      </c>
      <c r="D12" s="101">
        <f>SUM('2'!D52)</f>
        <v>0</v>
      </c>
      <c r="E12" s="100" t="s">
        <v>214</v>
      </c>
      <c r="F12" s="102">
        <f>SUM('2'!C120)</f>
        <v>107527923</v>
      </c>
      <c r="G12" s="102">
        <f>SUM('2'!D120)</f>
        <v>77176523</v>
      </c>
    </row>
    <row r="13" spans="1:7" ht="31.5" x14ac:dyDescent="0.25">
      <c r="A13" s="125" t="s">
        <v>231</v>
      </c>
      <c r="B13" s="100" t="s">
        <v>353</v>
      </c>
      <c r="C13" s="101">
        <f>SUM('2'!C63)</f>
        <v>2241600</v>
      </c>
      <c r="D13" s="101">
        <f>SUM('2'!D63)</f>
        <v>3441600</v>
      </c>
      <c r="E13" s="100" t="s">
        <v>304</v>
      </c>
      <c r="F13" s="102">
        <f>SUM('2'!C121)</f>
        <v>0</v>
      </c>
      <c r="G13" s="102">
        <f>SUM('2'!D121)</f>
        <v>0</v>
      </c>
    </row>
    <row r="14" spans="1:7" ht="15.75" x14ac:dyDescent="0.25">
      <c r="A14" s="125" t="s">
        <v>68</v>
      </c>
      <c r="B14" s="100" t="s">
        <v>305</v>
      </c>
      <c r="C14" s="101"/>
      <c r="D14" s="101"/>
      <c r="E14" s="100" t="s">
        <v>216</v>
      </c>
      <c r="F14" s="102">
        <f>SUM('2'!C122)</f>
        <v>1361248</v>
      </c>
      <c r="G14" s="102">
        <f>SUM('2'!D122)</f>
        <v>1361248</v>
      </c>
    </row>
    <row r="15" spans="1:7" ht="16.5" thickBot="1" x14ac:dyDescent="0.3">
      <c r="A15" s="125" t="s">
        <v>92</v>
      </c>
      <c r="B15" s="100" t="s">
        <v>306</v>
      </c>
      <c r="C15" s="104"/>
      <c r="D15" s="104"/>
      <c r="E15" s="109" t="s">
        <v>207</v>
      </c>
      <c r="F15" s="102"/>
      <c r="G15" s="102"/>
    </row>
    <row r="16" spans="1:7" ht="32.25" thickBot="1" x14ac:dyDescent="0.3">
      <c r="A16" s="96" t="s">
        <v>249</v>
      </c>
      <c r="B16" s="106" t="s">
        <v>324</v>
      </c>
      <c r="C16" s="107">
        <f>C10+C12+C13+C15</f>
        <v>21603849</v>
      </c>
      <c r="D16" s="107">
        <f>D10+D12+D13+D15</f>
        <v>22803849</v>
      </c>
      <c r="E16" s="106" t="s">
        <v>325</v>
      </c>
      <c r="F16" s="108">
        <f>F10+F12+F14+F15</f>
        <v>170510282</v>
      </c>
      <c r="G16" s="108">
        <f>G10+G12+G14+G15</f>
        <v>162215810</v>
      </c>
    </row>
    <row r="17" spans="1:7" ht="31.5" x14ac:dyDescent="0.25">
      <c r="A17" s="124" t="s">
        <v>114</v>
      </c>
      <c r="B17" s="116" t="s">
        <v>326</v>
      </c>
      <c r="C17" s="117">
        <f>SUM(C18:C22)</f>
        <v>148906433</v>
      </c>
      <c r="D17" s="117">
        <f>SUM(D18:D22)</f>
        <v>139411961</v>
      </c>
      <c r="E17" s="100" t="s">
        <v>377</v>
      </c>
      <c r="F17" s="99"/>
      <c r="G17" s="99"/>
    </row>
    <row r="18" spans="1:7" ht="15.75" x14ac:dyDescent="0.25">
      <c r="A18" s="125" t="s">
        <v>124</v>
      </c>
      <c r="B18" s="118" t="s">
        <v>267</v>
      </c>
      <c r="C18" s="101">
        <f>F30-C16</f>
        <v>148906433</v>
      </c>
      <c r="D18" s="101">
        <f>G30-D16</f>
        <v>139411961</v>
      </c>
      <c r="E18" s="100" t="s">
        <v>286</v>
      </c>
      <c r="F18" s="102"/>
      <c r="G18" s="102"/>
    </row>
    <row r="19" spans="1:7" ht="15.75" x14ac:dyDescent="0.25">
      <c r="A19" s="124" t="s">
        <v>259</v>
      </c>
      <c r="B19" s="118" t="s">
        <v>307</v>
      </c>
      <c r="C19" s="101"/>
      <c r="D19" s="101"/>
      <c r="E19" s="100" t="s">
        <v>289</v>
      </c>
      <c r="F19" s="102"/>
      <c r="G19" s="102"/>
    </row>
    <row r="20" spans="1:7" ht="15.75" x14ac:dyDescent="0.25">
      <c r="A20" s="125" t="s">
        <v>261</v>
      </c>
      <c r="B20" s="118" t="s">
        <v>308</v>
      </c>
      <c r="C20" s="101"/>
      <c r="D20" s="101"/>
      <c r="E20" s="100" t="s">
        <v>292</v>
      </c>
      <c r="F20" s="102"/>
      <c r="G20" s="102"/>
    </row>
    <row r="21" spans="1:7" ht="15.75" x14ac:dyDescent="0.25">
      <c r="A21" s="124" t="s">
        <v>281</v>
      </c>
      <c r="B21" s="118" t="s">
        <v>382</v>
      </c>
      <c r="C21" s="101"/>
      <c r="D21" s="101"/>
      <c r="E21" s="109" t="s">
        <v>294</v>
      </c>
      <c r="F21" s="102"/>
      <c r="G21" s="102"/>
    </row>
    <row r="22" spans="1:7" ht="31.5" x14ac:dyDescent="0.25">
      <c r="A22" s="125" t="s">
        <v>282</v>
      </c>
      <c r="B22" s="119" t="s">
        <v>381</v>
      </c>
      <c r="C22" s="101"/>
      <c r="D22" s="101"/>
      <c r="E22" s="100" t="s">
        <v>309</v>
      </c>
      <c r="F22" s="102"/>
      <c r="G22" s="102"/>
    </row>
    <row r="23" spans="1:7" ht="31.5" x14ac:dyDescent="0.25">
      <c r="A23" s="124" t="s">
        <v>283</v>
      </c>
      <c r="B23" s="120" t="s">
        <v>327</v>
      </c>
      <c r="C23" s="112">
        <f>C24+C25+C26+C27+C28</f>
        <v>0</v>
      </c>
      <c r="D23" s="112">
        <f>D24+D25+D26+D27+D28</f>
        <v>0</v>
      </c>
      <c r="E23" s="97" t="s">
        <v>247</v>
      </c>
      <c r="F23" s="102"/>
      <c r="G23" s="102"/>
    </row>
    <row r="24" spans="1:7" ht="15.75" x14ac:dyDescent="0.25">
      <c r="A24" s="125" t="s">
        <v>284</v>
      </c>
      <c r="B24" s="119" t="s">
        <v>310</v>
      </c>
      <c r="C24" s="101"/>
      <c r="D24" s="101"/>
      <c r="E24" s="97" t="s">
        <v>248</v>
      </c>
      <c r="F24" s="102"/>
      <c r="G24" s="102"/>
    </row>
    <row r="25" spans="1:7" ht="15.75" x14ac:dyDescent="0.25">
      <c r="A25" s="124" t="s">
        <v>287</v>
      </c>
      <c r="B25" s="119" t="s">
        <v>311</v>
      </c>
      <c r="C25" s="101"/>
      <c r="D25" s="101"/>
      <c r="E25" s="121"/>
      <c r="F25" s="102"/>
      <c r="G25" s="102"/>
    </row>
    <row r="26" spans="1:7" ht="15.75" x14ac:dyDescent="0.25">
      <c r="A26" s="125" t="s">
        <v>290</v>
      </c>
      <c r="B26" s="118" t="s">
        <v>312</v>
      </c>
      <c r="C26" s="101"/>
      <c r="D26" s="101"/>
      <c r="E26" s="121"/>
      <c r="F26" s="102"/>
      <c r="G26" s="102"/>
    </row>
    <row r="27" spans="1:7" ht="19.5" customHeight="1" x14ac:dyDescent="0.25">
      <c r="A27" s="124" t="s">
        <v>293</v>
      </c>
      <c r="B27" s="122" t="s">
        <v>380</v>
      </c>
      <c r="C27" s="101"/>
      <c r="D27" s="101"/>
      <c r="E27" s="105"/>
      <c r="F27" s="102"/>
      <c r="G27" s="102"/>
    </row>
    <row r="28" spans="1:7" ht="32.25" thickBot="1" x14ac:dyDescent="0.3">
      <c r="A28" s="125" t="s">
        <v>295</v>
      </c>
      <c r="B28" s="123" t="s">
        <v>383</v>
      </c>
      <c r="C28" s="101"/>
      <c r="D28" s="101"/>
      <c r="E28" s="121"/>
      <c r="F28" s="102"/>
      <c r="G28" s="102"/>
    </row>
    <row r="29" spans="1:7" ht="48" thickBot="1" x14ac:dyDescent="0.3">
      <c r="A29" s="96" t="s">
        <v>297</v>
      </c>
      <c r="B29" s="106" t="s">
        <v>328</v>
      </c>
      <c r="C29" s="107">
        <f>C17+C23</f>
        <v>148906433</v>
      </c>
      <c r="D29" s="107">
        <f>D17+D23</f>
        <v>139411961</v>
      </c>
      <c r="E29" s="106" t="s">
        <v>329</v>
      </c>
      <c r="F29" s="108">
        <f>SUM(F17:F24)</f>
        <v>0</v>
      </c>
      <c r="G29" s="108">
        <f>SUM(G17:G24)</f>
        <v>0</v>
      </c>
    </row>
    <row r="30" spans="1:7" ht="16.5" thickBot="1" x14ac:dyDescent="0.3">
      <c r="A30" s="96" t="s">
        <v>299</v>
      </c>
      <c r="B30" s="106" t="s">
        <v>330</v>
      </c>
      <c r="C30" s="44">
        <f>C16+C29</f>
        <v>170510282</v>
      </c>
      <c r="D30" s="44">
        <f>D16+D29</f>
        <v>162215810</v>
      </c>
      <c r="E30" s="106" t="s">
        <v>331</v>
      </c>
      <c r="F30" s="44">
        <f>F16+F29</f>
        <v>170510282</v>
      </c>
      <c r="G30" s="44">
        <f>G16+G29</f>
        <v>162215810</v>
      </c>
    </row>
  </sheetData>
  <mergeCells count="6">
    <mergeCell ref="A7:A8"/>
    <mergeCell ref="A5:G5"/>
    <mergeCell ref="A1:G1"/>
    <mergeCell ref="A2:G2"/>
    <mergeCell ref="A3:G3"/>
    <mergeCell ref="F6:G6"/>
  </mergeCells>
  <printOptions horizontalCentered="1"/>
  <pageMargins left="1.4566929133858268" right="0.70866141732283472" top="0.35433070866141736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1</vt:lpstr>
      <vt:lpstr>2</vt:lpstr>
      <vt:lpstr>3-a</vt:lpstr>
      <vt:lpstr>3-b</vt:lpstr>
      <vt:lpstr>4</vt:lpstr>
      <vt:lpstr>5-a</vt:lpstr>
      <vt:lpstr>5-c</vt:lpstr>
      <vt:lpstr>6-a</vt:lpstr>
      <vt:lpstr>6-b</vt:lpstr>
      <vt:lpstr>8</vt:lpstr>
      <vt:lpstr>10</vt:lpstr>
      <vt:lpstr>11-a</vt:lpstr>
      <vt:lpstr>11-b</vt:lpstr>
      <vt:lpstr>11-c</vt:lpstr>
      <vt:lpstr>11-d</vt:lpstr>
      <vt:lpstr>11-e</vt:lpstr>
      <vt:lpstr>11-f</vt:lpstr>
      <vt:lpstr>11-g</vt:lpstr>
      <vt:lpstr>megjegyzés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2019-11-28T07:29:15Z</cp:lastPrinted>
  <dcterms:created xsi:type="dcterms:W3CDTF">2015-02-23T07:05:39Z</dcterms:created>
  <dcterms:modified xsi:type="dcterms:W3CDTF">2019-11-28T07:29:27Z</dcterms:modified>
</cp:coreProperties>
</file>