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52" yWindow="288" windowWidth="14400" windowHeight="11016"/>
  </bookViews>
  <sheets>
    <sheet name="1.sz.tábla " sheetId="42" r:id="rId1"/>
    <sheet name="2.sz.tábla" sheetId="41" r:id="rId2"/>
    <sheet name="2a. tábla" sheetId="82" r:id="rId3"/>
    <sheet name="3.sz.tábla " sheetId="40" r:id="rId4"/>
    <sheet name="4.sz.tábla" sheetId="83" r:id="rId5"/>
    <sheet name="5. sz. tábla" sheetId="50" r:id="rId6"/>
    <sheet name="6. sz. tábla " sheetId="51" r:id="rId7"/>
    <sheet name="7. sz. tábla" sheetId="62" r:id="rId8"/>
    <sheet name="8.sz.tábla" sheetId="67" r:id="rId9"/>
    <sheet name="9. sz. stabilitási tv " sheetId="74" r:id="rId10"/>
    <sheet name="10. sz. tábla" sheetId="72" r:id="rId11"/>
    <sheet name="11.sz.tábla" sheetId="84" r:id="rId12"/>
    <sheet name="Munka1" sheetId="85" r:id="rId13"/>
  </sheets>
  <externalReferences>
    <externalReference r:id="rId14"/>
    <externalReference r:id="rId15"/>
  </externalReferences>
  <definedNames>
    <definedName name="_xlnm.Print_Titles" localSheetId="1">'2.sz.tábla'!$3:$4</definedName>
    <definedName name="_xlnm.Print_Area" localSheetId="0">'1.sz.tábla '!$A$1:$D$34</definedName>
    <definedName name="_xlnm.Print_Area" localSheetId="10">'10. sz. tábla'!$A$1:$E$23</definedName>
    <definedName name="_xlnm.Print_Area" localSheetId="1">'2.sz.tábla'!$A$1:$D$76</definedName>
    <definedName name="_xlnm.Print_Area" localSheetId="3">'3.sz.tábla '!$A$1:$D$39</definedName>
    <definedName name="_xlnm.Print_Area" localSheetId="5">'5. sz. tábla'!$A$1:$D$29</definedName>
    <definedName name="_xlnm.Print_Area" localSheetId="6">'6. sz. tábla '!$A$1:$H$60</definedName>
    <definedName name="_xlnm.Print_Area" localSheetId="7">'7. sz. tábla'!$A$4:$H$92</definedName>
    <definedName name="_xlnm.Print_Area" localSheetId="8">'8.sz.tábla'!$A$3:$N$36</definedName>
    <definedName name="_xlnm.Print_Area" localSheetId="9">'9. sz. stabilitási tv '!$A$1:$G$26</definedName>
    <definedName name="onev">[1]kod!$BT$34:$BT$3186</definedName>
  </definedNames>
  <calcPr calcId="145621"/>
</workbook>
</file>

<file path=xl/calcChain.xml><?xml version="1.0" encoding="utf-8"?>
<calcChain xmlns="http://schemas.openxmlformats.org/spreadsheetml/2006/main">
  <c r="C32" i="42" l="1"/>
  <c r="D32" i="42" s="1"/>
  <c r="B32" i="42"/>
  <c r="C31" i="42"/>
  <c r="D31" i="42" s="1"/>
  <c r="B31" i="42"/>
  <c r="C30" i="42"/>
  <c r="C33" i="42" s="1"/>
  <c r="D33" i="42" s="1"/>
  <c r="B30" i="42"/>
  <c r="B33" i="42" s="1"/>
  <c r="D28" i="42"/>
  <c r="D26" i="42"/>
  <c r="C26" i="42"/>
  <c r="C24" i="42"/>
  <c r="B24" i="42"/>
  <c r="D24" i="42" s="1"/>
  <c r="C23" i="42"/>
  <c r="B23" i="42"/>
  <c r="C22" i="42"/>
  <c r="B22" i="42"/>
  <c r="C21" i="42"/>
  <c r="B21" i="42"/>
  <c r="C20" i="42"/>
  <c r="B20" i="42"/>
  <c r="C19" i="42"/>
  <c r="B19" i="42"/>
  <c r="D14" i="42"/>
  <c r="C14" i="42"/>
  <c r="B14" i="42"/>
  <c r="D13" i="42"/>
  <c r="D15" i="42" s="1"/>
  <c r="C13" i="42"/>
  <c r="B13" i="42"/>
  <c r="B15" i="42" s="1"/>
  <c r="D10" i="42"/>
  <c r="C10" i="42"/>
  <c r="B10" i="42"/>
  <c r="D9" i="42"/>
  <c r="C9" i="42"/>
  <c r="B9" i="42"/>
  <c r="D8" i="42"/>
  <c r="C8" i="42"/>
  <c r="B8" i="42"/>
  <c r="D7" i="42"/>
  <c r="C7" i="42"/>
  <c r="B7" i="42"/>
  <c r="D6" i="42"/>
  <c r="C6" i="42"/>
  <c r="B6" i="42"/>
  <c r="D5" i="42"/>
  <c r="C5" i="42"/>
  <c r="B5" i="42"/>
  <c r="C4" i="42"/>
  <c r="C11" i="42" s="1"/>
  <c r="B4" i="42"/>
  <c r="B11" i="42" s="1"/>
  <c r="B16" i="42" s="1"/>
  <c r="D74" i="41"/>
  <c r="D73" i="41"/>
  <c r="D70" i="41"/>
  <c r="D69" i="41"/>
  <c r="C68" i="41"/>
  <c r="C71" i="41" s="1"/>
  <c r="B68" i="41"/>
  <c r="B71" i="41" s="1"/>
  <c r="D67" i="41"/>
  <c r="D66" i="41"/>
  <c r="C65" i="41"/>
  <c r="D65" i="41" s="1"/>
  <c r="B65" i="41"/>
  <c r="D62" i="41"/>
  <c r="D61" i="41"/>
  <c r="D60" i="41"/>
  <c r="C59" i="41"/>
  <c r="C63" i="41" s="1"/>
  <c r="B59" i="41"/>
  <c r="B63" i="41" s="1"/>
  <c r="B72" i="41" s="1"/>
  <c r="D58" i="41"/>
  <c r="D57" i="41"/>
  <c r="D56" i="41"/>
  <c r="C55" i="41"/>
  <c r="D55" i="41" s="1"/>
  <c r="B55" i="41"/>
  <c r="D54" i="41"/>
  <c r="D53" i="41"/>
  <c r="D52" i="41"/>
  <c r="D51" i="41"/>
  <c r="C50" i="41"/>
  <c r="D50" i="41" s="1"/>
  <c r="B50" i="41"/>
  <c r="D49" i="41"/>
  <c r="D48" i="41"/>
  <c r="D47" i="41"/>
  <c r="D46" i="41"/>
  <c r="D45" i="41"/>
  <c r="D44" i="41"/>
  <c r="D43" i="41"/>
  <c r="D42" i="41"/>
  <c r="D41" i="41"/>
  <c r="D40" i="41"/>
  <c r="C39" i="41"/>
  <c r="D39" i="41" s="1"/>
  <c r="B39" i="41"/>
  <c r="D38" i="41"/>
  <c r="D37" i="41"/>
  <c r="D36" i="41"/>
  <c r="D35" i="41"/>
  <c r="C34" i="41"/>
  <c r="D34" i="41" s="1"/>
  <c r="B34" i="41"/>
  <c r="D33" i="41"/>
  <c r="D32" i="41"/>
  <c r="C31" i="41"/>
  <c r="D31" i="41" s="1"/>
  <c r="B31" i="41"/>
  <c r="C30" i="41"/>
  <c r="D30" i="41" s="1"/>
  <c r="B30" i="41"/>
  <c r="D29" i="41"/>
  <c r="D28" i="41"/>
  <c r="C27" i="41"/>
  <c r="D27" i="41" s="1"/>
  <c r="B27" i="41"/>
  <c r="C26" i="41"/>
  <c r="D26" i="41" s="1"/>
  <c r="B26" i="41"/>
  <c r="D25" i="41"/>
  <c r="D24" i="41"/>
  <c r="D23" i="41"/>
  <c r="D22" i="41"/>
  <c r="D21" i="41"/>
  <c r="B20" i="41"/>
  <c r="D20" i="41" s="1"/>
  <c r="C19" i="41"/>
  <c r="D19" i="41" s="1"/>
  <c r="J18" i="41" s="1"/>
  <c r="D18" i="41"/>
  <c r="C17" i="41"/>
  <c r="D17" i="41" s="1"/>
  <c r="J7" i="41" s="1"/>
  <c r="B17" i="41"/>
  <c r="D16" i="41"/>
  <c r="D15" i="41"/>
  <c r="D14" i="41"/>
  <c r="D13" i="41"/>
  <c r="D12" i="41"/>
  <c r="D11" i="41"/>
  <c r="D10" i="41"/>
  <c r="D9" i="41"/>
  <c r="D8" i="41"/>
  <c r="D7" i="41"/>
  <c r="C6" i="41"/>
  <c r="D6" i="41" s="1"/>
  <c r="B6" i="41"/>
  <c r="C5" i="41"/>
  <c r="D5" i="41" s="1"/>
  <c r="B5" i="41"/>
  <c r="F45" i="82"/>
  <c r="F42" i="82"/>
  <c r="F49" i="82" s="1"/>
  <c r="G49" i="82" s="1"/>
  <c r="E42" i="82"/>
  <c r="E49" i="82" s="1"/>
  <c r="G40" i="82"/>
  <c r="F36" i="82"/>
  <c r="E36" i="82"/>
  <c r="F33" i="82"/>
  <c r="E33" i="82"/>
  <c r="F32" i="82"/>
  <c r="E32" i="82"/>
  <c r="F22" i="82"/>
  <c r="E22" i="82"/>
  <c r="F19" i="82"/>
  <c r="E19" i="82"/>
  <c r="F10" i="82"/>
  <c r="E10" i="82"/>
  <c r="E8" i="82"/>
  <c r="F7" i="82"/>
  <c r="E7" i="82"/>
  <c r="F6" i="82"/>
  <c r="E6" i="82"/>
  <c r="F5" i="82"/>
  <c r="G5" i="82" s="1"/>
  <c r="E5" i="82"/>
  <c r="D38" i="40"/>
  <c r="C30" i="40"/>
  <c r="D30" i="40" s="1"/>
  <c r="C29" i="40"/>
  <c r="D29" i="40" s="1"/>
  <c r="E29" i="40" s="1"/>
  <c r="B28" i="40"/>
  <c r="D27" i="40"/>
  <c r="C26" i="40"/>
  <c r="D26" i="40" s="1"/>
  <c r="B26" i="40"/>
  <c r="D25" i="40"/>
  <c r="C25" i="40"/>
  <c r="D24" i="40"/>
  <c r="D23" i="40"/>
  <c r="D22" i="40"/>
  <c r="D21" i="40"/>
  <c r="D20" i="40"/>
  <c r="D19" i="40"/>
  <c r="D18" i="40"/>
  <c r="D17" i="40"/>
  <c r="D16" i="40"/>
  <c r="D15" i="40"/>
  <c r="D14" i="40"/>
  <c r="D13" i="40"/>
  <c r="D12" i="40"/>
  <c r="C12" i="40"/>
  <c r="D11" i="40"/>
  <c r="D10" i="40"/>
  <c r="E9" i="40"/>
  <c r="C9" i="40"/>
  <c r="B9" i="40"/>
  <c r="B40" i="40" s="1"/>
  <c r="D8" i="40"/>
  <c r="D7" i="40"/>
  <c r="C18" i="83"/>
  <c r="B18" i="83"/>
  <c r="D16" i="83"/>
  <c r="D15" i="83"/>
  <c r="D14" i="83"/>
  <c r="D13" i="83"/>
  <c r="D12" i="83"/>
  <c r="C11" i="83"/>
  <c r="D11" i="83" s="1"/>
  <c r="B11" i="83"/>
  <c r="B22" i="83" s="1"/>
  <c r="D10" i="83"/>
  <c r="D9" i="83"/>
  <c r="D8" i="83"/>
  <c r="D7" i="83"/>
  <c r="E6" i="83"/>
  <c r="D6" i="83"/>
  <c r="E5" i="83"/>
  <c r="D5" i="83"/>
  <c r="C5" i="83"/>
  <c r="C4" i="83"/>
  <c r="D4" i="83" s="1"/>
  <c r="E4" i="83" s="1"/>
  <c r="C3" i="83"/>
  <c r="D3" i="83" s="1"/>
  <c r="B3" i="83"/>
  <c r="B21" i="50"/>
  <c r="C20" i="50"/>
  <c r="C21" i="50" s="1"/>
  <c r="D15" i="50"/>
  <c r="C14" i="50"/>
  <c r="D14" i="50" s="1"/>
  <c r="D12" i="50"/>
  <c r="D11" i="50"/>
  <c r="C10" i="50"/>
  <c r="D10" i="50" s="1"/>
  <c r="B10" i="50"/>
  <c r="D9" i="50"/>
  <c r="D8" i="50"/>
  <c r="D7" i="50"/>
  <c r="D6" i="50"/>
  <c r="D5" i="50"/>
  <c r="E4" i="50"/>
  <c r="E5" i="50" s="1"/>
  <c r="D4" i="50"/>
  <c r="E3" i="50"/>
  <c r="D3" i="50"/>
  <c r="C2" i="50"/>
  <c r="C22" i="50" s="1"/>
  <c r="B2" i="50"/>
  <c r="B22" i="50" s="1"/>
  <c r="D53" i="51"/>
  <c r="H44" i="51"/>
  <c r="D44" i="51"/>
  <c r="G43" i="51"/>
  <c r="H43" i="51" s="1"/>
  <c r="F43" i="51"/>
  <c r="D43" i="51"/>
  <c r="H42" i="51"/>
  <c r="C42" i="51"/>
  <c r="C59" i="51" s="1"/>
  <c r="D59" i="51" s="1"/>
  <c r="B42" i="51"/>
  <c r="B59" i="51" s="1"/>
  <c r="H41" i="51"/>
  <c r="D41" i="51"/>
  <c r="G40" i="51"/>
  <c r="H40" i="51" s="1"/>
  <c r="F40" i="51"/>
  <c r="C40" i="51"/>
  <c r="C56" i="51" s="1"/>
  <c r="D56" i="51" s="1"/>
  <c r="B40" i="51"/>
  <c r="B56" i="51" s="1"/>
  <c r="D39" i="51"/>
  <c r="H37" i="51"/>
  <c r="D37" i="51"/>
  <c r="H36" i="51"/>
  <c r="D36" i="51"/>
  <c r="H35" i="51"/>
  <c r="D35" i="51"/>
  <c r="H34" i="51"/>
  <c r="D34" i="51"/>
  <c r="I33" i="51"/>
  <c r="G33" i="51"/>
  <c r="H33" i="51" s="1"/>
  <c r="F33" i="51"/>
  <c r="D33" i="51"/>
  <c r="G32" i="51"/>
  <c r="F32" i="51"/>
  <c r="C32" i="51"/>
  <c r="B32" i="51"/>
  <c r="D32" i="51" s="1"/>
  <c r="H31" i="51"/>
  <c r="C31" i="51"/>
  <c r="B31" i="51"/>
  <c r="G30" i="51"/>
  <c r="G38" i="51" s="1"/>
  <c r="F30" i="51"/>
  <c r="F38" i="51" s="1"/>
  <c r="C30" i="51"/>
  <c r="C38" i="51" s="1"/>
  <c r="B30" i="51"/>
  <c r="B38" i="51" s="1"/>
  <c r="H24" i="51"/>
  <c r="C24" i="51"/>
  <c r="B24" i="51"/>
  <c r="D24" i="51" s="1"/>
  <c r="H23" i="51"/>
  <c r="D23" i="51"/>
  <c r="H22" i="51"/>
  <c r="D22" i="51"/>
  <c r="H21" i="51"/>
  <c r="C21" i="51"/>
  <c r="C58" i="51" s="1"/>
  <c r="B21" i="51"/>
  <c r="B58" i="51" s="1"/>
  <c r="B57" i="51" s="1"/>
  <c r="G20" i="51"/>
  <c r="F20" i="51"/>
  <c r="C20" i="51"/>
  <c r="B20" i="51"/>
  <c r="D20" i="51" s="1"/>
  <c r="G19" i="51"/>
  <c r="G55" i="51" s="1"/>
  <c r="F19" i="51"/>
  <c r="F55" i="51" s="1"/>
  <c r="F54" i="51" s="1"/>
  <c r="C19" i="51"/>
  <c r="C55" i="51" s="1"/>
  <c r="B19" i="51"/>
  <c r="B55" i="51" s="1"/>
  <c r="B54" i="51" s="1"/>
  <c r="D18" i="51"/>
  <c r="G16" i="51"/>
  <c r="H16" i="51" s="1"/>
  <c r="F16" i="51"/>
  <c r="D16" i="51"/>
  <c r="H15" i="51"/>
  <c r="D15" i="51"/>
  <c r="G14" i="51"/>
  <c r="F14" i="51"/>
  <c r="D14" i="51"/>
  <c r="G13" i="51"/>
  <c r="H13" i="51" s="1"/>
  <c r="F13" i="51"/>
  <c r="D13" i="51"/>
  <c r="G12" i="51"/>
  <c r="F12" i="51"/>
  <c r="D12" i="51"/>
  <c r="G11" i="51"/>
  <c r="H11" i="51" s="1"/>
  <c r="F11" i="51"/>
  <c r="D11" i="51"/>
  <c r="G10" i="51"/>
  <c r="F10" i="51"/>
  <c r="C10" i="51"/>
  <c r="B10" i="51"/>
  <c r="D10" i="51" s="1"/>
  <c r="G9" i="51"/>
  <c r="F9" i="51"/>
  <c r="C9" i="51"/>
  <c r="B9" i="51"/>
  <c r="D9" i="51" s="1"/>
  <c r="G8" i="51"/>
  <c r="F8" i="51"/>
  <c r="C8" i="51"/>
  <c r="B8" i="51"/>
  <c r="D8" i="51" s="1"/>
  <c r="G7" i="51"/>
  <c r="F7" i="51"/>
  <c r="F17" i="51" s="1"/>
  <c r="C7" i="51"/>
  <c r="C17" i="51" s="1"/>
  <c r="B7" i="51"/>
  <c r="B17" i="51" s="1"/>
  <c r="H91" i="62"/>
  <c r="G91" i="62"/>
  <c r="F91" i="62"/>
  <c r="D88" i="62"/>
  <c r="D91" i="62" s="1"/>
  <c r="C88" i="62"/>
  <c r="C91" i="62" s="1"/>
  <c r="B88" i="62"/>
  <c r="B91" i="62" s="1"/>
  <c r="H80" i="62"/>
  <c r="H82" i="62" s="1"/>
  <c r="G80" i="62"/>
  <c r="G82" i="62" s="1"/>
  <c r="F80" i="62"/>
  <c r="F82" i="62" s="1"/>
  <c r="D80" i="62"/>
  <c r="D82" i="62" s="1"/>
  <c r="C80" i="62"/>
  <c r="C82" i="62" s="1"/>
  <c r="B80" i="62"/>
  <c r="B82" i="62" s="1"/>
  <c r="H63" i="62"/>
  <c r="H62" i="62"/>
  <c r="G61" i="62"/>
  <c r="G64" i="62" s="1"/>
  <c r="F61" i="62"/>
  <c r="F64" i="62" s="1"/>
  <c r="D61" i="62"/>
  <c r="D64" i="62" s="1"/>
  <c r="C61" i="62"/>
  <c r="C64" i="62" s="1"/>
  <c r="B61" i="62"/>
  <c r="B64" i="62" s="1"/>
  <c r="H60" i="62"/>
  <c r="H59" i="62"/>
  <c r="H58" i="62"/>
  <c r="H57" i="62"/>
  <c r="H56" i="62"/>
  <c r="H55" i="62"/>
  <c r="H54" i="62"/>
  <c r="H53" i="62"/>
  <c r="H52" i="62"/>
  <c r="H50" i="62"/>
  <c r="G49" i="62"/>
  <c r="G51" i="62" s="1"/>
  <c r="H51" i="62" s="1"/>
  <c r="F49" i="62"/>
  <c r="F51" i="62" s="1"/>
  <c r="D49" i="62"/>
  <c r="D51" i="62" s="1"/>
  <c r="C49" i="62"/>
  <c r="C51" i="62" s="1"/>
  <c r="B49" i="62"/>
  <c r="B51" i="62" s="1"/>
  <c r="H48" i="62"/>
  <c r="H47" i="62"/>
  <c r="H46" i="62"/>
  <c r="H45" i="62"/>
  <c r="H44" i="62"/>
  <c r="H43" i="62"/>
  <c r="H42" i="62"/>
  <c r="H41" i="62"/>
  <c r="H40" i="62"/>
  <c r="H39" i="62"/>
  <c r="H38" i="62"/>
  <c r="H30" i="62"/>
  <c r="D30" i="62"/>
  <c r="D28" i="62"/>
  <c r="D27" i="62"/>
  <c r="D26" i="62"/>
  <c r="G25" i="62"/>
  <c r="F25" i="62"/>
  <c r="D25" i="62"/>
  <c r="G24" i="62"/>
  <c r="F24" i="62"/>
  <c r="C24" i="62"/>
  <c r="B24" i="62"/>
  <c r="D24" i="62" s="1"/>
  <c r="C23" i="62"/>
  <c r="B23" i="62"/>
  <c r="G22" i="62"/>
  <c r="G29" i="62" s="1"/>
  <c r="F22" i="62"/>
  <c r="F29" i="62" s="1"/>
  <c r="F31" i="62" s="1"/>
  <c r="C22" i="62"/>
  <c r="C29" i="62" s="1"/>
  <c r="B22" i="62"/>
  <c r="B29" i="62" s="1"/>
  <c r="B31" i="62" s="1"/>
  <c r="D21" i="62"/>
  <c r="G19" i="62"/>
  <c r="H19" i="62" s="1"/>
  <c r="F19" i="62"/>
  <c r="C19" i="62"/>
  <c r="B19" i="62"/>
  <c r="G17" i="62"/>
  <c r="H17" i="62" s="1"/>
  <c r="F17" i="62"/>
  <c r="D17" i="62"/>
  <c r="G16" i="62"/>
  <c r="F16" i="62"/>
  <c r="D16" i="62"/>
  <c r="G15" i="62"/>
  <c r="F15" i="62"/>
  <c r="D15" i="62"/>
  <c r="G14" i="62"/>
  <c r="F14" i="62"/>
  <c r="D14" i="62"/>
  <c r="G13" i="62"/>
  <c r="G12" i="62" s="1"/>
  <c r="H12" i="62" s="1"/>
  <c r="F13" i="62"/>
  <c r="D13" i="62"/>
  <c r="F12" i="62"/>
  <c r="D12" i="62"/>
  <c r="G11" i="62"/>
  <c r="F11" i="62"/>
  <c r="C11" i="62"/>
  <c r="B11" i="62"/>
  <c r="G10" i="62"/>
  <c r="H10" i="62" s="1"/>
  <c r="F10" i="62"/>
  <c r="C10" i="62"/>
  <c r="B10" i="62"/>
  <c r="G9" i="62"/>
  <c r="H9" i="62" s="1"/>
  <c r="F9" i="62"/>
  <c r="C9" i="62"/>
  <c r="B9" i="62"/>
  <c r="G8" i="62"/>
  <c r="F8" i="62"/>
  <c r="F18" i="62" s="1"/>
  <c r="F20" i="62" s="1"/>
  <c r="C8" i="62"/>
  <c r="C18" i="62" s="1"/>
  <c r="B8" i="62"/>
  <c r="B18" i="62" s="1"/>
  <c r="B20" i="62" s="1"/>
  <c r="N36" i="67"/>
  <c r="M34" i="67"/>
  <c r="L34" i="67"/>
  <c r="K34" i="67"/>
  <c r="J34" i="67"/>
  <c r="I34" i="67"/>
  <c r="H34" i="67"/>
  <c r="G34" i="67"/>
  <c r="N34" i="67" s="1"/>
  <c r="O32" i="67"/>
  <c r="G32" i="67"/>
  <c r="F32" i="67"/>
  <c r="F33" i="67" s="1"/>
  <c r="F35" i="67" s="1"/>
  <c r="E32" i="67"/>
  <c r="E33" i="67" s="1"/>
  <c r="E35" i="67" s="1"/>
  <c r="D32" i="67"/>
  <c r="D33" i="67" s="1"/>
  <c r="D35" i="67" s="1"/>
  <c r="C32" i="67"/>
  <c r="C33" i="67" s="1"/>
  <c r="C35" i="67" s="1"/>
  <c r="B32" i="67"/>
  <c r="B33" i="67" s="1"/>
  <c r="N31" i="67"/>
  <c r="N30" i="67"/>
  <c r="M29" i="67"/>
  <c r="M32" i="67" s="1"/>
  <c r="L29" i="67"/>
  <c r="L32" i="67" s="1"/>
  <c r="K29" i="67"/>
  <c r="K32" i="67" s="1"/>
  <c r="J29" i="67"/>
  <c r="J32" i="67" s="1"/>
  <c r="I29" i="67"/>
  <c r="I32" i="67" s="1"/>
  <c r="H29" i="67"/>
  <c r="N29" i="67" s="1"/>
  <c r="O28" i="67"/>
  <c r="O33" i="67" s="1"/>
  <c r="O35" i="67" s="1"/>
  <c r="F28" i="67"/>
  <c r="E28" i="67"/>
  <c r="D28" i="67"/>
  <c r="C28" i="67"/>
  <c r="B28" i="67"/>
  <c r="N27" i="67"/>
  <c r="Q26" i="67"/>
  <c r="N26" i="67"/>
  <c r="M25" i="67"/>
  <c r="L25" i="67"/>
  <c r="K25" i="67"/>
  <c r="J25" i="67"/>
  <c r="I25" i="67"/>
  <c r="H25" i="67"/>
  <c r="G25" i="67"/>
  <c r="N25" i="67" s="1"/>
  <c r="M24" i="67"/>
  <c r="L24" i="67"/>
  <c r="K24" i="67"/>
  <c r="J24" i="67"/>
  <c r="I24" i="67"/>
  <c r="H24" i="67"/>
  <c r="G24" i="67"/>
  <c r="N24" i="67" s="1"/>
  <c r="M23" i="67"/>
  <c r="L23" i="67"/>
  <c r="K23" i="67"/>
  <c r="J23" i="67"/>
  <c r="I23" i="67"/>
  <c r="H23" i="67"/>
  <c r="G23" i="67"/>
  <c r="N23" i="67" s="1"/>
  <c r="M22" i="67"/>
  <c r="L22" i="67"/>
  <c r="K22" i="67"/>
  <c r="J22" i="67"/>
  <c r="I22" i="67"/>
  <c r="H22" i="67"/>
  <c r="G22" i="67"/>
  <c r="N22" i="67" s="1"/>
  <c r="M21" i="67"/>
  <c r="L21" i="67"/>
  <c r="K21" i="67"/>
  <c r="J21" i="67"/>
  <c r="I21" i="67"/>
  <c r="H21" i="67"/>
  <c r="N21" i="67" s="1"/>
  <c r="G21" i="67"/>
  <c r="M20" i="67"/>
  <c r="M28" i="67" s="1"/>
  <c r="L20" i="67"/>
  <c r="L28" i="67" s="1"/>
  <c r="K20" i="67"/>
  <c r="K28" i="67" s="1"/>
  <c r="J20" i="67"/>
  <c r="J28" i="67" s="1"/>
  <c r="I20" i="67"/>
  <c r="I28" i="67" s="1"/>
  <c r="H20" i="67"/>
  <c r="H28" i="67" s="1"/>
  <c r="G20" i="67"/>
  <c r="G28" i="67" s="1"/>
  <c r="N18" i="67"/>
  <c r="M17" i="67"/>
  <c r="L17" i="67"/>
  <c r="K17" i="67"/>
  <c r="J17" i="67"/>
  <c r="I17" i="67"/>
  <c r="H17" i="67"/>
  <c r="G17" i="67"/>
  <c r="N17" i="67" s="1"/>
  <c r="O15" i="67"/>
  <c r="M15" i="67"/>
  <c r="L15" i="67"/>
  <c r="K15" i="67"/>
  <c r="J15" i="67"/>
  <c r="I15" i="67"/>
  <c r="H15" i="67"/>
  <c r="G15" i="67"/>
  <c r="F15" i="67"/>
  <c r="E15" i="67"/>
  <c r="D15" i="67"/>
  <c r="C15" i="67"/>
  <c r="B15" i="67"/>
  <c r="N15" i="67" s="1"/>
  <c r="N14" i="67"/>
  <c r="N13" i="67"/>
  <c r="N12" i="67"/>
  <c r="O11" i="67"/>
  <c r="O16" i="67" s="1"/>
  <c r="O19" i="67" s="1"/>
  <c r="F11" i="67"/>
  <c r="F16" i="67" s="1"/>
  <c r="F19" i="67" s="1"/>
  <c r="C11" i="67"/>
  <c r="C16" i="67" s="1"/>
  <c r="C19" i="67" s="1"/>
  <c r="B11" i="67"/>
  <c r="B16" i="67" s="1"/>
  <c r="N10" i="67"/>
  <c r="M9" i="67"/>
  <c r="L9" i="67"/>
  <c r="K9" i="67"/>
  <c r="J9" i="67"/>
  <c r="I9" i="67"/>
  <c r="H9" i="67"/>
  <c r="G9" i="67"/>
  <c r="D9" i="67"/>
  <c r="D11" i="67" s="1"/>
  <c r="D16" i="67" s="1"/>
  <c r="D19" i="67" s="1"/>
  <c r="M8" i="67"/>
  <c r="L8" i="67"/>
  <c r="K8" i="67"/>
  <c r="J8" i="67"/>
  <c r="I8" i="67"/>
  <c r="H8" i="67"/>
  <c r="G8" i="67"/>
  <c r="E8" i="67"/>
  <c r="E11" i="67" s="1"/>
  <c r="E16" i="67" s="1"/>
  <c r="E19" i="67" s="1"/>
  <c r="M7" i="67"/>
  <c r="M11" i="67" s="1"/>
  <c r="M16" i="67" s="1"/>
  <c r="M19" i="67" s="1"/>
  <c r="L7" i="67"/>
  <c r="L11" i="67" s="1"/>
  <c r="L16" i="67" s="1"/>
  <c r="L19" i="67" s="1"/>
  <c r="K7" i="67"/>
  <c r="K11" i="67" s="1"/>
  <c r="K16" i="67" s="1"/>
  <c r="K19" i="67" s="1"/>
  <c r="J7" i="67"/>
  <c r="J11" i="67" s="1"/>
  <c r="J16" i="67" s="1"/>
  <c r="J19" i="67" s="1"/>
  <c r="I7" i="67"/>
  <c r="I11" i="67" s="1"/>
  <c r="I16" i="67" s="1"/>
  <c r="I19" i="67" s="1"/>
  <c r="H7" i="67"/>
  <c r="H11" i="67" s="1"/>
  <c r="H16" i="67" s="1"/>
  <c r="H19" i="67" s="1"/>
  <c r="G7" i="67"/>
  <c r="G11" i="67" s="1"/>
  <c r="G16" i="67" s="1"/>
  <c r="G19" i="67" s="1"/>
  <c r="G18" i="62" l="1"/>
  <c r="H25" i="62"/>
  <c r="H14" i="62"/>
  <c r="C65" i="62"/>
  <c r="F65" i="62"/>
  <c r="H11" i="62"/>
  <c r="H16" i="62"/>
  <c r="D23" i="62"/>
  <c r="D9" i="62"/>
  <c r="D10" i="62"/>
  <c r="D11" i="62"/>
  <c r="D19" i="62"/>
  <c r="H24" i="62"/>
  <c r="D31" i="51"/>
  <c r="H32" i="51"/>
  <c r="C28" i="40"/>
  <c r="D28" i="40" s="1"/>
  <c r="C15" i="42"/>
  <c r="C16" i="42" s="1"/>
  <c r="D19" i="42"/>
  <c r="D20" i="42"/>
  <c r="D21" i="42"/>
  <c r="D22" i="42"/>
  <c r="D23" i="42"/>
  <c r="H13" i="62"/>
  <c r="H15" i="62"/>
  <c r="H7" i="51"/>
  <c r="H8" i="51"/>
  <c r="H9" i="51"/>
  <c r="H10" i="51"/>
  <c r="H12" i="51"/>
  <c r="H14" i="51"/>
  <c r="H20" i="51"/>
  <c r="B29" i="42"/>
  <c r="B34" i="42" s="1"/>
  <c r="C29" i="42"/>
  <c r="C34" i="42"/>
  <c r="D34" i="42" s="1"/>
  <c r="D29" i="42"/>
  <c r="D4" i="42"/>
  <c r="D30" i="42"/>
  <c r="C72" i="41"/>
  <c r="D72" i="41" s="1"/>
  <c r="D63" i="41"/>
  <c r="D71" i="41"/>
  <c r="D59" i="41"/>
  <c r="I72" i="41" s="1"/>
  <c r="D68" i="41"/>
  <c r="D9" i="40"/>
  <c r="E40" i="40" s="1"/>
  <c r="D22" i="83"/>
  <c r="C22" i="83"/>
  <c r="D2" i="50"/>
  <c r="D20" i="50"/>
  <c r="D21" i="50" s="1"/>
  <c r="C50" i="51"/>
  <c r="C25" i="51"/>
  <c r="D17" i="51"/>
  <c r="C54" i="51"/>
  <c r="D54" i="51" s="1"/>
  <c r="D55" i="51"/>
  <c r="H55" i="51"/>
  <c r="G54" i="51"/>
  <c r="H54" i="51" s="1"/>
  <c r="D58" i="51"/>
  <c r="C57" i="51"/>
  <c r="D57" i="51" s="1"/>
  <c r="C51" i="51"/>
  <c r="C45" i="51"/>
  <c r="G39" i="51"/>
  <c r="D38" i="51"/>
  <c r="H38" i="51"/>
  <c r="G51" i="51"/>
  <c r="G45" i="51"/>
  <c r="B50" i="51"/>
  <c r="B25" i="51"/>
  <c r="F50" i="51"/>
  <c r="F25" i="51"/>
  <c r="F18" i="51"/>
  <c r="F39" i="51"/>
  <c r="B51" i="51"/>
  <c r="B45" i="51"/>
  <c r="F51" i="51"/>
  <c r="F45" i="51"/>
  <c r="D7" i="51"/>
  <c r="G17" i="51"/>
  <c r="D19" i="51"/>
  <c r="D21" i="51"/>
  <c r="D30" i="51"/>
  <c r="H19" i="51"/>
  <c r="H30" i="51"/>
  <c r="D40" i="51"/>
  <c r="D42" i="51"/>
  <c r="C31" i="62"/>
  <c r="D29" i="62"/>
  <c r="H29" i="62"/>
  <c r="G31" i="62"/>
  <c r="B92" i="62"/>
  <c r="D18" i="62"/>
  <c r="C20" i="62"/>
  <c r="D20" i="62" s="1"/>
  <c r="G20" i="62"/>
  <c r="H20" i="62" s="1"/>
  <c r="H18" i="62"/>
  <c r="B32" i="62"/>
  <c r="F32" i="62"/>
  <c r="B65" i="62"/>
  <c r="D65" i="62"/>
  <c r="G65" i="62"/>
  <c r="H64" i="62"/>
  <c r="H65" i="62" s="1"/>
  <c r="F92" i="62"/>
  <c r="H8" i="62"/>
  <c r="D22" i="62"/>
  <c r="H49" i="62"/>
  <c r="H61" i="62"/>
  <c r="D8" i="62"/>
  <c r="H22" i="62"/>
  <c r="N16" i="67"/>
  <c r="N19" i="67" s="1"/>
  <c r="B19" i="67"/>
  <c r="I33" i="67"/>
  <c r="I35" i="67" s="1"/>
  <c r="K33" i="67"/>
  <c r="K35" i="67" s="1"/>
  <c r="M33" i="67"/>
  <c r="M35" i="67" s="1"/>
  <c r="G33" i="67"/>
  <c r="G35" i="67" s="1"/>
  <c r="N28" i="67"/>
  <c r="J33" i="67"/>
  <c r="J35" i="67" s="1"/>
  <c r="L33" i="67"/>
  <c r="L35" i="67" s="1"/>
  <c r="B35" i="67"/>
  <c r="B37" i="67" s="1"/>
  <c r="C6" i="67" s="1"/>
  <c r="C37" i="67" s="1"/>
  <c r="D6" i="67" s="1"/>
  <c r="D37" i="67" s="1"/>
  <c r="E6" i="67" s="1"/>
  <c r="E37" i="67" s="1"/>
  <c r="F6" i="67" s="1"/>
  <c r="F37" i="67" s="1"/>
  <c r="G6" i="67" s="1"/>
  <c r="G37" i="67" s="1"/>
  <c r="H6" i="67" s="1"/>
  <c r="H37" i="67" s="1"/>
  <c r="I6" i="67" s="1"/>
  <c r="I37" i="67" s="1"/>
  <c r="J6" i="67" s="1"/>
  <c r="J37" i="67" s="1"/>
  <c r="K6" i="67" s="1"/>
  <c r="K37" i="67" s="1"/>
  <c r="L6" i="67" s="1"/>
  <c r="L37" i="67" s="1"/>
  <c r="M6" i="67" s="1"/>
  <c r="M37" i="67" s="1"/>
  <c r="N7" i="67"/>
  <c r="N9" i="67"/>
  <c r="N11" i="67"/>
  <c r="H32" i="67"/>
  <c r="H33" i="67" s="1"/>
  <c r="H35" i="67" s="1"/>
  <c r="N8" i="67"/>
  <c r="N20" i="67"/>
  <c r="C92" i="62" l="1"/>
  <c r="C40" i="40"/>
  <c r="D40" i="40" s="1"/>
  <c r="G92" i="62"/>
  <c r="D11" i="42"/>
  <c r="D16" i="42" s="1"/>
  <c r="E11" i="42"/>
  <c r="E22" i="50"/>
  <c r="D22" i="50"/>
  <c r="G50" i="51"/>
  <c r="H17" i="51"/>
  <c r="G18" i="51"/>
  <c r="H18" i="51" s="1"/>
  <c r="H45" i="51"/>
  <c r="H39" i="51"/>
  <c r="D51" i="51"/>
  <c r="D25" i="51"/>
  <c r="G25" i="51"/>
  <c r="H25" i="51" s="1"/>
  <c r="F52" i="51"/>
  <c r="B52" i="51"/>
  <c r="B60" i="51" s="1"/>
  <c r="H51" i="51"/>
  <c r="D45" i="51"/>
  <c r="C52" i="51"/>
  <c r="D50" i="51"/>
  <c r="H31" i="62"/>
  <c r="H92" i="62" s="1"/>
  <c r="G32" i="62"/>
  <c r="H32" i="62" s="1"/>
  <c r="C32" i="62"/>
  <c r="D32" i="62" s="1"/>
  <c r="D31" i="62"/>
  <c r="D92" i="62" s="1"/>
  <c r="N33" i="67"/>
  <c r="N32" i="67"/>
  <c r="N35" i="67"/>
  <c r="P35" i="67"/>
  <c r="C60" i="51" l="1"/>
  <c r="D60" i="51" s="1"/>
  <c r="D52" i="51"/>
  <c r="F60" i="51"/>
  <c r="F53" i="51"/>
  <c r="H50" i="51"/>
  <c r="G52" i="51"/>
  <c r="H52" i="51" l="1"/>
  <c r="H60" i="51" s="1"/>
  <c r="G60" i="51"/>
  <c r="G53" i="51"/>
  <c r="H53" i="51" s="1"/>
  <c r="D18" i="72" l="1"/>
  <c r="F20" i="72"/>
  <c r="D20" i="72" s="1"/>
  <c r="F19" i="72"/>
  <c r="D19" i="72" s="1"/>
  <c r="F17" i="72"/>
  <c r="D17" i="72" s="1"/>
  <c r="F16" i="72"/>
  <c r="D16" i="72" s="1"/>
  <c r="F15" i="72"/>
  <c r="D15" i="72" s="1"/>
  <c r="F14" i="72"/>
  <c r="C28" i="84" l="1"/>
  <c r="D28" i="84"/>
  <c r="E28" i="84"/>
  <c r="E35" i="84" l="1"/>
  <c r="D35" i="84"/>
  <c r="C35" i="84"/>
  <c r="B35" i="84"/>
  <c r="B28" i="84"/>
  <c r="E24" i="84"/>
  <c r="D24" i="84"/>
  <c r="C24" i="84"/>
  <c r="B24" i="84"/>
  <c r="E18" i="84"/>
  <c r="D18" i="84"/>
  <c r="C18" i="84"/>
  <c r="B18" i="84"/>
  <c r="E15" i="84"/>
  <c r="D15" i="84"/>
  <c r="C15" i="84"/>
  <c r="B15" i="84"/>
  <c r="E11" i="84"/>
  <c r="D11" i="84"/>
  <c r="C11" i="84"/>
  <c r="B11" i="84"/>
  <c r="E16" i="84" l="1"/>
  <c r="D16" i="84"/>
  <c r="C16" i="84"/>
  <c r="B16" i="84"/>
  <c r="B31" i="84"/>
  <c r="B36" i="84" s="1"/>
  <c r="D31" i="84"/>
  <c r="D36" i="84" s="1"/>
  <c r="C31" i="84"/>
  <c r="C36" i="84" s="1"/>
  <c r="E31" i="84"/>
  <c r="E36" i="84" s="1"/>
  <c r="C8" i="74"/>
  <c r="D14" i="72" l="1"/>
  <c r="F14" i="74" l="1"/>
  <c r="F15" i="74" s="1"/>
  <c r="E14" i="74"/>
  <c r="E15" i="74" s="1"/>
  <c r="D14" i="74"/>
  <c r="D15" i="74" s="1"/>
  <c r="C14" i="74"/>
  <c r="C15" i="74" s="1"/>
  <c r="F13" i="72"/>
  <c r="E13" i="72"/>
  <c r="E23" i="72" l="1"/>
  <c r="D13" i="72"/>
  <c r="D23" i="72" s="1"/>
</calcChain>
</file>

<file path=xl/sharedStrings.xml><?xml version="1.0" encoding="utf-8"?>
<sst xmlns="http://schemas.openxmlformats.org/spreadsheetml/2006/main" count="625" uniqueCount="411">
  <si>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</si>
  <si>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</si>
  <si>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</si>
  <si>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7. Működési célú visszatérítendő támogatások, kölcsönök nyújtása áh-n kívülre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</si>
  <si>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</si>
  <si>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</si>
  <si>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</si>
  <si>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</si>
  <si>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</si>
  <si>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</si>
  <si>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</si>
  <si>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</si>
  <si>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</si>
  <si>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</si>
  <si>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</si>
  <si>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</si>
  <si>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</si>
  <si>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</si>
  <si>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</si>
  <si>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</si>
  <si>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</si>
  <si>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</si>
  <si>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</si>
  <si>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</si>
  <si>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</si>
  <si>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ÖNKORMÁNYZAT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</si>
  <si>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</si>
  <si>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</si>
  <si>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</si>
  <si>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</si>
  <si>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</si>
  <si>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</si>
  <si>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</si>
  <si>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</si>
  <si>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</si>
  <si>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</si>
  <si>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</si>
  <si>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</si>
  <si>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</si>
  <si>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</si>
  <si>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</si>
  <si>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</si>
  <si>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</si>
  <si>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</si>
  <si>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</si>
  <si>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</si>
  <si>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</si>
  <si>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</si>
  <si>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</si>
  <si>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</si>
  <si>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</si>
  <si>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</si>
  <si>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</si>
  <si>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</si>
  <si>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</si>
  <si>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</si>
  <si>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</si>
  <si>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</si>
  <si>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</si>
  <si>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</si>
  <si>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</si>
  <si>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</si>
  <si>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</si>
  <si>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</si>
  <si>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</si>
  <si>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</si>
  <si>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</si>
  <si>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</si>
  <si>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Finanszírozási bevételek összesen: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</si>
  <si>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</si>
  <si>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</si>
  <si>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</si>
  <si>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</si>
  <si>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</si>
  <si>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</si>
  <si>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</si>
  <si>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</si>
  <si>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</si>
  <si>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</si>
  <si>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</si>
  <si>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</si>
  <si>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</si>
  <si>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</si>
  <si>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>Gyermekétkeztetés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</si>
  <si>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</si>
  <si>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</si>
  <si>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</si>
  <si>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</si>
  <si>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Sorszám</t>
  </si>
  <si>
    <t>Megnevezés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</si>
  <si>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</si>
  <si>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</si>
  <si>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</si>
  <si>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</si>
  <si>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</si>
  <si>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</si>
  <si>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</si>
  <si>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3. Működési célú visszatérítendő támogatások, kölcsönök nyújtása áh-n belülre</t>
  </si>
  <si>
    <t>4. Működési célú visszatérítendő támogatások, kölcsönök törlesztése áh-n belülre</t>
  </si>
  <si>
    <t>5. Egyéb működési célú támogatások áh-n belülre</t>
  </si>
  <si>
    <t>6. Működési célú garancia- és kezességvállalásból származó kifizetés államháztartáson kívülre</t>
  </si>
  <si>
    <t>8. Egyéb működési célú támogatások áh-n kívülre</t>
  </si>
  <si>
    <t>Önkormányzati működési kiadások  összesen:</t>
  </si>
  <si>
    <t>Forgatási célú értékpapír vásárlás</t>
  </si>
  <si>
    <r>
      <t xml:space="preserve">    </t>
    </r>
    <r>
      <rPr>
        <sz val="10"/>
        <rFont val="Arial"/>
        <family val="2"/>
        <charset val="238"/>
      </rPr>
      <t>1.1. Előző év költségvetési maradványának  igénybevétele működési célra</t>
    </r>
  </si>
  <si>
    <t>Ebből: bérleti díjak</t>
  </si>
  <si>
    <t>IV. Finanszírozási kiadások</t>
  </si>
  <si>
    <t>Hitel törlesztés</t>
  </si>
  <si>
    <t>IV. Finanszírozási kiadások összesen: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</si>
  <si>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</si>
  <si>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</si>
  <si>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</si>
  <si>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</si>
  <si>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</si>
  <si>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>2. Munkaadót terhelő járulékok és szoc.hj. Adó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</si>
  <si>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</si>
  <si>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</si>
  <si>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</si>
  <si>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</si>
  <si>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</si>
  <si>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</si>
  <si>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</si>
  <si>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</si>
  <si>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</si>
  <si>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</si>
  <si>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</si>
  <si>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6. Értékpapír kibocsátás, értékesítés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</si>
  <si>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</si>
  <si>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</si>
  <si>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</si>
  <si>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</si>
  <si>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</si>
  <si>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</si>
  <si>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</si>
  <si>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</si>
  <si>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</si>
  <si>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</si>
  <si>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</si>
  <si>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</si>
  <si>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</si>
  <si>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</si>
  <si>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</si>
  <si>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</si>
  <si>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</si>
  <si>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</si>
  <si>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</si>
  <si>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</si>
  <si>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</si>
  <si>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</si>
  <si>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</si>
  <si>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</si>
  <si>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</si>
  <si>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</si>
  <si>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</si>
  <si>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</si>
  <si>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</si>
  <si>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</si>
  <si>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</si>
  <si>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</si>
  <si>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</si>
  <si>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</si>
  <si>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</si>
  <si>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</si>
  <si>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</si>
  <si>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</si>
  <si>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</si>
  <si>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</si>
  <si>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</si>
  <si>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</si>
  <si>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</si>
  <si>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</si>
  <si>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</si>
  <si>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</si>
  <si>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</si>
  <si>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</si>
  <si>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</si>
  <si>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</si>
  <si>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</si>
  <si>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</si>
  <si>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</si>
  <si>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</si>
  <si>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</si>
  <si>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</si>
  <si>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</si>
  <si>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</si>
  <si>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</si>
  <si>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</si>
  <si>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</si>
  <si>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</si>
  <si>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</si>
  <si>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</si>
  <si>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</si>
  <si>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</si>
  <si>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</si>
  <si>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</si>
  <si>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</si>
  <si>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</si>
  <si>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</si>
  <si>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</si>
  <si>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</si>
  <si>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</si>
  <si>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</si>
  <si>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</si>
  <si>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</si>
  <si>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</si>
  <si>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</si>
  <si>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</si>
  <si>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</si>
  <si>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</si>
  <si>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</si>
  <si>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</si>
  <si>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</si>
  <si>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</si>
  <si>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</si>
  <si>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</si>
  <si>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</si>
  <si>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</si>
  <si>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</si>
  <si>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</si>
  <si>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</si>
  <si>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</si>
  <si>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</si>
  <si>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</si>
  <si>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</si>
  <si>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</si>
  <si>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</si>
  <si>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</si>
  <si>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</si>
  <si>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</si>
  <si>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</si>
  <si>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</si>
  <si>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</si>
  <si>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</si>
  <si>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</si>
  <si>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</si>
  <si>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</si>
  <si>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</si>
  <si>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</si>
  <si>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</si>
  <si>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</si>
  <si>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</si>
  <si>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</si>
  <si>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</si>
  <si>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</si>
  <si>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</si>
  <si>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</si>
  <si>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Hitelek törlesztése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</si>
  <si>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</si>
  <si>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</si>
  <si>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</si>
  <si>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2016.</t>
  </si>
  <si>
    <t>2017.</t>
  </si>
  <si>
    <t>2018.</t>
  </si>
  <si>
    <t>1.</t>
  </si>
  <si>
    <t>2.</t>
  </si>
  <si>
    <t>3.</t>
  </si>
  <si>
    <t>4.</t>
  </si>
  <si>
    <t>5.</t>
  </si>
  <si>
    <t>Az önkormányzat által adott közvetett támogatások</t>
  </si>
  <si>
    <t xml:space="preserve">                                (kedvezmények) 2015. év                       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</si>
  <si>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</si>
  <si>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</si>
  <si>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</si>
  <si>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</si>
  <si>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</si>
  <si>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</si>
  <si>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</si>
  <si>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e/Ft</t>
  </si>
  <si>
    <t>e/Ft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</si>
  <si>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</si>
  <si>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</si>
  <si>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</si>
  <si>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Iparűzési adó</t>
  </si>
  <si>
    <t>IFA személyek után</t>
  </si>
  <si>
    <t>Telekadó</t>
  </si>
  <si>
    <t>Talajterhelési díj</t>
  </si>
  <si>
    <t>Gépjárműadó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</si>
  <si>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</si>
  <si>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</si>
  <si>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</si>
  <si>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</si>
  <si>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</si>
  <si>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</si>
  <si>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</si>
  <si>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</si>
  <si>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</si>
  <si>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</si>
  <si>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</si>
  <si>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</si>
  <si>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</si>
  <si>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</si>
  <si>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2016. évi javaslat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</si>
  <si>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</si>
  <si>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</si>
  <si>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</si>
  <si>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</si>
  <si>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</si>
  <si>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</si>
  <si>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 xml:space="preserve"> Az Önkormányzat  működési bevételei és kiadásai  2016. év</t>
  </si>
  <si>
    <t xml:space="preserve"> Az Önkormányzat felhalmozási bevételei és kiadásai  2016. év</t>
  </si>
  <si>
    <t xml:space="preserve"> Az Önkormányzat  kötelező feladatok bevételei és kiadásai  2016. év</t>
  </si>
  <si>
    <t xml:space="preserve"> Az Önkormányzat önként vállalt feladatok bevételei és kiadásai  2016. év</t>
  </si>
  <si>
    <t xml:space="preserve"> Az Önkormányzat állami (államigazgatási) feladatok bevételei és kiadásai  2016. év</t>
  </si>
  <si>
    <t>2015. évről áthúzódó bérkompenzáció támogatása</t>
  </si>
  <si>
    <t>Informatikai szolg.igénybevétele</t>
  </si>
  <si>
    <t>Egyéb kommunikációs szolg.</t>
  </si>
  <si>
    <t>Közüzemi díjak</t>
  </si>
  <si>
    <t>Karbantartási szolg.</t>
  </si>
  <si>
    <t>Szakmai tevékenységet segítő szolg.</t>
  </si>
  <si>
    <t>Működési célú előzetesen felsz.áfa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</si>
  <si>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</si>
  <si>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</si>
  <si>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</si>
  <si>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</si>
  <si>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</si>
  <si>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</si>
  <si>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Balatonfüredi közös Önkorm Hivatal</t>
  </si>
  <si>
    <t>Pe Átadás gyermekjóléti szolgra</t>
  </si>
  <si>
    <t>BURSA Hungarica ösztöndíj (Wekerle Sándor Alapkezelő)</t>
  </si>
  <si>
    <t>2. Működési célú támogatások államháztartáson kívülre</t>
  </si>
  <si>
    <t>Pe átadás Bfüredi Önk Tűzoltóságnak</t>
  </si>
  <si>
    <t>3. Működési célú visszatérítendő támogatások, kölcsönök nyújtása, törlesztése</t>
  </si>
  <si>
    <t>Egyéb működési célú kiadások összesen:</t>
  </si>
  <si>
    <t>Bf. Többcélú Társulás</t>
  </si>
  <si>
    <t>I. BERUHÁZÁSOK</t>
  </si>
  <si>
    <t>II. FELÚJÍTÁSOK</t>
  </si>
  <si>
    <t>III. EGYÉB FELHALMOZÁSI KIADÁSOK</t>
  </si>
  <si>
    <t>Egyéb felhalmozási kiadások</t>
  </si>
  <si>
    <t xml:space="preserve">     Szakmai anyagok beszerzése</t>
  </si>
  <si>
    <t xml:space="preserve">     Üzemeltetési anyagok beszerzése</t>
  </si>
  <si>
    <t>Önkormányzati feladatok</t>
  </si>
  <si>
    <t>Reklám és propaganda</t>
  </si>
  <si>
    <t>4.  Ellátottak pénzbeli juttatásai</t>
  </si>
  <si>
    <t>Védőnői szolgálat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</si>
  <si>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</si>
  <si>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</si>
  <si>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</si>
  <si>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</si>
  <si>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</si>
  <si>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</si>
  <si>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</si>
  <si>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</si>
  <si>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</si>
  <si>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</si>
  <si>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</si>
  <si>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</si>
  <si>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</si>
  <si>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r>
      <t>BEVÉTELEK ÉS KIADÁSOK ELŐIRÁNYZATÁNAK HAVI ÜTEMEZÉSE</t>
    </r>
    <r>
      <rPr>
        <sz val="12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 xml:space="preserve">2016.  </t>
    </r>
  </si>
  <si>
    <t>Finanszírozási bevételek (hitel, kötvény, értékpapír, állami tám.megelőlegezés)</t>
  </si>
  <si>
    <t>Bírság</t>
  </si>
  <si>
    <t>Települési támogatás</t>
  </si>
  <si>
    <t>Falugondnoki vagy tanyagondnoki</t>
  </si>
  <si>
    <t>2.1. Forgatási célú értékpapír beváltása</t>
  </si>
  <si>
    <t>10. Forgatási célú értékpapír vás.</t>
  </si>
  <si>
    <t>2019.</t>
  </si>
  <si>
    <t>2.4. Államháztartáson belüli megelőlegezések</t>
  </si>
  <si>
    <t>Ref.egyház</t>
  </si>
  <si>
    <t>Darts Sportegyesület</t>
  </si>
  <si>
    <t>Balatonszőlős Sport egyesület</t>
  </si>
  <si>
    <t>Tihany Iskoláért Alapítvány</t>
  </si>
  <si>
    <t>Közvetített szolgáltatás</t>
  </si>
  <si>
    <t xml:space="preserve"> 2. Felhalmozási célú garancia- és kezességvállalásból származó megtérülések áh-n belülről</t>
  </si>
  <si>
    <t xml:space="preserve">      1.1. Kommunális adó</t>
  </si>
  <si>
    <t>Közösségi Ház nyitott színtere</t>
  </si>
  <si>
    <t>Futó-kocogó kör tervei</t>
  </si>
  <si>
    <t>Könyvtár bútora</t>
  </si>
  <si>
    <t>Vis Major műszaki ellenőrzés</t>
  </si>
  <si>
    <t>Bakonykarszt szivattyú felújítás</t>
  </si>
  <si>
    <t>Pe átadás fogorvosi szolgálatra</t>
  </si>
  <si>
    <t>Bérleti és lizingdíj</t>
  </si>
  <si>
    <t>Kamatkiadások</t>
  </si>
  <si>
    <t>Egyéb pénzügyi műv.kiadásai</t>
  </si>
  <si>
    <t>2. Elvonások, befizetések</t>
  </si>
  <si>
    <t xml:space="preserve"> 1.2. Települési önk. egyes köznev. feladatainak támogatása</t>
  </si>
  <si>
    <t>10333-1800=8533</t>
  </si>
  <si>
    <t>Kommunális adó</t>
  </si>
  <si>
    <t>2017. évi várható előirányzatok</t>
  </si>
  <si>
    <t>2018. évi várható előirányzatok</t>
  </si>
  <si>
    <t>2019.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</si>
  <si>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</si>
  <si>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</si>
  <si>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</si>
  <si>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</si>
  <si>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</si>
  <si>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I. Működési kiadások</t>
  </si>
  <si>
    <t>2.  Munkaadót terhelő járulék és szociális hozzájárulási adó</t>
  </si>
  <si>
    <t>II. Felhalmozási kiadások</t>
  </si>
  <si>
    <t>1. Beruházások</t>
  </si>
  <si>
    <t>3. Felújítás</t>
  </si>
  <si>
    <t>4. Egyéb felhalmozási célú kiadások</t>
  </si>
  <si>
    <t>Állami támogatás megelőlegezés visszafiz.</t>
  </si>
  <si>
    <t>Járda végszámla</t>
  </si>
  <si>
    <t>Elvonások, befizetések</t>
  </si>
  <si>
    <t>2016. évi EREDETI</t>
  </si>
  <si>
    <t>I.MÓD.</t>
  </si>
  <si>
    <t>ELTÉRÉS</t>
  </si>
  <si>
    <t>Bevételek és kiadások mérlege 2016. év</t>
  </si>
  <si>
    <t>Egyéb tárgyi eszköz beszerzése</t>
  </si>
  <si>
    <t xml:space="preserve">Informatikai eszköz beszerzése-TP Link </t>
  </si>
  <si>
    <t>Laptop 38/16.05.17</t>
  </si>
  <si>
    <t>37203*8=297624+41565=339189</t>
  </si>
  <si>
    <t>1. Működési célú garancia- és kezességvállalásból származó kifizetés áh-n belülre (4.tábla)</t>
  </si>
  <si>
    <t xml:space="preserve">  2.1. Utak fejlesztése pályázat visszafizetési kötelezettség</t>
  </si>
  <si>
    <t xml:space="preserve">  2.2. Járda beruházás pályázat visszafizetési  kötelezettség</t>
  </si>
  <si>
    <t>Módosított előirányzat</t>
  </si>
  <si>
    <t>Szociális ágazati pótlék I.Név.</t>
  </si>
  <si>
    <t>Működési célú ktv-i támogatások és kiegészítő támogatások</t>
  </si>
  <si>
    <t>2015 évi bérkomp.</t>
  </si>
  <si>
    <t xml:space="preserve">   6.1 Gyermekvédelmi tám.</t>
  </si>
  <si>
    <t xml:space="preserve">   6.2 Közfoglalkoztatottak támogatás</t>
  </si>
  <si>
    <t>179682 előleg+89841*7+89841*8=1.527.297+89841*5=1977000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</si>
</sst>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mmm\ d/"/>
    <numFmt numFmtId="165" formatCode="#,##0.0"/>
    <numFmt numFmtId="166" formatCode="#\ ##0"/>
  </numFmts>
  <fonts count="42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i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 CE"/>
      <family val="2"/>
      <charset val="238"/>
    </font>
    <font>
      <sz val="12"/>
      <name val="Times New Roman"/>
      <family val="1"/>
      <charset val="238"/>
    </font>
    <font>
      <b/>
      <i/>
      <sz val="10"/>
      <name val="Arial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9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7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7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7" fillId="0" borderId="0"/>
    <xf numFmtId="0" fontId="1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4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7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9" fillId="0" borderId="0" applyFill="0" applyBorder="0" applyAlignment="0" applyProtection="0"/>
    <xf numFmtId="0" fontId="27" fillId="0" borderId="0"/>
    <xf numFmtId="0" fontId="27" fillId="0" borderId="0"/>
    <xf numFmtId="0" fontId="30" fillId="0" borderId="0"/>
    <xf numFmtId="0" fontId="27" fillId="0" borderId="0"/>
    <xf numFmtId="0" fontId="32" fillId="0" borderId="0"/>
    <xf numFmtId="0" fontId="32" fillId="0" borderId="0"/>
  </cellStyleXfs>
  <cellXfs count="445">
    <xf numFmtId="0" fontId="0" fillId="0" borderId="0" xfId="0"/>
    <xf numFmtId="3" fontId="21" fillId="0" borderId="0" xfId="44" applyNumberFormat="1" applyFont="1"/>
    <xf numFmtId="0" fontId="21" fillId="0" borderId="0" xfId="48" applyFont="1"/>
    <xf numFmtId="0" fontId="21" fillId="0" borderId="0" xfId="48" applyFont="1" applyBorder="1" applyAlignment="1">
      <alignment wrapText="1"/>
    </xf>
    <xf numFmtId="0" fontId="21" fillId="0" borderId="0" xfId="48" applyFont="1" applyBorder="1"/>
    <xf numFmtId="0" fontId="24" fillId="0" borderId="0" xfId="0" applyFont="1" applyFill="1" applyAlignment="1">
      <alignment wrapText="1"/>
    </xf>
    <xf numFmtId="0" fontId="24" fillId="0" borderId="0" xfId="0" applyFont="1" applyFill="1"/>
    <xf numFmtId="0" fontId="24" fillId="0" borderId="0" xfId="0" applyFont="1" applyFill="1" applyAlignment="1">
      <alignment horizontal="left" wrapText="1"/>
    </xf>
    <xf numFmtId="0" fontId="23" fillId="0" borderId="0" xfId="50" applyFont="1" applyAlignment="1">
      <alignment horizontal="center" wrapText="1"/>
    </xf>
    <xf numFmtId="0" fontId="27" fillId="0" borderId="0" xfId="50" applyFont="1"/>
    <xf numFmtId="0" fontId="27" fillId="0" borderId="0" xfId="50" applyFont="1" applyAlignment="1">
      <alignment horizontal="center" vertical="center"/>
    </xf>
    <xf numFmtId="0" fontId="21" fillId="0" borderId="0" xfId="50" applyFont="1" applyBorder="1"/>
    <xf numFmtId="0" fontId="21" fillId="0" borderId="0" xfId="50" applyFont="1"/>
    <xf numFmtId="0" fontId="21" fillId="29" borderId="0" xfId="50" applyFont="1" applyFill="1" applyBorder="1"/>
    <xf numFmtId="0" fontId="21" fillId="29" borderId="0" xfId="50" applyFont="1" applyFill="1"/>
    <xf numFmtId="0" fontId="27" fillId="0" borderId="0" xfId="50" applyFont="1" applyBorder="1"/>
    <xf numFmtId="0" fontId="27" fillId="0" borderId="0" xfId="50" applyFont="1" applyAlignment="1">
      <alignment wrapText="1"/>
    </xf>
    <xf numFmtId="3" fontId="21" fillId="0" borderId="0" xfId="50" applyNumberFormat="1" applyFont="1"/>
    <xf numFmtId="3" fontId="27" fillId="0" borderId="0" xfId="44" applyNumberFormat="1" applyFont="1"/>
    <xf numFmtId="3" fontId="23" fillId="0" borderId="0" xfId="50" applyNumberFormat="1" applyFont="1" applyFill="1" applyBorder="1" applyAlignment="1">
      <alignment horizontal="right" wrapText="1"/>
    </xf>
    <xf numFmtId="3" fontId="24" fillId="0" borderId="0" xfId="50" applyNumberFormat="1" applyFont="1" applyFill="1" applyBorder="1" applyAlignment="1">
      <alignment horizontal="right" wrapText="1"/>
    </xf>
    <xf numFmtId="0" fontId="27" fillId="0" borderId="0" xfId="48" applyFont="1" applyAlignment="1">
      <alignment wrapText="1"/>
    </xf>
    <xf numFmtId="0" fontId="27" fillId="0" borderId="0" xfId="48" applyFont="1"/>
    <xf numFmtId="0" fontId="27" fillId="0" borderId="0" xfId="48" applyFont="1" applyAlignment="1">
      <alignment horizontal="right"/>
    </xf>
    <xf numFmtId="3" fontId="27" fillId="0" borderId="0" xfId="48" applyNumberFormat="1" applyFont="1"/>
    <xf numFmtId="3" fontId="24" fillId="0" borderId="17" xfId="43" applyNumberFormat="1" applyFont="1" applyFill="1" applyBorder="1" applyAlignment="1"/>
    <xf numFmtId="3" fontId="24" fillId="0" borderId="0" xfId="43" applyNumberFormat="1" applyFont="1" applyAlignment="1">
      <alignment wrapText="1"/>
    </xf>
    <xf numFmtId="3" fontId="24" fillId="0" borderId="0" xfId="43" applyNumberFormat="1" applyFont="1"/>
    <xf numFmtId="0" fontId="27" fillId="0" borderId="18" xfId="50" applyFont="1" applyBorder="1"/>
    <xf numFmtId="0" fontId="27" fillId="0" borderId="16" xfId="50" applyFont="1" applyBorder="1"/>
    <xf numFmtId="3" fontId="21" fillId="0" borderId="0" xfId="48" applyNumberFormat="1" applyFont="1" applyBorder="1"/>
    <xf numFmtId="0" fontId="27" fillId="0" borderId="11" xfId="50" applyFont="1" applyBorder="1"/>
    <xf numFmtId="3" fontId="23" fillId="0" borderId="17" xfId="50" applyNumberFormat="1" applyFont="1" applyBorder="1" applyAlignment="1">
      <alignment horizontal="right" wrapText="1"/>
    </xf>
    <xf numFmtId="3" fontId="23" fillId="29" borderId="17" xfId="50" applyNumberFormat="1" applyFont="1" applyFill="1" applyBorder="1" applyAlignment="1">
      <alignment horizontal="right" wrapText="1"/>
    </xf>
    <xf numFmtId="0" fontId="24" fillId="0" borderId="19" xfId="50" applyFont="1" applyBorder="1" applyAlignment="1">
      <alignment horizontal="left" wrapText="1"/>
    </xf>
    <xf numFmtId="3" fontId="24" fillId="0" borderId="24" xfId="50" applyNumberFormat="1" applyFont="1" applyBorder="1"/>
    <xf numFmtId="0" fontId="24" fillId="29" borderId="19" xfId="49" applyFont="1" applyFill="1" applyBorder="1" applyAlignment="1">
      <alignment wrapText="1"/>
    </xf>
    <xf numFmtId="0" fontId="23" fillId="0" borderId="19" xfId="50" applyFont="1" applyBorder="1" applyAlignment="1">
      <alignment horizontal="left" wrapText="1"/>
    </xf>
    <xf numFmtId="3" fontId="23" fillId="0" borderId="24" xfId="50" applyNumberFormat="1" applyFont="1" applyBorder="1" applyAlignment="1">
      <alignment horizontal="right" wrapText="1"/>
    </xf>
    <xf numFmtId="0" fontId="23" fillId="0" borderId="19" xfId="49" applyFont="1" applyBorder="1" applyAlignment="1">
      <alignment horizontal="left" wrapText="1"/>
    </xf>
    <xf numFmtId="0" fontId="23" fillId="29" borderId="19" xfId="50" applyFont="1" applyFill="1" applyBorder="1" applyAlignment="1">
      <alignment horizontal="left" wrapText="1"/>
    </xf>
    <xf numFmtId="3" fontId="23" fillId="29" borderId="24" xfId="50" applyNumberFormat="1" applyFont="1" applyFill="1" applyBorder="1" applyAlignment="1">
      <alignment horizontal="right" wrapText="1"/>
    </xf>
    <xf numFmtId="3" fontId="23" fillId="0" borderId="24" xfId="50" applyNumberFormat="1" applyFont="1" applyBorder="1"/>
    <xf numFmtId="3" fontId="21" fillId="29" borderId="17" xfId="50" applyNumberFormat="1" applyFont="1" applyFill="1" applyBorder="1" applyAlignment="1">
      <alignment horizontal="right" wrapText="1"/>
    </xf>
    <xf numFmtId="3" fontId="27" fillId="29" borderId="17" xfId="50" applyNumberFormat="1" applyFont="1" applyFill="1" applyBorder="1" applyAlignment="1">
      <alignment horizontal="right" wrapText="1"/>
    </xf>
    <xf numFmtId="3" fontId="28" fillId="29" borderId="17" xfId="50" applyNumberFormat="1" applyFont="1" applyFill="1" applyBorder="1" applyAlignment="1">
      <alignment horizontal="right" wrapText="1"/>
    </xf>
    <xf numFmtId="3" fontId="23" fillId="0" borderId="17" xfId="50" applyNumberFormat="1" applyFont="1" applyFill="1" applyBorder="1" applyAlignment="1">
      <alignment horizontal="right" wrapText="1"/>
    </xf>
    <xf numFmtId="3" fontId="24" fillId="0" borderId="17" xfId="50" applyNumberFormat="1" applyFont="1" applyFill="1" applyBorder="1" applyAlignment="1">
      <alignment horizontal="right" wrapText="1"/>
    </xf>
    <xf numFmtId="0" fontId="0" fillId="0" borderId="0" xfId="0" applyFont="1"/>
    <xf numFmtId="0" fontId="27" fillId="0" borderId="0" xfId="86"/>
    <xf numFmtId="0" fontId="33" fillId="0" borderId="42" xfId="87" applyFont="1" applyBorder="1" applyAlignment="1">
      <alignment horizontal="center"/>
    </xf>
    <xf numFmtId="0" fontId="33" fillId="0" borderId="43" xfId="87" applyFont="1" applyBorder="1" applyAlignment="1">
      <alignment horizontal="center"/>
    </xf>
    <xf numFmtId="0" fontId="33" fillId="0" borderId="41" xfId="87" applyFont="1" applyBorder="1" applyAlignment="1">
      <alignment horizontal="center"/>
    </xf>
    <xf numFmtId="0" fontId="34" fillId="0" borderId="44" xfId="87" applyFont="1" applyBorder="1"/>
    <xf numFmtId="0" fontId="34" fillId="0" borderId="45" xfId="87" applyFont="1" applyBorder="1"/>
    <xf numFmtId="0" fontId="35" fillId="0" borderId="45" xfId="87" applyFont="1" applyBorder="1" applyAlignment="1">
      <alignment horizontal="center"/>
    </xf>
    <xf numFmtId="0" fontId="33" fillId="0" borderId="45" xfId="87" applyFont="1" applyBorder="1" applyAlignment="1">
      <alignment horizontal="center"/>
    </xf>
    <xf numFmtId="0" fontId="33" fillId="0" borderId="20" xfId="87" applyFont="1" applyBorder="1" applyAlignment="1">
      <alignment horizontal="center"/>
    </xf>
    <xf numFmtId="0" fontId="33" fillId="0" borderId="46" xfId="87" applyFont="1" applyBorder="1" applyAlignment="1">
      <alignment horizontal="center"/>
    </xf>
    <xf numFmtId="0" fontId="33" fillId="0" borderId="47" xfId="87" applyFont="1" applyBorder="1" applyAlignment="1">
      <alignment horizontal="center"/>
    </xf>
    <xf numFmtId="0" fontId="33" fillId="0" borderId="48" xfId="87" applyFont="1" applyBorder="1" applyAlignment="1">
      <alignment horizontal="center"/>
    </xf>
    <xf numFmtId="0" fontId="31" fillId="0" borderId="19" xfId="87" applyFont="1" applyBorder="1" applyAlignment="1">
      <alignment horizontal="center"/>
    </xf>
    <xf numFmtId="0" fontId="31" fillId="0" borderId="17" xfId="87" applyFont="1" applyBorder="1" applyAlignment="1">
      <alignment wrapText="1"/>
    </xf>
    <xf numFmtId="0" fontId="31" fillId="0" borderId="17" xfId="87" applyFont="1" applyBorder="1"/>
    <xf numFmtId="166" fontId="36" fillId="0" borderId="17" xfId="87" applyNumberFormat="1" applyFont="1" applyBorder="1" applyAlignment="1">
      <alignment horizontal="right"/>
    </xf>
    <xf numFmtId="166" fontId="36" fillId="0" borderId="24" xfId="87" applyNumberFormat="1" applyFont="1" applyBorder="1" applyAlignment="1">
      <alignment horizontal="right"/>
    </xf>
    <xf numFmtId="0" fontId="14" fillId="0" borderId="17" xfId="87" applyFont="1" applyBorder="1"/>
    <xf numFmtId="166" fontId="32" fillId="0" borderId="17" xfId="87" applyNumberFormat="1" applyFont="1" applyBorder="1" applyAlignment="1">
      <alignment horizontal="right"/>
    </xf>
    <xf numFmtId="166" fontId="32" fillId="0" borderId="24" xfId="87" applyNumberFormat="1" applyFont="1" applyBorder="1" applyAlignment="1">
      <alignment horizontal="right"/>
    </xf>
    <xf numFmtId="0" fontId="36" fillId="0" borderId="19" xfId="87" applyFont="1" applyBorder="1" applyAlignment="1">
      <alignment horizontal="center" wrapText="1"/>
    </xf>
    <xf numFmtId="0" fontId="36" fillId="0" borderId="17" xfId="87" applyFont="1" applyBorder="1" applyAlignment="1">
      <alignment wrapText="1"/>
    </xf>
    <xf numFmtId="0" fontId="36" fillId="0" borderId="38" xfId="87" applyFont="1" applyBorder="1" applyAlignment="1">
      <alignment wrapText="1"/>
    </xf>
    <xf numFmtId="0" fontId="36" fillId="0" borderId="38" xfId="87" applyFont="1" applyBorder="1"/>
    <xf numFmtId="166" fontId="36" fillId="0" borderId="38" xfId="87" applyNumberFormat="1" applyFont="1" applyBorder="1"/>
    <xf numFmtId="0" fontId="27" fillId="0" borderId="17" xfId="86" applyBorder="1"/>
    <xf numFmtId="0" fontId="32" fillId="0" borderId="17" xfId="87" applyFont="1" applyBorder="1"/>
    <xf numFmtId="3" fontId="37" fillId="29" borderId="10" xfId="50" applyNumberFormat="1" applyFont="1" applyFill="1" applyBorder="1" applyAlignment="1">
      <alignment horizontal="right" wrapText="1"/>
    </xf>
    <xf numFmtId="0" fontId="32" fillId="0" borderId="17" xfId="87" applyFont="1" applyBorder="1" applyAlignment="1">
      <alignment wrapText="1"/>
    </xf>
    <xf numFmtId="3" fontId="37" fillId="29" borderId="11" xfId="50" applyNumberFormat="1" applyFont="1" applyFill="1" applyBorder="1" applyAlignment="1">
      <alignment horizontal="right" wrapText="1"/>
    </xf>
    <xf numFmtId="0" fontId="36" fillId="0" borderId="29" xfId="87" applyFont="1" applyBorder="1" applyAlignment="1">
      <alignment horizontal="center" wrapText="1"/>
    </xf>
    <xf numFmtId="0" fontId="36" fillId="0" borderId="37" xfId="87" applyFont="1" applyBorder="1" applyAlignment="1">
      <alignment wrapText="1"/>
    </xf>
    <xf numFmtId="0" fontId="14" fillId="0" borderId="37" xfId="87" applyFont="1" applyBorder="1"/>
    <xf numFmtId="166" fontId="32" fillId="0" borderId="37" xfId="87" applyNumberFormat="1" applyFont="1" applyBorder="1" applyAlignment="1">
      <alignment horizontal="right"/>
    </xf>
    <xf numFmtId="166" fontId="32" fillId="0" borderId="36" xfId="87" applyNumberFormat="1" applyFont="1" applyBorder="1" applyAlignment="1">
      <alignment horizontal="right"/>
    </xf>
    <xf numFmtId="0" fontId="31" fillId="0" borderId="30" xfId="87" applyFont="1" applyBorder="1" applyAlignment="1">
      <alignment horizontal="center"/>
    </xf>
    <xf numFmtId="0" fontId="31" fillId="0" borderId="32" xfId="87" applyFont="1" applyBorder="1"/>
    <xf numFmtId="3" fontId="31" fillId="0" borderId="32" xfId="87" applyNumberFormat="1" applyFont="1" applyBorder="1" applyAlignment="1">
      <alignment horizontal="right"/>
    </xf>
    <xf numFmtId="3" fontId="31" fillId="0" borderId="31" xfId="87" applyNumberFormat="1" applyFont="1" applyBorder="1" applyAlignment="1">
      <alignment horizontal="right"/>
    </xf>
    <xf numFmtId="0" fontId="27" fillId="0" borderId="0" xfId="85" applyFont="1"/>
    <xf numFmtId="0" fontId="24" fillId="0" borderId="0" xfId="85" applyFont="1" applyAlignment="1">
      <alignment horizontal="justify" wrapText="1"/>
    </xf>
    <xf numFmtId="0" fontId="27" fillId="0" borderId="0" xfId="85" applyFont="1" applyAlignment="1">
      <alignment wrapText="1"/>
    </xf>
    <xf numFmtId="0" fontId="22" fillId="0" borderId="14" xfId="85" applyFont="1" applyBorder="1" applyAlignment="1">
      <alignment horizontal="left" wrapText="1"/>
    </xf>
    <xf numFmtId="0" fontId="22" fillId="0" borderId="14" xfId="85" applyFont="1" applyBorder="1" applyAlignment="1">
      <alignment horizontal="left"/>
    </xf>
    <xf numFmtId="0" fontId="20" fillId="0" borderId="10" xfId="85" applyFont="1" applyBorder="1" applyAlignment="1">
      <alignment horizontal="right"/>
    </xf>
    <xf numFmtId="0" fontId="19" fillId="0" borderId="10" xfId="85" applyFont="1" applyBorder="1" applyAlignment="1">
      <alignment wrapText="1"/>
    </xf>
    <xf numFmtId="0" fontId="19" fillId="0" borderId="10" xfId="85" applyFont="1" applyBorder="1" applyAlignment="1"/>
    <xf numFmtId="0" fontId="19" fillId="0" borderId="17" xfId="85" applyFont="1" applyBorder="1"/>
    <xf numFmtId="0" fontId="19" fillId="0" borderId="10" xfId="85" applyFont="1" applyBorder="1"/>
    <xf numFmtId="0" fontId="20" fillId="0" borderId="10" xfId="85" applyFont="1" applyBorder="1" applyAlignment="1">
      <alignment wrapText="1"/>
    </xf>
    <xf numFmtId="0" fontId="20" fillId="0" borderId="10" xfId="85" applyFont="1" applyBorder="1" applyAlignment="1"/>
    <xf numFmtId="1" fontId="20" fillId="0" borderId="10" xfId="85" applyNumberFormat="1" applyFont="1" applyBorder="1"/>
    <xf numFmtId="0" fontId="21" fillId="0" borderId="0" xfId="85" applyFont="1"/>
    <xf numFmtId="0" fontId="19" fillId="0" borderId="0" xfId="85" applyFont="1" applyAlignment="1">
      <alignment wrapText="1"/>
    </xf>
    <xf numFmtId="0" fontId="19" fillId="0" borderId="0" xfId="85" applyFont="1"/>
    <xf numFmtId="0" fontId="20" fillId="0" borderId="10" xfId="85" applyFont="1" applyBorder="1" applyAlignment="1">
      <alignment horizontal="center" wrapText="1"/>
    </xf>
    <xf numFmtId="0" fontId="22" fillId="0" borderId="10" xfId="85" applyFont="1" applyBorder="1" applyAlignment="1">
      <alignment wrapText="1"/>
    </xf>
    <xf numFmtId="0" fontId="22" fillId="0" borderId="10" xfId="85" applyFont="1" applyBorder="1" applyAlignment="1">
      <alignment horizontal="center"/>
    </xf>
    <xf numFmtId="3" fontId="22" fillId="0" borderId="10" xfId="85" applyNumberFormat="1" applyFont="1" applyBorder="1"/>
    <xf numFmtId="3" fontId="27" fillId="0" borderId="0" xfId="85" applyNumberFormat="1" applyFont="1"/>
    <xf numFmtId="3" fontId="19" fillId="29" borderId="17" xfId="45" applyNumberFormat="1" applyFont="1" applyFill="1" applyBorder="1"/>
    <xf numFmtId="0" fontId="19" fillId="0" borderId="19" xfId="45" applyFont="1" applyFill="1" applyBorder="1"/>
    <xf numFmtId="0" fontId="20" fillId="0" borderId="17" xfId="45" applyFont="1" applyBorder="1"/>
    <xf numFmtId="0" fontId="19" fillId="0" borderId="17" xfId="45" applyFont="1" applyFill="1" applyBorder="1"/>
    <xf numFmtId="0" fontId="20" fillId="0" borderId="17" xfId="45" applyFont="1" applyFill="1" applyBorder="1"/>
    <xf numFmtId="0" fontId="19" fillId="0" borderId="0" xfId="0" applyFont="1"/>
    <xf numFmtId="0" fontId="20" fillId="0" borderId="19" xfId="45" applyFont="1" applyFill="1" applyBorder="1"/>
    <xf numFmtId="3" fontId="20" fillId="0" borderId="17" xfId="45" applyNumberFormat="1" applyFont="1" applyFill="1" applyBorder="1"/>
    <xf numFmtId="3" fontId="20" fillId="29" borderId="17" xfId="45" applyNumberFormat="1" applyFont="1" applyFill="1" applyBorder="1"/>
    <xf numFmtId="4" fontId="20" fillId="0" borderId="17" xfId="45" applyNumberFormat="1" applyFont="1" applyFill="1" applyBorder="1"/>
    <xf numFmtId="4" fontId="19" fillId="0" borderId="17" xfId="45" applyNumberFormat="1" applyFont="1" applyFill="1" applyBorder="1"/>
    <xf numFmtId="0" fontId="20" fillId="0" borderId="19" xfId="47" applyFont="1" applyFill="1" applyBorder="1"/>
    <xf numFmtId="0" fontId="19" fillId="0" borderId="19" xfId="47" applyFont="1" applyFill="1" applyBorder="1"/>
    <xf numFmtId="3" fontId="19" fillId="0" borderId="17" xfId="45" applyNumberFormat="1" applyFont="1" applyFill="1" applyBorder="1"/>
    <xf numFmtId="165" fontId="19" fillId="29" borderId="17" xfId="45" applyNumberFormat="1" applyFont="1" applyFill="1" applyBorder="1"/>
    <xf numFmtId="165" fontId="20" fillId="29" borderId="17" xfId="45" applyNumberFormat="1" applyFont="1" applyFill="1" applyBorder="1"/>
    <xf numFmtId="0" fontId="20" fillId="0" borderId="19" xfId="0" applyFont="1" applyBorder="1"/>
    <xf numFmtId="0" fontId="19" fillId="0" borderId="19" xfId="0" applyFont="1" applyBorder="1"/>
    <xf numFmtId="0" fontId="19" fillId="0" borderId="19" xfId="45" applyFont="1" applyFill="1" applyBorder="1" applyAlignment="1">
      <alignment wrapText="1"/>
    </xf>
    <xf numFmtId="2" fontId="20" fillId="0" borderId="17" xfId="45" applyNumberFormat="1" applyFont="1" applyFill="1" applyBorder="1"/>
    <xf numFmtId="3" fontId="20" fillId="0" borderId="19" xfId="45" applyNumberFormat="1" applyFont="1" applyFill="1" applyBorder="1"/>
    <xf numFmtId="3" fontId="19" fillId="0" borderId="19" xfId="45" applyNumberFormat="1" applyFont="1" applyFill="1" applyBorder="1"/>
    <xf numFmtId="0" fontId="20" fillId="0" borderId="25" xfId="45" applyFont="1" applyFill="1" applyBorder="1"/>
    <xf numFmtId="0" fontId="19" fillId="0" borderId="26" xfId="45" applyFont="1" applyBorder="1"/>
    <xf numFmtId="3" fontId="23" fillId="0" borderId="19" xfId="89" applyNumberFormat="1" applyFont="1" applyBorder="1" applyAlignment="1">
      <alignment horizontal="left" wrapText="1"/>
    </xf>
    <xf numFmtId="3" fontId="24" fillId="0" borderId="0" xfId="89" applyNumberFormat="1" applyFont="1" applyBorder="1"/>
    <xf numFmtId="3" fontId="24" fillId="0" borderId="0" xfId="89" applyNumberFormat="1" applyFont="1" applyBorder="1" applyAlignment="1">
      <alignment horizontal="center"/>
    </xf>
    <xf numFmtId="3" fontId="24" fillId="0" borderId="19" xfId="89" applyNumberFormat="1" applyFont="1" applyBorder="1" applyAlignment="1">
      <alignment horizontal="left" wrapText="1"/>
    </xf>
    <xf numFmtId="3" fontId="23" fillId="0" borderId="17" xfId="89" applyNumberFormat="1" applyFont="1" applyFill="1" applyBorder="1" applyAlignment="1">
      <alignment horizontal="right"/>
    </xf>
    <xf numFmtId="3" fontId="24" fillId="0" borderId="0" xfId="89" quotePrefix="1" applyNumberFormat="1" applyFont="1" applyFill="1" applyBorder="1"/>
    <xf numFmtId="3" fontId="24" fillId="0" borderId="0" xfId="89" applyNumberFormat="1" applyFont="1" applyFill="1" applyBorder="1"/>
    <xf numFmtId="3" fontId="24" fillId="0" borderId="0" xfId="89" applyNumberFormat="1" applyFont="1" applyFill="1" applyBorder="1" applyAlignment="1">
      <alignment horizontal="center"/>
    </xf>
    <xf numFmtId="3" fontId="24" fillId="0" borderId="17" xfId="89" applyNumberFormat="1" applyFont="1" applyFill="1" applyBorder="1" applyAlignment="1">
      <alignment horizontal="right"/>
    </xf>
    <xf numFmtId="3" fontId="23" fillId="0" borderId="17" xfId="89" applyNumberFormat="1" applyFont="1" applyFill="1" applyBorder="1" applyAlignment="1"/>
    <xf numFmtId="3" fontId="23" fillId="30" borderId="17" xfId="49" applyNumberFormat="1" applyFont="1" applyFill="1" applyBorder="1" applyAlignment="1">
      <alignment horizontal="right" vertical="center" wrapText="1"/>
    </xf>
    <xf numFmtId="3" fontId="24" fillId="30" borderId="17" xfId="49" applyNumberFormat="1" applyFont="1" applyFill="1" applyBorder="1" applyAlignment="1">
      <alignment horizontal="right" vertical="center" wrapText="1"/>
    </xf>
    <xf numFmtId="3" fontId="24" fillId="0" borderId="17" xfId="50" applyNumberFormat="1" applyFont="1" applyFill="1" applyBorder="1"/>
    <xf numFmtId="3" fontId="23" fillId="0" borderId="30" xfId="0" applyNumberFormat="1" applyFont="1" applyFill="1" applyBorder="1" applyAlignment="1">
      <alignment horizontal="left" wrapText="1"/>
    </xf>
    <xf numFmtId="3" fontId="23" fillId="0" borderId="32" xfId="0" applyNumberFormat="1" applyFont="1" applyFill="1" applyBorder="1" applyAlignment="1">
      <alignment horizontal="right" wrapText="1"/>
    </xf>
    <xf numFmtId="3" fontId="24" fillId="0" borderId="34" xfId="0" applyNumberFormat="1" applyFont="1" applyFill="1" applyBorder="1" applyAlignment="1">
      <alignment horizontal="left" wrapText="1"/>
    </xf>
    <xf numFmtId="3" fontId="23" fillId="0" borderId="50" xfId="0" applyNumberFormat="1" applyFont="1" applyFill="1" applyBorder="1" applyAlignment="1">
      <alignment horizontal="right" wrapText="1"/>
    </xf>
    <xf numFmtId="0" fontId="24" fillId="0" borderId="35" xfId="0" applyFont="1" applyFill="1" applyBorder="1" applyAlignment="1">
      <alignment wrapText="1"/>
    </xf>
    <xf numFmtId="3" fontId="24" fillId="0" borderId="38" xfId="0" applyNumberFormat="1" applyFont="1" applyFill="1" applyBorder="1"/>
    <xf numFmtId="3" fontId="23" fillId="0" borderId="17" xfId="0" applyNumberFormat="1" applyFont="1" applyFill="1" applyBorder="1" applyAlignment="1">
      <alignment horizontal="right" wrapText="1"/>
    </xf>
    <xf numFmtId="0" fontId="24" fillId="0" borderId="19" xfId="0" applyFont="1" applyFill="1" applyBorder="1" applyAlignment="1">
      <alignment wrapText="1"/>
    </xf>
    <xf numFmtId="3" fontId="24" fillId="0" borderId="17" xfId="0" applyNumberFormat="1" applyFont="1" applyFill="1" applyBorder="1"/>
    <xf numFmtId="0" fontId="25" fillId="0" borderId="19" xfId="0" applyFont="1" applyFill="1" applyBorder="1" applyAlignment="1">
      <alignment wrapText="1"/>
    </xf>
    <xf numFmtId="3" fontId="25" fillId="0" borderId="17" xfId="0" applyNumberFormat="1" applyFont="1" applyFill="1" applyBorder="1"/>
    <xf numFmtId="3" fontId="0" fillId="0" borderId="0" xfId="0" applyNumberFormat="1"/>
    <xf numFmtId="0" fontId="23" fillId="0" borderId="19" xfId="0" applyFont="1" applyFill="1" applyBorder="1" applyAlignment="1">
      <alignment wrapText="1"/>
    </xf>
    <xf numFmtId="3" fontId="23" fillId="0" borderId="17" xfId="0" applyNumberFormat="1" applyFont="1" applyFill="1" applyBorder="1"/>
    <xf numFmtId="3" fontId="23" fillId="0" borderId="33" xfId="0" applyNumberFormat="1" applyFont="1" applyFill="1" applyBorder="1" applyAlignment="1">
      <alignment horizontal="right" wrapText="1"/>
    </xf>
    <xf numFmtId="3" fontId="23" fillId="0" borderId="17" xfId="0" applyNumberFormat="1" applyFont="1" applyFill="1" applyBorder="1" applyAlignment="1">
      <alignment horizontal="right"/>
    </xf>
    <xf numFmtId="3" fontId="23" fillId="0" borderId="24" xfId="0" applyNumberFormat="1" applyFont="1" applyFill="1" applyBorder="1" applyAlignment="1">
      <alignment horizontal="right"/>
    </xf>
    <xf numFmtId="3" fontId="24" fillId="0" borderId="51" xfId="0" applyNumberFormat="1" applyFont="1" applyFill="1" applyBorder="1"/>
    <xf numFmtId="0" fontId="23" fillId="0" borderId="29" xfId="0" applyFont="1" applyFill="1" applyBorder="1" applyAlignment="1">
      <alignment wrapText="1"/>
    </xf>
    <xf numFmtId="3" fontId="23" fillId="0" borderId="37" xfId="0" applyNumberFormat="1" applyFont="1" applyFill="1" applyBorder="1"/>
    <xf numFmtId="0" fontId="23" fillId="0" borderId="25" xfId="0" applyFont="1" applyFill="1" applyBorder="1" applyAlignment="1">
      <alignment wrapText="1"/>
    </xf>
    <xf numFmtId="3" fontId="23" fillId="0" borderId="26" xfId="0" applyNumberFormat="1" applyFont="1" applyFill="1" applyBorder="1"/>
    <xf numFmtId="0" fontId="23" fillId="0" borderId="30" xfId="0" applyFont="1" applyFill="1" applyBorder="1" applyAlignment="1">
      <alignment wrapText="1"/>
    </xf>
    <xf numFmtId="3" fontId="23" fillId="0" borderId="32" xfId="0" applyNumberFormat="1" applyFont="1" applyFill="1" applyBorder="1"/>
    <xf numFmtId="0" fontId="0" fillId="0" borderId="0" xfId="0" applyAlignment="1">
      <alignment wrapText="1"/>
    </xf>
    <xf numFmtId="0" fontId="23" fillId="0" borderId="42" xfId="0" applyFont="1" applyFill="1" applyBorder="1" applyAlignment="1">
      <alignment horizontal="center" wrapText="1"/>
    </xf>
    <xf numFmtId="0" fontId="23" fillId="0" borderId="49" xfId="0" applyFont="1" applyFill="1" applyBorder="1" applyAlignment="1">
      <alignment horizontal="center" wrapText="1"/>
    </xf>
    <xf numFmtId="0" fontId="23" fillId="0" borderId="50" xfId="0" applyFont="1" applyFill="1" applyBorder="1" applyAlignment="1">
      <alignment horizontal="center" wrapText="1"/>
    </xf>
    <xf numFmtId="0" fontId="21" fillId="0" borderId="0" xfId="0" applyFont="1"/>
    <xf numFmtId="3" fontId="24" fillId="0" borderId="39" xfId="0" applyNumberFormat="1" applyFont="1" applyFill="1" applyBorder="1" applyAlignment="1">
      <alignment horizontal="right" wrapText="1"/>
    </xf>
    <xf numFmtId="0" fontId="23" fillId="0" borderId="0" xfId="0" applyFont="1" applyFill="1"/>
    <xf numFmtId="0" fontId="23" fillId="0" borderId="0" xfId="0" applyFont="1" applyFill="1" applyAlignment="1">
      <alignment horizontal="right"/>
    </xf>
    <xf numFmtId="3" fontId="23" fillId="0" borderId="24" xfId="0" applyNumberFormat="1" applyFont="1" applyFill="1" applyBorder="1"/>
    <xf numFmtId="3" fontId="21" fillId="0" borderId="0" xfId="0" applyNumberFormat="1" applyFont="1"/>
    <xf numFmtId="3" fontId="24" fillId="0" borderId="52" xfId="0" applyNumberFormat="1" applyFont="1" applyFill="1" applyBorder="1"/>
    <xf numFmtId="0" fontId="0" fillId="0" borderId="0" xfId="85" applyFont="1"/>
    <xf numFmtId="3" fontId="21" fillId="29" borderId="0" xfId="50" applyNumberFormat="1" applyFont="1" applyFill="1" applyBorder="1" applyAlignment="1">
      <alignment horizontal="right" wrapText="1"/>
    </xf>
    <xf numFmtId="3" fontId="25" fillId="0" borderId="52" xfId="0" applyNumberFormat="1" applyFont="1" applyFill="1" applyBorder="1"/>
    <xf numFmtId="0" fontId="38" fillId="0" borderId="0" xfId="50" applyFont="1" applyAlignment="1">
      <alignment horizontal="center" wrapText="1"/>
    </xf>
    <xf numFmtId="0" fontId="39" fillId="0" borderId="0" xfId="50" applyFont="1"/>
    <xf numFmtId="0" fontId="40" fillId="0" borderId="0" xfId="50" applyFont="1"/>
    <xf numFmtId="0" fontId="14" fillId="0" borderId="0" xfId="50"/>
    <xf numFmtId="0" fontId="38" fillId="0" borderId="10" xfId="50" applyFont="1" applyBorder="1" applyAlignment="1">
      <alignment horizontal="center" vertical="center" wrapText="1"/>
    </xf>
    <xf numFmtId="0" fontId="38" fillId="0" borderId="13" xfId="50" applyFont="1" applyBorder="1" applyAlignment="1">
      <alignment horizontal="center" vertical="center" wrapText="1"/>
    </xf>
    <xf numFmtId="0" fontId="38" fillId="0" borderId="17" xfId="50" applyFont="1" applyBorder="1" applyAlignment="1">
      <alignment horizontal="center" vertical="center" wrapText="1"/>
    </xf>
    <xf numFmtId="0" fontId="14" fillId="0" borderId="0" xfId="50" applyAlignment="1">
      <alignment horizontal="center" vertical="center"/>
    </xf>
    <xf numFmtId="0" fontId="40" fillId="0" borderId="10" xfId="50" applyFont="1" applyBorder="1" applyAlignment="1">
      <alignment horizontal="left" wrapText="1"/>
    </xf>
    <xf numFmtId="3" fontId="40" fillId="0" borderId="10" xfId="50" applyNumberFormat="1" applyFont="1" applyBorder="1"/>
    <xf numFmtId="0" fontId="14" fillId="0" borderId="0" xfId="50" applyFont="1"/>
    <xf numFmtId="3" fontId="40" fillId="0" borderId="13" xfId="50" applyNumberFormat="1" applyFont="1" applyBorder="1"/>
    <xf numFmtId="0" fontId="40" fillId="0" borderId="17" xfId="50" applyFont="1" applyBorder="1"/>
    <xf numFmtId="3" fontId="40" fillId="0" borderId="10" xfId="50" applyNumberFormat="1" applyFont="1" applyFill="1" applyBorder="1" applyAlignment="1">
      <alignment horizontal="right" wrapText="1"/>
    </xf>
    <xf numFmtId="0" fontId="40" fillId="0" borderId="10" xfId="50" applyFont="1" applyBorder="1"/>
    <xf numFmtId="0" fontId="24" fillId="29" borderId="23" xfId="49" applyFont="1" applyFill="1" applyBorder="1" applyAlignment="1">
      <alignment wrapText="1"/>
    </xf>
    <xf numFmtId="0" fontId="24" fillId="29" borderId="28" xfId="49" applyFont="1" applyFill="1" applyBorder="1" applyAlignment="1">
      <alignment wrapText="1"/>
    </xf>
    <xf numFmtId="0" fontId="38" fillId="0" borderId="10" xfId="50" applyFont="1" applyBorder="1" applyAlignment="1">
      <alignment horizontal="left" wrapText="1"/>
    </xf>
    <xf numFmtId="3" fontId="38" fillId="0" borderId="10" xfId="50" applyNumberFormat="1" applyFont="1" applyBorder="1" applyAlignment="1">
      <alignment horizontal="right" wrapText="1"/>
    </xf>
    <xf numFmtId="3" fontId="38" fillId="0" borderId="13" xfId="50" applyNumberFormat="1" applyFont="1" applyBorder="1" applyAlignment="1">
      <alignment horizontal="right" wrapText="1"/>
    </xf>
    <xf numFmtId="3" fontId="38" fillId="0" borderId="17" xfId="50" applyNumberFormat="1" applyFont="1" applyBorder="1" applyAlignment="1">
      <alignment horizontal="right" wrapText="1"/>
    </xf>
    <xf numFmtId="3" fontId="38" fillId="0" borderId="10" xfId="50" applyNumberFormat="1" applyFont="1" applyBorder="1"/>
    <xf numFmtId="0" fontId="40" fillId="30" borderId="53" xfId="90" applyFont="1" applyFill="1" applyBorder="1" applyAlignment="1">
      <alignment wrapText="1"/>
    </xf>
    <xf numFmtId="3" fontId="40" fillId="0" borderId="16" xfId="50" applyNumberFormat="1" applyFont="1" applyBorder="1"/>
    <xf numFmtId="0" fontId="40" fillId="0" borderId="37" xfId="50" applyFont="1" applyBorder="1"/>
    <xf numFmtId="0" fontId="40" fillId="30" borderId="54" xfId="90" applyFont="1" applyFill="1" applyBorder="1" applyAlignment="1">
      <alignment wrapText="1"/>
    </xf>
    <xf numFmtId="0" fontId="40" fillId="0" borderId="13" xfId="50" applyFont="1" applyBorder="1"/>
    <xf numFmtId="3" fontId="40" fillId="0" borderId="17" xfId="50" applyNumberFormat="1" applyFont="1" applyBorder="1"/>
    <xf numFmtId="0" fontId="38" fillId="0" borderId="14" xfId="50" applyFont="1" applyBorder="1" applyAlignment="1">
      <alignment horizontal="left" wrapText="1"/>
    </xf>
    <xf numFmtId="0" fontId="38" fillId="29" borderId="13" xfId="50" applyFont="1" applyFill="1" applyBorder="1" applyAlignment="1">
      <alignment horizontal="left" wrapText="1"/>
    </xf>
    <xf numFmtId="3" fontId="38" fillId="29" borderId="10" xfId="50" applyNumberFormat="1" applyFont="1" applyFill="1" applyBorder="1" applyAlignment="1">
      <alignment horizontal="right" wrapText="1"/>
    </xf>
    <xf numFmtId="3" fontId="38" fillId="29" borderId="13" xfId="50" applyNumberFormat="1" applyFont="1" applyFill="1" applyBorder="1" applyAlignment="1">
      <alignment horizontal="right" wrapText="1"/>
    </xf>
    <xf numFmtId="3" fontId="38" fillId="29" borderId="17" xfId="50" applyNumberFormat="1" applyFont="1" applyFill="1" applyBorder="1" applyAlignment="1">
      <alignment horizontal="right" wrapText="1"/>
    </xf>
    <xf numFmtId="0" fontId="38" fillId="29" borderId="12" xfId="50" applyFont="1" applyFill="1" applyBorder="1" applyAlignment="1">
      <alignment horizontal="left" wrapText="1"/>
    </xf>
    <xf numFmtId="0" fontId="38" fillId="0" borderId="13" xfId="50" applyFont="1" applyBorder="1"/>
    <xf numFmtId="0" fontId="38" fillId="0" borderId="17" xfId="50" applyFont="1" applyBorder="1"/>
    <xf numFmtId="0" fontId="31" fillId="0" borderId="0" xfId="50" applyFont="1" applyBorder="1"/>
    <xf numFmtId="0" fontId="31" fillId="0" borderId="0" xfId="50" applyFont="1"/>
    <xf numFmtId="0" fontId="31" fillId="29" borderId="0" xfId="50" applyFont="1" applyFill="1" applyBorder="1"/>
    <xf numFmtId="0" fontId="31" fillId="29" borderId="0" xfId="50" applyFont="1" applyFill="1"/>
    <xf numFmtId="0" fontId="40" fillId="29" borderId="13" xfId="50" applyFont="1" applyFill="1" applyBorder="1"/>
    <xf numFmtId="0" fontId="40" fillId="29" borderId="17" xfId="50" applyFont="1" applyFill="1" applyBorder="1"/>
    <xf numFmtId="0" fontId="14" fillId="0" borderId="0" xfId="50" applyFont="1" applyBorder="1"/>
    <xf numFmtId="3" fontId="40" fillId="0" borderId="15" xfId="50" applyNumberFormat="1" applyFont="1" applyBorder="1"/>
    <xf numFmtId="0" fontId="40" fillId="0" borderId="38" xfId="50" applyFont="1" applyBorder="1"/>
    <xf numFmtId="0" fontId="40" fillId="0" borderId="14" xfId="50" applyFont="1" applyBorder="1" applyAlignment="1">
      <alignment horizontal="left" wrapText="1"/>
    </xf>
    <xf numFmtId="0" fontId="38" fillId="29" borderId="10" xfId="50" applyFont="1" applyFill="1" applyBorder="1" applyAlignment="1">
      <alignment horizontal="left" wrapText="1"/>
    </xf>
    <xf numFmtId="0" fontId="14" fillId="0" borderId="0" xfId="50" applyAlignment="1">
      <alignment wrapText="1"/>
    </xf>
    <xf numFmtId="3" fontId="0" fillId="0" borderId="0" xfId="0" applyNumberFormat="1" applyFont="1"/>
    <xf numFmtId="0" fontId="21" fillId="0" borderId="17" xfId="48" applyFont="1" applyBorder="1" applyAlignment="1">
      <alignment wrapText="1"/>
    </xf>
    <xf numFmtId="3" fontId="21" fillId="0" borderId="17" xfId="50" applyNumberFormat="1" applyFont="1" applyBorder="1" applyAlignment="1">
      <alignment horizontal="center" vertical="center" wrapText="1"/>
    </xf>
    <xf numFmtId="3" fontId="21" fillId="0" borderId="17" xfId="44" applyNumberFormat="1" applyFont="1" applyBorder="1" applyAlignment="1">
      <alignment horizontal="center" vertical="center" wrapText="1"/>
    </xf>
    <xf numFmtId="0" fontId="21" fillId="29" borderId="17" xfId="51" applyFont="1" applyFill="1" applyBorder="1" applyAlignment="1">
      <alignment horizontal="center" vertical="center" wrapText="1"/>
    </xf>
    <xf numFmtId="0" fontId="27" fillId="0" borderId="17" xfId="48" applyFont="1" applyBorder="1" applyAlignment="1">
      <alignment wrapText="1"/>
    </xf>
    <xf numFmtId="0" fontId="27" fillId="0" borderId="17" xfId="50" applyFont="1" applyBorder="1" applyAlignment="1">
      <alignment horizontal="left" wrapText="1"/>
    </xf>
    <xf numFmtId="3" fontId="27" fillId="0" borderId="17" xfId="48" applyNumberFormat="1" applyFont="1" applyBorder="1"/>
    <xf numFmtId="0" fontId="27" fillId="0" borderId="17" xfId="46" applyFont="1" applyBorder="1" applyAlignment="1">
      <alignment wrapText="1"/>
    </xf>
    <xf numFmtId="3" fontId="27" fillId="0" borderId="17" xfId="44" applyNumberFormat="1" applyFont="1" applyBorder="1"/>
    <xf numFmtId="0" fontId="27" fillId="29" borderId="17" xfId="50" applyFont="1" applyFill="1" applyBorder="1" applyAlignment="1">
      <alignment wrapText="1"/>
    </xf>
    <xf numFmtId="0" fontId="27" fillId="0" borderId="17" xfId="44" applyFont="1" applyBorder="1" applyAlignment="1">
      <alignment wrapText="1"/>
    </xf>
    <xf numFmtId="3" fontId="27" fillId="29" borderId="17" xfId="51" applyNumberFormat="1" applyFont="1" applyFill="1" applyBorder="1" applyAlignment="1">
      <alignment horizontal="right" wrapText="1"/>
    </xf>
    <xf numFmtId="164" fontId="27" fillId="0" borderId="17" xfId="44" applyNumberFormat="1" applyFont="1" applyBorder="1" applyAlignment="1">
      <alignment wrapText="1"/>
    </xf>
    <xf numFmtId="3" fontId="21" fillId="0" borderId="17" xfId="48" applyNumberFormat="1" applyFont="1" applyBorder="1"/>
    <xf numFmtId="0" fontId="21" fillId="0" borderId="17" xfId="48" applyFont="1" applyBorder="1"/>
    <xf numFmtId="0" fontId="27" fillId="0" borderId="17" xfId="48" applyFont="1" applyBorder="1"/>
    <xf numFmtId="0" fontId="27" fillId="0" borderId="17" xfId="46" applyFont="1" applyFill="1" applyBorder="1" applyAlignment="1">
      <alignment wrapText="1"/>
    </xf>
    <xf numFmtId="3" fontId="27" fillId="0" borderId="12" xfId="48" applyNumberFormat="1" applyFont="1" applyBorder="1"/>
    <xf numFmtId="0" fontId="21" fillId="0" borderId="34" xfId="48" applyFont="1" applyBorder="1" applyAlignment="1">
      <alignment wrapText="1"/>
    </xf>
    <xf numFmtId="3" fontId="21" fillId="0" borderId="39" xfId="50" applyNumberFormat="1" applyFont="1" applyBorder="1" applyAlignment="1">
      <alignment horizontal="center" vertical="center" wrapText="1"/>
    </xf>
    <xf numFmtId="3" fontId="21" fillId="0" borderId="39" xfId="44" applyNumberFormat="1" applyFont="1" applyBorder="1" applyAlignment="1">
      <alignment horizontal="center" vertical="center" wrapText="1"/>
    </xf>
    <xf numFmtId="0" fontId="21" fillId="0" borderId="39" xfId="48" applyFont="1" applyBorder="1" applyAlignment="1">
      <alignment wrapText="1"/>
    </xf>
    <xf numFmtId="3" fontId="21" fillId="0" borderId="40" xfId="44" applyNumberFormat="1" applyFont="1" applyBorder="1" applyAlignment="1">
      <alignment horizontal="center" vertical="center" wrapText="1"/>
    </xf>
    <xf numFmtId="0" fontId="21" fillId="0" borderId="19" xfId="48" applyFont="1" applyBorder="1" applyAlignment="1">
      <alignment wrapText="1"/>
    </xf>
    <xf numFmtId="0" fontId="27" fillId="0" borderId="24" xfId="48" applyFont="1" applyBorder="1"/>
    <xf numFmtId="0" fontId="27" fillId="0" borderId="19" xfId="50" applyFont="1" applyBorder="1" applyAlignment="1">
      <alignment horizontal="left" wrapText="1"/>
    </xf>
    <xf numFmtId="0" fontId="27" fillId="0" borderId="19" xfId="46" applyFont="1" applyBorder="1" applyAlignment="1">
      <alignment wrapText="1"/>
    </xf>
    <xf numFmtId="0" fontId="27" fillId="29" borderId="19" xfId="50" applyFont="1" applyFill="1" applyBorder="1" applyAlignment="1">
      <alignment wrapText="1"/>
    </xf>
    <xf numFmtId="0" fontId="27" fillId="0" borderId="19" xfId="48" applyFont="1" applyBorder="1" applyAlignment="1">
      <alignment wrapText="1"/>
    </xf>
    <xf numFmtId="0" fontId="27" fillId="0" borderId="19" xfId="44" applyFont="1" applyBorder="1" applyAlignment="1">
      <alignment wrapText="1"/>
    </xf>
    <xf numFmtId="3" fontId="27" fillId="0" borderId="17" xfId="48" applyNumberFormat="1" applyFont="1" applyBorder="1" applyAlignment="1">
      <alignment wrapText="1"/>
    </xf>
    <xf numFmtId="0" fontId="21" fillId="0" borderId="25" xfId="48" applyFont="1" applyBorder="1" applyAlignment="1">
      <alignment wrapText="1"/>
    </xf>
    <xf numFmtId="3" fontId="21" fillId="0" borderId="26" xfId="48" applyNumberFormat="1" applyFont="1" applyBorder="1"/>
    <xf numFmtId="0" fontId="21" fillId="0" borderId="26" xfId="48" applyFont="1" applyBorder="1" applyAlignment="1">
      <alignment wrapText="1"/>
    </xf>
    <xf numFmtId="0" fontId="27" fillId="0" borderId="39" xfId="48" applyFont="1" applyBorder="1"/>
    <xf numFmtId="0" fontId="27" fillId="0" borderId="40" xfId="48" applyFont="1" applyBorder="1"/>
    <xf numFmtId="3" fontId="21" fillId="0" borderId="24" xfId="44" applyNumberFormat="1" applyFont="1" applyBorder="1" applyAlignment="1">
      <alignment horizontal="center" vertical="center" wrapText="1"/>
    </xf>
    <xf numFmtId="3" fontId="27" fillId="0" borderId="24" xfId="48" applyNumberFormat="1" applyFont="1" applyBorder="1"/>
    <xf numFmtId="3" fontId="21" fillId="0" borderId="24" xfId="48" applyNumberFormat="1" applyFont="1" applyBorder="1"/>
    <xf numFmtId="3" fontId="21" fillId="0" borderId="17" xfId="48" applyNumberFormat="1" applyFont="1" applyBorder="1" applyAlignment="1">
      <alignment wrapText="1"/>
    </xf>
    <xf numFmtId="3" fontId="21" fillId="0" borderId="27" xfId="48" applyNumberFormat="1" applyFont="1" applyBorder="1"/>
    <xf numFmtId="3" fontId="27" fillId="0" borderId="0" xfId="44" applyNumberFormat="1" applyFont="1" applyAlignment="1">
      <alignment wrapText="1"/>
    </xf>
    <xf numFmtId="3" fontId="27" fillId="0" borderId="0" xfId="44" applyNumberFormat="1" applyFont="1" applyAlignment="1">
      <alignment horizontal="right" wrapText="1"/>
    </xf>
    <xf numFmtId="3" fontId="27" fillId="0" borderId="0" xfId="44" applyNumberFormat="1" applyFont="1" applyAlignment="1">
      <alignment horizontal="right"/>
    </xf>
    <xf numFmtId="3" fontId="21" fillId="0" borderId="34" xfId="44" applyNumberFormat="1" applyFont="1" applyBorder="1" applyAlignment="1">
      <alignment wrapText="1"/>
    </xf>
    <xf numFmtId="3" fontId="21" fillId="0" borderId="39" xfId="44" applyNumberFormat="1" applyFont="1" applyBorder="1" applyAlignment="1">
      <alignment wrapText="1"/>
    </xf>
    <xf numFmtId="3" fontId="27" fillId="0" borderId="0" xfId="44" applyNumberFormat="1" applyFont="1" applyBorder="1" applyAlignment="1">
      <alignment wrapText="1"/>
    </xf>
    <xf numFmtId="3" fontId="27" fillId="29" borderId="19" xfId="50" applyNumberFormat="1" applyFont="1" applyFill="1" applyBorder="1" applyAlignment="1">
      <alignment wrapText="1"/>
    </xf>
    <xf numFmtId="3" fontId="27" fillId="0" borderId="17" xfId="44" applyNumberFormat="1" applyFont="1" applyBorder="1" applyAlignment="1">
      <alignment wrapText="1"/>
    </xf>
    <xf numFmtId="3" fontId="27" fillId="0" borderId="24" xfId="44" applyNumberFormat="1" applyFont="1" applyBorder="1"/>
    <xf numFmtId="3" fontId="27" fillId="0" borderId="0" xfId="44" applyNumberFormat="1" applyFont="1" applyBorder="1"/>
    <xf numFmtId="3" fontId="27" fillId="0" borderId="19" xfId="44" applyNumberFormat="1" applyFont="1" applyBorder="1" applyAlignment="1">
      <alignment wrapText="1"/>
    </xf>
    <xf numFmtId="3" fontId="27" fillId="0" borderId="0" xfId="44" applyNumberFormat="1" applyFont="1" applyFill="1" applyBorder="1"/>
    <xf numFmtId="3" fontId="27" fillId="29" borderId="19" xfId="49" applyNumberFormat="1" applyFont="1" applyFill="1" applyBorder="1" applyAlignment="1">
      <alignment wrapText="1"/>
    </xf>
    <xf numFmtId="3" fontId="21" fillId="0" borderId="19" xfId="44" applyNumberFormat="1" applyFont="1" applyBorder="1" applyAlignment="1">
      <alignment wrapText="1"/>
    </xf>
    <xf numFmtId="3" fontId="21" fillId="0" borderId="17" xfId="44" applyNumberFormat="1" applyFont="1" applyBorder="1"/>
    <xf numFmtId="3" fontId="21" fillId="0" borderId="17" xfId="44" applyNumberFormat="1" applyFont="1" applyBorder="1" applyAlignment="1">
      <alignment wrapText="1"/>
    </xf>
    <xf numFmtId="3" fontId="21" fillId="0" borderId="24" xfId="44" applyNumberFormat="1" applyFont="1" applyBorder="1"/>
    <xf numFmtId="3" fontId="21" fillId="0" borderId="0" xfId="44" applyNumberFormat="1" applyFont="1" applyBorder="1"/>
    <xf numFmtId="3" fontId="21" fillId="0" borderId="25" xfId="44" applyNumberFormat="1" applyFont="1" applyBorder="1" applyAlignment="1">
      <alignment wrapText="1"/>
    </xf>
    <xf numFmtId="3" fontId="21" fillId="0" borderId="26" xfId="44" applyNumberFormat="1" applyFont="1" applyBorder="1"/>
    <xf numFmtId="3" fontId="21" fillId="0" borderId="26" xfId="44" applyNumberFormat="1" applyFont="1" applyBorder="1" applyAlignment="1">
      <alignment wrapText="1"/>
    </xf>
    <xf numFmtId="3" fontId="21" fillId="0" borderId="27" xfId="44" applyNumberFormat="1" applyFont="1" applyBorder="1"/>
    <xf numFmtId="3" fontId="27" fillId="29" borderId="17" xfId="50" applyNumberFormat="1" applyFont="1" applyFill="1" applyBorder="1" applyAlignment="1">
      <alignment wrapText="1"/>
    </xf>
    <xf numFmtId="3" fontId="27" fillId="0" borderId="17" xfId="44" applyNumberFormat="1" applyFont="1" applyFill="1" applyBorder="1" applyAlignment="1">
      <alignment wrapText="1"/>
    </xf>
    <xf numFmtId="3" fontId="27" fillId="0" borderId="17" xfId="44" applyNumberFormat="1" applyFont="1" applyFill="1" applyBorder="1"/>
    <xf numFmtId="3" fontId="21" fillId="0" borderId="0" xfId="44" applyNumberFormat="1" applyFont="1" applyBorder="1" applyAlignment="1">
      <alignment wrapText="1"/>
    </xf>
    <xf numFmtId="3" fontId="23" fillId="0" borderId="34" xfId="43" applyNumberFormat="1" applyFont="1" applyBorder="1" applyAlignment="1">
      <alignment horizontal="center" wrapText="1"/>
    </xf>
    <xf numFmtId="3" fontId="23" fillId="0" borderId="39" xfId="50" applyNumberFormat="1" applyFont="1" applyBorder="1" applyAlignment="1">
      <alignment horizontal="center" vertical="center" wrapText="1"/>
    </xf>
    <xf numFmtId="3" fontId="23" fillId="0" borderId="39" xfId="44" applyNumberFormat="1" applyFont="1" applyBorder="1" applyAlignment="1">
      <alignment horizontal="center" vertical="center" wrapText="1"/>
    </xf>
    <xf numFmtId="3" fontId="23" fillId="0" borderId="40" xfId="44" applyNumberFormat="1" applyFont="1" applyBorder="1" applyAlignment="1">
      <alignment horizontal="center" vertical="center" wrapText="1"/>
    </xf>
    <xf numFmtId="3" fontId="24" fillId="0" borderId="0" xfId="43" applyNumberFormat="1" applyFont="1" applyAlignment="1">
      <alignment horizontal="center"/>
    </xf>
    <xf numFmtId="3" fontId="23" fillId="30" borderId="24" xfId="49" applyNumberFormat="1" applyFont="1" applyFill="1" applyBorder="1" applyAlignment="1">
      <alignment horizontal="right" vertical="center" wrapText="1"/>
    </xf>
    <xf numFmtId="3" fontId="24" fillId="30" borderId="24" xfId="49" applyNumberFormat="1" applyFont="1" applyFill="1" applyBorder="1" applyAlignment="1">
      <alignment horizontal="right" vertical="center" wrapText="1"/>
    </xf>
    <xf numFmtId="3" fontId="25" fillId="0" borderId="19" xfId="89" applyNumberFormat="1" applyFont="1" applyFill="1" applyBorder="1" applyAlignment="1">
      <alignment horizontal="left" wrapText="1"/>
    </xf>
    <xf numFmtId="3" fontId="24" fillId="0" borderId="17" xfId="49" applyNumberFormat="1" applyFont="1" applyFill="1" applyBorder="1" applyAlignment="1">
      <alignment horizontal="right" vertical="center" wrapText="1"/>
    </xf>
    <xf numFmtId="3" fontId="25" fillId="0" borderId="19" xfId="89" applyNumberFormat="1" applyFont="1" applyFill="1" applyBorder="1" applyAlignment="1">
      <alignment wrapText="1"/>
    </xf>
    <xf numFmtId="3" fontId="24" fillId="0" borderId="17" xfId="89" applyNumberFormat="1" applyFont="1" applyFill="1" applyBorder="1"/>
    <xf numFmtId="3" fontId="23" fillId="0" borderId="19" xfId="0" applyNumberFormat="1" applyFont="1" applyFill="1" applyBorder="1" applyAlignment="1">
      <alignment horizontal="left" wrapText="1"/>
    </xf>
    <xf numFmtId="3" fontId="23" fillId="0" borderId="24" xfId="89" applyNumberFormat="1" applyFont="1" applyFill="1" applyBorder="1" applyAlignment="1">
      <alignment horizontal="right"/>
    </xf>
    <xf numFmtId="3" fontId="24" fillId="0" borderId="19" xfId="0" applyNumberFormat="1" applyFont="1" applyFill="1" applyBorder="1" applyAlignment="1">
      <alignment horizontal="left" wrapText="1"/>
    </xf>
    <xf numFmtId="3" fontId="24" fillId="0" borderId="24" xfId="89" applyNumberFormat="1" applyFont="1" applyFill="1" applyBorder="1" applyAlignment="1">
      <alignment horizontal="right"/>
    </xf>
    <xf numFmtId="3" fontId="23" fillId="0" borderId="24" xfId="89" applyNumberFormat="1" applyFont="1" applyFill="1" applyBorder="1" applyAlignment="1"/>
    <xf numFmtId="0" fontId="24" fillId="0" borderId="19" xfId="88" applyFont="1" applyFill="1" applyBorder="1" applyAlignment="1">
      <alignment wrapText="1"/>
    </xf>
    <xf numFmtId="3" fontId="24" fillId="0" borderId="17" xfId="89" applyNumberFormat="1" applyFont="1" applyFill="1" applyBorder="1" applyAlignment="1"/>
    <xf numFmtId="3" fontId="24" fillId="0" borderId="24" xfId="89" applyNumberFormat="1" applyFont="1" applyFill="1" applyBorder="1" applyAlignment="1"/>
    <xf numFmtId="3" fontId="24" fillId="0" borderId="19" xfId="44" applyNumberFormat="1" applyFont="1" applyFill="1" applyBorder="1" applyAlignment="1">
      <alignment horizontal="left" wrapText="1"/>
    </xf>
    <xf numFmtId="3" fontId="24" fillId="0" borderId="24" xfId="43" applyNumberFormat="1" applyFont="1" applyFill="1" applyBorder="1" applyAlignment="1"/>
    <xf numFmtId="3" fontId="23" fillId="0" borderId="0" xfId="43" applyNumberFormat="1" applyFont="1"/>
    <xf numFmtId="3" fontId="23" fillId="0" borderId="0" xfId="43" applyNumberFormat="1" applyFont="1" applyAlignment="1">
      <alignment horizontal="center"/>
    </xf>
    <xf numFmtId="3" fontId="23" fillId="0" borderId="19" xfId="43" applyNumberFormat="1" applyFont="1" applyBorder="1" applyAlignment="1">
      <alignment wrapText="1"/>
    </xf>
    <xf numFmtId="3" fontId="23" fillId="0" borderId="17" xfId="43" applyNumberFormat="1" applyFont="1" applyBorder="1" applyAlignment="1"/>
    <xf numFmtId="3" fontId="23" fillId="0" borderId="24" xfId="43" applyNumberFormat="1" applyFont="1" applyFill="1" applyBorder="1" applyAlignment="1"/>
    <xf numFmtId="3" fontId="23" fillId="0" borderId="0" xfId="43" applyNumberFormat="1" applyFont="1" applyFill="1"/>
    <xf numFmtId="3" fontId="23" fillId="0" borderId="0" xfId="43" applyNumberFormat="1" applyFont="1" applyFill="1" applyAlignment="1">
      <alignment horizontal="center"/>
    </xf>
    <xf numFmtId="3" fontId="24" fillId="0" borderId="19" xfId="43" applyNumberFormat="1" applyFont="1" applyFill="1" applyBorder="1" applyAlignment="1">
      <alignment wrapText="1"/>
    </xf>
    <xf numFmtId="3" fontId="23" fillId="0" borderId="24" xfId="43" applyNumberFormat="1" applyFont="1" applyBorder="1" applyAlignment="1"/>
    <xf numFmtId="3" fontId="23" fillId="0" borderId="25" xfId="43" applyNumberFormat="1" applyFont="1" applyBorder="1" applyAlignment="1">
      <alignment wrapText="1"/>
    </xf>
    <xf numFmtId="3" fontId="23" fillId="0" borderId="26" xfId="43" applyNumberFormat="1" applyFont="1" applyBorder="1" applyAlignment="1"/>
    <xf numFmtId="3" fontId="23" fillId="0" borderId="27" xfId="43" applyNumberFormat="1" applyFont="1" applyBorder="1" applyAlignment="1"/>
    <xf numFmtId="0" fontId="24" fillId="0" borderId="0" xfId="88" applyFont="1" applyFill="1"/>
    <xf numFmtId="0" fontId="24" fillId="0" borderId="0" xfId="0" applyFont="1"/>
    <xf numFmtId="0" fontId="23" fillId="0" borderId="17" xfId="88" applyFont="1" applyFill="1" applyBorder="1" applyAlignment="1">
      <alignment horizontal="center" vertical="center" wrapText="1"/>
    </xf>
    <xf numFmtId="3" fontId="23" fillId="0" borderId="17" xfId="50" applyNumberFormat="1" applyFont="1" applyBorder="1" applyAlignment="1">
      <alignment horizontal="center" vertical="center" wrapText="1"/>
    </xf>
    <xf numFmtId="3" fontId="23" fillId="0" borderId="17" xfId="44" applyNumberFormat="1" applyFont="1" applyBorder="1" applyAlignment="1">
      <alignment horizontal="center" vertical="center" wrapText="1"/>
    </xf>
    <xf numFmtId="0" fontId="23" fillId="0" borderId="17" xfId="88" applyFont="1" applyFill="1" applyBorder="1" applyAlignment="1">
      <alignment horizontal="left" vertical="center" wrapText="1"/>
    </xf>
    <xf numFmtId="3" fontId="23" fillId="0" borderId="17" xfId="49" applyNumberFormat="1" applyFont="1" applyFill="1" applyBorder="1" applyAlignment="1">
      <alignment horizontal="right" vertical="center" wrapText="1"/>
    </xf>
    <xf numFmtId="0" fontId="24" fillId="0" borderId="17" xfId="88" applyFont="1" applyFill="1" applyBorder="1" applyAlignment="1">
      <alignment wrapText="1"/>
    </xf>
    <xf numFmtId="3" fontId="24" fillId="0" borderId="0" xfId="0" applyNumberFormat="1" applyFont="1"/>
    <xf numFmtId="0" fontId="24" fillId="0" borderId="17" xfId="0" applyFont="1" applyFill="1" applyBorder="1" applyAlignment="1">
      <alignment wrapText="1"/>
    </xf>
    <xf numFmtId="49" fontId="24" fillId="0" borderId="17" xfId="88" applyNumberFormat="1" applyFont="1" applyFill="1" applyBorder="1" applyAlignment="1">
      <alignment wrapText="1"/>
    </xf>
    <xf numFmtId="0" fontId="24" fillId="0" borderId="17" xfId="88" applyFont="1" applyFill="1" applyBorder="1"/>
    <xf numFmtId="0" fontId="23" fillId="0" borderId="17" xfId="49" applyFont="1" applyFill="1" applyBorder="1" applyAlignment="1">
      <alignment horizontal="left" vertical="center" wrapText="1" indent="1"/>
    </xf>
    <xf numFmtId="0" fontId="23" fillId="0" borderId="17" xfId="88" applyFont="1" applyFill="1" applyBorder="1" applyAlignment="1">
      <alignment wrapText="1"/>
    </xf>
    <xf numFmtId="0" fontId="23" fillId="0" borderId="17" xfId="88" applyFont="1" applyFill="1" applyBorder="1"/>
    <xf numFmtId="3" fontId="23" fillId="0" borderId="17" xfId="88" applyNumberFormat="1" applyFont="1" applyFill="1" applyBorder="1"/>
    <xf numFmtId="0" fontId="24" fillId="0" borderId="21" xfId="88" applyFont="1" applyFill="1" applyBorder="1"/>
    <xf numFmtId="0" fontId="23" fillId="0" borderId="0" xfId="88" applyFont="1" applyFill="1"/>
    <xf numFmtId="0" fontId="24" fillId="0" borderId="0" xfId="88" applyFont="1" applyFill="1" applyAlignment="1">
      <alignment horizontal="center"/>
    </xf>
    <xf numFmtId="3" fontId="24" fillId="0" borderId="0" xfId="88" applyNumberFormat="1" applyFont="1" applyFill="1"/>
    <xf numFmtId="3" fontId="24" fillId="0" borderId="0" xfId="44" applyNumberFormat="1" applyFont="1"/>
    <xf numFmtId="3" fontId="23" fillId="0" borderId="34" xfId="50" applyNumberFormat="1" applyFont="1" applyFill="1" applyBorder="1" applyAlignment="1">
      <alignment horizontal="center" vertical="center" wrapText="1"/>
    </xf>
    <xf numFmtId="3" fontId="23" fillId="0" borderId="0" xfId="44" applyNumberFormat="1" applyFont="1" applyAlignment="1">
      <alignment horizontal="center" vertical="center" wrapText="1"/>
    </xf>
    <xf numFmtId="3" fontId="23" fillId="0" borderId="19" xfId="50" applyNumberFormat="1" applyFont="1" applyFill="1" applyBorder="1" applyAlignment="1">
      <alignment horizontal="left" vertical="center" wrapText="1" indent="1"/>
    </xf>
    <xf numFmtId="3" fontId="24" fillId="0" borderId="17" xfId="44" applyNumberFormat="1" applyFont="1" applyBorder="1"/>
    <xf numFmtId="3" fontId="24" fillId="0" borderId="24" xfId="44" applyNumberFormat="1" applyFont="1" applyBorder="1"/>
    <xf numFmtId="3" fontId="23" fillId="0" borderId="19" xfId="50" applyNumberFormat="1" applyFont="1" applyFill="1" applyBorder="1" applyAlignment="1">
      <alignment horizontal="left" vertical="center" wrapText="1" indent="2"/>
    </xf>
    <xf numFmtId="3" fontId="23" fillId="0" borderId="17" xfId="44" applyNumberFormat="1" applyFont="1" applyBorder="1"/>
    <xf numFmtId="3" fontId="23" fillId="0" borderId="24" xfId="44" applyNumberFormat="1" applyFont="1" applyBorder="1"/>
    <xf numFmtId="3" fontId="23" fillId="0" borderId="0" xfId="44" applyNumberFormat="1" applyFont="1"/>
    <xf numFmtId="3" fontId="24" fillId="0" borderId="19" xfId="50" applyNumberFormat="1" applyFont="1" applyFill="1" applyBorder="1"/>
    <xf numFmtId="3" fontId="24" fillId="0" borderId="19" xfId="50" applyNumberFormat="1" applyFont="1" applyFill="1" applyBorder="1" applyAlignment="1">
      <alignment horizontal="left" vertical="center" wrapText="1" indent="2"/>
    </xf>
    <xf numFmtId="3" fontId="23" fillId="0" borderId="0" xfId="50" applyNumberFormat="1" applyFont="1" applyFill="1" applyBorder="1" applyAlignment="1">
      <alignment horizontal="left" vertical="center" wrapText="1" indent="1"/>
    </xf>
    <xf numFmtId="3" fontId="23" fillId="0" borderId="0" xfId="50" applyNumberFormat="1" applyFont="1" applyFill="1" applyBorder="1"/>
    <xf numFmtId="3" fontId="24" fillId="0" borderId="19" xfId="50" applyNumberFormat="1" applyFont="1" applyFill="1" applyBorder="1" applyAlignment="1">
      <alignment horizontal="left" vertical="center" wrapText="1" indent="1"/>
    </xf>
    <xf numFmtId="3" fontId="24" fillId="0" borderId="0" xfId="50" applyNumberFormat="1" applyFont="1" applyFill="1" applyBorder="1"/>
    <xf numFmtId="3" fontId="24" fillId="0" borderId="17" xfId="44" applyNumberFormat="1" applyFont="1" applyFill="1" applyBorder="1"/>
    <xf numFmtId="3" fontId="24" fillId="0" borderId="0" xfId="50" applyNumberFormat="1" applyFont="1" applyFill="1" applyBorder="1" applyAlignment="1">
      <alignment horizontal="left" vertical="center" wrapText="1" indent="2"/>
    </xf>
    <xf numFmtId="3" fontId="23" fillId="0" borderId="25" xfId="50" applyNumberFormat="1" applyFont="1" applyFill="1" applyBorder="1" applyAlignment="1">
      <alignment horizontal="left" vertical="center" wrapText="1" indent="1"/>
    </xf>
    <xf numFmtId="3" fontId="23" fillId="0" borderId="26" xfId="50" applyNumberFormat="1" applyFont="1" applyFill="1" applyBorder="1" applyAlignment="1">
      <alignment horizontal="right" wrapText="1"/>
    </xf>
    <xf numFmtId="3" fontId="23" fillId="0" borderId="27" xfId="44" applyNumberFormat="1" applyFont="1" applyBorder="1"/>
    <xf numFmtId="3" fontId="23" fillId="0" borderId="0" xfId="50" applyNumberFormat="1" applyFont="1" applyFill="1" applyBorder="1" applyAlignment="1">
      <alignment horizontal="left" vertical="center" wrapText="1" indent="2"/>
    </xf>
    <xf numFmtId="3" fontId="20" fillId="29" borderId="17" xfId="45" applyNumberFormat="1" applyFont="1" applyFill="1" applyBorder="1" applyAlignment="1">
      <alignment horizontal="right"/>
    </xf>
    <xf numFmtId="3" fontId="20" fillId="0" borderId="17" xfId="0" applyNumberFormat="1" applyFont="1" applyBorder="1" applyAlignment="1">
      <alignment horizontal="right"/>
    </xf>
    <xf numFmtId="3" fontId="19" fillId="0" borderId="17" xfId="0" applyNumberFormat="1" applyFont="1" applyBorder="1" applyAlignment="1">
      <alignment horizontal="right"/>
    </xf>
    <xf numFmtId="3" fontId="0" fillId="0" borderId="24" xfId="0" applyNumberFormat="1" applyBorder="1"/>
    <xf numFmtId="3" fontId="19" fillId="29" borderId="17" xfId="45" applyNumberFormat="1" applyFont="1" applyFill="1" applyBorder="1" applyAlignment="1">
      <alignment horizontal="right"/>
    </xf>
    <xf numFmtId="3" fontId="19" fillId="0" borderId="17" xfId="45" applyNumberFormat="1" applyFont="1" applyBorder="1"/>
    <xf numFmtId="3" fontId="20" fillId="0" borderId="17" xfId="45" applyNumberFormat="1" applyFont="1" applyBorder="1"/>
    <xf numFmtId="3" fontId="19" fillId="0" borderId="17" xfId="0" applyNumberFormat="1" applyFont="1" applyBorder="1"/>
    <xf numFmtId="3" fontId="20" fillId="0" borderId="17" xfId="0" applyNumberFormat="1" applyFont="1" applyFill="1" applyBorder="1" applyAlignment="1">
      <alignment horizontal="right"/>
    </xf>
    <xf numFmtId="3" fontId="21" fillId="0" borderId="24" xfId="0" applyNumberFormat="1" applyFont="1" applyFill="1" applyBorder="1"/>
    <xf numFmtId="3" fontId="19" fillId="0" borderId="17" xfId="0" applyNumberFormat="1" applyFont="1" applyFill="1" applyBorder="1" applyAlignment="1">
      <alignment horizontal="right"/>
    </xf>
    <xf numFmtId="3" fontId="0" fillId="0" borderId="24" xfId="0" applyNumberFormat="1" applyFill="1" applyBorder="1"/>
    <xf numFmtId="3" fontId="0" fillId="0" borderId="0" xfId="0" applyNumberFormat="1" applyFill="1"/>
    <xf numFmtId="0" fontId="0" fillId="0" borderId="0" xfId="0" applyFill="1"/>
    <xf numFmtId="0" fontId="19" fillId="0" borderId="17" xfId="45" applyFont="1" applyBorder="1"/>
    <xf numFmtId="0" fontId="20" fillId="0" borderId="22" xfId="45" applyFont="1" applyFill="1" applyBorder="1"/>
    <xf numFmtId="3" fontId="21" fillId="0" borderId="24" xfId="0" applyNumberFormat="1" applyFont="1" applyBorder="1"/>
    <xf numFmtId="0" fontId="19" fillId="0" borderId="22" xfId="45" applyFont="1" applyFill="1" applyBorder="1"/>
    <xf numFmtId="3" fontId="20" fillId="0" borderId="26" xfId="45" applyNumberFormat="1" applyFont="1" applyBorder="1"/>
    <xf numFmtId="3" fontId="19" fillId="0" borderId="0" xfId="0" applyNumberFormat="1" applyFont="1"/>
    <xf numFmtId="0" fontId="21" fillId="29" borderId="17" xfId="50" applyFont="1" applyFill="1" applyBorder="1" applyAlignment="1">
      <alignment horizontal="center" vertical="center" wrapText="1"/>
    </xf>
    <xf numFmtId="0" fontId="27" fillId="29" borderId="0" xfId="50" applyFont="1" applyFill="1" applyBorder="1"/>
    <xf numFmtId="0" fontId="21" fillId="29" borderId="17" xfId="50" applyFont="1" applyFill="1" applyBorder="1" applyAlignment="1">
      <alignment wrapText="1"/>
    </xf>
    <xf numFmtId="3" fontId="28" fillId="29" borderId="0" xfId="50" applyNumberFormat="1" applyFont="1" applyFill="1" applyBorder="1"/>
    <xf numFmtId="0" fontId="28" fillId="29" borderId="0" xfId="50" applyFont="1" applyFill="1" applyBorder="1"/>
    <xf numFmtId="164" fontId="27" fillId="29" borderId="17" xfId="49" applyNumberFormat="1" applyFont="1" applyFill="1" applyBorder="1" applyAlignment="1">
      <alignment wrapText="1"/>
    </xf>
    <xf numFmtId="0" fontId="27" fillId="29" borderId="17" xfId="49" applyFont="1" applyFill="1" applyBorder="1" applyAlignment="1">
      <alignment wrapText="1"/>
    </xf>
    <xf numFmtId="0" fontId="41" fillId="29" borderId="0" xfId="50" applyFont="1" applyFill="1" applyBorder="1"/>
    <xf numFmtId="0" fontId="0" fillId="29" borderId="17" xfId="49" applyFont="1" applyFill="1" applyBorder="1" applyAlignment="1">
      <alignment wrapText="1"/>
    </xf>
    <xf numFmtId="3" fontId="21" fillId="29" borderId="0" xfId="50" applyNumberFormat="1" applyFont="1" applyFill="1" applyBorder="1"/>
    <xf numFmtId="0" fontId="0" fillId="0" borderId="17" xfId="49" applyFont="1" applyFill="1" applyBorder="1" applyAlignment="1">
      <alignment wrapText="1"/>
    </xf>
    <xf numFmtId="3" fontId="28" fillId="0" borderId="17" xfId="50" applyNumberFormat="1" applyFont="1" applyFill="1" applyBorder="1" applyAlignment="1">
      <alignment horizontal="right" wrapText="1"/>
    </xf>
    <xf numFmtId="3" fontId="27" fillId="0" borderId="17" xfId="50" applyNumberFormat="1" applyFont="1" applyFill="1" applyBorder="1" applyAlignment="1">
      <alignment horizontal="right" wrapText="1"/>
    </xf>
    <xf numFmtId="3" fontId="21" fillId="29" borderId="0" xfId="50" applyNumberFormat="1" applyFont="1" applyFill="1" applyBorder="1" applyAlignment="1">
      <alignment vertical="center"/>
    </xf>
    <xf numFmtId="0" fontId="21" fillId="29" borderId="0" xfId="50" applyFont="1" applyFill="1" applyBorder="1" applyAlignment="1">
      <alignment vertical="center"/>
    </xf>
    <xf numFmtId="0" fontId="27" fillId="29" borderId="0" xfId="50" applyFont="1" applyFill="1" applyBorder="1" applyAlignment="1">
      <alignment vertical="center" wrapText="1"/>
    </xf>
    <xf numFmtId="0" fontId="27" fillId="29" borderId="0" xfId="50" applyFont="1" applyFill="1" applyBorder="1" applyAlignment="1">
      <alignment vertical="center"/>
    </xf>
    <xf numFmtId="164" fontId="27" fillId="29" borderId="17" xfId="50" applyNumberFormat="1" applyFont="1" applyFill="1" applyBorder="1" applyAlignment="1">
      <alignment wrapText="1"/>
    </xf>
    <xf numFmtId="0" fontId="27" fillId="29" borderId="17" xfId="49" applyFont="1" applyFill="1" applyBorder="1" applyAlignment="1">
      <alignment horizontal="left" wrapText="1"/>
    </xf>
    <xf numFmtId="0" fontId="21" fillId="29" borderId="17" xfId="49" applyFont="1" applyFill="1" applyBorder="1" applyAlignment="1">
      <alignment wrapText="1"/>
    </xf>
    <xf numFmtId="3" fontId="27" fillId="29" borderId="0" xfId="50" applyNumberFormat="1" applyFont="1" applyFill="1" applyBorder="1" applyAlignment="1">
      <alignment vertical="center"/>
    </xf>
    <xf numFmtId="0" fontId="27" fillId="0" borderId="17" xfId="50" applyFont="1" applyBorder="1"/>
    <xf numFmtId="3" fontId="27" fillId="0" borderId="0" xfId="50" applyNumberFormat="1" applyFont="1" applyBorder="1"/>
    <xf numFmtId="0" fontId="23" fillId="0" borderId="34" xfId="50" applyFont="1" applyBorder="1" applyAlignment="1">
      <alignment horizontal="center" vertical="center" wrapText="1"/>
    </xf>
    <xf numFmtId="3" fontId="24" fillId="0" borderId="17" xfId="50" applyNumberFormat="1" applyFont="1" applyBorder="1"/>
    <xf numFmtId="3" fontId="23" fillId="0" borderId="17" xfId="50" applyNumberFormat="1" applyFont="1" applyBorder="1"/>
    <xf numFmtId="0" fontId="19" fillId="0" borderId="19" xfId="50" applyFont="1" applyBorder="1" applyAlignment="1">
      <alignment wrapText="1"/>
    </xf>
    <xf numFmtId="0" fontId="27" fillId="0" borderId="25" xfId="50" applyFont="1" applyBorder="1" applyAlignment="1">
      <alignment wrapText="1"/>
    </xf>
    <xf numFmtId="3" fontId="24" fillId="0" borderId="26" xfId="50" applyNumberFormat="1" applyFont="1" applyBorder="1"/>
    <xf numFmtId="3" fontId="24" fillId="0" borderId="27" xfId="50" applyNumberFormat="1" applyFont="1" applyBorder="1"/>
    <xf numFmtId="3" fontId="27" fillId="0" borderId="0" xfId="48" applyNumberFormat="1" applyFont="1" applyBorder="1"/>
    <xf numFmtId="0" fontId="21" fillId="29" borderId="17" xfId="50" applyFont="1" applyFill="1" applyBorder="1" applyAlignment="1">
      <alignment horizontal="center" vertical="center" wrapText="1"/>
    </xf>
    <xf numFmtId="49" fontId="21" fillId="0" borderId="50" xfId="0" applyNumberFormat="1" applyFont="1" applyBorder="1" applyAlignment="1">
      <alignment horizontal="center" wrapText="1"/>
    </xf>
    <xf numFmtId="49" fontId="21" fillId="0" borderId="33" xfId="0" applyNumberFormat="1" applyFont="1" applyBorder="1" applyAlignment="1">
      <alignment horizontal="center" wrapText="1"/>
    </xf>
    <xf numFmtId="0" fontId="20" fillId="0" borderId="34" xfId="45" applyFont="1" applyFill="1" applyBorder="1" applyAlignment="1">
      <alignment horizontal="center" vertical="center"/>
    </xf>
    <xf numFmtId="0" fontId="20" fillId="0" borderId="19" xfId="45" applyFont="1" applyFill="1" applyBorder="1" applyAlignment="1">
      <alignment horizontal="center" vertical="center"/>
    </xf>
    <xf numFmtId="0" fontId="20" fillId="0" borderId="39" xfId="45" applyFont="1" applyBorder="1" applyAlignment="1">
      <alignment horizontal="center" vertical="center"/>
    </xf>
    <xf numFmtId="0" fontId="20" fillId="0" borderId="17" xfId="45" applyFont="1" applyBorder="1" applyAlignment="1">
      <alignment horizontal="center" vertical="center"/>
    </xf>
    <xf numFmtId="0" fontId="20" fillId="0" borderId="39" xfId="45" applyFont="1" applyFill="1" applyBorder="1" applyAlignment="1">
      <alignment horizontal="center" vertical="center"/>
    </xf>
    <xf numFmtId="0" fontId="20" fillId="0" borderId="17" xfId="45" applyFont="1" applyFill="1" applyBorder="1" applyAlignment="1">
      <alignment horizontal="center" vertical="center"/>
    </xf>
    <xf numFmtId="0" fontId="20" fillId="29" borderId="39" xfId="45" applyFont="1" applyFill="1" applyBorder="1" applyAlignment="1">
      <alignment horizontal="center" vertical="center"/>
    </xf>
    <xf numFmtId="0" fontId="20" fillId="29" borderId="17" xfId="45" applyFont="1" applyFill="1" applyBorder="1" applyAlignment="1">
      <alignment horizontal="center" vertical="center"/>
    </xf>
    <xf numFmtId="3" fontId="21" fillId="0" borderId="0" xfId="44" applyNumberFormat="1" applyFont="1" applyBorder="1" applyAlignment="1">
      <alignment horizontal="center"/>
    </xf>
    <xf numFmtId="0" fontId="21" fillId="0" borderId="0" xfId="48" applyFont="1" applyBorder="1" applyAlignment="1">
      <alignment horizontal="center"/>
    </xf>
    <xf numFmtId="0" fontId="21" fillId="0" borderId="34" xfId="48" applyFont="1" applyBorder="1" applyAlignment="1">
      <alignment horizontal="center"/>
    </xf>
    <xf numFmtId="0" fontId="21" fillId="0" borderId="39" xfId="48" applyFont="1" applyBorder="1" applyAlignment="1">
      <alignment horizontal="center"/>
    </xf>
    <xf numFmtId="0" fontId="24" fillId="0" borderId="0" xfId="0" applyFont="1" applyFill="1" applyAlignment="1">
      <alignment horizontal="right"/>
    </xf>
    <xf numFmtId="0" fontId="23" fillId="0" borderId="0" xfId="0" applyFont="1" applyFill="1" applyAlignment="1">
      <alignment horizontal="center"/>
    </xf>
    <xf numFmtId="0" fontId="23" fillId="0" borderId="0" xfId="85" applyFont="1" applyBorder="1" applyAlignment="1">
      <alignment horizontal="center" wrapText="1"/>
    </xf>
    <xf numFmtId="0" fontId="21" fillId="0" borderId="0" xfId="86" applyFont="1" applyAlignment="1">
      <alignment horizontal="center"/>
    </xf>
  </cellXfs>
  <cellStyles count="91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4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_2007_Koncepció táblák" xfId="89"/>
    <cellStyle name="Normál_2007_Koncepció táblák_2013. évi költségvetés I." xfId="43"/>
    <cellStyle name="Normál_2012. évi költségvetés I. módosítás VÉGLEGES" xfId="85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ál_2013. évi költségvetés II. forduló testületi előterjesztés2." xfId="86"/>
    <cellStyle name="Normál_4. sz. melléklet" xfId="87"/>
    <cellStyle name="Normal_KARSZJ3" xfId="77"/>
    <cellStyle name="Normál_költségvetés10melléklet" xfId="88"/>
    <cellStyle name="Normal_KTRSZJ" xfId="78"/>
    <cellStyle name="Normál_Másolat eredetijeKÖLTSÉGVETÉS2005új1" xfId="49"/>
    <cellStyle name="Normál_Másolat eredetijeKÖLTSÉGVETÉS2005új1 2" xfId="90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ZABO_~1\AppData\Local\Temp\B.SZ&#336;L&#336;S%20&#214;NK.K&#214;LTS&#201;GVET&#201;S&#201;NEK%20I.M&#211;DOS&#205;T&#193;SA-T&#193;BL&#193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ÉR"/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Munka1"/>
    </sheetNames>
    <sheetDataSet>
      <sheetData sheetId="0"/>
      <sheetData sheetId="1">
        <row r="4">
          <cell r="B4">
            <v>22626310</v>
          </cell>
          <cell r="C4">
            <v>23980451</v>
          </cell>
        </row>
        <row r="6">
          <cell r="B6">
            <v>10333000</v>
          </cell>
          <cell r="C6">
            <v>10333000</v>
          </cell>
        </row>
        <row r="7">
          <cell r="B7">
            <v>4084690</v>
          </cell>
          <cell r="C7">
            <v>4453690</v>
          </cell>
        </row>
        <row r="8">
          <cell r="B8">
            <v>6000000</v>
          </cell>
          <cell r="C8">
            <v>6000000</v>
          </cell>
        </row>
        <row r="9">
          <cell r="B9">
            <v>0</v>
          </cell>
          <cell r="C9">
            <v>0</v>
          </cell>
        </row>
        <row r="10">
          <cell r="B10">
            <v>0</v>
          </cell>
          <cell r="C10">
            <v>0</v>
          </cell>
        </row>
        <row r="13">
          <cell r="B13">
            <v>11500000</v>
          </cell>
          <cell r="C13">
            <v>10574000</v>
          </cell>
        </row>
        <row r="26">
          <cell r="B26">
            <v>11251000</v>
          </cell>
          <cell r="C26">
            <v>8669141</v>
          </cell>
        </row>
        <row r="32">
          <cell r="B32">
            <v>1104000</v>
          </cell>
          <cell r="C32">
            <v>1630000</v>
          </cell>
        </row>
      </sheetData>
      <sheetData sheetId="2">
        <row r="5">
          <cell r="B5">
            <v>22626310</v>
          </cell>
          <cell r="C5">
            <v>23980451</v>
          </cell>
        </row>
        <row r="20">
          <cell r="B20">
            <v>0</v>
          </cell>
          <cell r="C20">
            <v>0</v>
          </cell>
          <cell r="D20">
            <v>0</v>
          </cell>
        </row>
        <row r="26">
          <cell r="B26">
            <v>10333000</v>
          </cell>
          <cell r="C26">
            <v>10333000</v>
          </cell>
          <cell r="D26">
            <v>0</v>
          </cell>
        </row>
        <row r="39">
          <cell r="B39">
            <v>4084690</v>
          </cell>
          <cell r="C39">
            <v>4453690</v>
          </cell>
          <cell r="D39">
            <v>369000</v>
          </cell>
        </row>
        <row r="50">
          <cell r="B50">
            <v>6000000</v>
          </cell>
          <cell r="C50">
            <v>6000000</v>
          </cell>
          <cell r="D50">
            <v>0</v>
          </cell>
        </row>
        <row r="55">
          <cell r="B55">
            <v>0</v>
          </cell>
          <cell r="C55">
            <v>0</v>
          </cell>
        </row>
        <row r="59">
          <cell r="B59">
            <v>0</v>
          </cell>
          <cell r="C59">
            <v>0</v>
          </cell>
          <cell r="D59">
            <v>0</v>
          </cell>
        </row>
        <row r="66">
          <cell r="B66">
            <v>11500000</v>
          </cell>
          <cell r="C66">
            <v>10574000</v>
          </cell>
          <cell r="D66">
            <v>-926000</v>
          </cell>
        </row>
        <row r="68">
          <cell r="B68">
            <v>228000</v>
          </cell>
          <cell r="C68">
            <v>754000</v>
          </cell>
          <cell r="D68">
            <v>526000</v>
          </cell>
        </row>
        <row r="70">
          <cell r="B70">
            <v>228000</v>
          </cell>
          <cell r="C70">
            <v>754000</v>
          </cell>
        </row>
      </sheetData>
      <sheetData sheetId="3"/>
      <sheetData sheetId="4">
        <row r="7">
          <cell r="B7">
            <v>7811000</v>
          </cell>
          <cell r="C7">
            <v>9197000</v>
          </cell>
        </row>
        <row r="8">
          <cell r="B8">
            <v>2036000</v>
          </cell>
          <cell r="C8">
            <v>2384000</v>
          </cell>
        </row>
        <row r="9">
          <cell r="B9">
            <v>16893000</v>
          </cell>
          <cell r="C9">
            <v>17339000</v>
          </cell>
        </row>
        <row r="26">
          <cell r="B26">
            <v>1810000</v>
          </cell>
          <cell r="C26">
            <v>1810000</v>
          </cell>
        </row>
        <row r="28">
          <cell r="B28">
            <v>9422000</v>
          </cell>
          <cell r="C28">
            <v>10095000</v>
          </cell>
        </row>
        <row r="29">
          <cell r="B29">
            <v>8467000</v>
          </cell>
          <cell r="C29">
            <v>8743000</v>
          </cell>
        </row>
        <row r="30">
          <cell r="C30">
            <v>397000</v>
          </cell>
        </row>
        <row r="38">
          <cell r="B38">
            <v>955000</v>
          </cell>
          <cell r="C38">
            <v>955000</v>
          </cell>
        </row>
        <row r="40">
          <cell r="B40">
            <v>37972000</v>
          </cell>
          <cell r="C40">
            <v>40825000</v>
          </cell>
        </row>
      </sheetData>
      <sheetData sheetId="5">
        <row r="3">
          <cell r="C3">
            <v>8743000</v>
          </cell>
        </row>
      </sheetData>
      <sheetData sheetId="6">
        <row r="2">
          <cell r="B2">
            <v>3436000</v>
          </cell>
          <cell r="C2">
            <v>3941000</v>
          </cell>
        </row>
        <row r="10">
          <cell r="B10">
            <v>1009000</v>
          </cell>
          <cell r="C10">
            <v>1009000</v>
          </cell>
        </row>
        <row r="14">
          <cell r="B14">
            <v>0</v>
          </cell>
          <cell r="C14">
            <v>21000</v>
          </cell>
        </row>
        <row r="20">
          <cell r="B20">
            <v>1104000</v>
          </cell>
          <cell r="C20">
            <v>1630000</v>
          </cell>
        </row>
      </sheetData>
      <sheetData sheetId="7">
        <row r="7">
          <cell r="B7">
            <v>22626310</v>
          </cell>
          <cell r="C7">
            <v>23980451</v>
          </cell>
          <cell r="F7">
            <v>7811000</v>
          </cell>
          <cell r="G7">
            <v>9197000</v>
          </cell>
        </row>
        <row r="8">
          <cell r="B8">
            <v>10333000</v>
          </cell>
          <cell r="C8">
            <v>10333000</v>
          </cell>
          <cell r="F8">
            <v>2036000</v>
          </cell>
          <cell r="G8">
            <v>2384000</v>
          </cell>
        </row>
        <row r="9">
          <cell r="B9">
            <v>4084690</v>
          </cell>
          <cell r="C9">
            <v>4453690</v>
          </cell>
          <cell r="F9">
            <v>16893000</v>
          </cell>
          <cell r="G9">
            <v>17339000</v>
          </cell>
        </row>
        <row r="10">
          <cell r="B10">
            <v>0</v>
          </cell>
          <cell r="C10">
            <v>0</v>
          </cell>
          <cell r="F10">
            <v>1810000</v>
          </cell>
          <cell r="G10">
            <v>1810000</v>
          </cell>
        </row>
        <row r="12">
          <cell r="F12">
            <v>0</v>
          </cell>
          <cell r="G12">
            <v>397000</v>
          </cell>
        </row>
        <row r="13">
          <cell r="F13">
            <v>8467000</v>
          </cell>
          <cell r="G13">
            <v>8743000</v>
          </cell>
        </row>
        <row r="14">
          <cell r="F14">
            <v>955000</v>
          </cell>
          <cell r="G14">
            <v>955000</v>
          </cell>
        </row>
        <row r="16">
          <cell r="F16">
            <v>11251000</v>
          </cell>
          <cell r="G16">
            <v>8669141</v>
          </cell>
        </row>
        <row r="19">
          <cell r="B19">
            <v>11500000</v>
          </cell>
          <cell r="C19">
            <v>10574000</v>
          </cell>
          <cell r="F19">
            <v>1104000</v>
          </cell>
          <cell r="G19">
            <v>1630000</v>
          </cell>
        </row>
        <row r="21">
          <cell r="B21">
            <v>228000</v>
          </cell>
          <cell r="C21">
            <v>754000</v>
          </cell>
        </row>
        <row r="30">
          <cell r="B30">
            <v>0</v>
          </cell>
          <cell r="C30">
            <v>0</v>
          </cell>
          <cell r="F30">
            <v>3436000</v>
          </cell>
          <cell r="G30">
            <v>3941000</v>
          </cell>
        </row>
        <row r="31">
          <cell r="B31">
            <v>6000000</v>
          </cell>
          <cell r="C31">
            <v>6000000</v>
          </cell>
        </row>
        <row r="32">
          <cell r="B32">
            <v>0</v>
          </cell>
          <cell r="C32">
            <v>0</v>
          </cell>
          <cell r="F32">
            <v>1009000</v>
          </cell>
          <cell r="G32">
            <v>1009000</v>
          </cell>
        </row>
        <row r="33">
          <cell r="F33">
            <v>0</v>
          </cell>
          <cell r="G33">
            <v>21000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36"/>
  <sheetViews>
    <sheetView tabSelected="1" view="pageLayout" topLeftCell="A3" zoomScaleNormal="75" zoomScaleSheetLayoutView="89" workbookViewId="0">
      <selection activeCell="E8" sqref="E8"/>
    </sheetView>
  </sheetViews>
  <sheetFormatPr defaultColWidth="9.109375" defaultRowHeight="13.2" x14ac:dyDescent="0.25"/>
  <cols>
    <col min="1" max="1" width="40.44140625" style="16" customWidth="1"/>
    <col min="2" max="4" width="17.109375" style="9" customWidth="1"/>
    <col min="5" max="5" width="20.44140625" style="9" customWidth="1"/>
    <col min="6" max="16384" width="9.109375" style="9"/>
  </cols>
  <sheetData>
    <row r="1" spans="1:5" ht="16.2" hidden="1" thickBot="1" x14ac:dyDescent="0.35">
      <c r="A1" s="8"/>
    </row>
    <row r="2" spans="1:5" ht="16.2" hidden="1" thickBot="1" x14ac:dyDescent="0.35">
      <c r="A2" s="8"/>
    </row>
    <row r="3" spans="1:5" s="10" customFormat="1" ht="56.25" customHeight="1" x14ac:dyDescent="0.25">
      <c r="A3" s="418" t="s">
        <v>226</v>
      </c>
      <c r="B3" s="301" t="s">
        <v>393</v>
      </c>
      <c r="C3" s="302" t="s">
        <v>394</v>
      </c>
      <c r="D3" s="303" t="s">
        <v>395</v>
      </c>
    </row>
    <row r="4" spans="1:5" ht="30" x14ac:dyDescent="0.25">
      <c r="A4" s="34" t="s">
        <v>4</v>
      </c>
      <c r="B4" s="419">
        <f>'[2]2.sz.tábla'!B5</f>
        <v>22626310</v>
      </c>
      <c r="C4" s="419">
        <f>'[2]2.sz.tábla'!C5</f>
        <v>23980451</v>
      </c>
      <c r="D4" s="35">
        <f>C4-B4</f>
        <v>1354141</v>
      </c>
    </row>
    <row r="5" spans="1:5" ht="30" x14ac:dyDescent="0.25">
      <c r="A5" s="34" t="s">
        <v>5</v>
      </c>
      <c r="B5" s="419">
        <f>'[2]2.sz.tábla'!B20</f>
        <v>0</v>
      </c>
      <c r="C5" s="419">
        <f>'[2]2.sz.tábla'!C20</f>
        <v>0</v>
      </c>
      <c r="D5" s="35">
        <f>'[2]2.sz.tábla'!D20</f>
        <v>0</v>
      </c>
    </row>
    <row r="6" spans="1:5" ht="21.75" customHeight="1" x14ac:dyDescent="0.25">
      <c r="A6" s="34" t="s">
        <v>6</v>
      </c>
      <c r="B6" s="419">
        <f>'[2]2.sz.tábla'!B26</f>
        <v>10333000</v>
      </c>
      <c r="C6" s="419">
        <f>'[2]2.sz.tábla'!C26</f>
        <v>10333000</v>
      </c>
      <c r="D6" s="35">
        <f>'[2]2.sz.tábla'!D26</f>
        <v>0</v>
      </c>
    </row>
    <row r="7" spans="1:5" ht="30" customHeight="1" x14ac:dyDescent="0.25">
      <c r="A7" s="34" t="s">
        <v>7</v>
      </c>
      <c r="B7" s="419">
        <f>'[2]2.sz.tábla'!B39</f>
        <v>4084690</v>
      </c>
      <c r="C7" s="419">
        <f>'[2]2.sz.tábla'!C39</f>
        <v>4453690</v>
      </c>
      <c r="D7" s="35">
        <f>'[2]2.sz.tábla'!D39</f>
        <v>369000</v>
      </c>
    </row>
    <row r="8" spans="1:5" ht="30.75" customHeight="1" x14ac:dyDescent="0.25">
      <c r="A8" s="34" t="s">
        <v>8</v>
      </c>
      <c r="B8" s="419">
        <f>'[2]2.sz.tábla'!B50</f>
        <v>6000000</v>
      </c>
      <c r="C8" s="419">
        <f>'[2]2.sz.tábla'!C50</f>
        <v>6000000</v>
      </c>
      <c r="D8" s="35">
        <f>'[2]2.sz.tábla'!D50</f>
        <v>0</v>
      </c>
    </row>
    <row r="9" spans="1:5" ht="27" customHeight="1" x14ac:dyDescent="0.25">
      <c r="A9" s="36" t="s">
        <v>9</v>
      </c>
      <c r="B9" s="419">
        <f>'[2]2.sz.tábla'!B55</f>
        <v>0</v>
      </c>
      <c r="C9" s="419">
        <f>'[2]2.sz.tábla'!C55</f>
        <v>0</v>
      </c>
      <c r="D9" s="35">
        <f>'[2]2.sz.tábla'!D59</f>
        <v>0</v>
      </c>
    </row>
    <row r="10" spans="1:5" ht="35.25" customHeight="1" x14ac:dyDescent="0.25">
      <c r="A10" s="36" t="s">
        <v>10</v>
      </c>
      <c r="B10" s="419">
        <f>'[2]2.sz.tábla'!B59</f>
        <v>0</v>
      </c>
      <c r="C10" s="419">
        <f>'[2]2.sz.tábla'!C59</f>
        <v>0</v>
      </c>
      <c r="D10" s="35">
        <f>'[2]2.sz.tábla'!D59</f>
        <v>0</v>
      </c>
    </row>
    <row r="11" spans="1:5" s="12" customFormat="1" ht="24" customHeight="1" x14ac:dyDescent="0.3">
      <c r="A11" s="37" t="s">
        <v>11</v>
      </c>
      <c r="B11" s="32">
        <f>SUM(B4:B10)</f>
        <v>43044000</v>
      </c>
      <c r="C11" s="32">
        <f>SUM(C4:C10)</f>
        <v>44767141</v>
      </c>
      <c r="D11" s="42">
        <f>SUM(D4:D10)</f>
        <v>1723141</v>
      </c>
      <c r="E11" s="17">
        <f>D4+D7</f>
        <v>1723141</v>
      </c>
    </row>
    <row r="12" spans="1:5" s="12" customFormat="1" ht="24" customHeight="1" x14ac:dyDescent="0.3">
      <c r="A12" s="39" t="s">
        <v>12</v>
      </c>
      <c r="B12" s="420"/>
      <c r="C12" s="420"/>
      <c r="D12" s="42"/>
    </row>
    <row r="13" spans="1:5" ht="48.75" customHeight="1" x14ac:dyDescent="0.25">
      <c r="A13" s="34" t="s">
        <v>232</v>
      </c>
      <c r="B13" s="419">
        <f>'[2]2.sz.tábla'!B66</f>
        <v>11500000</v>
      </c>
      <c r="C13" s="419">
        <f>'[2]2.sz.tábla'!C66</f>
        <v>10574000</v>
      </c>
      <c r="D13" s="35">
        <f>'[2]2.sz.tábla'!D66</f>
        <v>-926000</v>
      </c>
    </row>
    <row r="14" spans="1:5" ht="48.75" customHeight="1" x14ac:dyDescent="0.25">
      <c r="A14" s="34" t="s">
        <v>13</v>
      </c>
      <c r="B14" s="419">
        <f>'[2]2.sz.tábla'!B68</f>
        <v>228000</v>
      </c>
      <c r="C14" s="419">
        <f>'[2]2.sz.tábla'!C68</f>
        <v>754000</v>
      </c>
      <c r="D14" s="35">
        <f>'[2]2.sz.tábla'!D68</f>
        <v>526000</v>
      </c>
    </row>
    <row r="15" spans="1:5" s="12" customFormat="1" ht="33" customHeight="1" x14ac:dyDescent="0.3">
      <c r="A15" s="37" t="s">
        <v>14</v>
      </c>
      <c r="B15" s="32">
        <f>B13+B14</f>
        <v>11728000</v>
      </c>
      <c r="C15" s="32">
        <f>C13+C14</f>
        <v>11328000</v>
      </c>
      <c r="D15" s="38">
        <f>D13+D14</f>
        <v>-400000</v>
      </c>
    </row>
    <row r="16" spans="1:5" s="12" customFormat="1" ht="18" customHeight="1" x14ac:dyDescent="0.3">
      <c r="A16" s="40" t="s">
        <v>15</v>
      </c>
      <c r="B16" s="33">
        <f>B11+B15</f>
        <v>54772000</v>
      </c>
      <c r="C16" s="33">
        <f>C11+C15</f>
        <v>56095141</v>
      </c>
      <c r="D16" s="41">
        <f>D11+D15</f>
        <v>1323141</v>
      </c>
      <c r="E16" s="17"/>
    </row>
    <row r="17" spans="1:12" s="12" customFormat="1" ht="14.25" customHeight="1" x14ac:dyDescent="0.3">
      <c r="A17" s="40"/>
      <c r="B17" s="420"/>
      <c r="C17" s="420"/>
      <c r="D17" s="35"/>
      <c r="E17" s="11"/>
      <c r="F17" s="11"/>
      <c r="G17" s="11"/>
      <c r="H17" s="11"/>
      <c r="I17" s="11"/>
      <c r="J17" s="11"/>
      <c r="K17" s="11"/>
      <c r="L17" s="11"/>
    </row>
    <row r="18" spans="1:12" s="12" customFormat="1" ht="14.25" customHeight="1" x14ac:dyDescent="0.3">
      <c r="A18" s="40"/>
      <c r="B18" s="420"/>
      <c r="C18" s="420"/>
      <c r="D18" s="35"/>
      <c r="E18" s="11"/>
      <c r="F18" s="11"/>
      <c r="G18" s="11"/>
      <c r="H18" s="11"/>
      <c r="I18" s="11"/>
      <c r="J18" s="11"/>
      <c r="K18" s="11"/>
      <c r="L18" s="11"/>
    </row>
    <row r="19" spans="1:12" s="14" customFormat="1" ht="20.100000000000001" customHeight="1" x14ac:dyDescent="0.3">
      <c r="A19" s="37" t="s">
        <v>16</v>
      </c>
      <c r="B19" s="32">
        <f>SUM(B20:B20)</f>
        <v>37972000</v>
      </c>
      <c r="C19" s="32">
        <f>SUM(C20:C20)</f>
        <v>40825000</v>
      </c>
      <c r="D19" s="42">
        <f>C19-B19</f>
        <v>2853000</v>
      </c>
      <c r="E19" s="13"/>
      <c r="F19" s="13"/>
      <c r="G19" s="13"/>
      <c r="H19" s="13"/>
      <c r="I19" s="13"/>
      <c r="J19" s="13"/>
      <c r="K19" s="13"/>
      <c r="L19" s="13"/>
    </row>
    <row r="20" spans="1:12" ht="20.25" customHeight="1" x14ac:dyDescent="0.25">
      <c r="A20" s="34" t="s">
        <v>330</v>
      </c>
      <c r="B20" s="419">
        <f>'[2]3.sz.tábla '!B40</f>
        <v>37972000</v>
      </c>
      <c r="C20" s="419">
        <f>'[2]3.sz.tábla '!C40</f>
        <v>40825000</v>
      </c>
      <c r="D20" s="35">
        <f t="shared" ref="D20:D34" si="0">C20-B20</f>
        <v>2853000</v>
      </c>
    </row>
    <row r="21" spans="1:12" s="12" customFormat="1" ht="20.100000000000001" customHeight="1" x14ac:dyDescent="0.3">
      <c r="A21" s="37" t="s">
        <v>17</v>
      </c>
      <c r="B21" s="32">
        <f>SUM(B22:B24)</f>
        <v>4445000</v>
      </c>
      <c r="C21" s="32">
        <f>SUM(C22:C24)</f>
        <v>4971000</v>
      </c>
      <c r="D21" s="42">
        <f t="shared" si="0"/>
        <v>526000</v>
      </c>
    </row>
    <row r="22" spans="1:12" ht="20.100000000000001" customHeight="1" x14ac:dyDescent="0.25">
      <c r="A22" s="34" t="s">
        <v>221</v>
      </c>
      <c r="B22" s="419">
        <f>'[2]5. sz. tábla'!B2</f>
        <v>3436000</v>
      </c>
      <c r="C22" s="419">
        <f>'[2]5. sz. tábla'!C2</f>
        <v>3941000</v>
      </c>
      <c r="D22" s="35">
        <f t="shared" si="0"/>
        <v>505000</v>
      </c>
    </row>
    <row r="23" spans="1:12" s="12" customFormat="1" ht="20.100000000000001" customHeight="1" x14ac:dyDescent="0.25">
      <c r="A23" s="34" t="s">
        <v>222</v>
      </c>
      <c r="B23" s="419">
        <f>'[2]5. sz. tábla'!B10</f>
        <v>1009000</v>
      </c>
      <c r="C23" s="419">
        <f>'[2]5. sz. tábla'!C10</f>
        <v>1009000</v>
      </c>
      <c r="D23" s="35">
        <f t="shared" si="0"/>
        <v>0</v>
      </c>
    </row>
    <row r="24" spans="1:12" ht="20.100000000000001" customHeight="1" x14ac:dyDescent="0.25">
      <c r="A24" s="34" t="s">
        <v>327</v>
      </c>
      <c r="B24" s="419">
        <f>'[2]5. sz. tábla'!B14</f>
        <v>0</v>
      </c>
      <c r="C24" s="419">
        <f>'[2]5. sz. tábla'!C14</f>
        <v>21000</v>
      </c>
      <c r="D24" s="35">
        <f t="shared" si="0"/>
        <v>21000</v>
      </c>
    </row>
    <row r="25" spans="1:12" ht="12.75" customHeight="1" x14ac:dyDescent="0.3">
      <c r="A25" s="37"/>
      <c r="B25" s="419"/>
      <c r="C25" s="419"/>
      <c r="D25" s="35"/>
    </row>
    <row r="26" spans="1:12" s="12" customFormat="1" ht="20.100000000000001" customHeight="1" x14ac:dyDescent="0.3">
      <c r="A26" s="37" t="s">
        <v>18</v>
      </c>
      <c r="B26" s="32">
        <v>11251000</v>
      </c>
      <c r="C26" s="32">
        <f>C27</f>
        <v>8669141</v>
      </c>
      <c r="D26" s="42">
        <f t="shared" si="0"/>
        <v>-2581859</v>
      </c>
    </row>
    <row r="27" spans="1:12" s="12" customFormat="1" ht="20.100000000000001" customHeight="1" x14ac:dyDescent="0.25">
      <c r="A27" s="34" t="s">
        <v>19</v>
      </c>
      <c r="B27" s="419">
        <v>11251000</v>
      </c>
      <c r="C27" s="419">
        <v>8669141</v>
      </c>
      <c r="D27" s="35"/>
    </row>
    <row r="28" spans="1:12" s="12" customFormat="1" ht="20.100000000000001" customHeight="1" x14ac:dyDescent="0.25">
      <c r="A28" s="34" t="s">
        <v>20</v>
      </c>
      <c r="B28" s="419"/>
      <c r="C28" s="419"/>
      <c r="D28" s="35">
        <f t="shared" si="0"/>
        <v>0</v>
      </c>
    </row>
    <row r="29" spans="1:12" s="12" customFormat="1" ht="23.25" customHeight="1" x14ac:dyDescent="0.3">
      <c r="A29" s="37" t="s">
        <v>21</v>
      </c>
      <c r="B29" s="32">
        <f>SUM(B26,B21,B19)</f>
        <v>53668000</v>
      </c>
      <c r="C29" s="32">
        <f>SUM(C26,C21,C19)</f>
        <v>54465141</v>
      </c>
      <c r="D29" s="42">
        <f t="shared" si="0"/>
        <v>797141</v>
      </c>
    </row>
    <row r="30" spans="1:12" ht="20.100000000000001" customHeight="1" x14ac:dyDescent="0.25">
      <c r="A30" s="34" t="s">
        <v>22</v>
      </c>
      <c r="B30" s="419">
        <f>'[2]5. sz. tábla'!B18</f>
        <v>0</v>
      </c>
      <c r="C30" s="419">
        <f>'[2]5. sz. tábla'!C18</f>
        <v>0</v>
      </c>
      <c r="D30" s="35">
        <f t="shared" si="0"/>
        <v>0</v>
      </c>
    </row>
    <row r="31" spans="1:12" ht="20.100000000000001" customHeight="1" x14ac:dyDescent="0.25">
      <c r="A31" s="328" t="s">
        <v>103</v>
      </c>
      <c r="B31" s="419">
        <f>'[2]5. sz. tábla'!B19</f>
        <v>0</v>
      </c>
      <c r="C31" s="419">
        <f>'[2]5. sz. tábla'!C19</f>
        <v>0</v>
      </c>
      <c r="D31" s="35">
        <f t="shared" si="0"/>
        <v>0</v>
      </c>
    </row>
    <row r="32" spans="1:12" ht="28.5" customHeight="1" x14ac:dyDescent="0.25">
      <c r="A32" s="34" t="s">
        <v>239</v>
      </c>
      <c r="B32" s="419">
        <f>'[2]5. sz. tábla'!B20</f>
        <v>1104000</v>
      </c>
      <c r="C32" s="419">
        <f>'[2]5. sz. tábla'!C20</f>
        <v>1630000</v>
      </c>
      <c r="D32" s="35">
        <f t="shared" si="0"/>
        <v>526000</v>
      </c>
    </row>
    <row r="33" spans="1:5" s="12" customFormat="1" ht="21.75" customHeight="1" x14ac:dyDescent="0.3">
      <c r="A33" s="37" t="s">
        <v>23</v>
      </c>
      <c r="B33" s="32">
        <f>SUM(B30:B32)</f>
        <v>1104000</v>
      </c>
      <c r="C33" s="32">
        <f>SUM(C30:C32)</f>
        <v>1630000</v>
      </c>
      <c r="D33" s="42">
        <f t="shared" si="0"/>
        <v>526000</v>
      </c>
    </row>
    <row r="34" spans="1:5" s="12" customFormat="1" ht="20.100000000000001" customHeight="1" x14ac:dyDescent="0.3">
      <c r="A34" s="40" t="s">
        <v>24</v>
      </c>
      <c r="B34" s="33">
        <f>SUM(B29,B33)</f>
        <v>54772000</v>
      </c>
      <c r="C34" s="33">
        <f>SUM(C29,C33)</f>
        <v>56095141</v>
      </c>
      <c r="D34" s="42">
        <f t="shared" si="0"/>
        <v>1323141</v>
      </c>
      <c r="E34" s="17"/>
    </row>
    <row r="35" spans="1:5" ht="15" x14ac:dyDescent="0.25">
      <c r="A35" s="421"/>
      <c r="B35" s="419"/>
      <c r="C35" s="419"/>
      <c r="D35" s="35"/>
    </row>
    <row r="36" spans="1:5" ht="15.6" thickBot="1" x14ac:dyDescent="0.3">
      <c r="A36" s="422"/>
      <c r="B36" s="423"/>
      <c r="C36" s="423"/>
      <c r="D36" s="424"/>
    </row>
  </sheetData>
  <sheetProtection selectLockedCells="1" selectUnlockedCells="1"/>
  <phoneticPr fontId="26" type="noConversion"/>
  <printOptions horizontalCentered="1"/>
  <pageMargins left="0.47244094488188981" right="0.59055118110236227" top="1.1023622047244095" bottom="0.19685039370078741" header="0.43307086614173229" footer="0.51181102362204722"/>
  <pageSetup paperSize="9" scale="90" firstPageNumber="0" orientation="portrait" r:id="rId1"/>
  <headerFooter alignWithMargins="0">
    <oddHeader>&amp;LBalatonszőlős Község 
Önkormányzata&amp;C&amp;"Arial,Félkövér"&amp;12AZ ÖNKORMÁNYZAT 2016. ÉVI FŐÖSSZESÍTŐJE
1. melléklet
az 1/2016. (II.24.) rendelethez
&amp;R
&amp;P. oldal
 forint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76"/>
  <sheetViews>
    <sheetView view="pageLayout" topLeftCell="A3" zoomScaleNormal="75" zoomScaleSheetLayoutView="89" workbookViewId="0">
      <selection activeCell="L11" sqref="L11"/>
    </sheetView>
  </sheetViews>
  <sheetFormatPr defaultColWidth="9.109375" defaultRowHeight="13.2" x14ac:dyDescent="0.25"/>
  <cols>
    <col min="1" max="1" width="40.33203125" style="15" customWidth="1"/>
    <col min="2" max="2" width="15.5546875" style="15" customWidth="1"/>
    <col min="3" max="3" width="14.44140625" style="15" customWidth="1"/>
    <col min="4" max="4" width="15.88671875" style="15" customWidth="1"/>
    <col min="5" max="5" width="0.5546875" style="15" customWidth="1"/>
    <col min="6" max="7" width="9.109375" style="15" hidden="1" customWidth="1"/>
    <col min="8" max="8" width="0.33203125" style="15" customWidth="1"/>
    <col min="9" max="9" width="11.44140625" style="15" bestFit="1" customWidth="1"/>
    <col min="10" max="10" width="12.33203125" style="15" bestFit="1" customWidth="1"/>
    <col min="11" max="16384" width="9.109375" style="15"/>
  </cols>
  <sheetData>
    <row r="1" spans="1:10" hidden="1" x14ac:dyDescent="0.25">
      <c r="A1" s="29"/>
      <c r="B1" s="28"/>
      <c r="C1" s="28"/>
      <c r="D1" s="28"/>
    </row>
    <row r="2" spans="1:10" hidden="1" x14ac:dyDescent="0.25">
      <c r="A2" s="31"/>
    </row>
    <row r="3" spans="1:10" s="396" customFormat="1" ht="27.75" customHeight="1" x14ac:dyDescent="0.25">
      <c r="A3" s="395" t="s">
        <v>226</v>
      </c>
      <c r="B3" s="426" t="s">
        <v>25</v>
      </c>
      <c r="C3" s="426"/>
      <c r="D3" s="426"/>
    </row>
    <row r="4" spans="1:10" s="13" customFormat="1" ht="35.25" customHeight="1" x14ac:dyDescent="0.25">
      <c r="A4" s="395"/>
      <c r="B4" s="234" t="s">
        <v>393</v>
      </c>
      <c r="C4" s="235" t="s">
        <v>394</v>
      </c>
      <c r="D4" s="235" t="s">
        <v>395</v>
      </c>
    </row>
    <row r="5" spans="1:10" s="13" customFormat="1" ht="26.4" x14ac:dyDescent="0.25">
      <c r="A5" s="397" t="s">
        <v>4</v>
      </c>
      <c r="B5" s="43">
        <f>B6+B13+B14+B15+B16+B17</f>
        <v>22626310</v>
      </c>
      <c r="C5" s="43">
        <f>C6+C13+C14+C15+C16+C17</f>
        <v>23980451</v>
      </c>
      <c r="D5" s="43">
        <f>C5-B5</f>
        <v>1354141</v>
      </c>
    </row>
    <row r="6" spans="1:10" s="399" customFormat="1" ht="21.15" customHeight="1" x14ac:dyDescent="0.25">
      <c r="A6" s="242" t="s">
        <v>26</v>
      </c>
      <c r="B6" s="45">
        <f>B7+B9+B10+B11</f>
        <v>22029310</v>
      </c>
      <c r="C6" s="45">
        <f>C7+C9+C10+C11</f>
        <v>22003451</v>
      </c>
      <c r="D6" s="44">
        <f t="shared" ref="D6:D69" si="0">C6-B6</f>
        <v>-25859</v>
      </c>
      <c r="E6" s="398"/>
      <c r="J6" s="398"/>
    </row>
    <row r="7" spans="1:10" s="399" customFormat="1" ht="21.15" customHeight="1" x14ac:dyDescent="0.25">
      <c r="A7" s="400" t="s">
        <v>27</v>
      </c>
      <c r="B7" s="44">
        <v>14483463</v>
      </c>
      <c r="C7" s="44">
        <v>14483463</v>
      </c>
      <c r="D7" s="44">
        <f t="shared" si="0"/>
        <v>0</v>
      </c>
      <c r="E7" s="398"/>
      <c r="J7" s="398">
        <f>D9+D11+D17</f>
        <v>1354141</v>
      </c>
    </row>
    <row r="8" spans="1:10" s="399" customFormat="1" ht="26.4" x14ac:dyDescent="0.25">
      <c r="A8" s="400" t="s">
        <v>373</v>
      </c>
      <c r="B8" s="44"/>
      <c r="C8" s="44"/>
      <c r="D8" s="44">
        <f t="shared" si="0"/>
        <v>0</v>
      </c>
      <c r="E8" s="398"/>
    </row>
    <row r="9" spans="1:10" s="399" customFormat="1" ht="26.4" x14ac:dyDescent="0.25">
      <c r="A9" s="401" t="s">
        <v>28</v>
      </c>
      <c r="B9" s="44">
        <v>6234055</v>
      </c>
      <c r="C9" s="44">
        <v>6260344</v>
      </c>
      <c r="D9" s="44">
        <f t="shared" si="0"/>
        <v>26289</v>
      </c>
      <c r="E9" s="398"/>
    </row>
    <row r="10" spans="1:10" s="399" customFormat="1" ht="26.4" x14ac:dyDescent="0.25">
      <c r="A10" s="401" t="s">
        <v>29</v>
      </c>
      <c r="B10" s="44">
        <v>1200000</v>
      </c>
      <c r="C10" s="44">
        <v>1200000</v>
      </c>
      <c r="D10" s="44">
        <f t="shared" si="0"/>
        <v>0</v>
      </c>
      <c r="E10" s="398"/>
    </row>
    <row r="11" spans="1:10" s="13" customFormat="1" ht="26.4" x14ac:dyDescent="0.25">
      <c r="A11" s="401" t="s">
        <v>0</v>
      </c>
      <c r="B11" s="44">
        <v>111792</v>
      </c>
      <c r="C11" s="44">
        <v>59644</v>
      </c>
      <c r="D11" s="44">
        <f t="shared" si="0"/>
        <v>-52148</v>
      </c>
    </row>
    <row r="12" spans="1:10" s="13" customFormat="1" ht="21.15" customHeight="1" x14ac:dyDescent="0.25">
      <c r="A12" s="401" t="s">
        <v>1</v>
      </c>
      <c r="B12" s="44"/>
      <c r="C12" s="44"/>
      <c r="D12" s="44">
        <f t="shared" si="0"/>
        <v>0</v>
      </c>
    </row>
    <row r="13" spans="1:10" s="13" customFormat="1" ht="21.15" customHeight="1" x14ac:dyDescent="0.25">
      <c r="A13" s="401" t="s">
        <v>236</v>
      </c>
      <c r="B13" s="44"/>
      <c r="C13" s="44"/>
      <c r="D13" s="44">
        <f t="shared" si="0"/>
        <v>0</v>
      </c>
    </row>
    <row r="14" spans="1:10" s="402" customFormat="1" ht="39.6" x14ac:dyDescent="0.25">
      <c r="A14" s="401" t="s">
        <v>30</v>
      </c>
      <c r="B14" s="45"/>
      <c r="C14" s="45"/>
      <c r="D14" s="44">
        <f t="shared" si="0"/>
        <v>0</v>
      </c>
    </row>
    <row r="15" spans="1:10" s="402" customFormat="1" ht="24.75" customHeight="1" x14ac:dyDescent="0.25">
      <c r="A15" s="401" t="s">
        <v>31</v>
      </c>
      <c r="B15" s="45"/>
      <c r="C15" s="45"/>
      <c r="D15" s="44">
        <f t="shared" si="0"/>
        <v>0</v>
      </c>
    </row>
    <row r="16" spans="1:10" s="402" customFormat="1" ht="27" customHeight="1" x14ac:dyDescent="0.25">
      <c r="A16" s="401" t="s">
        <v>32</v>
      </c>
      <c r="B16" s="45"/>
      <c r="C16" s="45"/>
      <c r="D16" s="44">
        <f t="shared" si="0"/>
        <v>0</v>
      </c>
    </row>
    <row r="17" spans="1:10" s="13" customFormat="1" ht="26.4" x14ac:dyDescent="0.25">
      <c r="A17" s="401" t="s">
        <v>33</v>
      </c>
      <c r="B17" s="44">
        <f>B18+B19</f>
        <v>597000</v>
      </c>
      <c r="C17" s="44">
        <f>C18+C19</f>
        <v>1977000</v>
      </c>
      <c r="D17" s="44">
        <f t="shared" si="0"/>
        <v>1380000</v>
      </c>
    </row>
    <row r="18" spans="1:10" s="13" customFormat="1" ht="21.15" customHeight="1" x14ac:dyDescent="0.25">
      <c r="A18" s="403" t="s">
        <v>408</v>
      </c>
      <c r="B18" s="45">
        <v>58000</v>
      </c>
      <c r="C18" s="45">
        <v>0</v>
      </c>
      <c r="D18" s="44">
        <f t="shared" si="0"/>
        <v>-58000</v>
      </c>
      <c r="J18" s="404">
        <f>D19+D18</f>
        <v>1380000</v>
      </c>
    </row>
    <row r="19" spans="1:10" s="13" customFormat="1" ht="21.15" customHeight="1" x14ac:dyDescent="0.25">
      <c r="A19" s="405" t="s">
        <v>409</v>
      </c>
      <c r="B19" s="406">
        <v>539000</v>
      </c>
      <c r="C19" s="406">
        <f>1528000+449000</f>
        <v>1977000</v>
      </c>
      <c r="D19" s="407">
        <f t="shared" si="0"/>
        <v>1438000</v>
      </c>
      <c r="I19" s="13" t="s">
        <v>410</v>
      </c>
    </row>
    <row r="20" spans="1:10" s="13" customFormat="1" ht="28.35" customHeight="1" x14ac:dyDescent="0.25">
      <c r="A20" s="397" t="s">
        <v>5</v>
      </c>
      <c r="B20" s="43">
        <f>B21+B22+B23+B24+B25</f>
        <v>0</v>
      </c>
      <c r="C20" s="43">
        <v>0</v>
      </c>
      <c r="D20" s="43">
        <f t="shared" si="0"/>
        <v>0</v>
      </c>
    </row>
    <row r="21" spans="1:10" s="13" customFormat="1" ht="26.4" x14ac:dyDescent="0.25">
      <c r="A21" s="401" t="s">
        <v>34</v>
      </c>
      <c r="B21" s="44"/>
      <c r="C21" s="44"/>
      <c r="D21" s="44">
        <f t="shared" si="0"/>
        <v>0</v>
      </c>
    </row>
    <row r="22" spans="1:10" s="13" customFormat="1" ht="39.6" x14ac:dyDescent="0.25">
      <c r="A22" s="401" t="s">
        <v>361</v>
      </c>
      <c r="B22" s="44"/>
      <c r="C22" s="44"/>
      <c r="D22" s="44">
        <f t="shared" si="0"/>
        <v>0</v>
      </c>
    </row>
    <row r="23" spans="1:10" s="13" customFormat="1" ht="39.6" x14ac:dyDescent="0.25">
      <c r="A23" s="401" t="s">
        <v>35</v>
      </c>
      <c r="B23" s="44"/>
      <c r="C23" s="44"/>
      <c r="D23" s="44">
        <f t="shared" si="0"/>
        <v>0</v>
      </c>
    </row>
    <row r="24" spans="1:10" s="13" customFormat="1" ht="39.6" x14ac:dyDescent="0.25">
      <c r="A24" s="401" t="s">
        <v>36</v>
      </c>
      <c r="B24" s="44"/>
      <c r="C24" s="44"/>
      <c r="D24" s="44">
        <f t="shared" si="0"/>
        <v>0</v>
      </c>
    </row>
    <row r="25" spans="1:10" s="13" customFormat="1" ht="26.4" x14ac:dyDescent="0.25">
      <c r="A25" s="401" t="s">
        <v>237</v>
      </c>
      <c r="B25" s="44"/>
      <c r="C25" s="44"/>
      <c r="D25" s="44">
        <f t="shared" si="0"/>
        <v>0</v>
      </c>
    </row>
    <row r="26" spans="1:10" s="13" customFormat="1" ht="22.5" customHeight="1" x14ac:dyDescent="0.25">
      <c r="A26" s="397" t="s">
        <v>6</v>
      </c>
      <c r="B26" s="43">
        <f t="shared" ref="B26:C26" si="1">B27+B30+B38</f>
        <v>10333000</v>
      </c>
      <c r="C26" s="43">
        <f t="shared" si="1"/>
        <v>10333000</v>
      </c>
      <c r="D26" s="43">
        <f t="shared" si="0"/>
        <v>0</v>
      </c>
    </row>
    <row r="27" spans="1:10" s="13" customFormat="1" ht="21.15" customHeight="1" x14ac:dyDescent="0.25">
      <c r="A27" s="401" t="s">
        <v>37</v>
      </c>
      <c r="B27" s="44">
        <f t="shared" ref="B27:C27" si="2">B28+B29</f>
        <v>5383000</v>
      </c>
      <c r="C27" s="44">
        <f t="shared" si="2"/>
        <v>5383000</v>
      </c>
      <c r="D27" s="44">
        <f t="shared" si="0"/>
        <v>0</v>
      </c>
    </row>
    <row r="28" spans="1:10" s="13" customFormat="1" ht="21.15" customHeight="1" x14ac:dyDescent="0.25">
      <c r="A28" s="242" t="s">
        <v>362</v>
      </c>
      <c r="B28" s="44">
        <v>5083000</v>
      </c>
      <c r="C28" s="44">
        <v>5083000</v>
      </c>
      <c r="D28" s="44">
        <f t="shared" si="0"/>
        <v>0</v>
      </c>
      <c r="E28" s="404"/>
    </row>
    <row r="29" spans="1:10" s="13" customFormat="1" ht="21.15" customHeight="1" x14ac:dyDescent="0.25">
      <c r="A29" s="242" t="s">
        <v>38</v>
      </c>
      <c r="B29" s="44">
        <v>300000</v>
      </c>
      <c r="C29" s="44">
        <v>300000</v>
      </c>
      <c r="D29" s="44">
        <f t="shared" si="0"/>
        <v>0</v>
      </c>
    </row>
    <row r="30" spans="1:10" s="13" customFormat="1" ht="21.15" customHeight="1" x14ac:dyDescent="0.25">
      <c r="A30" s="401" t="s">
        <v>39</v>
      </c>
      <c r="B30" s="44">
        <f t="shared" ref="B30:C30" si="3">B31+B33+B34</f>
        <v>4850000</v>
      </c>
      <c r="C30" s="44">
        <f t="shared" si="3"/>
        <v>4850000</v>
      </c>
      <c r="D30" s="44">
        <f t="shared" si="0"/>
        <v>0</v>
      </c>
    </row>
    <row r="31" spans="1:10" s="13" customFormat="1" ht="21.15" customHeight="1" x14ac:dyDescent="0.25">
      <c r="A31" s="401" t="s">
        <v>40</v>
      </c>
      <c r="B31" s="44">
        <f t="shared" ref="B31:C31" si="4">SUM(B32)</f>
        <v>3000000</v>
      </c>
      <c r="C31" s="44">
        <f t="shared" si="4"/>
        <v>3000000</v>
      </c>
      <c r="D31" s="44">
        <f t="shared" si="0"/>
        <v>0</v>
      </c>
    </row>
    <row r="32" spans="1:10" s="13" customFormat="1" ht="21.15" customHeight="1" x14ac:dyDescent="0.25">
      <c r="A32" s="401" t="s">
        <v>41</v>
      </c>
      <c r="B32" s="44">
        <v>3000000</v>
      </c>
      <c r="C32" s="44">
        <v>3000000</v>
      </c>
      <c r="D32" s="44">
        <f t="shared" si="0"/>
        <v>0</v>
      </c>
    </row>
    <row r="33" spans="1:5" s="13" customFormat="1" ht="21.15" customHeight="1" x14ac:dyDescent="0.25">
      <c r="A33" s="401" t="s">
        <v>42</v>
      </c>
      <c r="B33" s="44">
        <v>1800000</v>
      </c>
      <c r="C33" s="44">
        <v>1800000</v>
      </c>
      <c r="D33" s="44">
        <f t="shared" si="0"/>
        <v>0</v>
      </c>
    </row>
    <row r="34" spans="1:5" s="13" customFormat="1" ht="21.15" customHeight="1" x14ac:dyDescent="0.25">
      <c r="A34" s="401" t="s">
        <v>43</v>
      </c>
      <c r="B34" s="44">
        <f>SUM(B35:B37)</f>
        <v>50000</v>
      </c>
      <c r="C34" s="44">
        <f>SUM(C35:C37)</f>
        <v>50000</v>
      </c>
      <c r="D34" s="44">
        <f t="shared" si="0"/>
        <v>0</v>
      </c>
    </row>
    <row r="35" spans="1:5" s="13" customFormat="1" ht="21.15" customHeight="1" x14ac:dyDescent="0.25">
      <c r="A35" s="401" t="s">
        <v>44</v>
      </c>
      <c r="B35" s="44">
        <v>50000</v>
      </c>
      <c r="C35" s="44">
        <v>50000</v>
      </c>
      <c r="D35" s="44">
        <f t="shared" si="0"/>
        <v>0</v>
      </c>
    </row>
    <row r="36" spans="1:5" s="13" customFormat="1" ht="21.15" customHeight="1" x14ac:dyDescent="0.25">
      <c r="A36" s="401" t="s">
        <v>45</v>
      </c>
      <c r="B36" s="44"/>
      <c r="C36" s="44"/>
      <c r="D36" s="44">
        <f t="shared" si="0"/>
        <v>0</v>
      </c>
    </row>
    <row r="37" spans="1:5" s="13" customFormat="1" ht="21.15" customHeight="1" x14ac:dyDescent="0.25">
      <c r="A37" s="401" t="s">
        <v>227</v>
      </c>
      <c r="B37" s="44"/>
      <c r="C37" s="44"/>
      <c r="D37" s="44">
        <f t="shared" si="0"/>
        <v>0</v>
      </c>
    </row>
    <row r="38" spans="1:5" s="13" customFormat="1" ht="21.15" customHeight="1" x14ac:dyDescent="0.25">
      <c r="A38" s="401" t="s">
        <v>46</v>
      </c>
      <c r="B38" s="45">
        <v>100000</v>
      </c>
      <c r="C38" s="45">
        <v>100000</v>
      </c>
      <c r="D38" s="44">
        <f t="shared" si="0"/>
        <v>0</v>
      </c>
    </row>
    <row r="39" spans="1:5" s="13" customFormat="1" ht="23.25" customHeight="1" x14ac:dyDescent="0.25">
      <c r="A39" s="397" t="s">
        <v>7</v>
      </c>
      <c r="B39" s="43">
        <f>B40+B41+B43+B44+B45+B46+B47+B48+B49</f>
        <v>4084690</v>
      </c>
      <c r="C39" s="43">
        <f>C40+C41+C43+C44+C45+C46+C47+C48+C49</f>
        <v>4453690</v>
      </c>
      <c r="D39" s="43">
        <f t="shared" si="0"/>
        <v>369000</v>
      </c>
    </row>
    <row r="40" spans="1:5" s="13" customFormat="1" ht="21.15" customHeight="1" x14ac:dyDescent="0.25">
      <c r="A40" s="242" t="s">
        <v>47</v>
      </c>
      <c r="B40" s="44"/>
      <c r="C40" s="44"/>
      <c r="D40" s="44">
        <f t="shared" si="0"/>
        <v>0</v>
      </c>
    </row>
    <row r="41" spans="1:5" s="409" customFormat="1" ht="21.15" customHeight="1" x14ac:dyDescent="0.25">
      <c r="A41" s="242" t="s">
        <v>48</v>
      </c>
      <c r="B41" s="44">
        <v>25000</v>
      </c>
      <c r="C41" s="44">
        <v>25000</v>
      </c>
      <c r="D41" s="44">
        <f t="shared" si="0"/>
        <v>0</v>
      </c>
      <c r="E41" s="408"/>
    </row>
    <row r="42" spans="1:5" s="410" customFormat="1" ht="21.15" customHeight="1" x14ac:dyDescent="0.25">
      <c r="A42" s="242" t="s">
        <v>105</v>
      </c>
      <c r="B42" s="44">
        <v>25000</v>
      </c>
      <c r="C42" s="44">
        <v>25000</v>
      </c>
      <c r="D42" s="44">
        <f t="shared" si="0"/>
        <v>0</v>
      </c>
    </row>
    <row r="43" spans="1:5" s="411" customFormat="1" ht="21.15" customHeight="1" x14ac:dyDescent="0.25">
      <c r="A43" s="401" t="s">
        <v>49</v>
      </c>
      <c r="B43" s="44">
        <v>5000</v>
      </c>
      <c r="C43" s="44">
        <v>15000</v>
      </c>
      <c r="D43" s="44">
        <f t="shared" si="0"/>
        <v>10000</v>
      </c>
    </row>
    <row r="44" spans="1:5" s="411" customFormat="1" ht="21.15" customHeight="1" x14ac:dyDescent="0.25">
      <c r="A44" s="401" t="s">
        <v>50</v>
      </c>
      <c r="B44" s="44">
        <v>2500000</v>
      </c>
      <c r="C44" s="44">
        <v>2500000</v>
      </c>
      <c r="D44" s="44">
        <f t="shared" si="0"/>
        <v>0</v>
      </c>
    </row>
    <row r="45" spans="1:5" s="411" customFormat="1" ht="21.15" customHeight="1" x14ac:dyDescent="0.25">
      <c r="A45" s="412" t="s">
        <v>51</v>
      </c>
      <c r="B45" s="44"/>
      <c r="C45" s="44"/>
      <c r="D45" s="44">
        <f t="shared" si="0"/>
        <v>0</v>
      </c>
    </row>
    <row r="46" spans="1:5" s="411" customFormat="1" ht="21.15" customHeight="1" x14ac:dyDescent="0.25">
      <c r="A46" s="242" t="s">
        <v>52</v>
      </c>
      <c r="B46" s="44">
        <v>706000</v>
      </c>
      <c r="C46" s="44">
        <v>706000</v>
      </c>
      <c r="D46" s="44">
        <f t="shared" si="0"/>
        <v>0</v>
      </c>
    </row>
    <row r="47" spans="1:5" s="411" customFormat="1" ht="21.15" customHeight="1" x14ac:dyDescent="0.25">
      <c r="A47" s="242" t="s">
        <v>53</v>
      </c>
      <c r="B47" s="44"/>
      <c r="C47" s="44"/>
      <c r="D47" s="44">
        <f t="shared" si="0"/>
        <v>0</v>
      </c>
    </row>
    <row r="48" spans="1:5" s="411" customFormat="1" ht="21.15" customHeight="1" x14ac:dyDescent="0.25">
      <c r="A48" s="242" t="s">
        <v>54</v>
      </c>
      <c r="B48" s="44">
        <v>50140</v>
      </c>
      <c r="C48" s="44">
        <v>50140</v>
      </c>
      <c r="D48" s="44">
        <f t="shared" si="0"/>
        <v>0</v>
      </c>
    </row>
    <row r="49" spans="1:5" s="411" customFormat="1" ht="26.4" x14ac:dyDescent="0.25">
      <c r="A49" s="412" t="s">
        <v>228</v>
      </c>
      <c r="B49" s="44">
        <v>798550</v>
      </c>
      <c r="C49" s="44">
        <v>1157550</v>
      </c>
      <c r="D49" s="44">
        <f t="shared" si="0"/>
        <v>359000</v>
      </c>
    </row>
    <row r="50" spans="1:5" s="411" customFormat="1" ht="21.15" customHeight="1" x14ac:dyDescent="0.25">
      <c r="A50" s="397" t="s">
        <v>8</v>
      </c>
      <c r="B50" s="43">
        <f>SUM(B51:B54)</f>
        <v>6000000</v>
      </c>
      <c r="C50" s="43">
        <f>SUM(C51:C54)</f>
        <v>6000000</v>
      </c>
      <c r="D50" s="43">
        <f t="shared" si="0"/>
        <v>0</v>
      </c>
    </row>
    <row r="51" spans="1:5" s="411" customFormat="1" ht="21.15" customHeight="1" x14ac:dyDescent="0.25">
      <c r="A51" s="401" t="s">
        <v>55</v>
      </c>
      <c r="B51" s="43"/>
      <c r="C51" s="43"/>
      <c r="D51" s="44">
        <f t="shared" si="0"/>
        <v>0</v>
      </c>
    </row>
    <row r="52" spans="1:5" s="409" customFormat="1" ht="21.15" customHeight="1" x14ac:dyDescent="0.25">
      <c r="A52" s="401" t="s">
        <v>56</v>
      </c>
      <c r="B52" s="44">
        <v>6000000</v>
      </c>
      <c r="C52" s="44">
        <v>6000000</v>
      </c>
      <c r="D52" s="44">
        <f t="shared" si="0"/>
        <v>0</v>
      </c>
      <c r="E52" s="408"/>
    </row>
    <row r="53" spans="1:5" s="409" customFormat="1" ht="21.15" customHeight="1" x14ac:dyDescent="0.25">
      <c r="A53" s="413" t="s">
        <v>57</v>
      </c>
      <c r="B53" s="44"/>
      <c r="C53" s="44"/>
      <c r="D53" s="44">
        <f t="shared" si="0"/>
        <v>0</v>
      </c>
      <c r="E53" s="408"/>
    </row>
    <row r="54" spans="1:5" s="411" customFormat="1" ht="21.15" customHeight="1" x14ac:dyDescent="0.25">
      <c r="A54" s="401" t="s">
        <v>58</v>
      </c>
      <c r="B54" s="44"/>
      <c r="C54" s="44"/>
      <c r="D54" s="44">
        <f t="shared" si="0"/>
        <v>0</v>
      </c>
    </row>
    <row r="55" spans="1:5" s="411" customFormat="1" ht="21.15" customHeight="1" x14ac:dyDescent="0.25">
      <c r="A55" s="397" t="s">
        <v>9</v>
      </c>
      <c r="B55" s="43">
        <f t="shared" ref="B55:C55" si="5">SUM(B56:B58)</f>
        <v>0</v>
      </c>
      <c r="C55" s="43">
        <f t="shared" si="5"/>
        <v>0</v>
      </c>
      <c r="D55" s="43">
        <f t="shared" si="0"/>
        <v>0</v>
      </c>
    </row>
    <row r="56" spans="1:5" s="411" customFormat="1" ht="39.6" x14ac:dyDescent="0.25">
      <c r="A56" s="401" t="s">
        <v>59</v>
      </c>
      <c r="B56" s="43"/>
      <c r="C56" s="43"/>
      <c r="D56" s="44">
        <f t="shared" si="0"/>
        <v>0</v>
      </c>
    </row>
    <row r="57" spans="1:5" s="409" customFormat="1" ht="39.6" x14ac:dyDescent="0.25">
      <c r="A57" s="401" t="s">
        <v>60</v>
      </c>
      <c r="B57" s="44"/>
      <c r="C57" s="44"/>
      <c r="D57" s="44">
        <f t="shared" si="0"/>
        <v>0</v>
      </c>
      <c r="E57" s="408"/>
    </row>
    <row r="58" spans="1:5" s="409" customFormat="1" ht="21.15" customHeight="1" x14ac:dyDescent="0.25">
      <c r="A58" s="401" t="s">
        <v>61</v>
      </c>
      <c r="B58" s="44"/>
      <c r="C58" s="44"/>
      <c r="D58" s="44">
        <f t="shared" si="0"/>
        <v>0</v>
      </c>
      <c r="E58" s="408"/>
    </row>
    <row r="59" spans="1:5" s="411" customFormat="1" ht="21.15" customHeight="1" x14ac:dyDescent="0.25">
      <c r="A59" s="414" t="s">
        <v>10</v>
      </c>
      <c r="B59" s="43">
        <f>SUM(B60:B62)</f>
        <v>0</v>
      </c>
      <c r="C59" s="43">
        <f>SUM(C60:C62)</f>
        <v>0</v>
      </c>
      <c r="D59" s="43">
        <f t="shared" si="0"/>
        <v>0</v>
      </c>
      <c r="E59" s="415"/>
    </row>
    <row r="60" spans="1:5" s="411" customFormat="1" ht="39.6" x14ac:dyDescent="0.25">
      <c r="A60" s="401" t="s">
        <v>62</v>
      </c>
      <c r="B60" s="44"/>
      <c r="C60" s="44"/>
      <c r="D60" s="44">
        <f t="shared" si="0"/>
        <v>0</v>
      </c>
    </row>
    <row r="61" spans="1:5" s="409" customFormat="1" ht="39.6" x14ac:dyDescent="0.25">
      <c r="A61" s="401" t="s">
        <v>63</v>
      </c>
      <c r="B61" s="44"/>
      <c r="C61" s="44"/>
      <c r="D61" s="44">
        <f t="shared" si="0"/>
        <v>0</v>
      </c>
    </row>
    <row r="62" spans="1:5" s="411" customFormat="1" x14ac:dyDescent="0.25">
      <c r="A62" s="401" t="s">
        <v>64</v>
      </c>
      <c r="B62" s="44"/>
      <c r="C62" s="44"/>
      <c r="D62" s="44">
        <f t="shared" si="0"/>
        <v>0</v>
      </c>
    </row>
    <row r="63" spans="1:5" s="411" customFormat="1" ht="21.15" customHeight="1" x14ac:dyDescent="0.25">
      <c r="A63" s="397" t="s">
        <v>11</v>
      </c>
      <c r="B63" s="43">
        <f>B59+B55+B50+B39+B26+B20+B5</f>
        <v>43044000</v>
      </c>
      <c r="C63" s="43">
        <f>C59+C55+C50+C39+C26+C20+C5</f>
        <v>44767141</v>
      </c>
      <c r="D63" s="43">
        <f t="shared" si="0"/>
        <v>1723141</v>
      </c>
    </row>
    <row r="64" spans="1:5" s="411" customFormat="1" ht="21.15" customHeight="1" x14ac:dyDescent="0.25">
      <c r="A64" s="414" t="s">
        <v>12</v>
      </c>
      <c r="B64" s="43"/>
      <c r="C64" s="43"/>
      <c r="D64" s="44"/>
    </row>
    <row r="65" spans="1:9" s="409" customFormat="1" ht="26.4" x14ac:dyDescent="0.25">
      <c r="A65" s="414" t="s">
        <v>65</v>
      </c>
      <c r="B65" s="43">
        <f t="shared" ref="B65" si="6">SUM(B66:B67)</f>
        <v>11500000</v>
      </c>
      <c r="C65" s="43">
        <f>C66:D66</f>
        <v>10574000</v>
      </c>
      <c r="D65" s="43">
        <f t="shared" si="0"/>
        <v>-926000</v>
      </c>
      <c r="E65" s="408"/>
      <c r="G65" s="408"/>
    </row>
    <row r="66" spans="1:9" s="409" customFormat="1" ht="26.4" x14ac:dyDescent="0.25">
      <c r="A66" s="414" t="s">
        <v>104</v>
      </c>
      <c r="B66" s="44">
        <v>11500000</v>
      </c>
      <c r="C66" s="44">
        <v>10574000</v>
      </c>
      <c r="D66" s="44">
        <f t="shared" si="0"/>
        <v>-926000</v>
      </c>
      <c r="E66" s="408"/>
      <c r="G66" s="408"/>
    </row>
    <row r="67" spans="1:9" s="409" customFormat="1" ht="26.4" x14ac:dyDescent="0.25">
      <c r="A67" s="401" t="s">
        <v>66</v>
      </c>
      <c r="B67" s="44"/>
      <c r="C67" s="44"/>
      <c r="D67" s="44">
        <f t="shared" si="0"/>
        <v>0</v>
      </c>
      <c r="E67" s="408"/>
    </row>
    <row r="68" spans="1:9" s="411" customFormat="1" ht="39.6" x14ac:dyDescent="0.25">
      <c r="A68" s="414" t="s">
        <v>67</v>
      </c>
      <c r="B68" s="43">
        <f>B70+B69</f>
        <v>228000</v>
      </c>
      <c r="C68" s="43">
        <f t="shared" ref="C68" si="7">C70+C69</f>
        <v>754000</v>
      </c>
      <c r="D68" s="43">
        <f t="shared" si="0"/>
        <v>526000</v>
      </c>
      <c r="E68" s="415"/>
    </row>
    <row r="69" spans="1:9" s="411" customFormat="1" ht="21.15" customHeight="1" x14ac:dyDescent="0.25">
      <c r="A69" s="401" t="s">
        <v>352</v>
      </c>
      <c r="B69" s="43"/>
      <c r="C69" s="44"/>
      <c r="D69" s="43">
        <f t="shared" si="0"/>
        <v>0</v>
      </c>
      <c r="E69" s="415"/>
    </row>
    <row r="70" spans="1:9" s="411" customFormat="1" ht="21.15" customHeight="1" x14ac:dyDescent="0.25">
      <c r="A70" s="242" t="s">
        <v>355</v>
      </c>
      <c r="B70" s="45">
        <v>228000</v>
      </c>
      <c r="C70" s="44">
        <v>754000</v>
      </c>
      <c r="D70" s="44">
        <f t="shared" ref="D70:D74" si="8">C70-B70</f>
        <v>526000</v>
      </c>
    </row>
    <row r="71" spans="1:9" s="409" customFormat="1" ht="21.15" customHeight="1" x14ac:dyDescent="0.25">
      <c r="A71" s="397" t="s">
        <v>68</v>
      </c>
      <c r="B71" s="43">
        <f>B68+B65</f>
        <v>11728000</v>
      </c>
      <c r="C71" s="43">
        <f>C68+C65</f>
        <v>11328000</v>
      </c>
      <c r="D71" s="43">
        <f t="shared" si="8"/>
        <v>-400000</v>
      </c>
      <c r="E71" s="182"/>
    </row>
    <row r="72" spans="1:9" s="409" customFormat="1" ht="21.15" customHeight="1" x14ac:dyDescent="0.25">
      <c r="A72" s="397" t="s">
        <v>69</v>
      </c>
      <c r="B72" s="43">
        <f>B63+B71</f>
        <v>54772000</v>
      </c>
      <c r="C72" s="43">
        <f>C63+C71</f>
        <v>56095141</v>
      </c>
      <c r="D72" s="43">
        <f t="shared" si="8"/>
        <v>1323141</v>
      </c>
      <c r="I72" s="408">
        <f>D5+D20+D26+D39+D50+D55+D59+D65+D68</f>
        <v>1323141</v>
      </c>
    </row>
    <row r="73" spans="1:9" s="409" customFormat="1" ht="21.15" customHeight="1" x14ac:dyDescent="0.25">
      <c r="A73" s="416" t="s">
        <v>238</v>
      </c>
      <c r="B73" s="416">
        <v>6</v>
      </c>
      <c r="C73" s="416">
        <v>6</v>
      </c>
      <c r="D73" s="44">
        <f t="shared" si="8"/>
        <v>0</v>
      </c>
    </row>
    <row r="74" spans="1:9" s="409" customFormat="1" ht="21.15" customHeight="1" x14ac:dyDescent="0.25">
      <c r="A74" s="416" t="s">
        <v>70</v>
      </c>
      <c r="B74" s="416">
        <v>3</v>
      </c>
      <c r="C74" s="416">
        <v>3</v>
      </c>
      <c r="D74" s="44">
        <f t="shared" si="8"/>
        <v>0</v>
      </c>
      <c r="E74" s="408"/>
    </row>
    <row r="76" spans="1:9" x14ac:dyDescent="0.25">
      <c r="E76" s="417"/>
    </row>
  </sheetData>
  <sheetProtection selectLockedCells="1" selectUnlockedCells="1"/>
  <mergeCells count="1">
    <mergeCell ref="B3:D3"/>
  </mergeCells>
  <phoneticPr fontId="26" type="noConversion"/>
  <printOptions horizontalCentered="1" gridLines="1"/>
  <pageMargins left="0.43307086614173229" right="0.43307086614173229" top="0.98425196850393704" bottom="0.23622047244094491" header="0.27559055118110237" footer="0.51181102362204722"/>
  <pageSetup paperSize="9" firstPageNumber="0" fitToHeight="0" orientation="portrait" r:id="rId1"/>
  <headerFooter alignWithMargins="0">
    <oddHeader>&amp;LBalatonszőlős Község
Önkormányzata
&amp;C&amp;"Arial,Félkövér"BEVÉTELEK ELŐIRÁNYZATA 2016. ÉV
2. melléklet
az 1/2016.(II.24.) rendelethez&amp;R&amp;P. oldal
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2"/>
  <sheetViews>
    <sheetView view="pageLayout" zoomScaleNormal="100" workbookViewId="0">
      <selection activeCell="A19" sqref="A19"/>
    </sheetView>
  </sheetViews>
  <sheetFormatPr defaultRowHeight="13.8" x14ac:dyDescent="0.25"/>
  <cols>
    <col min="1" max="1" width="70" style="114" customWidth="1"/>
    <col min="2" max="2" width="5.88671875" style="114" customWidth="1"/>
    <col min="3" max="3" width="6" style="114" customWidth="1"/>
    <col min="4" max="4" width="8.44140625" style="114" customWidth="1"/>
    <col min="5" max="5" width="13.5546875" style="114" customWidth="1"/>
    <col min="6" max="6" width="13.109375" style="157" customWidth="1"/>
    <col min="8" max="8" width="10.109375" bestFit="1" customWidth="1"/>
    <col min="257" max="257" width="77.5546875" customWidth="1"/>
    <col min="258" max="258" width="8.44140625" customWidth="1"/>
    <col min="260" max="260" width="11" bestFit="1" customWidth="1"/>
    <col min="261" max="261" width="15.33203125" customWidth="1"/>
    <col min="513" max="513" width="77.5546875" customWidth="1"/>
    <col min="514" max="514" width="8.44140625" customWidth="1"/>
    <col min="516" max="516" width="11" bestFit="1" customWidth="1"/>
    <col min="517" max="517" width="15.33203125" customWidth="1"/>
    <col min="769" max="769" width="77.5546875" customWidth="1"/>
    <col min="770" max="770" width="8.44140625" customWidth="1"/>
    <col min="772" max="772" width="11" bestFit="1" customWidth="1"/>
    <col min="773" max="773" width="15.33203125" customWidth="1"/>
    <col min="1025" max="1025" width="77.5546875" customWidth="1"/>
    <col min="1026" max="1026" width="8.44140625" customWidth="1"/>
    <col min="1028" max="1028" width="11" bestFit="1" customWidth="1"/>
    <col min="1029" max="1029" width="15.33203125" customWidth="1"/>
    <col min="1281" max="1281" width="77.5546875" customWidth="1"/>
    <col min="1282" max="1282" width="8.44140625" customWidth="1"/>
    <col min="1284" max="1284" width="11" bestFit="1" customWidth="1"/>
    <col min="1285" max="1285" width="15.33203125" customWidth="1"/>
    <col min="1537" max="1537" width="77.5546875" customWidth="1"/>
    <col min="1538" max="1538" width="8.44140625" customWidth="1"/>
    <col min="1540" max="1540" width="11" bestFit="1" customWidth="1"/>
    <col min="1541" max="1541" width="15.33203125" customWidth="1"/>
    <col min="1793" max="1793" width="77.5546875" customWidth="1"/>
    <col min="1794" max="1794" width="8.44140625" customWidth="1"/>
    <col min="1796" max="1796" width="11" bestFit="1" customWidth="1"/>
    <col min="1797" max="1797" width="15.33203125" customWidth="1"/>
    <col min="2049" max="2049" width="77.5546875" customWidth="1"/>
    <col min="2050" max="2050" width="8.44140625" customWidth="1"/>
    <col min="2052" max="2052" width="11" bestFit="1" customWidth="1"/>
    <col min="2053" max="2053" width="15.33203125" customWidth="1"/>
    <col min="2305" max="2305" width="77.5546875" customWidth="1"/>
    <col min="2306" max="2306" width="8.44140625" customWidth="1"/>
    <col min="2308" max="2308" width="11" bestFit="1" customWidth="1"/>
    <col min="2309" max="2309" width="15.33203125" customWidth="1"/>
    <col min="2561" max="2561" width="77.5546875" customWidth="1"/>
    <col min="2562" max="2562" width="8.44140625" customWidth="1"/>
    <col min="2564" max="2564" width="11" bestFit="1" customWidth="1"/>
    <col min="2565" max="2565" width="15.33203125" customWidth="1"/>
    <col min="2817" max="2817" width="77.5546875" customWidth="1"/>
    <col min="2818" max="2818" width="8.44140625" customWidth="1"/>
    <col min="2820" max="2820" width="11" bestFit="1" customWidth="1"/>
    <col min="2821" max="2821" width="15.33203125" customWidth="1"/>
    <col min="3073" max="3073" width="77.5546875" customWidth="1"/>
    <col min="3074" max="3074" width="8.44140625" customWidth="1"/>
    <col min="3076" max="3076" width="11" bestFit="1" customWidth="1"/>
    <col min="3077" max="3077" width="15.33203125" customWidth="1"/>
    <col min="3329" max="3329" width="77.5546875" customWidth="1"/>
    <col min="3330" max="3330" width="8.44140625" customWidth="1"/>
    <col min="3332" max="3332" width="11" bestFit="1" customWidth="1"/>
    <col min="3333" max="3333" width="15.33203125" customWidth="1"/>
    <col min="3585" max="3585" width="77.5546875" customWidth="1"/>
    <col min="3586" max="3586" width="8.44140625" customWidth="1"/>
    <col min="3588" max="3588" width="11" bestFit="1" customWidth="1"/>
    <col min="3589" max="3589" width="15.33203125" customWidth="1"/>
    <col min="3841" max="3841" width="77.5546875" customWidth="1"/>
    <col min="3842" max="3842" width="8.44140625" customWidth="1"/>
    <col min="3844" max="3844" width="11" bestFit="1" customWidth="1"/>
    <col min="3845" max="3845" width="15.33203125" customWidth="1"/>
    <col min="4097" max="4097" width="77.5546875" customWidth="1"/>
    <col min="4098" max="4098" width="8.44140625" customWidth="1"/>
    <col min="4100" max="4100" width="11" bestFit="1" customWidth="1"/>
    <col min="4101" max="4101" width="15.33203125" customWidth="1"/>
    <col min="4353" max="4353" width="77.5546875" customWidth="1"/>
    <col min="4354" max="4354" width="8.44140625" customWidth="1"/>
    <col min="4356" max="4356" width="11" bestFit="1" customWidth="1"/>
    <col min="4357" max="4357" width="15.33203125" customWidth="1"/>
    <col min="4609" max="4609" width="77.5546875" customWidth="1"/>
    <col min="4610" max="4610" width="8.44140625" customWidth="1"/>
    <col min="4612" max="4612" width="11" bestFit="1" customWidth="1"/>
    <col min="4613" max="4613" width="15.33203125" customWidth="1"/>
    <col min="4865" max="4865" width="77.5546875" customWidth="1"/>
    <col min="4866" max="4866" width="8.44140625" customWidth="1"/>
    <col min="4868" max="4868" width="11" bestFit="1" customWidth="1"/>
    <col min="4869" max="4869" width="15.33203125" customWidth="1"/>
    <col min="5121" max="5121" width="77.5546875" customWidth="1"/>
    <col min="5122" max="5122" width="8.44140625" customWidth="1"/>
    <col min="5124" max="5124" width="11" bestFit="1" customWidth="1"/>
    <col min="5125" max="5125" width="15.33203125" customWidth="1"/>
    <col min="5377" max="5377" width="77.5546875" customWidth="1"/>
    <col min="5378" max="5378" width="8.44140625" customWidth="1"/>
    <col min="5380" max="5380" width="11" bestFit="1" customWidth="1"/>
    <col min="5381" max="5381" width="15.33203125" customWidth="1"/>
    <col min="5633" max="5633" width="77.5546875" customWidth="1"/>
    <col min="5634" max="5634" width="8.44140625" customWidth="1"/>
    <col min="5636" max="5636" width="11" bestFit="1" customWidth="1"/>
    <col min="5637" max="5637" width="15.33203125" customWidth="1"/>
    <col min="5889" max="5889" width="77.5546875" customWidth="1"/>
    <col min="5890" max="5890" width="8.44140625" customWidth="1"/>
    <col min="5892" max="5892" width="11" bestFit="1" customWidth="1"/>
    <col min="5893" max="5893" width="15.33203125" customWidth="1"/>
    <col min="6145" max="6145" width="77.5546875" customWidth="1"/>
    <col min="6146" max="6146" width="8.44140625" customWidth="1"/>
    <col min="6148" max="6148" width="11" bestFit="1" customWidth="1"/>
    <col min="6149" max="6149" width="15.33203125" customWidth="1"/>
    <col min="6401" max="6401" width="77.5546875" customWidth="1"/>
    <col min="6402" max="6402" width="8.44140625" customWidth="1"/>
    <col min="6404" max="6404" width="11" bestFit="1" customWidth="1"/>
    <col min="6405" max="6405" width="15.33203125" customWidth="1"/>
    <col min="6657" max="6657" width="77.5546875" customWidth="1"/>
    <col min="6658" max="6658" width="8.44140625" customWidth="1"/>
    <col min="6660" max="6660" width="11" bestFit="1" customWidth="1"/>
    <col min="6661" max="6661" width="15.33203125" customWidth="1"/>
    <col min="6913" max="6913" width="77.5546875" customWidth="1"/>
    <col min="6914" max="6914" width="8.44140625" customWidth="1"/>
    <col min="6916" max="6916" width="11" bestFit="1" customWidth="1"/>
    <col min="6917" max="6917" width="15.33203125" customWidth="1"/>
    <col min="7169" max="7169" width="77.5546875" customWidth="1"/>
    <col min="7170" max="7170" width="8.44140625" customWidth="1"/>
    <col min="7172" max="7172" width="11" bestFit="1" customWidth="1"/>
    <col min="7173" max="7173" width="15.33203125" customWidth="1"/>
    <col min="7425" max="7425" width="77.5546875" customWidth="1"/>
    <col min="7426" max="7426" width="8.44140625" customWidth="1"/>
    <col min="7428" max="7428" width="11" bestFit="1" customWidth="1"/>
    <col min="7429" max="7429" width="15.33203125" customWidth="1"/>
    <col min="7681" max="7681" width="77.5546875" customWidth="1"/>
    <col min="7682" max="7682" width="8.44140625" customWidth="1"/>
    <col min="7684" max="7684" width="11" bestFit="1" customWidth="1"/>
    <col min="7685" max="7685" width="15.33203125" customWidth="1"/>
    <col min="7937" max="7937" width="77.5546875" customWidth="1"/>
    <col min="7938" max="7938" width="8.44140625" customWidth="1"/>
    <col min="7940" max="7940" width="11" bestFit="1" customWidth="1"/>
    <col min="7941" max="7941" width="15.33203125" customWidth="1"/>
    <col min="8193" max="8193" width="77.5546875" customWidth="1"/>
    <col min="8194" max="8194" width="8.44140625" customWidth="1"/>
    <col min="8196" max="8196" width="11" bestFit="1" customWidth="1"/>
    <col min="8197" max="8197" width="15.33203125" customWidth="1"/>
    <col min="8449" max="8449" width="77.5546875" customWidth="1"/>
    <col min="8450" max="8450" width="8.44140625" customWidth="1"/>
    <col min="8452" max="8452" width="11" bestFit="1" customWidth="1"/>
    <col min="8453" max="8453" width="15.33203125" customWidth="1"/>
    <col min="8705" max="8705" width="77.5546875" customWidth="1"/>
    <col min="8706" max="8706" width="8.44140625" customWidth="1"/>
    <col min="8708" max="8708" width="11" bestFit="1" customWidth="1"/>
    <col min="8709" max="8709" width="15.33203125" customWidth="1"/>
    <col min="8961" max="8961" width="77.5546875" customWidth="1"/>
    <col min="8962" max="8962" width="8.44140625" customWidth="1"/>
    <col min="8964" max="8964" width="11" bestFit="1" customWidth="1"/>
    <col min="8965" max="8965" width="15.33203125" customWidth="1"/>
    <col min="9217" max="9217" width="77.5546875" customWidth="1"/>
    <col min="9218" max="9218" width="8.44140625" customWidth="1"/>
    <col min="9220" max="9220" width="11" bestFit="1" customWidth="1"/>
    <col min="9221" max="9221" width="15.33203125" customWidth="1"/>
    <col min="9473" max="9473" width="77.5546875" customWidth="1"/>
    <col min="9474" max="9474" width="8.44140625" customWidth="1"/>
    <col min="9476" max="9476" width="11" bestFit="1" customWidth="1"/>
    <col min="9477" max="9477" width="15.33203125" customWidth="1"/>
    <col min="9729" max="9729" width="77.5546875" customWidth="1"/>
    <col min="9730" max="9730" width="8.44140625" customWidth="1"/>
    <col min="9732" max="9732" width="11" bestFit="1" customWidth="1"/>
    <col min="9733" max="9733" width="15.33203125" customWidth="1"/>
    <col min="9985" max="9985" width="77.5546875" customWidth="1"/>
    <col min="9986" max="9986" width="8.44140625" customWidth="1"/>
    <col min="9988" max="9988" width="11" bestFit="1" customWidth="1"/>
    <col min="9989" max="9989" width="15.33203125" customWidth="1"/>
    <col min="10241" max="10241" width="77.5546875" customWidth="1"/>
    <col min="10242" max="10242" width="8.44140625" customWidth="1"/>
    <col min="10244" max="10244" width="11" bestFit="1" customWidth="1"/>
    <col min="10245" max="10245" width="15.33203125" customWidth="1"/>
    <col min="10497" max="10497" width="77.5546875" customWidth="1"/>
    <col min="10498" max="10498" width="8.44140625" customWidth="1"/>
    <col min="10500" max="10500" width="11" bestFit="1" customWidth="1"/>
    <col min="10501" max="10501" width="15.33203125" customWidth="1"/>
    <col min="10753" max="10753" width="77.5546875" customWidth="1"/>
    <col min="10754" max="10754" width="8.44140625" customWidth="1"/>
    <col min="10756" max="10756" width="11" bestFit="1" customWidth="1"/>
    <col min="10757" max="10757" width="15.33203125" customWidth="1"/>
    <col min="11009" max="11009" width="77.5546875" customWidth="1"/>
    <col min="11010" max="11010" width="8.44140625" customWidth="1"/>
    <col min="11012" max="11012" width="11" bestFit="1" customWidth="1"/>
    <col min="11013" max="11013" width="15.33203125" customWidth="1"/>
    <col min="11265" max="11265" width="77.5546875" customWidth="1"/>
    <col min="11266" max="11266" width="8.44140625" customWidth="1"/>
    <col min="11268" max="11268" width="11" bestFit="1" customWidth="1"/>
    <col min="11269" max="11269" width="15.33203125" customWidth="1"/>
    <col min="11521" max="11521" width="77.5546875" customWidth="1"/>
    <col min="11522" max="11522" width="8.44140625" customWidth="1"/>
    <col min="11524" max="11524" width="11" bestFit="1" customWidth="1"/>
    <col min="11525" max="11525" width="15.33203125" customWidth="1"/>
    <col min="11777" max="11777" width="77.5546875" customWidth="1"/>
    <col min="11778" max="11778" width="8.44140625" customWidth="1"/>
    <col min="11780" max="11780" width="11" bestFit="1" customWidth="1"/>
    <col min="11781" max="11781" width="15.33203125" customWidth="1"/>
    <col min="12033" max="12033" width="77.5546875" customWidth="1"/>
    <col min="12034" max="12034" width="8.44140625" customWidth="1"/>
    <col min="12036" max="12036" width="11" bestFit="1" customWidth="1"/>
    <col min="12037" max="12037" width="15.33203125" customWidth="1"/>
    <col min="12289" max="12289" width="77.5546875" customWidth="1"/>
    <col min="12290" max="12290" width="8.44140625" customWidth="1"/>
    <col min="12292" max="12292" width="11" bestFit="1" customWidth="1"/>
    <col min="12293" max="12293" width="15.33203125" customWidth="1"/>
    <col min="12545" max="12545" width="77.5546875" customWidth="1"/>
    <col min="12546" max="12546" width="8.44140625" customWidth="1"/>
    <col min="12548" max="12548" width="11" bestFit="1" customWidth="1"/>
    <col min="12549" max="12549" width="15.33203125" customWidth="1"/>
    <col min="12801" max="12801" width="77.5546875" customWidth="1"/>
    <col min="12802" max="12802" width="8.44140625" customWidth="1"/>
    <col min="12804" max="12804" width="11" bestFit="1" customWidth="1"/>
    <col min="12805" max="12805" width="15.33203125" customWidth="1"/>
    <col min="13057" max="13057" width="77.5546875" customWidth="1"/>
    <col min="13058" max="13058" width="8.44140625" customWidth="1"/>
    <col min="13060" max="13060" width="11" bestFit="1" customWidth="1"/>
    <col min="13061" max="13061" width="15.33203125" customWidth="1"/>
    <col min="13313" max="13313" width="77.5546875" customWidth="1"/>
    <col min="13314" max="13314" width="8.44140625" customWidth="1"/>
    <col min="13316" max="13316" width="11" bestFit="1" customWidth="1"/>
    <col min="13317" max="13317" width="15.33203125" customWidth="1"/>
    <col min="13569" max="13569" width="77.5546875" customWidth="1"/>
    <col min="13570" max="13570" width="8.44140625" customWidth="1"/>
    <col min="13572" max="13572" width="11" bestFit="1" customWidth="1"/>
    <col min="13573" max="13573" width="15.33203125" customWidth="1"/>
    <col min="13825" max="13825" width="77.5546875" customWidth="1"/>
    <col min="13826" max="13826" width="8.44140625" customWidth="1"/>
    <col min="13828" max="13828" width="11" bestFit="1" customWidth="1"/>
    <col min="13829" max="13829" width="15.33203125" customWidth="1"/>
    <col min="14081" max="14081" width="77.5546875" customWidth="1"/>
    <col min="14082" max="14082" width="8.44140625" customWidth="1"/>
    <col min="14084" max="14084" width="11" bestFit="1" customWidth="1"/>
    <col min="14085" max="14085" width="15.33203125" customWidth="1"/>
    <col min="14337" max="14337" width="77.5546875" customWidth="1"/>
    <col min="14338" max="14338" width="8.44140625" customWidth="1"/>
    <col min="14340" max="14340" width="11" bestFit="1" customWidth="1"/>
    <col min="14341" max="14341" width="15.33203125" customWidth="1"/>
    <col min="14593" max="14593" width="77.5546875" customWidth="1"/>
    <col min="14594" max="14594" width="8.44140625" customWidth="1"/>
    <col min="14596" max="14596" width="11" bestFit="1" customWidth="1"/>
    <col min="14597" max="14597" width="15.33203125" customWidth="1"/>
    <col min="14849" max="14849" width="77.5546875" customWidth="1"/>
    <col min="14850" max="14850" width="8.44140625" customWidth="1"/>
    <col min="14852" max="14852" width="11" bestFit="1" customWidth="1"/>
    <col min="14853" max="14853" width="15.33203125" customWidth="1"/>
    <col min="15105" max="15105" width="77.5546875" customWidth="1"/>
    <col min="15106" max="15106" width="8.44140625" customWidth="1"/>
    <col min="15108" max="15108" width="11" bestFit="1" customWidth="1"/>
    <col min="15109" max="15109" width="15.33203125" customWidth="1"/>
    <col min="15361" max="15361" width="77.5546875" customWidth="1"/>
    <col min="15362" max="15362" width="8.44140625" customWidth="1"/>
    <col min="15364" max="15364" width="11" bestFit="1" customWidth="1"/>
    <col min="15365" max="15365" width="15.33203125" customWidth="1"/>
    <col min="15617" max="15617" width="77.5546875" customWidth="1"/>
    <col min="15618" max="15618" width="8.44140625" customWidth="1"/>
    <col min="15620" max="15620" width="11" bestFit="1" customWidth="1"/>
    <col min="15621" max="15621" width="15.33203125" customWidth="1"/>
    <col min="15873" max="15873" width="77.5546875" customWidth="1"/>
    <col min="15874" max="15874" width="8.44140625" customWidth="1"/>
    <col min="15876" max="15876" width="11" bestFit="1" customWidth="1"/>
    <col min="15877" max="15877" width="15.33203125" customWidth="1"/>
    <col min="16129" max="16129" width="77.5546875" customWidth="1"/>
    <col min="16130" max="16130" width="8.44140625" customWidth="1"/>
    <col min="16132" max="16132" width="11" bestFit="1" customWidth="1"/>
    <col min="16133" max="16133" width="15.33203125" customWidth="1"/>
  </cols>
  <sheetData>
    <row r="2" spans="1:8" ht="14.4" thickBot="1" x14ac:dyDescent="0.3"/>
    <row r="3" spans="1:8" ht="13.2" x14ac:dyDescent="0.25">
      <c r="A3" s="429" t="s">
        <v>226</v>
      </c>
      <c r="B3" s="431" t="s">
        <v>71</v>
      </c>
      <c r="C3" s="433" t="s">
        <v>72</v>
      </c>
      <c r="D3" s="435" t="s">
        <v>73</v>
      </c>
      <c r="E3" s="435" t="s">
        <v>145</v>
      </c>
      <c r="F3" s="427" t="s">
        <v>404</v>
      </c>
    </row>
    <row r="4" spans="1:8" ht="13.2" x14ac:dyDescent="0.25">
      <c r="A4" s="430"/>
      <c r="B4" s="432"/>
      <c r="C4" s="434"/>
      <c r="D4" s="436"/>
      <c r="E4" s="436"/>
      <c r="F4" s="428"/>
    </row>
    <row r="5" spans="1:8" x14ac:dyDescent="0.25">
      <c r="A5" s="115" t="s">
        <v>233</v>
      </c>
      <c r="B5" s="113"/>
      <c r="C5" s="116"/>
      <c r="D5" s="117"/>
      <c r="E5" s="375">
        <f>E6+E28</f>
        <v>14483463</v>
      </c>
      <c r="F5" s="375">
        <f>F6+F28</f>
        <v>14483463</v>
      </c>
      <c r="G5" s="157">
        <f>F5-E5</f>
        <v>0</v>
      </c>
      <c r="H5" s="157"/>
    </row>
    <row r="6" spans="1:8" x14ac:dyDescent="0.25">
      <c r="A6" s="115" t="s">
        <v>2</v>
      </c>
      <c r="B6" s="113"/>
      <c r="C6" s="116"/>
      <c r="D6" s="117"/>
      <c r="E6" s="375">
        <f>E7+E10+E20+E21+E23+E24+E26+E27</f>
        <v>14470255</v>
      </c>
      <c r="F6" s="375">
        <f>F7+F10+F20+F21+F23+F24+F26+F27</f>
        <v>14470255</v>
      </c>
    </row>
    <row r="7" spans="1:8" x14ac:dyDescent="0.25">
      <c r="A7" s="115" t="s">
        <v>74</v>
      </c>
      <c r="B7" s="113"/>
      <c r="C7" s="118"/>
      <c r="D7" s="117"/>
      <c r="E7" s="376">
        <f>E8</f>
        <v>0</v>
      </c>
      <c r="F7" s="376">
        <f>F8</f>
        <v>0</v>
      </c>
    </row>
    <row r="8" spans="1:8" x14ac:dyDescent="0.25">
      <c r="A8" s="110" t="s">
        <v>75</v>
      </c>
      <c r="B8" s="113"/>
      <c r="C8" s="119"/>
      <c r="D8" s="109"/>
      <c r="E8" s="377">
        <f>C8*D8</f>
        <v>0</v>
      </c>
      <c r="F8" s="378"/>
    </row>
    <row r="9" spans="1:8" x14ac:dyDescent="0.25">
      <c r="A9" s="110" t="s">
        <v>77</v>
      </c>
      <c r="B9" s="113"/>
      <c r="C9" s="118"/>
      <c r="D9" s="117"/>
      <c r="E9" s="379">
        <v>0</v>
      </c>
      <c r="F9" s="378"/>
    </row>
    <row r="10" spans="1:8" x14ac:dyDescent="0.25">
      <c r="A10" s="120" t="s">
        <v>292</v>
      </c>
      <c r="B10" s="113"/>
      <c r="C10" s="118"/>
      <c r="D10" s="117"/>
      <c r="E10" s="376">
        <f>E11+E12+E13+E14+E15+E16+E17+E18</f>
        <v>7493580</v>
      </c>
      <c r="F10" s="376">
        <f>F11+F12+F13+F14+F15+F16+F17+F18</f>
        <v>7493580</v>
      </c>
      <c r="G10" s="157"/>
    </row>
    <row r="11" spans="1:8" x14ac:dyDescent="0.25">
      <c r="A11" s="121" t="s">
        <v>76</v>
      </c>
      <c r="B11" s="113"/>
      <c r="C11" s="118"/>
      <c r="D11" s="117">
        <v>22300</v>
      </c>
      <c r="E11" s="377">
        <v>985660</v>
      </c>
      <c r="F11" s="378">
        <v>985660</v>
      </c>
    </row>
    <row r="12" spans="1:8" x14ac:dyDescent="0.25">
      <c r="A12" s="121" t="s">
        <v>77</v>
      </c>
      <c r="B12" s="113"/>
      <c r="C12" s="118"/>
      <c r="D12" s="117"/>
      <c r="E12" s="379"/>
      <c r="F12" s="378"/>
    </row>
    <row r="13" spans="1:8" x14ac:dyDescent="0.25">
      <c r="A13" s="121" t="s">
        <v>78</v>
      </c>
      <c r="B13" s="113"/>
      <c r="C13" s="116"/>
      <c r="D13" s="117"/>
      <c r="E13" s="377">
        <v>4928000</v>
      </c>
      <c r="F13" s="378">
        <v>4928000</v>
      </c>
    </row>
    <row r="14" spans="1:8" x14ac:dyDescent="0.25">
      <c r="A14" s="121" t="s">
        <v>77</v>
      </c>
      <c r="B14" s="113"/>
      <c r="C14" s="116"/>
      <c r="D14" s="117"/>
      <c r="E14" s="379"/>
      <c r="F14" s="378"/>
    </row>
    <row r="15" spans="1:8" x14ac:dyDescent="0.25">
      <c r="A15" s="121" t="s">
        <v>79</v>
      </c>
      <c r="B15" s="113"/>
      <c r="C15" s="116"/>
      <c r="D15" s="117"/>
      <c r="E15" s="377"/>
      <c r="F15" s="378"/>
    </row>
    <row r="16" spans="1:8" x14ac:dyDescent="0.25">
      <c r="A16" s="121" t="s">
        <v>77</v>
      </c>
      <c r="B16" s="113"/>
      <c r="C16" s="116"/>
      <c r="D16" s="117"/>
      <c r="E16" s="379"/>
      <c r="F16" s="378"/>
    </row>
    <row r="17" spans="1:6" x14ac:dyDescent="0.25">
      <c r="A17" s="121" t="s">
        <v>80</v>
      </c>
      <c r="B17" s="113"/>
      <c r="C17" s="116"/>
      <c r="D17" s="117"/>
      <c r="E17" s="377">
        <v>1579920</v>
      </c>
      <c r="F17" s="378">
        <v>1579920</v>
      </c>
    </row>
    <row r="18" spans="1:6" x14ac:dyDescent="0.25">
      <c r="A18" s="121" t="s">
        <v>77</v>
      </c>
      <c r="B18" s="113"/>
      <c r="C18" s="116"/>
      <c r="D18" s="117"/>
      <c r="E18" s="379"/>
      <c r="F18" s="378"/>
    </row>
    <row r="19" spans="1:6" x14ac:dyDescent="0.25">
      <c r="A19" s="115" t="s">
        <v>293</v>
      </c>
      <c r="B19" s="113"/>
      <c r="C19" s="116"/>
      <c r="D19" s="117"/>
      <c r="E19" s="375">
        <f>E20+E21</f>
        <v>6887425</v>
      </c>
      <c r="F19" s="375">
        <f>F20+F21</f>
        <v>6887425</v>
      </c>
    </row>
    <row r="20" spans="1:6" x14ac:dyDescent="0.25">
      <c r="A20" s="110" t="s">
        <v>229</v>
      </c>
      <c r="B20" s="112"/>
      <c r="C20" s="112"/>
      <c r="D20" s="109">
        <v>2700</v>
      </c>
      <c r="E20" s="377">
        <v>5000000</v>
      </c>
      <c r="F20" s="378">
        <v>5000000</v>
      </c>
    </row>
    <row r="21" spans="1:6" x14ac:dyDescent="0.25">
      <c r="A21" s="121" t="s">
        <v>77</v>
      </c>
      <c r="B21" s="113"/>
      <c r="C21" s="122"/>
      <c r="D21" s="109"/>
      <c r="E21" s="377">
        <v>1887425</v>
      </c>
      <c r="F21" s="378">
        <v>1887425</v>
      </c>
    </row>
    <row r="22" spans="1:6" x14ac:dyDescent="0.25">
      <c r="A22" s="115" t="s">
        <v>294</v>
      </c>
      <c r="B22" s="113"/>
      <c r="C22" s="122"/>
      <c r="D22" s="109"/>
      <c r="E22" s="376">
        <f>E23+E24</f>
        <v>89250</v>
      </c>
      <c r="F22" s="376">
        <f>F23+F24</f>
        <v>89250</v>
      </c>
    </row>
    <row r="23" spans="1:6" x14ac:dyDescent="0.25">
      <c r="A23" s="110" t="s">
        <v>86</v>
      </c>
      <c r="B23" s="113"/>
      <c r="C23" s="122"/>
      <c r="D23" s="123">
        <v>2550</v>
      </c>
      <c r="E23" s="380">
        <v>89250</v>
      </c>
      <c r="F23" s="378">
        <v>89250</v>
      </c>
    </row>
    <row r="24" spans="1:6" x14ac:dyDescent="0.25">
      <c r="A24" s="121" t="s">
        <v>77</v>
      </c>
      <c r="B24" s="113"/>
      <c r="C24" s="116"/>
      <c r="D24" s="124"/>
      <c r="E24" s="122"/>
      <c r="F24" s="378"/>
    </row>
    <row r="25" spans="1:6" x14ac:dyDescent="0.25">
      <c r="A25" s="125" t="s">
        <v>295</v>
      </c>
      <c r="B25" s="113"/>
      <c r="C25" s="122"/>
      <c r="D25" s="109"/>
      <c r="E25" s="381"/>
      <c r="F25" s="378"/>
    </row>
    <row r="26" spans="1:6" x14ac:dyDescent="0.25">
      <c r="A26" s="126" t="s">
        <v>296</v>
      </c>
      <c r="B26" s="113"/>
      <c r="C26" s="122"/>
      <c r="D26" s="109"/>
      <c r="E26" s="382"/>
      <c r="F26" s="378"/>
    </row>
    <row r="27" spans="1:6" x14ac:dyDescent="0.25">
      <c r="A27" s="121" t="s">
        <v>77</v>
      </c>
      <c r="B27" s="113"/>
      <c r="C27" s="122"/>
      <c r="D27" s="109"/>
      <c r="E27" s="377"/>
      <c r="F27" s="378"/>
    </row>
    <row r="28" spans="1:6" x14ac:dyDescent="0.25">
      <c r="A28" s="120" t="s">
        <v>303</v>
      </c>
      <c r="B28" s="113"/>
      <c r="C28" s="116"/>
      <c r="D28" s="116"/>
      <c r="E28" s="383">
        <v>13208</v>
      </c>
      <c r="F28" s="384">
        <v>13208</v>
      </c>
    </row>
    <row r="29" spans="1:6" x14ac:dyDescent="0.25">
      <c r="A29" s="121"/>
      <c r="B29" s="113"/>
      <c r="C29" s="122"/>
      <c r="D29" s="122"/>
      <c r="E29" s="385"/>
      <c r="F29" s="386"/>
    </row>
    <row r="30" spans="1:6" x14ac:dyDescent="0.25">
      <c r="A30" s="115" t="s">
        <v>297</v>
      </c>
      <c r="B30" s="113"/>
      <c r="C30" s="122"/>
      <c r="D30" s="109"/>
      <c r="E30" s="117"/>
      <c r="F30" s="378"/>
    </row>
    <row r="31" spans="1:6" x14ac:dyDescent="0.25">
      <c r="A31" s="126"/>
      <c r="B31" s="112"/>
      <c r="C31" s="112"/>
      <c r="D31" s="109"/>
      <c r="E31" s="380"/>
      <c r="F31" s="378"/>
    </row>
    <row r="32" spans="1:6" x14ac:dyDescent="0.25">
      <c r="A32" s="115" t="s">
        <v>234</v>
      </c>
      <c r="B32" s="113"/>
      <c r="C32" s="122"/>
      <c r="D32" s="109"/>
      <c r="E32" s="117">
        <f>E33+E36+E38</f>
        <v>6234055</v>
      </c>
      <c r="F32" s="117">
        <f>F33+F36+F38+F40</f>
        <v>6260344</v>
      </c>
    </row>
    <row r="33" spans="1:7" x14ac:dyDescent="0.25">
      <c r="A33" s="115" t="s">
        <v>81</v>
      </c>
      <c r="B33" s="113"/>
      <c r="C33" s="122"/>
      <c r="D33" s="109"/>
      <c r="E33" s="117">
        <f>SUM(E34:E35)</f>
        <v>3734055</v>
      </c>
      <c r="F33" s="117">
        <f>SUM(F34:F35)</f>
        <v>3734055</v>
      </c>
    </row>
    <row r="34" spans="1:7" x14ac:dyDescent="0.25">
      <c r="A34" s="110" t="s">
        <v>231</v>
      </c>
      <c r="B34" s="113"/>
      <c r="C34" s="122"/>
      <c r="D34" s="109"/>
      <c r="E34" s="109"/>
      <c r="F34" s="378"/>
    </row>
    <row r="35" spans="1:7" x14ac:dyDescent="0.25">
      <c r="A35" s="110" t="s">
        <v>230</v>
      </c>
      <c r="B35" s="113"/>
      <c r="C35" s="122"/>
      <c r="D35" s="109"/>
      <c r="E35" s="109">
        <v>3734055</v>
      </c>
      <c r="F35" s="378">
        <v>3734055</v>
      </c>
    </row>
    <row r="36" spans="1:7" x14ac:dyDescent="0.25">
      <c r="A36" s="115" t="s">
        <v>82</v>
      </c>
      <c r="B36" s="112"/>
      <c r="C36" s="122"/>
      <c r="D36" s="109"/>
      <c r="E36" s="117">
        <f>E37</f>
        <v>2500000</v>
      </c>
      <c r="F36" s="117">
        <f>F37</f>
        <v>2500000</v>
      </c>
    </row>
    <row r="37" spans="1:7" x14ac:dyDescent="0.25">
      <c r="A37" s="127" t="s">
        <v>351</v>
      </c>
      <c r="B37" s="112"/>
      <c r="C37" s="122"/>
      <c r="D37" s="109"/>
      <c r="E37" s="109">
        <v>2500000</v>
      </c>
      <c r="F37" s="378">
        <v>2500000</v>
      </c>
    </row>
    <row r="38" spans="1:7" x14ac:dyDescent="0.25">
      <c r="A38" s="115" t="s">
        <v>83</v>
      </c>
      <c r="B38" s="113"/>
      <c r="C38" s="128"/>
      <c r="D38" s="117"/>
      <c r="E38" s="117"/>
      <c r="F38" s="378"/>
    </row>
    <row r="39" spans="1:7" x14ac:dyDescent="0.25">
      <c r="A39" s="115"/>
      <c r="B39" s="113"/>
      <c r="C39" s="128"/>
      <c r="D39" s="117"/>
      <c r="E39" s="117"/>
      <c r="F39" s="378"/>
    </row>
    <row r="40" spans="1:7" s="388" customFormat="1" x14ac:dyDescent="0.25">
      <c r="A40" s="110" t="s">
        <v>405</v>
      </c>
      <c r="B40" s="112"/>
      <c r="C40" s="112"/>
      <c r="D40" s="122"/>
      <c r="E40" s="112"/>
      <c r="F40" s="386">
        <v>26289</v>
      </c>
      <c r="G40" s="387">
        <f>F40+F46</f>
        <v>85933</v>
      </c>
    </row>
    <row r="41" spans="1:7" x14ac:dyDescent="0.25">
      <c r="A41" s="110"/>
      <c r="B41" s="112"/>
      <c r="C41" s="112"/>
      <c r="D41" s="109"/>
      <c r="E41" s="389"/>
      <c r="F41" s="378"/>
    </row>
    <row r="42" spans="1:7" x14ac:dyDescent="0.25">
      <c r="A42" s="129" t="s">
        <v>84</v>
      </c>
      <c r="B42" s="111"/>
      <c r="C42" s="111"/>
      <c r="D42" s="111"/>
      <c r="E42" s="381">
        <f>E43</f>
        <v>1200000</v>
      </c>
      <c r="F42" s="381">
        <f>F43</f>
        <v>1200000</v>
      </c>
    </row>
    <row r="43" spans="1:7" x14ac:dyDescent="0.25">
      <c r="A43" s="130" t="s">
        <v>85</v>
      </c>
      <c r="B43" s="122"/>
      <c r="C43" s="122"/>
      <c r="D43" s="109"/>
      <c r="E43" s="380">
        <v>1200000</v>
      </c>
      <c r="F43" s="378">
        <v>1200000</v>
      </c>
    </row>
    <row r="44" spans="1:7" x14ac:dyDescent="0.25">
      <c r="A44" s="130"/>
      <c r="B44" s="122"/>
      <c r="C44" s="122"/>
      <c r="D44" s="109"/>
      <c r="E44" s="380"/>
      <c r="F44" s="378"/>
    </row>
    <row r="45" spans="1:7" x14ac:dyDescent="0.25">
      <c r="A45" s="390" t="s">
        <v>406</v>
      </c>
      <c r="B45" s="122"/>
      <c r="C45" s="122"/>
      <c r="D45" s="109"/>
      <c r="E45" s="380"/>
      <c r="F45" s="391">
        <f>F46</f>
        <v>59644</v>
      </c>
    </row>
    <row r="46" spans="1:7" s="388" customFormat="1" x14ac:dyDescent="0.25">
      <c r="A46" s="392" t="s">
        <v>407</v>
      </c>
      <c r="B46" s="122"/>
      <c r="C46" s="122"/>
      <c r="D46" s="122"/>
      <c r="E46" s="122"/>
      <c r="F46" s="386">
        <v>59644</v>
      </c>
    </row>
    <row r="47" spans="1:7" x14ac:dyDescent="0.25">
      <c r="A47" s="130"/>
      <c r="B47" s="122"/>
      <c r="C47" s="122"/>
      <c r="D47" s="109"/>
      <c r="E47" s="380"/>
      <c r="F47" s="378"/>
    </row>
    <row r="48" spans="1:7" x14ac:dyDescent="0.25">
      <c r="A48" s="130"/>
      <c r="B48" s="122"/>
      <c r="C48" s="122"/>
      <c r="D48" s="109"/>
      <c r="E48" s="380"/>
      <c r="F48" s="378"/>
    </row>
    <row r="49" spans="1:7" ht="14.4" thickBot="1" x14ac:dyDescent="0.3">
      <c r="A49" s="131" t="s">
        <v>87</v>
      </c>
      <c r="B49" s="132"/>
      <c r="C49" s="132"/>
      <c r="D49" s="132"/>
      <c r="E49" s="393">
        <f>E42+E32+E30+E5</f>
        <v>21917518</v>
      </c>
      <c r="F49" s="393">
        <f>F42+F32+F30+F5+F45</f>
        <v>22003451</v>
      </c>
      <c r="G49" s="157">
        <f>F49-E49</f>
        <v>85933</v>
      </c>
    </row>
    <row r="52" spans="1:7" x14ac:dyDescent="0.25">
      <c r="E52" s="394"/>
    </row>
  </sheetData>
  <mergeCells count="6">
    <mergeCell ref="F3:F4"/>
    <mergeCell ref="A3:A4"/>
    <mergeCell ref="B3:B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Header>&amp;LBalatonszőlős Község
Önkormányzata&amp;C&amp;"Arial,Félkövér"ÁLLAMI TÁMOGATÁSOK 2016. ÉV
2/a. melléklet
 az 1/2016.(II.24.)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4:H40"/>
  <sheetViews>
    <sheetView view="pageLayout" zoomScaleNormal="75" zoomScaleSheetLayoutView="80" workbookViewId="0">
      <selection activeCell="E5" sqref="E5"/>
    </sheetView>
  </sheetViews>
  <sheetFormatPr defaultColWidth="9.109375" defaultRowHeight="15" x14ac:dyDescent="0.25"/>
  <cols>
    <col min="1" max="1" width="49.6640625" style="353" customWidth="1"/>
    <col min="2" max="2" width="14.109375" style="353" customWidth="1"/>
    <col min="3" max="3" width="16.5546875" style="353" customWidth="1"/>
    <col min="4" max="4" width="16.33203125" style="353" customWidth="1"/>
    <col min="5" max="5" width="16.109375" style="353" customWidth="1"/>
    <col min="6" max="16384" width="9.109375" style="353"/>
  </cols>
  <sheetData>
    <row r="4" spans="1:5" ht="15.6" thickBot="1" x14ac:dyDescent="0.3"/>
    <row r="5" spans="1:5" s="355" customFormat="1" ht="51.75" customHeight="1" x14ac:dyDescent="0.25">
      <c r="A5" s="354" t="s">
        <v>226</v>
      </c>
      <c r="B5" s="301" t="s">
        <v>393</v>
      </c>
      <c r="C5" s="302" t="s">
        <v>394</v>
      </c>
      <c r="D5" s="303" t="s">
        <v>395</v>
      </c>
    </row>
    <row r="6" spans="1:5" ht="30.75" customHeight="1" x14ac:dyDescent="0.25">
      <c r="A6" s="356" t="s">
        <v>313</v>
      </c>
      <c r="B6" s="145"/>
      <c r="C6" s="357"/>
      <c r="D6" s="358"/>
    </row>
    <row r="7" spans="1:5" s="362" customFormat="1" ht="18.899999999999999" customHeight="1" x14ac:dyDescent="0.3">
      <c r="A7" s="359" t="s">
        <v>91</v>
      </c>
      <c r="B7" s="46">
        <v>7811000</v>
      </c>
      <c r="C7" s="360">
        <v>9197000</v>
      </c>
      <c r="D7" s="361">
        <f>C7-B7</f>
        <v>1386000</v>
      </c>
    </row>
    <row r="8" spans="1:5" s="362" customFormat="1" ht="18.899999999999999" customHeight="1" x14ac:dyDescent="0.3">
      <c r="A8" s="359" t="s">
        <v>92</v>
      </c>
      <c r="B8" s="46">
        <v>2036000</v>
      </c>
      <c r="C8" s="360">
        <v>2384000</v>
      </c>
      <c r="D8" s="361">
        <f>C8-B8</f>
        <v>348000</v>
      </c>
    </row>
    <row r="9" spans="1:5" s="362" customFormat="1" ht="18.899999999999999" customHeight="1" x14ac:dyDescent="0.3">
      <c r="A9" s="359" t="s">
        <v>93</v>
      </c>
      <c r="B9" s="46">
        <f>SUM(B10:B25)</f>
        <v>16893000</v>
      </c>
      <c r="C9" s="46">
        <f>SUM(C10:C25)</f>
        <v>17339000</v>
      </c>
      <c r="D9" s="361">
        <f>C9-B9</f>
        <v>446000</v>
      </c>
      <c r="E9" s="362">
        <f>D12+D13+D18+D19+D22+D25+D17</f>
        <v>446000</v>
      </c>
    </row>
    <row r="10" spans="1:5" ht="19.649999999999999" customHeight="1" x14ac:dyDescent="0.25">
      <c r="A10" s="363" t="s">
        <v>328</v>
      </c>
      <c r="B10" s="47">
        <v>225000</v>
      </c>
      <c r="C10" s="357">
        <v>225000</v>
      </c>
      <c r="D10" s="358">
        <f t="shared" ref="D10:D40" si="0">C10-B10</f>
        <v>0</v>
      </c>
    </row>
    <row r="11" spans="1:5" ht="19.649999999999999" customHeight="1" x14ac:dyDescent="0.25">
      <c r="A11" s="363" t="s">
        <v>329</v>
      </c>
      <c r="B11" s="47">
        <v>2716000</v>
      </c>
      <c r="C11" s="357">
        <v>2716000</v>
      </c>
      <c r="D11" s="358">
        <f t="shared" si="0"/>
        <v>0</v>
      </c>
    </row>
    <row r="12" spans="1:5" ht="19.649999999999999" customHeight="1" x14ac:dyDescent="0.25">
      <c r="A12" s="364" t="s">
        <v>304</v>
      </c>
      <c r="B12" s="47">
        <v>413000</v>
      </c>
      <c r="C12" s="357">
        <f>453000+100000</f>
        <v>553000</v>
      </c>
      <c r="D12" s="358">
        <f t="shared" si="0"/>
        <v>140000</v>
      </c>
    </row>
    <row r="13" spans="1:5" ht="19.649999999999999" customHeight="1" x14ac:dyDescent="0.25">
      <c r="A13" s="364" t="s">
        <v>305</v>
      </c>
      <c r="B13" s="47">
        <v>683000</v>
      </c>
      <c r="C13" s="357">
        <v>783000</v>
      </c>
      <c r="D13" s="358">
        <f t="shared" si="0"/>
        <v>100000</v>
      </c>
    </row>
    <row r="14" spans="1:5" ht="19.649999999999999" customHeight="1" x14ac:dyDescent="0.25">
      <c r="A14" s="364" t="s">
        <v>306</v>
      </c>
      <c r="B14" s="47">
        <v>2725000</v>
      </c>
      <c r="C14" s="357">
        <v>2725000</v>
      </c>
      <c r="D14" s="358">
        <f t="shared" si="0"/>
        <v>0</v>
      </c>
    </row>
    <row r="15" spans="1:5" ht="19.649999999999999" customHeight="1" x14ac:dyDescent="0.25">
      <c r="A15" s="364" t="s">
        <v>369</v>
      </c>
      <c r="B15" s="47"/>
      <c r="C15" s="357"/>
      <c r="D15" s="358">
        <f t="shared" si="0"/>
        <v>0</v>
      </c>
    </row>
    <row r="16" spans="1:5" ht="19.649999999999999" customHeight="1" x14ac:dyDescent="0.25">
      <c r="A16" s="364" t="s">
        <v>307</v>
      </c>
      <c r="B16" s="47">
        <v>1100000</v>
      </c>
      <c r="C16" s="357">
        <v>1100000</v>
      </c>
      <c r="D16" s="358">
        <f t="shared" si="0"/>
        <v>0</v>
      </c>
    </row>
    <row r="17" spans="1:8" ht="19.649999999999999" customHeight="1" x14ac:dyDescent="0.25">
      <c r="A17" s="364" t="s">
        <v>308</v>
      </c>
      <c r="B17" s="47">
        <v>1355000</v>
      </c>
      <c r="C17" s="357">
        <v>1232000</v>
      </c>
      <c r="D17" s="358">
        <f t="shared" si="0"/>
        <v>-123000</v>
      </c>
    </row>
    <row r="18" spans="1:8" ht="19.649999999999999" customHeight="1" x14ac:dyDescent="0.25">
      <c r="A18" s="364" t="s">
        <v>312</v>
      </c>
      <c r="B18" s="47">
        <v>3641000</v>
      </c>
      <c r="C18" s="357">
        <v>4041000</v>
      </c>
      <c r="D18" s="358">
        <f t="shared" si="0"/>
        <v>400000</v>
      </c>
    </row>
    <row r="19" spans="1:8" ht="19.649999999999999" customHeight="1" x14ac:dyDescent="0.25">
      <c r="A19" s="364" t="s">
        <v>360</v>
      </c>
      <c r="B19" s="47">
        <v>5000</v>
      </c>
      <c r="C19" s="357">
        <v>15000</v>
      </c>
      <c r="D19" s="358">
        <f t="shared" si="0"/>
        <v>10000</v>
      </c>
    </row>
    <row r="20" spans="1:8" ht="19.649999999999999" customHeight="1" x14ac:dyDescent="0.25">
      <c r="A20" s="364" t="s">
        <v>331</v>
      </c>
      <c r="B20" s="47">
        <v>60000</v>
      </c>
      <c r="C20" s="357">
        <v>60000</v>
      </c>
      <c r="D20" s="358">
        <f t="shared" si="0"/>
        <v>0</v>
      </c>
    </row>
    <row r="21" spans="1:8" ht="19.649999999999999" customHeight="1" x14ac:dyDescent="0.25">
      <c r="A21" s="364" t="s">
        <v>309</v>
      </c>
      <c r="B21" s="47">
        <v>2525000</v>
      </c>
      <c r="C21" s="357">
        <v>2525000</v>
      </c>
      <c r="D21" s="358">
        <f t="shared" si="0"/>
        <v>0</v>
      </c>
    </row>
    <row r="22" spans="1:8" ht="19.649999999999999" customHeight="1" x14ac:dyDescent="0.25">
      <c r="A22" s="364" t="s">
        <v>310</v>
      </c>
      <c r="B22" s="47">
        <v>270000</v>
      </c>
      <c r="C22" s="357">
        <v>389000</v>
      </c>
      <c r="D22" s="358">
        <f t="shared" si="0"/>
        <v>119000</v>
      </c>
    </row>
    <row r="23" spans="1:8" ht="19.649999999999999" customHeight="1" x14ac:dyDescent="0.25">
      <c r="A23" s="364" t="s">
        <v>370</v>
      </c>
      <c r="B23" s="47"/>
      <c r="C23" s="357"/>
      <c r="D23" s="358">
        <f t="shared" si="0"/>
        <v>0</v>
      </c>
    </row>
    <row r="24" spans="1:8" ht="19.649999999999999" customHeight="1" x14ac:dyDescent="0.25">
      <c r="A24" s="364" t="s">
        <v>371</v>
      </c>
      <c r="B24" s="47"/>
      <c r="C24" s="357"/>
      <c r="D24" s="358">
        <f t="shared" si="0"/>
        <v>0</v>
      </c>
    </row>
    <row r="25" spans="1:8" ht="19.649999999999999" customHeight="1" x14ac:dyDescent="0.25">
      <c r="A25" s="364" t="s">
        <v>311</v>
      </c>
      <c r="B25" s="47">
        <v>1175000</v>
      </c>
      <c r="C25" s="357">
        <f>1175000-200000</f>
        <v>975000</v>
      </c>
      <c r="D25" s="358">
        <f t="shared" si="0"/>
        <v>-200000</v>
      </c>
    </row>
    <row r="26" spans="1:8" s="362" customFormat="1" ht="15.6" x14ac:dyDescent="0.3">
      <c r="A26" s="359" t="s">
        <v>332</v>
      </c>
      <c r="B26" s="46">
        <f t="shared" ref="B26:C26" si="1">B27</f>
        <v>1810000</v>
      </c>
      <c r="C26" s="46">
        <f t="shared" si="1"/>
        <v>1810000</v>
      </c>
      <c r="D26" s="361">
        <f t="shared" si="0"/>
        <v>0</v>
      </c>
    </row>
    <row r="27" spans="1:8" ht="19.649999999999999" customHeight="1" x14ac:dyDescent="0.25">
      <c r="A27" s="364" t="s">
        <v>350</v>
      </c>
      <c r="B27" s="47">
        <v>1810000</v>
      </c>
      <c r="C27" s="357">
        <v>1810000</v>
      </c>
      <c r="D27" s="358">
        <f t="shared" si="0"/>
        <v>0</v>
      </c>
    </row>
    <row r="28" spans="1:8" s="362" customFormat="1" ht="28.5" customHeight="1" x14ac:dyDescent="0.3">
      <c r="A28" s="356" t="s">
        <v>94</v>
      </c>
      <c r="B28" s="46">
        <f>B29+B30+B33+B34+B35+B36+B37+B38</f>
        <v>9422000</v>
      </c>
      <c r="C28" s="46">
        <f>C29+C30+C33+C34+C35+C36+C37+C38</f>
        <v>10095000</v>
      </c>
      <c r="D28" s="361">
        <f t="shared" si="0"/>
        <v>673000</v>
      </c>
      <c r="E28" s="365"/>
      <c r="F28" s="366"/>
      <c r="G28" s="366"/>
      <c r="H28" s="366"/>
    </row>
    <row r="29" spans="1:8" ht="43.5" customHeight="1" x14ac:dyDescent="0.25">
      <c r="A29" s="367" t="s">
        <v>401</v>
      </c>
      <c r="B29" s="47">
        <v>8467000</v>
      </c>
      <c r="C29" s="357">
        <f>'[2]4.sz.tábla'!C3</f>
        <v>8743000</v>
      </c>
      <c r="D29" s="358">
        <f t="shared" si="0"/>
        <v>276000</v>
      </c>
      <c r="E29" s="365">
        <f>D29+D30</f>
        <v>673000</v>
      </c>
      <c r="F29" s="368"/>
      <c r="G29" s="368"/>
      <c r="H29" s="368"/>
    </row>
    <row r="30" spans="1:8" ht="21.75" customHeight="1" x14ac:dyDescent="0.25">
      <c r="A30" s="367" t="s">
        <v>372</v>
      </c>
      <c r="B30" s="47"/>
      <c r="C30" s="357">
        <f>C31+C32</f>
        <v>397000</v>
      </c>
      <c r="D30" s="358">
        <f t="shared" si="0"/>
        <v>397000</v>
      </c>
      <c r="E30" s="365"/>
      <c r="F30" s="368"/>
      <c r="G30" s="368"/>
      <c r="H30" s="368"/>
    </row>
    <row r="31" spans="1:8" ht="30" x14ac:dyDescent="0.3">
      <c r="A31" s="367" t="s">
        <v>402</v>
      </c>
      <c r="B31" s="47"/>
      <c r="C31" s="369">
        <v>136000</v>
      </c>
      <c r="D31" s="361"/>
      <c r="E31" s="365"/>
      <c r="F31" s="368"/>
      <c r="G31" s="368"/>
      <c r="H31" s="368"/>
    </row>
    <row r="32" spans="1:8" ht="30" x14ac:dyDescent="0.3">
      <c r="A32" s="367" t="s">
        <v>403</v>
      </c>
      <c r="B32" s="47"/>
      <c r="C32" s="369">
        <v>261000</v>
      </c>
      <c r="D32" s="361"/>
      <c r="E32" s="365"/>
      <c r="F32" s="368"/>
      <c r="G32" s="368"/>
      <c r="H32" s="368"/>
    </row>
    <row r="33" spans="1:8" ht="45" customHeight="1" x14ac:dyDescent="0.3">
      <c r="A33" s="367" t="s">
        <v>97</v>
      </c>
      <c r="B33" s="47"/>
      <c r="C33" s="357"/>
      <c r="D33" s="361"/>
      <c r="E33" s="365"/>
      <c r="F33" s="368"/>
      <c r="G33" s="368"/>
      <c r="H33" s="368"/>
    </row>
    <row r="34" spans="1:8" ht="30" customHeight="1" x14ac:dyDescent="0.3">
      <c r="A34" s="367" t="s">
        <v>98</v>
      </c>
      <c r="B34" s="47"/>
      <c r="C34" s="357"/>
      <c r="D34" s="361"/>
      <c r="E34" s="365"/>
      <c r="F34" s="368"/>
      <c r="G34" s="368"/>
      <c r="H34" s="368"/>
    </row>
    <row r="35" spans="1:8" ht="27" customHeight="1" x14ac:dyDescent="0.3">
      <c r="A35" s="367" t="s">
        <v>99</v>
      </c>
      <c r="B35" s="47"/>
      <c r="C35" s="357"/>
      <c r="D35" s="361"/>
      <c r="E35" s="370"/>
      <c r="F35" s="20"/>
      <c r="G35" s="20"/>
      <c r="H35" s="20"/>
    </row>
    <row r="36" spans="1:8" ht="29.25" customHeight="1" x14ac:dyDescent="0.3">
      <c r="A36" s="367" t="s">
        <v>100</v>
      </c>
      <c r="B36" s="47"/>
      <c r="C36" s="357"/>
      <c r="D36" s="361"/>
      <c r="E36" s="370"/>
      <c r="F36" s="20"/>
      <c r="G36" s="20"/>
      <c r="H36" s="20"/>
    </row>
    <row r="37" spans="1:8" ht="39.75" customHeight="1" x14ac:dyDescent="0.3">
      <c r="A37" s="367" t="s">
        <v>3</v>
      </c>
      <c r="B37" s="47"/>
      <c r="C37" s="357"/>
      <c r="D37" s="361"/>
      <c r="E37" s="370"/>
      <c r="F37" s="20"/>
      <c r="G37" s="20"/>
      <c r="H37" s="20"/>
    </row>
    <row r="38" spans="1:8" ht="31.5" customHeight="1" x14ac:dyDescent="0.3">
      <c r="A38" s="367" t="s">
        <v>101</v>
      </c>
      <c r="B38" s="47">
        <v>955000</v>
      </c>
      <c r="C38" s="357">
        <v>955000</v>
      </c>
      <c r="D38" s="361">
        <f t="shared" si="0"/>
        <v>0</v>
      </c>
      <c r="E38" s="370"/>
      <c r="F38" s="20"/>
      <c r="G38" s="20"/>
      <c r="H38" s="20"/>
    </row>
    <row r="39" spans="1:8" ht="19.649999999999999" customHeight="1" x14ac:dyDescent="0.3">
      <c r="A39" s="367"/>
      <c r="B39" s="47"/>
      <c r="C39" s="357"/>
      <c r="D39" s="361"/>
      <c r="E39" s="370"/>
      <c r="F39" s="20"/>
      <c r="G39" s="20"/>
      <c r="H39" s="20"/>
    </row>
    <row r="40" spans="1:8" s="362" customFormat="1" ht="31.8" thickBot="1" x14ac:dyDescent="0.35">
      <c r="A40" s="371" t="s">
        <v>102</v>
      </c>
      <c r="B40" s="372">
        <f>B7+B8+B9+B26+B28</f>
        <v>37972000</v>
      </c>
      <c r="C40" s="372">
        <f>C7+C8+C9+C26+C28</f>
        <v>40825000</v>
      </c>
      <c r="D40" s="373">
        <f t="shared" si="0"/>
        <v>2853000</v>
      </c>
      <c r="E40" s="374">
        <f>D7+D8+D9+D26+D28</f>
        <v>2853000</v>
      </c>
      <c r="F40" s="19"/>
      <c r="G40" s="19"/>
      <c r="H40" s="19"/>
    </row>
  </sheetData>
  <sheetProtection selectLockedCells="1" selectUnlockedCells="1"/>
  <phoneticPr fontId="26" type="noConversion"/>
  <printOptions horizontalCentered="1"/>
  <pageMargins left="0.74803149606299213" right="0.74803149606299213" top="0.78740157480314965" bottom="0.59055118110236227" header="0.51181102362204722" footer="0.51181102362204722"/>
  <pageSetup paperSize="9" scale="85" firstPageNumber="0" orientation="portrait" r:id="rId1"/>
  <headerFooter alignWithMargins="0">
    <oddHeader>&amp;LBalatonszőlős Község
Önkormányzata&amp;C&amp;"Arial,Félkövér"MŰKÖDÉSI KIADÁSOK 2016. ÉV
3. melléklet
az 1/2016.(II.24.) rendelethez&amp;R
&amp;P. oldal
 forint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E37"/>
  <sheetViews>
    <sheetView view="pageLayout" zoomScaleNormal="100" workbookViewId="0">
      <selection activeCell="F2" sqref="F2"/>
    </sheetView>
  </sheetViews>
  <sheetFormatPr defaultColWidth="9.109375" defaultRowHeight="15" x14ac:dyDescent="0.25"/>
  <cols>
    <col min="1" max="1" width="46.88671875" style="333" customWidth="1"/>
    <col min="2" max="2" width="14" style="333" customWidth="1"/>
    <col min="3" max="3" width="12.44140625" style="333" customWidth="1"/>
    <col min="4" max="4" width="14.44140625" style="333" customWidth="1"/>
    <col min="5" max="5" width="10.33203125" style="334" bestFit="1" customWidth="1"/>
    <col min="6" max="16384" width="9.109375" style="334"/>
  </cols>
  <sheetData>
    <row r="2" spans="1:5" ht="31.2" x14ac:dyDescent="0.25">
      <c r="A2" s="335" t="s">
        <v>89</v>
      </c>
      <c r="B2" s="336" t="s">
        <v>393</v>
      </c>
      <c r="C2" s="337" t="s">
        <v>394</v>
      </c>
      <c r="D2" s="337" t="s">
        <v>395</v>
      </c>
    </row>
    <row r="3" spans="1:5" ht="31.2" x14ac:dyDescent="0.25">
      <c r="A3" s="338" t="s">
        <v>314</v>
      </c>
      <c r="B3" s="339">
        <f>SUM(B4:B10)</f>
        <v>8467000</v>
      </c>
      <c r="C3" s="339">
        <f>SUM(C4:C10)</f>
        <v>8743000</v>
      </c>
      <c r="D3" s="339">
        <f>C3-B3</f>
        <v>276000</v>
      </c>
    </row>
    <row r="4" spans="1:5" ht="28.5" customHeight="1" x14ac:dyDescent="0.25">
      <c r="A4" s="340" t="s">
        <v>315</v>
      </c>
      <c r="B4" s="154">
        <v>2291000</v>
      </c>
      <c r="C4" s="154">
        <f>2291000-21000</f>
        <v>2270000</v>
      </c>
      <c r="D4" s="154">
        <f>C4-B4</f>
        <v>-21000</v>
      </c>
      <c r="E4" s="341">
        <f>D4+D8+D9+D5</f>
        <v>276000</v>
      </c>
    </row>
    <row r="5" spans="1:5" ht="28.5" customHeight="1" x14ac:dyDescent="0.25">
      <c r="A5" s="340" t="s">
        <v>316</v>
      </c>
      <c r="B5" s="154">
        <v>4850000</v>
      </c>
      <c r="C5" s="154">
        <f>4850000+232000</f>
        <v>5082000</v>
      </c>
      <c r="D5" s="154">
        <f t="shared" ref="D5:D10" si="0">C5-B5</f>
        <v>232000</v>
      </c>
      <c r="E5" s="341">
        <f>B6+B9+B10</f>
        <v>648000</v>
      </c>
    </row>
    <row r="6" spans="1:5" ht="28.5" customHeight="1" x14ac:dyDescent="0.25">
      <c r="A6" s="340" t="s">
        <v>333</v>
      </c>
      <c r="B6" s="154">
        <v>290000</v>
      </c>
      <c r="C6" s="154">
        <v>290000</v>
      </c>
      <c r="D6" s="154">
        <f t="shared" si="0"/>
        <v>0</v>
      </c>
      <c r="E6" s="341">
        <f>C6+C9+C10</f>
        <v>590000</v>
      </c>
    </row>
    <row r="7" spans="1:5" ht="28.5" customHeight="1" x14ac:dyDescent="0.25">
      <c r="A7" s="340" t="s">
        <v>368</v>
      </c>
      <c r="B7" s="154"/>
      <c r="C7" s="154"/>
      <c r="D7" s="154">
        <f t="shared" si="0"/>
        <v>0</v>
      </c>
    </row>
    <row r="8" spans="1:5" ht="28.5" customHeight="1" x14ac:dyDescent="0.25">
      <c r="A8" s="340" t="s">
        <v>323</v>
      </c>
      <c r="B8" s="154">
        <v>678000</v>
      </c>
      <c r="C8" s="154">
        <v>801000</v>
      </c>
      <c r="D8" s="154">
        <f t="shared" si="0"/>
        <v>123000</v>
      </c>
    </row>
    <row r="9" spans="1:5" ht="28.5" customHeight="1" x14ac:dyDescent="0.25">
      <c r="A9" s="342" t="s">
        <v>317</v>
      </c>
      <c r="B9" s="154">
        <v>58000</v>
      </c>
      <c r="C9" s="154">
        <v>0</v>
      </c>
      <c r="D9" s="154">
        <f t="shared" si="0"/>
        <v>-58000</v>
      </c>
    </row>
    <row r="10" spans="1:5" ht="28.5" customHeight="1" x14ac:dyDescent="0.25">
      <c r="A10" s="343" t="s">
        <v>318</v>
      </c>
      <c r="B10" s="154">
        <v>300000</v>
      </c>
      <c r="C10" s="154">
        <v>300000</v>
      </c>
      <c r="D10" s="154">
        <f t="shared" si="0"/>
        <v>0</v>
      </c>
    </row>
    <row r="11" spans="1:5" ht="31.2" x14ac:dyDescent="0.25">
      <c r="A11" s="338" t="s">
        <v>319</v>
      </c>
      <c r="B11" s="339">
        <f>SUM(B12:B17)</f>
        <v>955000</v>
      </c>
      <c r="C11" s="339">
        <f>SUM(C12:C17)</f>
        <v>955000</v>
      </c>
      <c r="D11" s="339">
        <f>C11-B11</f>
        <v>0</v>
      </c>
    </row>
    <row r="12" spans="1:5" ht="28.5" customHeight="1" x14ac:dyDescent="0.25">
      <c r="A12" s="344" t="s">
        <v>356</v>
      </c>
      <c r="B12" s="154">
        <v>30000</v>
      </c>
      <c r="C12" s="154">
        <v>30000</v>
      </c>
      <c r="D12" s="154">
        <f>C12-B12</f>
        <v>0</v>
      </c>
    </row>
    <row r="13" spans="1:5" ht="28.5" customHeight="1" x14ac:dyDescent="0.25">
      <c r="A13" s="344" t="s">
        <v>357</v>
      </c>
      <c r="B13" s="154">
        <v>150000</v>
      </c>
      <c r="C13" s="154">
        <v>150000</v>
      </c>
      <c r="D13" s="154">
        <f t="shared" ref="D13:D16" si="1">C13-B13</f>
        <v>0</v>
      </c>
    </row>
    <row r="14" spans="1:5" ht="28.5" customHeight="1" x14ac:dyDescent="0.25">
      <c r="A14" s="344" t="s">
        <v>320</v>
      </c>
      <c r="B14" s="154">
        <v>325000</v>
      </c>
      <c r="C14" s="154">
        <v>325000</v>
      </c>
      <c r="D14" s="154">
        <f t="shared" si="1"/>
        <v>0</v>
      </c>
    </row>
    <row r="15" spans="1:5" ht="28.5" customHeight="1" x14ac:dyDescent="0.25">
      <c r="A15" s="344" t="s">
        <v>359</v>
      </c>
      <c r="B15" s="154">
        <v>50000</v>
      </c>
      <c r="C15" s="154">
        <v>50000</v>
      </c>
      <c r="D15" s="154">
        <f t="shared" si="1"/>
        <v>0</v>
      </c>
    </row>
    <row r="16" spans="1:5" ht="28.5" customHeight="1" x14ac:dyDescent="0.25">
      <c r="A16" s="344" t="s">
        <v>358</v>
      </c>
      <c r="B16" s="154">
        <v>400000</v>
      </c>
      <c r="C16" s="154">
        <v>400000</v>
      </c>
      <c r="D16" s="154">
        <f t="shared" si="1"/>
        <v>0</v>
      </c>
    </row>
    <row r="17" spans="1:4" ht="28.5" customHeight="1" x14ac:dyDescent="0.25">
      <c r="A17" s="344"/>
      <c r="B17" s="154"/>
      <c r="C17" s="154"/>
      <c r="D17" s="154"/>
    </row>
    <row r="18" spans="1:4" ht="42" customHeight="1" x14ac:dyDescent="0.3">
      <c r="A18" s="345" t="s">
        <v>321</v>
      </c>
      <c r="B18" s="159">
        <f>SUM(B19:B19)</f>
        <v>0</v>
      </c>
      <c r="C18" s="159">
        <f>SUM(C19:C19)</f>
        <v>0</v>
      </c>
      <c r="D18" s="159">
        <v>0</v>
      </c>
    </row>
    <row r="19" spans="1:4" x14ac:dyDescent="0.25">
      <c r="A19" s="344"/>
      <c r="B19" s="154"/>
      <c r="C19" s="154"/>
      <c r="D19" s="154"/>
    </row>
    <row r="20" spans="1:4" ht="15.6" x14ac:dyDescent="0.3">
      <c r="A20" s="346" t="s">
        <v>322</v>
      </c>
      <c r="B20" s="154"/>
      <c r="C20" s="154"/>
      <c r="D20" s="154"/>
    </row>
    <row r="21" spans="1:4" x14ac:dyDescent="0.25">
      <c r="A21" s="344"/>
      <c r="B21" s="154"/>
      <c r="C21" s="154"/>
      <c r="D21" s="154"/>
    </row>
    <row r="22" spans="1:4" ht="15.6" x14ac:dyDescent="0.3">
      <c r="A22" s="347" t="s">
        <v>90</v>
      </c>
      <c r="B22" s="348">
        <f>B11+B3</f>
        <v>9422000</v>
      </c>
      <c r="C22" s="348">
        <f>C11+C3</f>
        <v>9698000</v>
      </c>
      <c r="D22" s="348">
        <f>D11+D3</f>
        <v>276000</v>
      </c>
    </row>
    <row r="23" spans="1:4" x14ac:dyDescent="0.25">
      <c r="A23" s="349"/>
    </row>
    <row r="24" spans="1:4" ht="15.6" x14ac:dyDescent="0.3">
      <c r="B24" s="350"/>
      <c r="C24" s="350"/>
      <c r="D24" s="350"/>
    </row>
    <row r="29" spans="1:4" x14ac:dyDescent="0.25">
      <c r="B29" s="351"/>
      <c r="C29" s="352"/>
      <c r="D29" s="352"/>
    </row>
    <row r="30" spans="1:4" x14ac:dyDescent="0.25">
      <c r="C30" s="352"/>
      <c r="D30" s="352"/>
    </row>
    <row r="31" spans="1:4" x14ac:dyDescent="0.25">
      <c r="C31" s="352"/>
      <c r="D31" s="352"/>
    </row>
    <row r="35" spans="2:4" x14ac:dyDescent="0.25">
      <c r="B35" s="334"/>
      <c r="C35" s="334"/>
      <c r="D35" s="334"/>
    </row>
    <row r="36" spans="2:4" x14ac:dyDescent="0.25">
      <c r="B36" s="334"/>
      <c r="C36" s="334"/>
      <c r="D36" s="334"/>
    </row>
    <row r="37" spans="2:4" x14ac:dyDescent="0.25">
      <c r="B37" s="334"/>
      <c r="C37" s="334"/>
      <c r="D37" s="334"/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&amp;LBalatonszőlős Község
Önkormányzata&amp;CMŰKÖDÉSI KIADÁSOK 2016. ÉV
4. melléklet
az 1/2016.(II.24.) rendelethez&amp;R&amp;P. oldal
 forint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22"/>
  <sheetViews>
    <sheetView view="pageLayout" zoomScaleNormal="80" zoomScaleSheetLayoutView="80" workbookViewId="0">
      <selection activeCell="F2" sqref="F2"/>
    </sheetView>
  </sheetViews>
  <sheetFormatPr defaultColWidth="9.109375" defaultRowHeight="18" customHeight="1" x14ac:dyDescent="0.25"/>
  <cols>
    <col min="1" max="1" width="58.109375" style="26" customWidth="1"/>
    <col min="2" max="2" width="13.6640625" style="27" customWidth="1"/>
    <col min="3" max="3" width="12.109375" style="27" customWidth="1"/>
    <col min="4" max="4" width="13.6640625" style="27" customWidth="1"/>
    <col min="5" max="5" width="16.109375" style="27" customWidth="1"/>
    <col min="6" max="6" width="16.88671875" style="27" customWidth="1"/>
    <col min="7" max="7" width="16.44140625" style="304" customWidth="1"/>
    <col min="8" max="8" width="23.88671875" style="27" customWidth="1"/>
    <col min="9" max="16384" width="9.109375" style="27"/>
  </cols>
  <sheetData>
    <row r="1" spans="1:7" ht="48.75" customHeight="1" x14ac:dyDescent="0.3">
      <c r="A1" s="300" t="s">
        <v>89</v>
      </c>
      <c r="B1" s="301" t="s">
        <v>393</v>
      </c>
      <c r="C1" s="302" t="s">
        <v>394</v>
      </c>
      <c r="D1" s="303" t="s">
        <v>395</v>
      </c>
    </row>
    <row r="2" spans="1:7" s="134" customFormat="1" ht="30" customHeight="1" x14ac:dyDescent="0.3">
      <c r="A2" s="133" t="s">
        <v>324</v>
      </c>
      <c r="B2" s="143">
        <f>B3+B4+B5+B6</f>
        <v>3436000</v>
      </c>
      <c r="C2" s="143">
        <f>C3+C4+C5+C6+C8+C9+C7</f>
        <v>3941000</v>
      </c>
      <c r="D2" s="305">
        <f>C2-B2</f>
        <v>505000</v>
      </c>
      <c r="G2" s="135"/>
    </row>
    <row r="3" spans="1:7" s="134" customFormat="1" ht="19.649999999999999" customHeight="1" x14ac:dyDescent="0.25">
      <c r="A3" s="136" t="s">
        <v>391</v>
      </c>
      <c r="B3" s="144">
        <v>1000000</v>
      </c>
      <c r="C3" s="144">
        <v>1000000</v>
      </c>
      <c r="D3" s="306">
        <f>C3-B3</f>
        <v>0</v>
      </c>
      <c r="E3" s="134">
        <f>D7+D8+D9</f>
        <v>505000</v>
      </c>
      <c r="G3" s="135"/>
    </row>
    <row r="4" spans="1:7" s="134" customFormat="1" ht="19.649999999999999" customHeight="1" x14ac:dyDescent="0.25">
      <c r="A4" s="136" t="s">
        <v>363</v>
      </c>
      <c r="B4" s="144">
        <v>500000</v>
      </c>
      <c r="C4" s="144">
        <v>500000</v>
      </c>
      <c r="D4" s="306">
        <f t="shared" ref="D4:D9" si="0">C4-B4</f>
        <v>0</v>
      </c>
      <c r="E4" s="134">
        <f>B4+B5+B6</f>
        <v>2436000</v>
      </c>
      <c r="G4" s="135"/>
    </row>
    <row r="5" spans="1:7" s="134" customFormat="1" ht="19.649999999999999" customHeight="1" x14ac:dyDescent="0.25">
      <c r="A5" s="136" t="s">
        <v>364</v>
      </c>
      <c r="B5" s="144">
        <v>300000</v>
      </c>
      <c r="C5" s="144">
        <v>300000</v>
      </c>
      <c r="D5" s="306">
        <f t="shared" si="0"/>
        <v>0</v>
      </c>
      <c r="E5" s="134">
        <f>E4+C7+C8+C9</f>
        <v>2941000</v>
      </c>
      <c r="G5" s="135"/>
    </row>
    <row r="6" spans="1:7" s="134" customFormat="1" ht="19.649999999999999" customHeight="1" x14ac:dyDescent="0.25">
      <c r="A6" s="136" t="s">
        <v>365</v>
      </c>
      <c r="B6" s="144">
        <v>1636000</v>
      </c>
      <c r="C6" s="144">
        <v>1636000</v>
      </c>
      <c r="D6" s="306">
        <f t="shared" si="0"/>
        <v>0</v>
      </c>
      <c r="G6" s="135"/>
    </row>
    <row r="7" spans="1:7" s="134" customFormat="1" ht="19.649999999999999" customHeight="1" x14ac:dyDescent="0.3">
      <c r="A7" s="307" t="s">
        <v>397</v>
      </c>
      <c r="B7" s="308"/>
      <c r="C7" s="308">
        <v>350000</v>
      </c>
      <c r="D7" s="306">
        <f t="shared" si="0"/>
        <v>350000</v>
      </c>
      <c r="G7" s="135"/>
    </row>
    <row r="8" spans="1:7" s="134" customFormat="1" ht="19.649999999999999" customHeight="1" x14ac:dyDescent="0.3">
      <c r="A8" s="309" t="s">
        <v>398</v>
      </c>
      <c r="B8" s="310"/>
      <c r="C8" s="308">
        <v>5000</v>
      </c>
      <c r="D8" s="306">
        <f t="shared" si="0"/>
        <v>5000</v>
      </c>
      <c r="G8" s="135"/>
    </row>
    <row r="9" spans="1:7" s="134" customFormat="1" ht="19.649999999999999" customHeight="1" x14ac:dyDescent="0.3">
      <c r="A9" s="307" t="s">
        <v>399</v>
      </c>
      <c r="B9" s="308"/>
      <c r="C9" s="308">
        <v>150000</v>
      </c>
      <c r="D9" s="306">
        <f t="shared" si="0"/>
        <v>150000</v>
      </c>
      <c r="G9" s="135"/>
    </row>
    <row r="10" spans="1:7" s="139" customFormat="1" ht="27" customHeight="1" x14ac:dyDescent="0.3">
      <c r="A10" s="311" t="s">
        <v>325</v>
      </c>
      <c r="B10" s="137">
        <f>B11+B12</f>
        <v>1009000</v>
      </c>
      <c r="C10" s="137">
        <f>C11+C12</f>
        <v>1009000</v>
      </c>
      <c r="D10" s="312">
        <f>C10-B10</f>
        <v>0</v>
      </c>
      <c r="E10" s="138"/>
      <c r="G10" s="140"/>
    </row>
    <row r="11" spans="1:7" s="139" customFormat="1" ht="27" customHeight="1" x14ac:dyDescent="0.25">
      <c r="A11" s="313" t="s">
        <v>366</v>
      </c>
      <c r="B11" s="141">
        <v>120000</v>
      </c>
      <c r="C11" s="141">
        <v>120000</v>
      </c>
      <c r="D11" s="314">
        <f>C11-B11</f>
        <v>0</v>
      </c>
      <c r="E11" s="138"/>
      <c r="G11" s="140"/>
    </row>
    <row r="12" spans="1:7" s="139" customFormat="1" ht="27" customHeight="1" x14ac:dyDescent="0.25">
      <c r="A12" s="313" t="s">
        <v>367</v>
      </c>
      <c r="B12" s="141">
        <v>889000</v>
      </c>
      <c r="C12" s="141">
        <v>889000</v>
      </c>
      <c r="D12" s="314">
        <f t="shared" ref="D12" si="1">C12-B12</f>
        <v>0</v>
      </c>
      <c r="E12" s="138"/>
      <c r="G12" s="140"/>
    </row>
    <row r="13" spans="1:7" s="139" customFormat="1" ht="27" customHeight="1" x14ac:dyDescent="0.25">
      <c r="A13" s="313"/>
      <c r="B13" s="141"/>
      <c r="C13" s="141"/>
      <c r="D13" s="314"/>
      <c r="E13" s="138"/>
      <c r="G13" s="140"/>
    </row>
    <row r="14" spans="1:7" s="139" customFormat="1" ht="31.5" customHeight="1" x14ac:dyDescent="0.3">
      <c r="A14" s="311" t="s">
        <v>326</v>
      </c>
      <c r="B14" s="142">
        <v>0</v>
      </c>
      <c r="C14" s="142">
        <f>C15</f>
        <v>21000</v>
      </c>
      <c r="D14" s="315">
        <f>C14-B14</f>
        <v>21000</v>
      </c>
      <c r="G14" s="140"/>
    </row>
    <row r="15" spans="1:7" s="139" customFormat="1" ht="31.5" customHeight="1" x14ac:dyDescent="0.3">
      <c r="A15" s="316" t="s">
        <v>315</v>
      </c>
      <c r="B15" s="142"/>
      <c r="C15" s="317">
        <v>21000</v>
      </c>
      <c r="D15" s="318">
        <f>C15-B15</f>
        <v>21000</v>
      </c>
      <c r="G15" s="140"/>
    </row>
    <row r="16" spans="1:7" s="321" customFormat="1" ht="16.5" customHeight="1" x14ac:dyDescent="0.3">
      <c r="A16" s="319"/>
      <c r="B16" s="25"/>
      <c r="C16" s="25"/>
      <c r="D16" s="320"/>
      <c r="G16" s="322"/>
    </row>
    <row r="17" spans="1:7" s="326" customFormat="1" ht="18" customHeight="1" x14ac:dyDescent="0.3">
      <c r="A17" s="323" t="s">
        <v>106</v>
      </c>
      <c r="B17" s="324"/>
      <c r="C17" s="324"/>
      <c r="D17" s="325"/>
      <c r="G17" s="327"/>
    </row>
    <row r="18" spans="1:7" s="321" customFormat="1" ht="21" customHeight="1" x14ac:dyDescent="0.3">
      <c r="A18" s="328" t="s">
        <v>107</v>
      </c>
      <c r="B18" s="25"/>
      <c r="C18" s="25"/>
      <c r="D18" s="320"/>
      <c r="G18" s="322"/>
    </row>
    <row r="19" spans="1:7" s="321" customFormat="1" ht="21" customHeight="1" x14ac:dyDescent="0.3">
      <c r="A19" s="328" t="s">
        <v>103</v>
      </c>
      <c r="B19" s="25"/>
      <c r="C19" s="25"/>
      <c r="D19" s="320"/>
      <c r="G19" s="322"/>
    </row>
    <row r="20" spans="1:7" s="321" customFormat="1" ht="21" customHeight="1" x14ac:dyDescent="0.3">
      <c r="A20" s="328" t="s">
        <v>239</v>
      </c>
      <c r="B20" s="25">
        <v>1104000</v>
      </c>
      <c r="C20" s="25">
        <f>1104000+526000</f>
        <v>1630000</v>
      </c>
      <c r="D20" s="320">
        <f>C20-B20</f>
        <v>526000</v>
      </c>
      <c r="E20" s="321" t="s">
        <v>400</v>
      </c>
      <c r="G20" s="322"/>
    </row>
    <row r="21" spans="1:7" s="326" customFormat="1" ht="18" customHeight="1" x14ac:dyDescent="0.3">
      <c r="A21" s="323" t="s">
        <v>108</v>
      </c>
      <c r="B21" s="324">
        <f>SUM(B18:B20)</f>
        <v>1104000</v>
      </c>
      <c r="C21" s="324">
        <f>SUM(C18:C20)</f>
        <v>1630000</v>
      </c>
      <c r="D21" s="329">
        <f>SUM(D18:D20)</f>
        <v>526000</v>
      </c>
      <c r="G21" s="327"/>
    </row>
    <row r="22" spans="1:7" s="326" customFormat="1" ht="18" customHeight="1" thickBot="1" x14ac:dyDescent="0.35">
      <c r="A22" s="330" t="s">
        <v>109</v>
      </c>
      <c r="B22" s="331">
        <f>B2+B10+B14+B21</f>
        <v>5549000</v>
      </c>
      <c r="C22" s="331">
        <f>C2+C10+C14+C21</f>
        <v>6601000</v>
      </c>
      <c r="D22" s="332">
        <f>D2+D10+D14+D21</f>
        <v>1052000</v>
      </c>
      <c r="E22" s="326">
        <f>D2+D10+D21+D14</f>
        <v>1052000</v>
      </c>
      <c r="G22" s="327"/>
    </row>
  </sheetData>
  <sheetProtection selectLockedCells="1" selectUnlockedCells="1"/>
  <phoneticPr fontId="26" type="noConversion"/>
  <printOptions horizontalCentered="1"/>
  <pageMargins left="0.23622047244094491" right="0.23622047244094491" top="1.1023622047244095" bottom="0.31496062992125984" header="0.39370078740157483" footer="0.51181102362204722"/>
  <pageSetup paperSize="9" firstPageNumber="0" orientation="portrait" r:id="rId1"/>
  <headerFooter alignWithMargins="0">
    <oddHeader>&amp;LBalatonszőlős Község
Önkormányzata&amp;C&amp;"Arial,Félkövér"FELHALMOZÁSI KIADÁSOK 2016. ÉV
5. melléklet
az 1/2016.(II.24.) rendelethez&amp;R
 forint
&amp;P. oldal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J61"/>
  <sheetViews>
    <sheetView view="pageLayout" zoomScaleNormal="100" zoomScaleSheetLayoutView="89" workbookViewId="0">
      <selection activeCell="J4" sqref="J4"/>
    </sheetView>
  </sheetViews>
  <sheetFormatPr defaultColWidth="9.109375" defaultRowHeight="13.2" x14ac:dyDescent="0.25"/>
  <cols>
    <col min="1" max="1" width="39.33203125" style="274" bestFit="1" customWidth="1"/>
    <col min="2" max="3" width="10.109375" style="18" bestFit="1" customWidth="1"/>
    <col min="4" max="4" width="9.5546875" style="18" bestFit="1" customWidth="1"/>
    <col min="5" max="5" width="43" style="274" bestFit="1" customWidth="1"/>
    <col min="6" max="7" width="10.109375" style="18" bestFit="1" customWidth="1"/>
    <col min="8" max="8" width="12" style="18" bestFit="1" customWidth="1"/>
    <col min="9" max="9" width="9.109375" style="18"/>
    <col min="10" max="10" width="10.5546875" style="18" customWidth="1"/>
    <col min="11" max="11" width="9.109375" style="18"/>
    <col min="12" max="12" width="12.33203125" style="18" customWidth="1"/>
    <col min="13" max="16384" width="9.109375" style="18"/>
  </cols>
  <sheetData>
    <row r="2" spans="1:10" x14ac:dyDescent="0.25">
      <c r="E2" s="275"/>
      <c r="F2" s="276"/>
      <c r="G2" s="276"/>
      <c r="H2" s="276"/>
    </row>
    <row r="4" spans="1:10" ht="15.75" customHeight="1" x14ac:dyDescent="0.25">
      <c r="A4" s="437" t="s">
        <v>298</v>
      </c>
      <c r="B4" s="437"/>
      <c r="C4" s="437"/>
      <c r="D4" s="437"/>
      <c r="E4" s="437"/>
      <c r="F4" s="437"/>
      <c r="G4" s="437"/>
      <c r="H4" s="437"/>
    </row>
    <row r="5" spans="1:10" ht="13.8" thickBot="1" x14ac:dyDescent="0.3"/>
    <row r="6" spans="1:10" s="274" customFormat="1" ht="39.75" customHeight="1" x14ac:dyDescent="0.25">
      <c r="A6" s="277" t="s">
        <v>110</v>
      </c>
      <c r="B6" s="252" t="s">
        <v>393</v>
      </c>
      <c r="C6" s="253" t="s">
        <v>394</v>
      </c>
      <c r="D6" s="253" t="s">
        <v>395</v>
      </c>
      <c r="E6" s="278" t="s">
        <v>111</v>
      </c>
      <c r="F6" s="252" t="s">
        <v>393</v>
      </c>
      <c r="G6" s="253" t="s">
        <v>394</v>
      </c>
      <c r="H6" s="255" t="s">
        <v>395</v>
      </c>
      <c r="I6" s="279"/>
    </row>
    <row r="7" spans="1:10" ht="26.25" customHeight="1" x14ac:dyDescent="0.25">
      <c r="A7" s="280" t="s">
        <v>112</v>
      </c>
      <c r="B7" s="241">
        <f>'[2]1.sz.tábla '!B4</f>
        <v>22626310</v>
      </c>
      <c r="C7" s="241">
        <f>'[2]1.sz.tábla '!C4</f>
        <v>23980451</v>
      </c>
      <c r="D7" s="241">
        <f>C7-B7</f>
        <v>1354141</v>
      </c>
      <c r="E7" s="281" t="s">
        <v>95</v>
      </c>
      <c r="F7" s="241">
        <f>'[2]3.sz.tábla '!B7</f>
        <v>7811000</v>
      </c>
      <c r="G7" s="241">
        <f>'[2]3.sz.tábla '!C7</f>
        <v>9197000</v>
      </c>
      <c r="H7" s="282">
        <f>G7-F7</f>
        <v>1386000</v>
      </c>
      <c r="I7" s="283"/>
    </row>
    <row r="8" spans="1:10" x14ac:dyDescent="0.25">
      <c r="A8" s="280" t="s">
        <v>113</v>
      </c>
      <c r="B8" s="241">
        <f>'[2]1.sz.tábla '!B6</f>
        <v>10333000</v>
      </c>
      <c r="C8" s="241">
        <f>'[2]1.sz.tábla '!C6</f>
        <v>10333000</v>
      </c>
      <c r="D8" s="241">
        <f t="shared" ref="D8:D25" si="0">C8-B8</f>
        <v>0</v>
      </c>
      <c r="E8" s="281" t="s">
        <v>114</v>
      </c>
      <c r="F8" s="281">
        <f>'[2]3.sz.tábla '!B8</f>
        <v>2036000</v>
      </c>
      <c r="G8" s="281">
        <f>'[2]3.sz.tábla '!C8</f>
        <v>2384000</v>
      </c>
      <c r="H8" s="282">
        <f t="shared" ref="H8:H25" si="1">G8-F8</f>
        <v>348000</v>
      </c>
      <c r="I8" s="283"/>
    </row>
    <row r="9" spans="1:10" x14ac:dyDescent="0.25">
      <c r="A9" s="284" t="s">
        <v>115</v>
      </c>
      <c r="B9" s="241">
        <f>'[2]1.sz.tábla '!B7</f>
        <v>4084690</v>
      </c>
      <c r="C9" s="241">
        <f>'[2]1.sz.tábla '!C7</f>
        <v>4453690</v>
      </c>
      <c r="D9" s="241">
        <f t="shared" si="0"/>
        <v>369000</v>
      </c>
      <c r="E9" s="281" t="s">
        <v>116</v>
      </c>
      <c r="F9" s="241">
        <f>'[2]3.sz.tábla '!B9</f>
        <v>16893000</v>
      </c>
      <c r="G9" s="241">
        <f>'[2]3.sz.tábla '!C9</f>
        <v>17339000</v>
      </c>
      <c r="H9" s="282">
        <f t="shared" si="1"/>
        <v>446000</v>
      </c>
      <c r="I9" s="283"/>
      <c r="J9" s="285"/>
    </row>
    <row r="10" spans="1:10" ht="26.4" x14ac:dyDescent="0.25">
      <c r="A10" s="280" t="s">
        <v>117</v>
      </c>
      <c r="B10" s="241">
        <f>'[2]1.sz.tábla '!B9</f>
        <v>0</v>
      </c>
      <c r="C10" s="241">
        <f>'[2]1.sz.tábla '!C9</f>
        <v>0</v>
      </c>
      <c r="D10" s="241">
        <f t="shared" si="0"/>
        <v>0</v>
      </c>
      <c r="E10" s="281" t="s">
        <v>96</v>
      </c>
      <c r="F10" s="241">
        <f>'[2]3.sz.tábla '!B26</f>
        <v>1810000</v>
      </c>
      <c r="G10" s="241">
        <f>'[2]3.sz.tábla '!C26</f>
        <v>1810000</v>
      </c>
      <c r="H10" s="282">
        <f t="shared" si="1"/>
        <v>0</v>
      </c>
      <c r="I10" s="283"/>
    </row>
    <row r="11" spans="1:10" x14ac:dyDescent="0.25">
      <c r="A11" s="284"/>
      <c r="B11" s="241"/>
      <c r="C11" s="241"/>
      <c r="D11" s="241">
        <f t="shared" si="0"/>
        <v>0</v>
      </c>
      <c r="E11" s="281" t="s">
        <v>94</v>
      </c>
      <c r="F11" s="241">
        <f>'[2]3.sz.tábla '!B28</f>
        <v>9422000</v>
      </c>
      <c r="G11" s="241">
        <f>'[2]3.sz.tábla '!C28</f>
        <v>10095000</v>
      </c>
      <c r="H11" s="282">
        <f t="shared" si="1"/>
        <v>673000</v>
      </c>
      <c r="I11" s="283"/>
    </row>
    <row r="12" spans="1:10" x14ac:dyDescent="0.25">
      <c r="A12" s="284"/>
      <c r="B12" s="241"/>
      <c r="C12" s="241"/>
      <c r="D12" s="241">
        <f t="shared" si="0"/>
        <v>0</v>
      </c>
      <c r="E12" s="281" t="s">
        <v>240</v>
      </c>
      <c r="F12" s="241">
        <f>'[2]3.sz.tábla '!B30</f>
        <v>0</v>
      </c>
      <c r="G12" s="241">
        <f>'[2]3.sz.tábla '!C30</f>
        <v>397000</v>
      </c>
      <c r="H12" s="282">
        <f t="shared" si="1"/>
        <v>397000</v>
      </c>
      <c r="I12" s="283"/>
    </row>
    <row r="13" spans="1:10" ht="26.4" x14ac:dyDescent="0.25">
      <c r="A13" s="280"/>
      <c r="B13" s="241"/>
      <c r="C13" s="241"/>
      <c r="D13" s="241">
        <f t="shared" si="0"/>
        <v>0</v>
      </c>
      <c r="E13" s="281" t="s">
        <v>241</v>
      </c>
      <c r="F13" s="241">
        <f>'[2]3.sz.tábla '!B29</f>
        <v>8467000</v>
      </c>
      <c r="G13" s="241">
        <f>'[2]3.sz.tábla '!C29</f>
        <v>8743000</v>
      </c>
      <c r="H13" s="282">
        <f t="shared" si="1"/>
        <v>276000</v>
      </c>
      <c r="I13" s="283"/>
    </row>
    <row r="14" spans="1:10" ht="26.4" x14ac:dyDescent="0.25">
      <c r="A14" s="286"/>
      <c r="B14" s="241"/>
      <c r="C14" s="241"/>
      <c r="D14" s="241">
        <f t="shared" si="0"/>
        <v>0</v>
      </c>
      <c r="E14" s="281" t="s">
        <v>242</v>
      </c>
      <c r="F14" s="281">
        <f>'[2]3.sz.tábla '!B38</f>
        <v>955000</v>
      </c>
      <c r="G14" s="281">
        <f>'[2]3.sz.tábla '!C38</f>
        <v>955000</v>
      </c>
      <c r="H14" s="282">
        <f t="shared" si="1"/>
        <v>0</v>
      </c>
      <c r="I14" s="283"/>
    </row>
    <row r="15" spans="1:10" ht="26.4" x14ac:dyDescent="0.25">
      <c r="A15" s="280"/>
      <c r="B15" s="241"/>
      <c r="C15" s="241"/>
      <c r="D15" s="241">
        <f t="shared" si="0"/>
        <v>0</v>
      </c>
      <c r="E15" s="281" t="s">
        <v>243</v>
      </c>
      <c r="F15" s="241"/>
      <c r="G15" s="241"/>
      <c r="H15" s="282">
        <f t="shared" si="1"/>
        <v>0</v>
      </c>
      <c r="I15" s="283"/>
    </row>
    <row r="16" spans="1:10" x14ac:dyDescent="0.25">
      <c r="A16" s="284"/>
      <c r="B16" s="241"/>
      <c r="C16" s="241"/>
      <c r="D16" s="241">
        <f t="shared" si="0"/>
        <v>0</v>
      </c>
      <c r="E16" s="281" t="s">
        <v>235</v>
      </c>
      <c r="F16" s="241">
        <f>'[2]1.sz.tábla '!B26</f>
        <v>11251000</v>
      </c>
      <c r="G16" s="241">
        <f>'[2]1.sz.tábla '!C26</f>
        <v>8669141</v>
      </c>
      <c r="H16" s="282">
        <f t="shared" si="1"/>
        <v>-2581859</v>
      </c>
      <c r="I16" s="283"/>
    </row>
    <row r="17" spans="1:9" s="1" customFormat="1" x14ac:dyDescent="0.25">
      <c r="A17" s="287" t="s">
        <v>118</v>
      </c>
      <c r="B17" s="288">
        <f>SUM(B7:B16)</f>
        <v>37044000</v>
      </c>
      <c r="C17" s="288">
        <f>SUM(C7:C16)</f>
        <v>38767141</v>
      </c>
      <c r="D17" s="288">
        <f t="shared" si="0"/>
        <v>1723141</v>
      </c>
      <c r="E17" s="289" t="s">
        <v>119</v>
      </c>
      <c r="F17" s="288">
        <f>F7+F8+F9+F10+F11+F16</f>
        <v>49223000</v>
      </c>
      <c r="G17" s="288">
        <f>G7+G8+G9+G10+G11+G16</f>
        <v>49494141</v>
      </c>
      <c r="H17" s="290">
        <f t="shared" si="1"/>
        <v>271141</v>
      </c>
      <c r="I17" s="291"/>
    </row>
    <row r="18" spans="1:9" s="1" customFormat="1" x14ac:dyDescent="0.25">
      <c r="A18" s="287" t="s">
        <v>120</v>
      </c>
      <c r="B18" s="288">
        <v>0</v>
      </c>
      <c r="C18" s="288">
        <v>0</v>
      </c>
      <c r="D18" s="288">
        <f t="shared" si="0"/>
        <v>0</v>
      </c>
      <c r="E18" s="289" t="s">
        <v>121</v>
      </c>
      <c r="F18" s="288">
        <f>F17-B17</f>
        <v>12179000</v>
      </c>
      <c r="G18" s="288">
        <f>G17-C17</f>
        <v>10727000</v>
      </c>
      <c r="H18" s="290">
        <f t="shared" si="1"/>
        <v>-1452000</v>
      </c>
      <c r="I18" s="291"/>
    </row>
    <row r="19" spans="1:9" s="1" customFormat="1" ht="26.4" x14ac:dyDescent="0.25">
      <c r="A19" s="287" t="s">
        <v>122</v>
      </c>
      <c r="B19" s="288">
        <f>SUM(B20)</f>
        <v>11500000</v>
      </c>
      <c r="C19" s="288">
        <f>SUM(C20)</f>
        <v>10574000</v>
      </c>
      <c r="D19" s="288">
        <f t="shared" si="0"/>
        <v>-926000</v>
      </c>
      <c r="E19" s="289" t="s">
        <v>123</v>
      </c>
      <c r="F19" s="288">
        <f>SUM(F20:F20)</f>
        <v>1104000</v>
      </c>
      <c r="G19" s="288">
        <f>SUM(G20:G21)</f>
        <v>1630000</v>
      </c>
      <c r="H19" s="290">
        <f t="shared" si="1"/>
        <v>526000</v>
      </c>
      <c r="I19" s="291"/>
    </row>
    <row r="20" spans="1:9" x14ac:dyDescent="0.25">
      <c r="A20" s="284" t="s">
        <v>124</v>
      </c>
      <c r="B20" s="241">
        <f>'[2]1.sz.tábla '!B13</f>
        <v>11500000</v>
      </c>
      <c r="C20" s="241">
        <f>'[2]1.sz.tábla '!C13</f>
        <v>10574000</v>
      </c>
      <c r="D20" s="241">
        <f t="shared" si="0"/>
        <v>-926000</v>
      </c>
      <c r="E20" s="281" t="s">
        <v>245</v>
      </c>
      <c r="F20" s="241">
        <f>'[2]1.sz.tábla '!B32</f>
        <v>1104000</v>
      </c>
      <c r="G20" s="241">
        <f>'[2]1.sz.tábla '!C32</f>
        <v>1630000</v>
      </c>
      <c r="H20" s="282">
        <f t="shared" si="1"/>
        <v>526000</v>
      </c>
      <c r="I20" s="283"/>
    </row>
    <row r="21" spans="1:9" s="1" customFormat="1" ht="26.4" x14ac:dyDescent="0.25">
      <c r="A21" s="287" t="s">
        <v>125</v>
      </c>
      <c r="B21" s="289">
        <f t="shared" ref="B21:C21" si="2">SUM(B22:B24)</f>
        <v>228000</v>
      </c>
      <c r="C21" s="289">
        <f t="shared" si="2"/>
        <v>754000</v>
      </c>
      <c r="D21" s="288">
        <f t="shared" si="0"/>
        <v>526000</v>
      </c>
      <c r="E21" s="281" t="s">
        <v>246</v>
      </c>
      <c r="F21" s="288"/>
      <c r="G21" s="288"/>
      <c r="H21" s="282">
        <f t="shared" si="1"/>
        <v>0</v>
      </c>
      <c r="I21" s="291"/>
    </row>
    <row r="22" spans="1:9" x14ac:dyDescent="0.25">
      <c r="A22" s="284" t="s">
        <v>126</v>
      </c>
      <c r="B22" s="241"/>
      <c r="C22" s="241"/>
      <c r="D22" s="241">
        <f t="shared" si="0"/>
        <v>0</v>
      </c>
      <c r="E22" s="281" t="s">
        <v>248</v>
      </c>
      <c r="F22" s="288"/>
      <c r="G22" s="241"/>
      <c r="H22" s="282">
        <f t="shared" si="1"/>
        <v>0</v>
      </c>
      <c r="I22" s="283"/>
    </row>
    <row r="23" spans="1:9" x14ac:dyDescent="0.25">
      <c r="A23" s="284" t="s">
        <v>127</v>
      </c>
      <c r="B23" s="241"/>
      <c r="C23" s="241"/>
      <c r="D23" s="241">
        <f t="shared" si="0"/>
        <v>0</v>
      </c>
      <c r="E23" s="281" t="s">
        <v>353</v>
      </c>
      <c r="F23" s="281"/>
      <c r="G23" s="281"/>
      <c r="H23" s="282">
        <f t="shared" si="1"/>
        <v>0</v>
      </c>
      <c r="I23" s="283"/>
    </row>
    <row r="24" spans="1:9" ht="26.4" x14ac:dyDescent="0.25">
      <c r="A24" s="284" t="s">
        <v>247</v>
      </c>
      <c r="B24" s="241">
        <f>'[2]2.sz.tábla'!B70</f>
        <v>228000</v>
      </c>
      <c r="C24" s="241">
        <f>'[2]2.sz.tábla'!C70</f>
        <v>754000</v>
      </c>
      <c r="D24" s="241">
        <f t="shared" si="0"/>
        <v>526000</v>
      </c>
      <c r="E24" s="281"/>
      <c r="F24" s="281"/>
      <c r="G24" s="281"/>
      <c r="H24" s="282">
        <f t="shared" si="1"/>
        <v>0</v>
      </c>
      <c r="I24" s="283"/>
    </row>
    <row r="25" spans="1:9" ht="13.8" thickBot="1" x14ac:dyDescent="0.3">
      <c r="A25" s="292" t="s">
        <v>128</v>
      </c>
      <c r="B25" s="293">
        <f>B17+B19+B21</f>
        <v>48772000</v>
      </c>
      <c r="C25" s="293">
        <f>C17+C19+C21</f>
        <v>50095141</v>
      </c>
      <c r="D25" s="293">
        <f t="shared" si="0"/>
        <v>1323141</v>
      </c>
      <c r="E25" s="294" t="s">
        <v>129</v>
      </c>
      <c r="F25" s="293">
        <f>F17+F19</f>
        <v>50327000</v>
      </c>
      <c r="G25" s="293">
        <f>G19+G17</f>
        <v>51124141</v>
      </c>
      <c r="H25" s="295">
        <f t="shared" si="1"/>
        <v>797141</v>
      </c>
      <c r="I25" s="283"/>
    </row>
    <row r="27" spans="1:9" ht="15.75" customHeight="1" x14ac:dyDescent="0.25">
      <c r="A27" s="437" t="s">
        <v>299</v>
      </c>
      <c r="B27" s="437"/>
      <c r="C27" s="437"/>
      <c r="D27" s="437"/>
      <c r="E27" s="437"/>
      <c r="F27" s="437"/>
      <c r="G27" s="437"/>
      <c r="H27" s="437"/>
    </row>
    <row r="29" spans="1:9" s="274" customFormat="1" ht="26.4" x14ac:dyDescent="0.25">
      <c r="A29" s="289" t="s">
        <v>130</v>
      </c>
      <c r="B29" s="234" t="s">
        <v>393</v>
      </c>
      <c r="C29" s="235" t="s">
        <v>394</v>
      </c>
      <c r="D29" s="235" t="s">
        <v>395</v>
      </c>
      <c r="E29" s="289" t="s">
        <v>131</v>
      </c>
      <c r="F29" s="234" t="s">
        <v>393</v>
      </c>
      <c r="G29" s="235" t="s">
        <v>394</v>
      </c>
      <c r="H29" s="235" t="s">
        <v>395</v>
      </c>
    </row>
    <row r="30" spans="1:9" ht="26.4" x14ac:dyDescent="0.25">
      <c r="A30" s="296" t="s">
        <v>132</v>
      </c>
      <c r="B30" s="241">
        <f>'[2]2.sz.tábla'!B20</f>
        <v>0</v>
      </c>
      <c r="C30" s="241">
        <f>'[2]2.sz.tábla'!C20</f>
        <v>0</v>
      </c>
      <c r="D30" s="241">
        <f>C30-B30</f>
        <v>0</v>
      </c>
      <c r="E30" s="281" t="s">
        <v>133</v>
      </c>
      <c r="F30" s="241">
        <f>'[2]5. sz. tábla'!B2</f>
        <v>3436000</v>
      </c>
      <c r="G30" s="241">
        <f>'[2]5. sz. tábla'!C2</f>
        <v>3941000</v>
      </c>
      <c r="H30" s="241">
        <f>G30-F30</f>
        <v>505000</v>
      </c>
    </row>
    <row r="31" spans="1:9" x14ac:dyDescent="0.25">
      <c r="A31" s="281" t="s">
        <v>134</v>
      </c>
      <c r="B31" s="241">
        <f>'[2]1.sz.tábla '!B8</f>
        <v>6000000</v>
      </c>
      <c r="C31" s="241">
        <f>'[2]1.sz.tábla '!C8</f>
        <v>6000000</v>
      </c>
      <c r="D31" s="241">
        <f t="shared" ref="D31:D45" si="3">C31-B31</f>
        <v>0</v>
      </c>
      <c r="E31" s="281" t="s">
        <v>135</v>
      </c>
      <c r="F31" s="281"/>
      <c r="G31" s="281"/>
      <c r="H31" s="241">
        <f t="shared" ref="H31:H45" si="4">G31-F31</f>
        <v>0</v>
      </c>
    </row>
    <row r="32" spans="1:9" x14ac:dyDescent="0.25">
      <c r="A32" s="281" t="s">
        <v>136</v>
      </c>
      <c r="B32" s="241">
        <f>'[2]1.sz.tábla '!B10</f>
        <v>0</v>
      </c>
      <c r="C32" s="241">
        <f>'[2]1.sz.tábla '!C10</f>
        <v>0</v>
      </c>
      <c r="D32" s="241">
        <f t="shared" si="3"/>
        <v>0</v>
      </c>
      <c r="E32" s="281" t="s">
        <v>137</v>
      </c>
      <c r="F32" s="241">
        <f>'[2]5. sz. tábla'!B10</f>
        <v>1009000</v>
      </c>
      <c r="G32" s="241">
        <f>'[2]5. sz. tábla'!C10</f>
        <v>1009000</v>
      </c>
      <c r="H32" s="241">
        <f t="shared" si="4"/>
        <v>0</v>
      </c>
    </row>
    <row r="33" spans="1:9" x14ac:dyDescent="0.25">
      <c r="A33" s="281"/>
      <c r="B33" s="241"/>
      <c r="C33" s="241"/>
      <c r="D33" s="241">
        <f t="shared" si="3"/>
        <v>0</v>
      </c>
      <c r="E33" s="281" t="s">
        <v>138</v>
      </c>
      <c r="F33" s="241">
        <f>'[2]5. sz. tábla'!B14</f>
        <v>0</v>
      </c>
      <c r="G33" s="241">
        <f>'[2]5. sz. tábla'!C14</f>
        <v>21000</v>
      </c>
      <c r="H33" s="241">
        <f t="shared" si="4"/>
        <v>21000</v>
      </c>
      <c r="I33" s="18" t="e">
        <f>SUM(#REF!)</f>
        <v>#REF!</v>
      </c>
    </row>
    <row r="34" spans="1:9" ht="26.4" x14ac:dyDescent="0.25">
      <c r="A34" s="281"/>
      <c r="B34" s="281"/>
      <c r="C34" s="281"/>
      <c r="D34" s="241">
        <f t="shared" si="3"/>
        <v>0</v>
      </c>
      <c r="E34" s="281" t="s">
        <v>139</v>
      </c>
      <c r="F34" s="281"/>
      <c r="G34" s="281"/>
      <c r="H34" s="241">
        <f t="shared" si="4"/>
        <v>0</v>
      </c>
    </row>
    <row r="35" spans="1:9" ht="27" customHeight="1" x14ac:dyDescent="0.25">
      <c r="A35" s="281"/>
      <c r="B35" s="281"/>
      <c r="C35" s="281"/>
      <c r="D35" s="241">
        <f t="shared" si="3"/>
        <v>0</v>
      </c>
      <c r="E35" s="297" t="s">
        <v>140</v>
      </c>
      <c r="F35" s="298"/>
      <c r="G35" s="298"/>
      <c r="H35" s="241">
        <f t="shared" si="4"/>
        <v>0</v>
      </c>
    </row>
    <row r="36" spans="1:9" ht="26.4" x14ac:dyDescent="0.25">
      <c r="A36" s="281"/>
      <c r="B36" s="241"/>
      <c r="C36" s="241"/>
      <c r="D36" s="241">
        <f t="shared" si="3"/>
        <v>0</v>
      </c>
      <c r="E36" s="281" t="s">
        <v>249</v>
      </c>
      <c r="F36" s="241"/>
      <c r="G36" s="241"/>
      <c r="H36" s="241">
        <f t="shared" si="4"/>
        <v>0</v>
      </c>
    </row>
    <row r="37" spans="1:9" ht="26.4" x14ac:dyDescent="0.25">
      <c r="A37" s="281"/>
      <c r="B37" s="241"/>
      <c r="C37" s="241"/>
      <c r="D37" s="241">
        <f t="shared" si="3"/>
        <v>0</v>
      </c>
      <c r="E37" s="281" t="s">
        <v>141</v>
      </c>
      <c r="F37" s="241"/>
      <c r="G37" s="241"/>
      <c r="H37" s="241">
        <f t="shared" si="4"/>
        <v>0</v>
      </c>
    </row>
    <row r="38" spans="1:9" s="1" customFormat="1" ht="26.4" x14ac:dyDescent="0.25">
      <c r="A38" s="289" t="s">
        <v>142</v>
      </c>
      <c r="B38" s="288">
        <f>SUM(B30:B36)</f>
        <v>6000000</v>
      </c>
      <c r="C38" s="288">
        <f>SUM(C30:C36)</f>
        <v>6000000</v>
      </c>
      <c r="D38" s="288">
        <f t="shared" si="3"/>
        <v>0</v>
      </c>
      <c r="E38" s="289" t="s">
        <v>143</v>
      </c>
      <c r="F38" s="288">
        <f>SUM(F30:F33)</f>
        <v>4445000</v>
      </c>
      <c r="G38" s="288">
        <f>SUM(G30:G33)</f>
        <v>4971000</v>
      </c>
      <c r="H38" s="288">
        <f t="shared" si="4"/>
        <v>526000</v>
      </c>
    </row>
    <row r="39" spans="1:9" s="1" customFormat="1" x14ac:dyDescent="0.25">
      <c r="A39" s="289" t="s">
        <v>144</v>
      </c>
      <c r="B39" s="288"/>
      <c r="C39" s="288"/>
      <c r="D39" s="241">
        <f t="shared" si="3"/>
        <v>0</v>
      </c>
      <c r="E39" s="289" t="s">
        <v>146</v>
      </c>
      <c r="F39" s="288">
        <f>B38-F38</f>
        <v>1555000</v>
      </c>
      <c r="G39" s="288">
        <f>C38-G38</f>
        <v>1029000</v>
      </c>
      <c r="H39" s="288">
        <f t="shared" si="4"/>
        <v>-526000</v>
      </c>
    </row>
    <row r="40" spans="1:9" s="1" customFormat="1" ht="26.4" x14ac:dyDescent="0.25">
      <c r="A40" s="289" t="s">
        <v>147</v>
      </c>
      <c r="B40" s="288">
        <f>SUM(B41)</f>
        <v>0</v>
      </c>
      <c r="C40" s="288">
        <f t="shared" ref="C40" si="5">SUM(C41)</f>
        <v>0</v>
      </c>
      <c r="D40" s="288">
        <f t="shared" si="3"/>
        <v>0</v>
      </c>
      <c r="E40" s="289" t="s">
        <v>148</v>
      </c>
      <c r="F40" s="288">
        <f>SUM(F41:F43)</f>
        <v>1104000</v>
      </c>
      <c r="G40" s="288">
        <f>SUM(G41:G43)</f>
        <v>1630000</v>
      </c>
      <c r="H40" s="288">
        <f t="shared" si="4"/>
        <v>526000</v>
      </c>
    </row>
    <row r="41" spans="1:9" x14ac:dyDescent="0.25">
      <c r="A41" s="281" t="s">
        <v>149</v>
      </c>
      <c r="B41" s="241"/>
      <c r="C41" s="241"/>
      <c r="D41" s="241">
        <f t="shared" si="3"/>
        <v>0</v>
      </c>
      <c r="E41" s="281" t="s">
        <v>150</v>
      </c>
      <c r="F41" s="241"/>
      <c r="G41" s="241"/>
      <c r="H41" s="241">
        <f t="shared" si="4"/>
        <v>0</v>
      </c>
    </row>
    <row r="42" spans="1:9" ht="26.4" x14ac:dyDescent="0.25">
      <c r="A42" s="289" t="s">
        <v>151</v>
      </c>
      <c r="B42" s="288">
        <f>SUM(B43:B44)</f>
        <v>0</v>
      </c>
      <c r="C42" s="288">
        <f>SUM(C43:C44)</f>
        <v>0</v>
      </c>
      <c r="D42" s="288">
        <f t="shared" si="3"/>
        <v>0</v>
      </c>
      <c r="E42" s="281" t="s">
        <v>152</v>
      </c>
      <c r="F42" s="241"/>
      <c r="G42" s="241"/>
      <c r="H42" s="241">
        <f t="shared" si="4"/>
        <v>0</v>
      </c>
    </row>
    <row r="43" spans="1:9" x14ac:dyDescent="0.25">
      <c r="A43" s="281" t="s">
        <v>153</v>
      </c>
      <c r="B43" s="241"/>
      <c r="C43" s="241"/>
      <c r="D43" s="241">
        <f t="shared" si="3"/>
        <v>0</v>
      </c>
      <c r="E43" s="281" t="s">
        <v>244</v>
      </c>
      <c r="F43" s="241">
        <f>'[2]1.sz.tábla '!B32</f>
        <v>1104000</v>
      </c>
      <c r="G43" s="241">
        <f>'[2]1.sz.tábla '!C32</f>
        <v>1630000</v>
      </c>
      <c r="H43" s="241">
        <f t="shared" si="4"/>
        <v>526000</v>
      </c>
    </row>
    <row r="44" spans="1:9" x14ac:dyDescent="0.25">
      <c r="A44" s="281" t="s">
        <v>154</v>
      </c>
      <c r="B44" s="241"/>
      <c r="C44" s="241"/>
      <c r="D44" s="241">
        <f t="shared" si="3"/>
        <v>0</v>
      </c>
      <c r="E44" s="281"/>
      <c r="F44" s="241"/>
      <c r="G44" s="241"/>
      <c r="H44" s="241">
        <f t="shared" si="4"/>
        <v>0</v>
      </c>
    </row>
    <row r="45" spans="1:9" s="1" customFormat="1" x14ac:dyDescent="0.25">
      <c r="A45" s="289" t="s">
        <v>155</v>
      </c>
      <c r="B45" s="288">
        <f>B38+B40+B42</f>
        <v>6000000</v>
      </c>
      <c r="C45" s="288">
        <f>C38+C40+C42</f>
        <v>6000000</v>
      </c>
      <c r="D45" s="288">
        <f t="shared" si="3"/>
        <v>0</v>
      </c>
      <c r="E45" s="289" t="s">
        <v>156</v>
      </c>
      <c r="F45" s="288">
        <f>F38+F40</f>
        <v>5549000</v>
      </c>
      <c r="G45" s="288">
        <f>G38+G40</f>
        <v>6601000</v>
      </c>
      <c r="H45" s="288">
        <f t="shared" si="4"/>
        <v>1052000</v>
      </c>
    </row>
    <row r="46" spans="1:9" x14ac:dyDescent="0.25">
      <c r="A46" s="299"/>
      <c r="B46" s="291"/>
      <c r="C46" s="291"/>
      <c r="D46" s="291"/>
      <c r="E46" s="299"/>
      <c r="F46" s="291"/>
      <c r="G46" s="291"/>
      <c r="H46" s="291"/>
    </row>
    <row r="47" spans="1:9" ht="15.75" customHeight="1" x14ac:dyDescent="0.25">
      <c r="A47" s="437" t="s">
        <v>396</v>
      </c>
      <c r="B47" s="437"/>
      <c r="C47" s="437"/>
      <c r="D47" s="437"/>
      <c r="E47" s="437"/>
      <c r="F47" s="437"/>
      <c r="G47" s="437"/>
      <c r="H47" s="437"/>
    </row>
    <row r="48" spans="1:9" ht="13.8" thickBot="1" x14ac:dyDescent="0.3"/>
    <row r="49" spans="1:8" s="274" customFormat="1" ht="26.4" x14ac:dyDescent="0.25">
      <c r="A49" s="277" t="s">
        <v>157</v>
      </c>
      <c r="B49" s="252" t="s">
        <v>393</v>
      </c>
      <c r="C49" s="253" t="s">
        <v>394</v>
      </c>
      <c r="D49" s="253" t="s">
        <v>395</v>
      </c>
      <c r="E49" s="278" t="s">
        <v>158</v>
      </c>
      <c r="F49" s="252" t="s">
        <v>393</v>
      </c>
      <c r="G49" s="253" t="s">
        <v>394</v>
      </c>
      <c r="H49" s="255" t="s">
        <v>395</v>
      </c>
    </row>
    <row r="50" spans="1:8" x14ac:dyDescent="0.25">
      <c r="A50" s="284" t="s">
        <v>159</v>
      </c>
      <c r="B50" s="241">
        <f>B17</f>
        <v>37044000</v>
      </c>
      <c r="C50" s="241">
        <f>C17</f>
        <v>38767141</v>
      </c>
      <c r="D50" s="241">
        <f>C50-B50</f>
        <v>1723141</v>
      </c>
      <c r="E50" s="281" t="s">
        <v>160</v>
      </c>
      <c r="F50" s="241">
        <f>F17</f>
        <v>49223000</v>
      </c>
      <c r="G50" s="241">
        <f>G17</f>
        <v>49494141</v>
      </c>
      <c r="H50" s="282">
        <f>G50-F50</f>
        <v>271141</v>
      </c>
    </row>
    <row r="51" spans="1:8" x14ac:dyDescent="0.25">
      <c r="A51" s="284" t="s">
        <v>161</v>
      </c>
      <c r="B51" s="241">
        <f>B38</f>
        <v>6000000</v>
      </c>
      <c r="C51" s="241">
        <f>C38</f>
        <v>6000000</v>
      </c>
      <c r="D51" s="241">
        <f t="shared" ref="D51:D60" si="6">C51-B51</f>
        <v>0</v>
      </c>
      <c r="E51" s="281" t="s">
        <v>162</v>
      </c>
      <c r="F51" s="241">
        <f>F38</f>
        <v>4445000</v>
      </c>
      <c r="G51" s="241">
        <f>G38</f>
        <v>4971000</v>
      </c>
      <c r="H51" s="282">
        <f t="shared" ref="H51:H55" si="7">G51-F51</f>
        <v>526000</v>
      </c>
    </row>
    <row r="52" spans="1:8" s="1" customFormat="1" x14ac:dyDescent="0.25">
      <c r="A52" s="287" t="s">
        <v>11</v>
      </c>
      <c r="B52" s="288">
        <f>SUM(B50:B51)</f>
        <v>43044000</v>
      </c>
      <c r="C52" s="288">
        <f>SUM(C50:C51)</f>
        <v>44767141</v>
      </c>
      <c r="D52" s="288">
        <f t="shared" si="6"/>
        <v>1723141</v>
      </c>
      <c r="E52" s="289" t="s">
        <v>21</v>
      </c>
      <c r="F52" s="288">
        <f>SUM(F50:F51)</f>
        <v>53668000</v>
      </c>
      <c r="G52" s="288">
        <f>SUM(G50:G51)</f>
        <v>54465141</v>
      </c>
      <c r="H52" s="290">
        <f t="shared" si="7"/>
        <v>797141</v>
      </c>
    </row>
    <row r="53" spans="1:8" s="1" customFormat="1" x14ac:dyDescent="0.25">
      <c r="A53" s="287" t="s">
        <v>163</v>
      </c>
      <c r="B53" s="288"/>
      <c r="C53" s="288"/>
      <c r="D53" s="241">
        <f t="shared" si="6"/>
        <v>0</v>
      </c>
      <c r="E53" s="289" t="s">
        <v>164</v>
      </c>
      <c r="F53" s="288">
        <f>F52-B52</f>
        <v>10624000</v>
      </c>
      <c r="G53" s="288">
        <f>G52-C52</f>
        <v>9698000</v>
      </c>
      <c r="H53" s="290">
        <f t="shared" si="7"/>
        <v>-926000</v>
      </c>
    </row>
    <row r="54" spans="1:8" s="1" customFormat="1" ht="26.4" x14ac:dyDescent="0.25">
      <c r="A54" s="287" t="s">
        <v>165</v>
      </c>
      <c r="B54" s="288">
        <f>SUM(B55:B56)</f>
        <v>11500000</v>
      </c>
      <c r="C54" s="288">
        <f>SUM(C55:C56)</f>
        <v>10574000</v>
      </c>
      <c r="D54" s="288">
        <f t="shared" si="6"/>
        <v>-926000</v>
      </c>
      <c r="E54" s="289" t="s">
        <v>166</v>
      </c>
      <c r="F54" s="288">
        <f>SUM(F55:F56)</f>
        <v>1104000</v>
      </c>
      <c r="G54" s="288">
        <f>SUM(G55:G56)</f>
        <v>1630000</v>
      </c>
      <c r="H54" s="290">
        <f t="shared" si="7"/>
        <v>526000</v>
      </c>
    </row>
    <row r="55" spans="1:8" ht="26.4" x14ac:dyDescent="0.25">
      <c r="A55" s="284" t="s">
        <v>122</v>
      </c>
      <c r="B55" s="241">
        <f>B19</f>
        <v>11500000</v>
      </c>
      <c r="C55" s="241">
        <f>C19</f>
        <v>10574000</v>
      </c>
      <c r="D55" s="241">
        <f t="shared" si="6"/>
        <v>-926000</v>
      </c>
      <c r="E55" s="281" t="s">
        <v>167</v>
      </c>
      <c r="F55" s="241">
        <f>F19</f>
        <v>1104000</v>
      </c>
      <c r="G55" s="241">
        <f>G19</f>
        <v>1630000</v>
      </c>
      <c r="H55" s="282">
        <f t="shared" si="7"/>
        <v>526000</v>
      </c>
    </row>
    <row r="56" spans="1:8" ht="26.4" x14ac:dyDescent="0.25">
      <c r="A56" s="284" t="s">
        <v>147</v>
      </c>
      <c r="B56" s="241">
        <f>B40</f>
        <v>0</v>
      </c>
      <c r="C56" s="241">
        <f t="shared" ref="C56" si="8">C40</f>
        <v>0</v>
      </c>
      <c r="D56" s="241">
        <f t="shared" si="6"/>
        <v>0</v>
      </c>
      <c r="E56" s="281" t="s">
        <v>168</v>
      </c>
      <c r="F56" s="241"/>
      <c r="G56" s="241"/>
      <c r="H56" s="282"/>
    </row>
    <row r="57" spans="1:8" s="1" customFormat="1" x14ac:dyDescent="0.25">
      <c r="A57" s="287" t="s">
        <v>169</v>
      </c>
      <c r="B57" s="288">
        <f>SUM(B58:B59)</f>
        <v>228000</v>
      </c>
      <c r="C57" s="288">
        <f>SUM(C58:C59)</f>
        <v>754000</v>
      </c>
      <c r="D57" s="288">
        <f t="shared" si="6"/>
        <v>526000</v>
      </c>
      <c r="E57" s="289"/>
      <c r="F57" s="289"/>
      <c r="G57" s="289"/>
      <c r="H57" s="282"/>
    </row>
    <row r="58" spans="1:8" ht="26.4" x14ac:dyDescent="0.25">
      <c r="A58" s="284" t="s">
        <v>125</v>
      </c>
      <c r="B58" s="241">
        <f>B21</f>
        <v>228000</v>
      </c>
      <c r="C58" s="241">
        <f t="shared" ref="C58" si="9">C21</f>
        <v>754000</v>
      </c>
      <c r="D58" s="241">
        <f t="shared" si="6"/>
        <v>526000</v>
      </c>
      <c r="E58" s="281"/>
      <c r="F58" s="241"/>
      <c r="G58" s="241"/>
      <c r="H58" s="282"/>
    </row>
    <row r="59" spans="1:8" ht="26.4" x14ac:dyDescent="0.25">
      <c r="A59" s="284" t="s">
        <v>151</v>
      </c>
      <c r="B59" s="241">
        <f>B42</f>
        <v>0</v>
      </c>
      <c r="C59" s="241">
        <f>C42</f>
        <v>0</v>
      </c>
      <c r="D59" s="241">
        <f t="shared" si="6"/>
        <v>0</v>
      </c>
      <c r="E59" s="289"/>
      <c r="F59" s="288"/>
      <c r="G59" s="288"/>
      <c r="H59" s="282"/>
    </row>
    <row r="60" spans="1:8" s="1" customFormat="1" ht="13.8" thickBot="1" x14ac:dyDescent="0.3">
      <c r="A60" s="292" t="s">
        <v>69</v>
      </c>
      <c r="B60" s="293">
        <f>B52+B54+B57</f>
        <v>54772000</v>
      </c>
      <c r="C60" s="293">
        <f>C52+C54+C57</f>
        <v>56095141</v>
      </c>
      <c r="D60" s="293">
        <f t="shared" si="6"/>
        <v>1323141</v>
      </c>
      <c r="E60" s="294" t="s">
        <v>170</v>
      </c>
      <c r="F60" s="293">
        <f>F52+F54</f>
        <v>54772000</v>
      </c>
      <c r="G60" s="293">
        <f>G52+G54</f>
        <v>56095141</v>
      </c>
      <c r="H60" s="295">
        <f>H52+H54</f>
        <v>1323141</v>
      </c>
    </row>
    <row r="61" spans="1:8" x14ac:dyDescent="0.25">
      <c r="A61" s="274" t="s">
        <v>171</v>
      </c>
    </row>
  </sheetData>
  <sheetProtection selectLockedCells="1" selectUnlockedCells="1"/>
  <mergeCells count="3">
    <mergeCell ref="A4:H4"/>
    <mergeCell ref="A27:H27"/>
    <mergeCell ref="A47:H47"/>
  </mergeCells>
  <phoneticPr fontId="26" type="noConversion"/>
  <pageMargins left="0.35433070866141736" right="0.35433070866141736" top="0.59055118110236227" bottom="0.59055118110236227" header="0.31496062992125984" footer="0.51181102362204722"/>
  <pageSetup paperSize="9" scale="94" firstPageNumber="0" orientation="landscape" r:id="rId1"/>
  <headerFooter alignWithMargins="0">
    <oddHeader>&amp;LBalatonszőlős Község
Önkormányzata&amp;C6. melléklet
az 1/2016.(II.24.) rendelethez&amp;R
&amp;P. oldal
 forint</oddHeader>
  </headerFooter>
  <rowBreaks count="3" manualBreakCount="3">
    <brk id="25" max="9" man="1"/>
    <brk id="46" max="7" man="1"/>
    <brk id="61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H93"/>
  <sheetViews>
    <sheetView view="pageLayout" topLeftCell="A61" zoomScaleNormal="100" zoomScaleSheetLayoutView="89" workbookViewId="0">
      <selection activeCell="A66" sqref="A66:XFD67"/>
    </sheetView>
  </sheetViews>
  <sheetFormatPr defaultColWidth="9.109375" defaultRowHeight="13.2" x14ac:dyDescent="0.25"/>
  <cols>
    <col min="1" max="1" width="43" style="21" bestFit="1" customWidth="1"/>
    <col min="2" max="3" width="10.109375" style="22" bestFit="1" customWidth="1"/>
    <col min="4" max="4" width="9.33203125" style="22" bestFit="1" customWidth="1"/>
    <col min="5" max="5" width="43.44140625" style="22" bestFit="1" customWidth="1"/>
    <col min="6" max="7" width="10.109375" style="22" bestFit="1" customWidth="1"/>
    <col min="8" max="8" width="9.6640625" style="22" bestFit="1" customWidth="1"/>
    <col min="9" max="16384" width="9.109375" style="22"/>
  </cols>
  <sheetData>
    <row r="2" spans="1:8" x14ac:dyDescent="0.25">
      <c r="E2" s="23"/>
    </row>
    <row r="4" spans="1:8" ht="15.75" customHeight="1" x14ac:dyDescent="0.25">
      <c r="A4" s="438" t="s">
        <v>300</v>
      </c>
      <c r="B4" s="438"/>
      <c r="C4" s="438"/>
      <c r="D4" s="438"/>
      <c r="E4" s="438"/>
      <c r="F4" s="438"/>
    </row>
    <row r="6" spans="1:8" s="21" customFormat="1" ht="26.4" x14ac:dyDescent="0.25">
      <c r="A6" s="233" t="s">
        <v>110</v>
      </c>
      <c r="B6" s="234" t="s">
        <v>393</v>
      </c>
      <c r="C6" s="235" t="s">
        <v>394</v>
      </c>
      <c r="D6" s="235" t="s">
        <v>395</v>
      </c>
      <c r="E6" s="233" t="s">
        <v>111</v>
      </c>
      <c r="F6" s="234" t="s">
        <v>393</v>
      </c>
      <c r="G6" s="235" t="s">
        <v>394</v>
      </c>
      <c r="H6" s="235" t="s">
        <v>395</v>
      </c>
    </row>
    <row r="7" spans="1:8" s="21" customFormat="1" x14ac:dyDescent="0.25">
      <c r="A7" s="233" t="s">
        <v>172</v>
      </c>
      <c r="B7" s="236"/>
      <c r="C7" s="236"/>
      <c r="D7" s="236"/>
      <c r="E7" s="233" t="s">
        <v>16</v>
      </c>
      <c r="F7" s="237"/>
      <c r="G7" s="237"/>
      <c r="H7" s="237"/>
    </row>
    <row r="8" spans="1:8" x14ac:dyDescent="0.25">
      <c r="A8" s="238" t="s">
        <v>173</v>
      </c>
      <c r="B8" s="239">
        <f>'[2]6. sz. tábla '!B7</f>
        <v>22626310</v>
      </c>
      <c r="C8" s="239">
        <f>'[2]6. sz. tábla '!C7</f>
        <v>23980451</v>
      </c>
      <c r="D8" s="239">
        <f>C8-B8</f>
        <v>1354141</v>
      </c>
      <c r="E8" s="240" t="s">
        <v>95</v>
      </c>
      <c r="F8" s="239">
        <f>'[2]6. sz. tábla '!F7</f>
        <v>7811000</v>
      </c>
      <c r="G8" s="239">
        <f>'[2]6. sz. tábla '!G7</f>
        <v>9197000</v>
      </c>
      <c r="H8" s="239">
        <f>G8-F8</f>
        <v>1386000</v>
      </c>
    </row>
    <row r="9" spans="1:8" ht="17.25" customHeight="1" x14ac:dyDescent="0.25">
      <c r="A9" s="240" t="s">
        <v>113</v>
      </c>
      <c r="B9" s="241">
        <f>'[2]6. sz. tábla '!B8</f>
        <v>10333000</v>
      </c>
      <c r="C9" s="241">
        <f>'[2]6. sz. tábla '!C8</f>
        <v>10333000</v>
      </c>
      <c r="D9" s="239">
        <f t="shared" ref="D9:D32" si="0">C9-B9</f>
        <v>0</v>
      </c>
      <c r="E9" s="240" t="s">
        <v>92</v>
      </c>
      <c r="F9" s="239">
        <f>'[2]6. sz. tábla '!F8</f>
        <v>2036000</v>
      </c>
      <c r="G9" s="239">
        <f>'[2]6. sz. tábla '!G8</f>
        <v>2384000</v>
      </c>
      <c r="H9" s="239">
        <f t="shared" ref="H9:H32" si="1">G9-F9</f>
        <v>348000</v>
      </c>
    </row>
    <row r="10" spans="1:8" x14ac:dyDescent="0.25">
      <c r="A10" s="240" t="s">
        <v>115</v>
      </c>
      <c r="B10" s="239">
        <f>'[2]6. sz. tábla '!B9</f>
        <v>4084690</v>
      </c>
      <c r="C10" s="239">
        <f>'[2]6. sz. tábla '!C9</f>
        <v>4453690</v>
      </c>
      <c r="D10" s="239">
        <f t="shared" si="0"/>
        <v>369000</v>
      </c>
      <c r="E10" s="240" t="s">
        <v>93</v>
      </c>
      <c r="F10" s="239">
        <f>'[2]6. sz. tábla '!F9</f>
        <v>16893000</v>
      </c>
      <c r="G10" s="239">
        <f>'[2]6. sz. tábla '!G9</f>
        <v>17339000</v>
      </c>
      <c r="H10" s="239">
        <f t="shared" si="1"/>
        <v>446000</v>
      </c>
    </row>
    <row r="11" spans="1:8" ht="26.4" x14ac:dyDescent="0.25">
      <c r="A11" s="242" t="s">
        <v>117</v>
      </c>
      <c r="B11" s="239">
        <f>'[2]6. sz. tábla '!B10</f>
        <v>0</v>
      </c>
      <c r="C11" s="239">
        <f>'[2]6. sz. tábla '!C10</f>
        <v>0</v>
      </c>
      <c r="D11" s="239">
        <f t="shared" si="0"/>
        <v>0</v>
      </c>
      <c r="E11" s="240" t="s">
        <v>96</v>
      </c>
      <c r="F11" s="239">
        <f>'[2]6. sz. tábla '!F10</f>
        <v>1810000</v>
      </c>
      <c r="G11" s="239">
        <f>'[2]6. sz. tábla '!G10</f>
        <v>1810000</v>
      </c>
      <c r="H11" s="239">
        <f t="shared" si="1"/>
        <v>0</v>
      </c>
    </row>
    <row r="12" spans="1:8" x14ac:dyDescent="0.25">
      <c r="A12" s="240"/>
      <c r="B12" s="239"/>
      <c r="C12" s="239"/>
      <c r="D12" s="239">
        <f t="shared" si="0"/>
        <v>0</v>
      </c>
      <c r="E12" s="240" t="s">
        <v>94</v>
      </c>
      <c r="F12" s="239">
        <f>F14+F15+F16</f>
        <v>7819000</v>
      </c>
      <c r="G12" s="239">
        <f>G14+G15+G16+G13</f>
        <v>8550000</v>
      </c>
      <c r="H12" s="239">
        <f t="shared" si="1"/>
        <v>731000</v>
      </c>
    </row>
    <row r="13" spans="1:8" x14ac:dyDescent="0.25">
      <c r="A13" s="240"/>
      <c r="B13" s="239"/>
      <c r="C13" s="239"/>
      <c r="D13" s="239">
        <f t="shared" si="0"/>
        <v>0</v>
      </c>
      <c r="E13" s="243" t="s">
        <v>240</v>
      </c>
      <c r="F13" s="239">
        <f>'[2]6. sz. tábla '!F12</f>
        <v>0</v>
      </c>
      <c r="G13" s="239">
        <f>'[2]6. sz. tábla '!G12</f>
        <v>397000</v>
      </c>
      <c r="H13" s="239">
        <f t="shared" si="1"/>
        <v>397000</v>
      </c>
    </row>
    <row r="14" spans="1:8" ht="26.4" x14ac:dyDescent="0.25">
      <c r="A14" s="240"/>
      <c r="B14" s="239"/>
      <c r="C14" s="239"/>
      <c r="D14" s="239">
        <f t="shared" si="0"/>
        <v>0</v>
      </c>
      <c r="E14" s="243" t="s">
        <v>241</v>
      </c>
      <c r="F14" s="239">
        <f>'[2]6. sz. tábla '!F13-648000</f>
        <v>7819000</v>
      </c>
      <c r="G14" s="239">
        <f>'[2]6. sz. tábla '!G13-590000</f>
        <v>8153000</v>
      </c>
      <c r="H14" s="239">
        <f t="shared" si="1"/>
        <v>334000</v>
      </c>
    </row>
    <row r="15" spans="1:8" ht="26.4" x14ac:dyDescent="0.25">
      <c r="A15" s="238"/>
      <c r="B15" s="239"/>
      <c r="C15" s="244"/>
      <c r="D15" s="239">
        <f t="shared" si="0"/>
        <v>0</v>
      </c>
      <c r="E15" s="245" t="s">
        <v>242</v>
      </c>
      <c r="F15" s="239">
        <f>'[2]6. sz. tábla '!F14-955000</f>
        <v>0</v>
      </c>
      <c r="G15" s="239">
        <f>'[2]6. sz. tábla '!G14-955000</f>
        <v>0</v>
      </c>
      <c r="H15" s="239">
        <f t="shared" si="1"/>
        <v>0</v>
      </c>
    </row>
    <row r="16" spans="1:8" ht="26.4" x14ac:dyDescent="0.25">
      <c r="A16" s="242"/>
      <c r="B16" s="239"/>
      <c r="C16" s="239"/>
      <c r="D16" s="239">
        <f t="shared" si="0"/>
        <v>0</v>
      </c>
      <c r="E16" s="243" t="s">
        <v>243</v>
      </c>
      <c r="F16" s="239">
        <f>'[2]6. sz. tábla '!F15</f>
        <v>0</v>
      </c>
      <c r="G16" s="239">
        <f>'[2]6. sz. tábla '!G15</f>
        <v>0</v>
      </c>
      <c r="H16" s="239">
        <f t="shared" si="1"/>
        <v>0</v>
      </c>
    </row>
    <row r="17" spans="1:8" x14ac:dyDescent="0.25">
      <c r="A17" s="240"/>
      <c r="B17" s="239"/>
      <c r="C17" s="239"/>
      <c r="D17" s="239">
        <f t="shared" si="0"/>
        <v>0</v>
      </c>
      <c r="E17" s="243" t="s">
        <v>235</v>
      </c>
      <c r="F17" s="239">
        <f>'[2]6. sz. tábla '!F16</f>
        <v>11251000</v>
      </c>
      <c r="G17" s="239">
        <f>'[2]6. sz. tábla '!G16</f>
        <v>8669141</v>
      </c>
      <c r="H17" s="239">
        <f t="shared" si="1"/>
        <v>-2581859</v>
      </c>
    </row>
    <row r="18" spans="1:8" s="2" customFormat="1" ht="26.4" x14ac:dyDescent="0.25">
      <c r="A18" s="233" t="s">
        <v>174</v>
      </c>
      <c r="B18" s="246">
        <f>SUM(B8:B17)</f>
        <v>37044000</v>
      </c>
      <c r="C18" s="246">
        <f>SUM(C8:C17)</f>
        <v>38767141</v>
      </c>
      <c r="D18" s="246">
        <f t="shared" si="0"/>
        <v>1723141</v>
      </c>
      <c r="E18" s="233" t="s">
        <v>175</v>
      </c>
      <c r="F18" s="246">
        <f>F8+F9+F10+F11+F12+F17</f>
        <v>47620000</v>
      </c>
      <c r="G18" s="246">
        <f t="shared" ref="G18" si="2">G8+G9+G10+G11+G12+G17</f>
        <v>47949141</v>
      </c>
      <c r="H18" s="246">
        <f t="shared" si="1"/>
        <v>329141</v>
      </c>
    </row>
    <row r="19" spans="1:8" x14ac:dyDescent="0.25">
      <c r="A19" s="237" t="s">
        <v>176</v>
      </c>
      <c r="B19" s="239">
        <f>'[2]6. sz. tábla '!B19+'[2]6. sz. tábla '!B21</f>
        <v>11728000</v>
      </c>
      <c r="C19" s="239">
        <f>'[2]6. sz. tábla '!C19+'[2]6. sz. tábla '!C21</f>
        <v>11328000</v>
      </c>
      <c r="D19" s="239">
        <f t="shared" si="0"/>
        <v>-400000</v>
      </c>
      <c r="E19" s="237" t="s">
        <v>177</v>
      </c>
      <c r="F19" s="239">
        <f>'[2]6. sz. tábla '!F19</f>
        <v>1104000</v>
      </c>
      <c r="G19" s="239">
        <f>'[2]6. sz. tábla '!G19</f>
        <v>1630000</v>
      </c>
      <c r="H19" s="239">
        <f t="shared" si="1"/>
        <v>526000</v>
      </c>
    </row>
    <row r="20" spans="1:8" ht="26.4" x14ac:dyDescent="0.25">
      <c r="A20" s="233" t="s">
        <v>178</v>
      </c>
      <c r="B20" s="246">
        <f>B18+B19</f>
        <v>48772000</v>
      </c>
      <c r="C20" s="246">
        <f>C18+C19</f>
        <v>50095141</v>
      </c>
      <c r="D20" s="246">
        <f t="shared" si="0"/>
        <v>1323141</v>
      </c>
      <c r="E20" s="233" t="s">
        <v>179</v>
      </c>
      <c r="F20" s="246">
        <f>F18+F19</f>
        <v>48724000</v>
      </c>
      <c r="G20" s="246">
        <f t="shared" ref="G20" si="3">G18+G19</f>
        <v>49579141</v>
      </c>
      <c r="H20" s="246">
        <f t="shared" si="1"/>
        <v>855141</v>
      </c>
    </row>
    <row r="21" spans="1:8" x14ac:dyDescent="0.25">
      <c r="A21" s="233" t="s">
        <v>180</v>
      </c>
      <c r="B21" s="247"/>
      <c r="C21" s="247"/>
      <c r="D21" s="239">
        <f t="shared" si="0"/>
        <v>0</v>
      </c>
      <c r="E21" s="247" t="s">
        <v>17</v>
      </c>
      <c r="F21" s="248"/>
      <c r="G21" s="248"/>
      <c r="H21" s="239"/>
    </row>
    <row r="22" spans="1:8" ht="26.4" x14ac:dyDescent="0.25">
      <c r="A22" s="242" t="s">
        <v>132</v>
      </c>
      <c r="B22" s="239">
        <f>'[2]6. sz. tábla '!B30</f>
        <v>0</v>
      </c>
      <c r="C22" s="239">
        <f>'[2]6. sz. tábla '!C30</f>
        <v>0</v>
      </c>
      <c r="D22" s="239">
        <f t="shared" si="0"/>
        <v>0</v>
      </c>
      <c r="E22" s="240" t="s">
        <v>133</v>
      </c>
      <c r="F22" s="239">
        <f>'[2]6. sz. tábla '!F30-2436000</f>
        <v>1000000</v>
      </c>
      <c r="G22" s="239">
        <f>'[2]6. sz. tábla '!G30-2941000</f>
        <v>1000000</v>
      </c>
      <c r="H22" s="239">
        <f t="shared" si="1"/>
        <v>0</v>
      </c>
    </row>
    <row r="23" spans="1:8" x14ac:dyDescent="0.25">
      <c r="A23" s="243" t="s">
        <v>181</v>
      </c>
      <c r="B23" s="239">
        <f>'[2]6. sz. tábla '!B31-6000000</f>
        <v>0</v>
      </c>
      <c r="C23" s="239">
        <f>'[2]6. sz. tábla '!C31-6000000</f>
        <v>0</v>
      </c>
      <c r="D23" s="239">
        <f t="shared" si="0"/>
        <v>0</v>
      </c>
      <c r="E23" s="240" t="s">
        <v>135</v>
      </c>
      <c r="F23" s="239"/>
      <c r="G23" s="239"/>
      <c r="H23" s="239"/>
    </row>
    <row r="24" spans="1:8" ht="26.4" x14ac:dyDescent="0.25">
      <c r="A24" s="243" t="s">
        <v>182</v>
      </c>
      <c r="B24" s="239">
        <f>'[2]6. sz. tábla '!B32</f>
        <v>0</v>
      </c>
      <c r="C24" s="239">
        <f>'[2]6. sz. tábla '!C32</f>
        <v>0</v>
      </c>
      <c r="D24" s="239">
        <f t="shared" si="0"/>
        <v>0</v>
      </c>
      <c r="E24" s="240" t="s">
        <v>137</v>
      </c>
      <c r="F24" s="239">
        <f>'[2]6. sz. tábla '!F32</f>
        <v>1009000</v>
      </c>
      <c r="G24" s="239">
        <f>'[2]6. sz. tábla '!G32</f>
        <v>1009000</v>
      </c>
      <c r="H24" s="239">
        <f t="shared" si="1"/>
        <v>0</v>
      </c>
    </row>
    <row r="25" spans="1:8" x14ac:dyDescent="0.25">
      <c r="A25" s="240"/>
      <c r="B25" s="239"/>
      <c r="C25" s="239"/>
      <c r="D25" s="239">
        <f t="shared" si="0"/>
        <v>0</v>
      </c>
      <c r="E25" s="240" t="s">
        <v>183</v>
      </c>
      <c r="F25" s="239">
        <f>'[2]6. sz. tábla '!F33</f>
        <v>0</v>
      </c>
      <c r="G25" s="239">
        <f>'[2]6. sz. tábla '!G33-21000</f>
        <v>0</v>
      </c>
      <c r="H25" s="239">
        <f t="shared" si="1"/>
        <v>0</v>
      </c>
    </row>
    <row r="26" spans="1:8" ht="26.4" x14ac:dyDescent="0.25">
      <c r="A26" s="240"/>
      <c r="B26" s="239"/>
      <c r="C26" s="239"/>
      <c r="D26" s="239">
        <f t="shared" si="0"/>
        <v>0</v>
      </c>
      <c r="E26" s="240" t="s">
        <v>184</v>
      </c>
      <c r="F26" s="239"/>
      <c r="G26" s="239"/>
      <c r="H26" s="239"/>
    </row>
    <row r="27" spans="1:8" ht="26.4" x14ac:dyDescent="0.25">
      <c r="A27" s="240"/>
      <c r="B27" s="239"/>
      <c r="C27" s="239"/>
      <c r="D27" s="239">
        <f t="shared" si="0"/>
        <v>0</v>
      </c>
      <c r="E27" s="249" t="s">
        <v>185</v>
      </c>
      <c r="F27" s="239"/>
      <c r="G27" s="239"/>
      <c r="H27" s="239"/>
    </row>
    <row r="28" spans="1:8" ht="26.4" x14ac:dyDescent="0.25">
      <c r="A28" s="237"/>
      <c r="B28" s="239"/>
      <c r="C28" s="239"/>
      <c r="D28" s="239">
        <f t="shared" si="0"/>
        <v>0</v>
      </c>
      <c r="E28" s="240" t="s">
        <v>186</v>
      </c>
      <c r="F28" s="239"/>
      <c r="G28" s="239"/>
      <c r="H28" s="239"/>
    </row>
    <row r="29" spans="1:8" s="2" customFormat="1" ht="26.4" x14ac:dyDescent="0.25">
      <c r="A29" s="233" t="s">
        <v>187</v>
      </c>
      <c r="B29" s="246">
        <f>SUM(B22:B28)</f>
        <v>0</v>
      </c>
      <c r="C29" s="246">
        <f>SUM(C22:C28)</f>
        <v>0</v>
      </c>
      <c r="D29" s="246">
        <f t="shared" si="0"/>
        <v>0</v>
      </c>
      <c r="E29" s="233" t="s">
        <v>175</v>
      </c>
      <c r="F29" s="246">
        <f>SUM(F22:F28)</f>
        <v>2009000</v>
      </c>
      <c r="G29" s="246">
        <f>SUM(G22:G28)</f>
        <v>2009000</v>
      </c>
      <c r="H29" s="246">
        <f t="shared" si="1"/>
        <v>0</v>
      </c>
    </row>
    <row r="30" spans="1:8" ht="15" customHeight="1" x14ac:dyDescent="0.25">
      <c r="A30" s="237" t="s">
        <v>176</v>
      </c>
      <c r="B30" s="239"/>
      <c r="C30" s="239"/>
      <c r="D30" s="239">
        <f t="shared" si="0"/>
        <v>0</v>
      </c>
      <c r="E30" s="237" t="s">
        <v>177</v>
      </c>
      <c r="F30" s="239"/>
      <c r="G30" s="239"/>
      <c r="H30" s="239">
        <f t="shared" si="1"/>
        <v>0</v>
      </c>
    </row>
    <row r="31" spans="1:8" ht="39.6" x14ac:dyDescent="0.25">
      <c r="A31" s="233" t="s">
        <v>188</v>
      </c>
      <c r="B31" s="246">
        <f>B29+B30</f>
        <v>0</v>
      </c>
      <c r="C31" s="246">
        <f>C29+C30</f>
        <v>0</v>
      </c>
      <c r="D31" s="246">
        <f t="shared" si="0"/>
        <v>0</v>
      </c>
      <c r="E31" s="233" t="s">
        <v>189</v>
      </c>
      <c r="F31" s="246">
        <f>F29+F30</f>
        <v>2009000</v>
      </c>
      <c r="G31" s="246">
        <f>G29+G30</f>
        <v>2009000</v>
      </c>
      <c r="H31" s="246">
        <f t="shared" si="1"/>
        <v>0</v>
      </c>
    </row>
    <row r="32" spans="1:8" x14ac:dyDescent="0.25">
      <c r="B32" s="24">
        <f>B31+B20</f>
        <v>48772000</v>
      </c>
      <c r="C32" s="24">
        <f>C31+C20</f>
        <v>50095141</v>
      </c>
      <c r="D32" s="250">
        <f t="shared" si="0"/>
        <v>1323141</v>
      </c>
      <c r="F32" s="24">
        <f>F31+F20</f>
        <v>50733000</v>
      </c>
      <c r="G32" s="24">
        <f>G31+G20</f>
        <v>51588141</v>
      </c>
      <c r="H32" s="250">
        <f t="shared" si="1"/>
        <v>855141</v>
      </c>
    </row>
    <row r="33" spans="1:8" x14ac:dyDescent="0.25">
      <c r="B33" s="24"/>
      <c r="C33" s="24"/>
      <c r="D33" s="425"/>
      <c r="F33" s="24"/>
      <c r="G33" s="24"/>
      <c r="H33" s="425"/>
    </row>
    <row r="34" spans="1:8" x14ac:dyDescent="0.25">
      <c r="B34" s="24"/>
      <c r="C34" s="24"/>
      <c r="D34" s="425"/>
      <c r="F34" s="24"/>
      <c r="G34" s="24"/>
      <c r="H34" s="425"/>
    </row>
    <row r="35" spans="1:8" ht="15.75" customHeight="1" x14ac:dyDescent="0.25">
      <c r="A35" s="438" t="s">
        <v>301</v>
      </c>
      <c r="B35" s="438"/>
      <c r="C35" s="438"/>
      <c r="D35" s="438"/>
      <c r="E35" s="438"/>
      <c r="F35" s="438"/>
    </row>
    <row r="36" spans="1:8" ht="13.8" thickBot="1" x14ac:dyDescent="0.3"/>
    <row r="37" spans="1:8" s="21" customFormat="1" ht="26.4" x14ac:dyDescent="0.25">
      <c r="A37" s="251" t="s">
        <v>110</v>
      </c>
      <c r="B37" s="252" t="s">
        <v>393</v>
      </c>
      <c r="C37" s="253" t="s">
        <v>394</v>
      </c>
      <c r="D37" s="253" t="s">
        <v>395</v>
      </c>
      <c r="E37" s="254" t="s">
        <v>111</v>
      </c>
      <c r="F37" s="252" t="s">
        <v>393</v>
      </c>
      <c r="G37" s="253" t="s">
        <v>394</v>
      </c>
      <c r="H37" s="255" t="s">
        <v>395</v>
      </c>
    </row>
    <row r="38" spans="1:8" x14ac:dyDescent="0.25">
      <c r="A38" s="256" t="s">
        <v>172</v>
      </c>
      <c r="B38" s="236"/>
      <c r="C38" s="236"/>
      <c r="D38" s="236"/>
      <c r="E38" s="233" t="s">
        <v>16</v>
      </c>
      <c r="F38" s="248"/>
      <c r="G38" s="248"/>
      <c r="H38" s="257">
        <f>G38-F38</f>
        <v>0</v>
      </c>
    </row>
    <row r="39" spans="1:8" x14ac:dyDescent="0.25">
      <c r="A39" s="258" t="s">
        <v>173</v>
      </c>
      <c r="B39" s="239"/>
      <c r="C39" s="239"/>
      <c r="D39" s="239"/>
      <c r="E39" s="240" t="s">
        <v>95</v>
      </c>
      <c r="F39" s="239"/>
      <c r="G39" s="239"/>
      <c r="H39" s="257">
        <f t="shared" ref="H39:H64" si="4">G39-F39</f>
        <v>0</v>
      </c>
    </row>
    <row r="40" spans="1:8" x14ac:dyDescent="0.25">
      <c r="A40" s="259" t="s">
        <v>113</v>
      </c>
      <c r="B40" s="239"/>
      <c r="C40" s="239"/>
      <c r="D40" s="239"/>
      <c r="E40" s="240" t="s">
        <v>92</v>
      </c>
      <c r="F40" s="239"/>
      <c r="G40" s="239"/>
      <c r="H40" s="257">
        <f t="shared" si="4"/>
        <v>0</v>
      </c>
    </row>
    <row r="41" spans="1:8" x14ac:dyDescent="0.25">
      <c r="A41" s="259" t="s">
        <v>115</v>
      </c>
      <c r="B41" s="239"/>
      <c r="C41" s="239"/>
      <c r="D41" s="239"/>
      <c r="E41" s="240" t="s">
        <v>93</v>
      </c>
      <c r="F41" s="239"/>
      <c r="G41" s="239"/>
      <c r="H41" s="257">
        <f t="shared" si="4"/>
        <v>0</v>
      </c>
    </row>
    <row r="42" spans="1:8" ht="26.4" x14ac:dyDescent="0.25">
      <c r="A42" s="260" t="s">
        <v>117</v>
      </c>
      <c r="B42" s="239"/>
      <c r="C42" s="239"/>
      <c r="D42" s="239"/>
      <c r="E42" s="240" t="s">
        <v>96</v>
      </c>
      <c r="F42" s="239"/>
      <c r="G42" s="239"/>
      <c r="H42" s="257">
        <f t="shared" si="4"/>
        <v>0</v>
      </c>
    </row>
    <row r="43" spans="1:8" x14ac:dyDescent="0.25">
      <c r="A43" s="259"/>
      <c r="B43" s="239"/>
      <c r="C43" s="239"/>
      <c r="D43" s="239"/>
      <c r="E43" s="240" t="s">
        <v>94</v>
      </c>
      <c r="F43" s="239"/>
      <c r="G43" s="239"/>
      <c r="H43" s="257">
        <f t="shared" si="4"/>
        <v>0</v>
      </c>
    </row>
    <row r="44" spans="1:8" x14ac:dyDescent="0.25">
      <c r="A44" s="259"/>
      <c r="B44" s="239"/>
      <c r="C44" s="239"/>
      <c r="D44" s="239"/>
      <c r="E44" s="243" t="s">
        <v>240</v>
      </c>
      <c r="F44" s="239"/>
      <c r="G44" s="239"/>
      <c r="H44" s="257">
        <f t="shared" si="4"/>
        <v>0</v>
      </c>
    </row>
    <row r="45" spans="1:8" ht="26.4" x14ac:dyDescent="0.25">
      <c r="A45" s="259"/>
      <c r="B45" s="239"/>
      <c r="C45" s="239"/>
      <c r="D45" s="239"/>
      <c r="E45" s="243" t="s">
        <v>241</v>
      </c>
      <c r="F45" s="239">
        <v>648000</v>
      </c>
      <c r="G45" s="239">
        <v>590000</v>
      </c>
      <c r="H45" s="257">
        <f t="shared" si="4"/>
        <v>-58000</v>
      </c>
    </row>
    <row r="46" spans="1:8" ht="26.4" x14ac:dyDescent="0.25">
      <c r="A46" s="258"/>
      <c r="B46" s="239"/>
      <c r="C46" s="244"/>
      <c r="D46" s="244"/>
      <c r="E46" s="245" t="s">
        <v>242</v>
      </c>
      <c r="F46" s="239">
        <v>955000</v>
      </c>
      <c r="G46" s="239">
        <v>955000</v>
      </c>
      <c r="H46" s="257">
        <f t="shared" si="4"/>
        <v>0</v>
      </c>
    </row>
    <row r="47" spans="1:8" ht="26.4" x14ac:dyDescent="0.25">
      <c r="A47" s="260"/>
      <c r="B47" s="239"/>
      <c r="C47" s="239"/>
      <c r="D47" s="239"/>
      <c r="E47" s="243" t="s">
        <v>243</v>
      </c>
      <c r="F47" s="239"/>
      <c r="G47" s="239"/>
      <c r="H47" s="257">
        <f t="shared" si="4"/>
        <v>0</v>
      </c>
    </row>
    <row r="48" spans="1:8" x14ac:dyDescent="0.25">
      <c r="A48" s="259"/>
      <c r="B48" s="239"/>
      <c r="C48" s="239"/>
      <c r="D48" s="239"/>
      <c r="E48" s="243" t="s">
        <v>235</v>
      </c>
      <c r="F48" s="239"/>
      <c r="G48" s="239"/>
      <c r="H48" s="257">
        <f t="shared" si="4"/>
        <v>0</v>
      </c>
    </row>
    <row r="49" spans="1:8" ht="26.4" x14ac:dyDescent="0.25">
      <c r="A49" s="256" t="s">
        <v>190</v>
      </c>
      <c r="B49" s="246">
        <f>SUM(B39:B48)</f>
        <v>0</v>
      </c>
      <c r="C49" s="246">
        <f>SUM(C39:C48)</f>
        <v>0</v>
      </c>
      <c r="D49" s="246">
        <f>SUM(D39:D48)</f>
        <v>0</v>
      </c>
      <c r="E49" s="233" t="s">
        <v>191</v>
      </c>
      <c r="F49" s="246">
        <f>SUM(F39:F48)</f>
        <v>1603000</v>
      </c>
      <c r="G49" s="246">
        <f>SUM(G39:G48)</f>
        <v>1545000</v>
      </c>
      <c r="H49" s="257">
        <f t="shared" si="4"/>
        <v>-58000</v>
      </c>
    </row>
    <row r="50" spans="1:8" x14ac:dyDescent="0.25">
      <c r="A50" s="261" t="s">
        <v>176</v>
      </c>
      <c r="B50" s="239"/>
      <c r="C50" s="239"/>
      <c r="D50" s="239"/>
      <c r="E50" s="237" t="s">
        <v>177</v>
      </c>
      <c r="F50" s="239"/>
      <c r="G50" s="239"/>
      <c r="H50" s="257">
        <f t="shared" si="4"/>
        <v>0</v>
      </c>
    </row>
    <row r="51" spans="1:8" ht="26.4" x14ac:dyDescent="0.25">
      <c r="A51" s="256" t="s">
        <v>192</v>
      </c>
      <c r="B51" s="246">
        <f>B49+B50</f>
        <v>0</v>
      </c>
      <c r="C51" s="246">
        <f>C49+C50</f>
        <v>0</v>
      </c>
      <c r="D51" s="246">
        <f>D49+D50</f>
        <v>0</v>
      </c>
      <c r="E51" s="233" t="s">
        <v>193</v>
      </c>
      <c r="F51" s="246">
        <f>F49+F50</f>
        <v>1603000</v>
      </c>
      <c r="G51" s="246">
        <f>G49+G50</f>
        <v>1545000</v>
      </c>
      <c r="H51" s="257">
        <f t="shared" si="4"/>
        <v>-58000</v>
      </c>
    </row>
    <row r="52" spans="1:8" x14ac:dyDescent="0.25">
      <c r="A52" s="256" t="s">
        <v>180</v>
      </c>
      <c r="B52" s="247"/>
      <c r="C52" s="247"/>
      <c r="D52" s="247"/>
      <c r="E52" s="247" t="s">
        <v>17</v>
      </c>
      <c r="F52" s="248"/>
      <c r="G52" s="248"/>
      <c r="H52" s="257">
        <f t="shared" si="4"/>
        <v>0</v>
      </c>
    </row>
    <row r="53" spans="1:8" ht="26.4" x14ac:dyDescent="0.25">
      <c r="A53" s="260" t="s">
        <v>132</v>
      </c>
      <c r="B53" s="239"/>
      <c r="C53" s="239"/>
      <c r="D53" s="239"/>
      <c r="E53" s="240" t="s">
        <v>133</v>
      </c>
      <c r="F53" s="239">
        <v>2436000</v>
      </c>
      <c r="G53" s="239">
        <v>2941000</v>
      </c>
      <c r="H53" s="257">
        <f t="shared" si="4"/>
        <v>505000</v>
      </c>
    </row>
    <row r="54" spans="1:8" x14ac:dyDescent="0.25">
      <c r="A54" s="262" t="s">
        <v>181</v>
      </c>
      <c r="B54" s="239">
        <v>6000000</v>
      </c>
      <c r="C54" s="239"/>
      <c r="D54" s="239"/>
      <c r="E54" s="240" t="s">
        <v>135</v>
      </c>
      <c r="F54" s="239"/>
      <c r="G54" s="239"/>
      <c r="H54" s="257">
        <f t="shared" si="4"/>
        <v>0</v>
      </c>
    </row>
    <row r="55" spans="1:8" ht="26.4" x14ac:dyDescent="0.25">
      <c r="A55" s="262" t="s">
        <v>182</v>
      </c>
      <c r="B55" s="239"/>
      <c r="C55" s="263"/>
      <c r="D55" s="263"/>
      <c r="E55" s="240" t="s">
        <v>137</v>
      </c>
      <c r="F55" s="239"/>
      <c r="G55" s="239"/>
      <c r="H55" s="257">
        <f t="shared" si="4"/>
        <v>0</v>
      </c>
    </row>
    <row r="56" spans="1:8" x14ac:dyDescent="0.25">
      <c r="A56" s="259"/>
      <c r="B56" s="239"/>
      <c r="C56" s="239"/>
      <c r="D56" s="239"/>
      <c r="E56" s="240" t="s">
        <v>183</v>
      </c>
      <c r="F56" s="239"/>
      <c r="G56" s="239"/>
      <c r="H56" s="257">
        <f t="shared" si="4"/>
        <v>0</v>
      </c>
    </row>
    <row r="57" spans="1:8" ht="26.4" x14ac:dyDescent="0.25">
      <c r="A57" s="259"/>
      <c r="B57" s="239"/>
      <c r="C57" s="239"/>
      <c r="D57" s="239"/>
      <c r="E57" s="240" t="s">
        <v>184</v>
      </c>
      <c r="F57" s="239"/>
      <c r="G57" s="239"/>
      <c r="H57" s="257">
        <f t="shared" si="4"/>
        <v>0</v>
      </c>
    </row>
    <row r="58" spans="1:8" ht="26.4" x14ac:dyDescent="0.25">
      <c r="A58" s="259"/>
      <c r="B58" s="239"/>
      <c r="C58" s="239"/>
      <c r="D58" s="239"/>
      <c r="E58" s="249" t="s">
        <v>185</v>
      </c>
      <c r="F58" s="239"/>
      <c r="G58" s="239">
        <v>21000</v>
      </c>
      <c r="H58" s="257">
        <f t="shared" si="4"/>
        <v>21000</v>
      </c>
    </row>
    <row r="59" spans="1:8" ht="26.4" x14ac:dyDescent="0.25">
      <c r="A59" s="261"/>
      <c r="B59" s="239"/>
      <c r="C59" s="239"/>
      <c r="D59" s="239"/>
      <c r="E59" s="243" t="s">
        <v>249</v>
      </c>
      <c r="F59" s="239"/>
      <c r="G59" s="239"/>
      <c r="H59" s="257">
        <f t="shared" si="4"/>
        <v>0</v>
      </c>
    </row>
    <row r="60" spans="1:8" ht="26.4" x14ac:dyDescent="0.25">
      <c r="A60" s="261"/>
      <c r="B60" s="239"/>
      <c r="C60" s="239"/>
      <c r="D60" s="239"/>
      <c r="E60" s="243" t="s">
        <v>186</v>
      </c>
      <c r="F60" s="239"/>
      <c r="G60" s="239"/>
      <c r="H60" s="257">
        <f t="shared" si="4"/>
        <v>0</v>
      </c>
    </row>
    <row r="61" spans="1:8" ht="26.4" x14ac:dyDescent="0.25">
      <c r="A61" s="256" t="s">
        <v>194</v>
      </c>
      <c r="B61" s="246">
        <f>SUM(B53:B59)</f>
        <v>6000000</v>
      </c>
      <c r="C61" s="246">
        <f>SUM(C53:C59)</f>
        <v>0</v>
      </c>
      <c r="D61" s="246">
        <f>SUM(D53:D59)</f>
        <v>0</v>
      </c>
      <c r="E61" s="233" t="s">
        <v>195</v>
      </c>
      <c r="F61" s="246">
        <f>SUM(F53:F59)</f>
        <v>2436000</v>
      </c>
      <c r="G61" s="246">
        <f>SUM(G53:G59)</f>
        <v>2962000</v>
      </c>
      <c r="H61" s="257">
        <f t="shared" si="4"/>
        <v>526000</v>
      </c>
    </row>
    <row r="62" spans="1:8" x14ac:dyDescent="0.25">
      <c r="A62" s="261" t="s">
        <v>176</v>
      </c>
      <c r="B62" s="239"/>
      <c r="C62" s="239"/>
      <c r="D62" s="239"/>
      <c r="E62" s="237" t="s">
        <v>177</v>
      </c>
      <c r="F62" s="239"/>
      <c r="G62" s="239"/>
      <c r="H62" s="257">
        <f t="shared" si="4"/>
        <v>0</v>
      </c>
    </row>
    <row r="63" spans="1:8" x14ac:dyDescent="0.25">
      <c r="A63" s="261"/>
      <c r="B63" s="239"/>
      <c r="C63" s="239"/>
      <c r="D63" s="239"/>
      <c r="E63" s="240"/>
      <c r="F63" s="239"/>
      <c r="G63" s="239"/>
      <c r="H63" s="257">
        <f t="shared" si="4"/>
        <v>0</v>
      </c>
    </row>
    <row r="64" spans="1:8" ht="40.200000000000003" thickBot="1" x14ac:dyDescent="0.3">
      <c r="A64" s="264" t="s">
        <v>196</v>
      </c>
      <c r="B64" s="265">
        <f>B61+B62</f>
        <v>6000000</v>
      </c>
      <c r="C64" s="265">
        <f>C61+C62</f>
        <v>0</v>
      </c>
      <c r="D64" s="265">
        <f>D61+D62</f>
        <v>0</v>
      </c>
      <c r="E64" s="266" t="s">
        <v>197</v>
      </c>
      <c r="F64" s="265">
        <f>F61+F62</f>
        <v>2436000</v>
      </c>
      <c r="G64" s="265">
        <f>G61+G62</f>
        <v>2962000</v>
      </c>
      <c r="H64" s="257">
        <f t="shared" si="4"/>
        <v>526000</v>
      </c>
    </row>
    <row r="65" spans="1:8" ht="13.8" thickBot="1" x14ac:dyDescent="0.3">
      <c r="A65" s="3"/>
      <c r="B65" s="30">
        <f>B64+B51</f>
        <v>6000000</v>
      </c>
      <c r="C65" s="30">
        <f>C64+C51</f>
        <v>0</v>
      </c>
      <c r="D65" s="30">
        <f>D64+D51</f>
        <v>0</v>
      </c>
      <c r="E65" s="4"/>
      <c r="F65" s="24">
        <f>F64+F51</f>
        <v>4039000</v>
      </c>
      <c r="G65" s="24">
        <f>G64+G51</f>
        <v>4507000</v>
      </c>
      <c r="H65" s="24">
        <f>H64+H51</f>
        <v>468000</v>
      </c>
    </row>
    <row r="66" spans="1:8" ht="15.75" customHeight="1" x14ac:dyDescent="0.25">
      <c r="A66" s="439" t="s">
        <v>302</v>
      </c>
      <c r="B66" s="440"/>
      <c r="C66" s="440"/>
      <c r="D66" s="440"/>
      <c r="E66" s="440"/>
      <c r="F66" s="440"/>
      <c r="G66" s="267"/>
      <c r="H66" s="268"/>
    </row>
    <row r="67" spans="1:8" x14ac:dyDescent="0.25">
      <c r="A67" s="261"/>
      <c r="B67" s="248"/>
      <c r="C67" s="248"/>
      <c r="D67" s="248"/>
      <c r="E67" s="248"/>
      <c r="F67" s="248"/>
      <c r="G67" s="248"/>
      <c r="H67" s="257"/>
    </row>
    <row r="68" spans="1:8" s="21" customFormat="1" ht="26.4" x14ac:dyDescent="0.25">
      <c r="A68" s="256" t="s">
        <v>110</v>
      </c>
      <c r="B68" s="234" t="s">
        <v>393</v>
      </c>
      <c r="C68" s="235" t="s">
        <v>394</v>
      </c>
      <c r="D68" s="235" t="s">
        <v>395</v>
      </c>
      <c r="E68" s="233" t="s">
        <v>111</v>
      </c>
      <c r="F68" s="234" t="s">
        <v>393</v>
      </c>
      <c r="G68" s="235" t="s">
        <v>394</v>
      </c>
      <c r="H68" s="269" t="s">
        <v>395</v>
      </c>
    </row>
    <row r="69" spans="1:8" x14ac:dyDescent="0.25">
      <c r="A69" s="256" t="s">
        <v>172</v>
      </c>
      <c r="B69" s="236"/>
      <c r="C69" s="236"/>
      <c r="D69" s="236"/>
      <c r="E69" s="233" t="s">
        <v>16</v>
      </c>
      <c r="F69" s="248"/>
      <c r="G69" s="248"/>
      <c r="H69" s="257"/>
    </row>
    <row r="70" spans="1:8" x14ac:dyDescent="0.25">
      <c r="A70" s="258" t="s">
        <v>173</v>
      </c>
      <c r="B70" s="239"/>
      <c r="C70" s="239"/>
      <c r="D70" s="239"/>
      <c r="E70" s="240" t="s">
        <v>95</v>
      </c>
      <c r="F70" s="239"/>
      <c r="G70" s="239"/>
      <c r="H70" s="270"/>
    </row>
    <row r="71" spans="1:8" x14ac:dyDescent="0.25">
      <c r="A71" s="259" t="s">
        <v>113</v>
      </c>
      <c r="B71" s="239"/>
      <c r="C71" s="239"/>
      <c r="D71" s="239"/>
      <c r="E71" s="240" t="s">
        <v>92</v>
      </c>
      <c r="F71" s="239"/>
      <c r="G71" s="239"/>
      <c r="H71" s="270"/>
    </row>
    <row r="72" spans="1:8" x14ac:dyDescent="0.25">
      <c r="A72" s="259" t="s">
        <v>115</v>
      </c>
      <c r="B72" s="239"/>
      <c r="C72" s="239"/>
      <c r="D72" s="239"/>
      <c r="E72" s="240" t="s">
        <v>116</v>
      </c>
      <c r="F72" s="239"/>
      <c r="G72" s="239"/>
      <c r="H72" s="270"/>
    </row>
    <row r="73" spans="1:8" ht="26.4" x14ac:dyDescent="0.25">
      <c r="A73" s="260" t="s">
        <v>117</v>
      </c>
      <c r="B73" s="239"/>
      <c r="C73" s="239"/>
      <c r="D73" s="239"/>
      <c r="E73" s="240" t="s">
        <v>96</v>
      </c>
      <c r="F73" s="239"/>
      <c r="G73" s="239"/>
      <c r="H73" s="270"/>
    </row>
    <row r="74" spans="1:8" x14ac:dyDescent="0.25">
      <c r="A74" s="259"/>
      <c r="B74" s="239"/>
      <c r="C74" s="239"/>
      <c r="D74" s="239"/>
      <c r="E74" s="240" t="s">
        <v>94</v>
      </c>
      <c r="F74" s="239"/>
      <c r="G74" s="239"/>
      <c r="H74" s="270"/>
    </row>
    <row r="75" spans="1:8" x14ac:dyDescent="0.25">
      <c r="A75" s="259"/>
      <c r="B75" s="239"/>
      <c r="C75" s="239"/>
      <c r="D75" s="239"/>
      <c r="E75" s="243" t="s">
        <v>240</v>
      </c>
      <c r="F75" s="239"/>
      <c r="G75" s="239"/>
      <c r="H75" s="270"/>
    </row>
    <row r="76" spans="1:8" ht="26.4" x14ac:dyDescent="0.25">
      <c r="A76" s="259"/>
      <c r="B76" s="239"/>
      <c r="C76" s="239"/>
      <c r="D76" s="239"/>
      <c r="E76" s="243" t="s">
        <v>241</v>
      </c>
      <c r="F76" s="239"/>
      <c r="G76" s="239"/>
      <c r="H76" s="270"/>
    </row>
    <row r="77" spans="1:8" ht="26.4" x14ac:dyDescent="0.25">
      <c r="A77" s="258"/>
      <c r="B77" s="239"/>
      <c r="C77" s="244"/>
      <c r="D77" s="244"/>
      <c r="E77" s="245" t="s">
        <v>242</v>
      </c>
      <c r="F77" s="239"/>
      <c r="G77" s="239"/>
      <c r="H77" s="270"/>
    </row>
    <row r="78" spans="1:8" ht="26.4" x14ac:dyDescent="0.25">
      <c r="A78" s="260"/>
      <c r="B78" s="239"/>
      <c r="C78" s="239"/>
      <c r="D78" s="239"/>
      <c r="E78" s="243" t="s">
        <v>243</v>
      </c>
      <c r="F78" s="239"/>
      <c r="G78" s="239"/>
      <c r="H78" s="270"/>
    </row>
    <row r="79" spans="1:8" x14ac:dyDescent="0.25">
      <c r="A79" s="259"/>
      <c r="B79" s="239"/>
      <c r="C79" s="239"/>
      <c r="D79" s="239"/>
      <c r="E79" s="243" t="s">
        <v>235</v>
      </c>
      <c r="F79" s="239"/>
      <c r="G79" s="239"/>
      <c r="H79" s="270"/>
    </row>
    <row r="80" spans="1:8" ht="26.4" x14ac:dyDescent="0.25">
      <c r="A80" s="256" t="s">
        <v>198</v>
      </c>
      <c r="B80" s="246">
        <f>SUM(B70:B79)</f>
        <v>0</v>
      </c>
      <c r="C80" s="246">
        <f>SUM(C70:C79)</f>
        <v>0</v>
      </c>
      <c r="D80" s="246">
        <f>SUM(D70:D79)</f>
        <v>0</v>
      </c>
      <c r="E80" s="233" t="s">
        <v>199</v>
      </c>
      <c r="F80" s="246">
        <f>SUM(F70:F79)</f>
        <v>0</v>
      </c>
      <c r="G80" s="246">
        <f>SUM(G70:G79)</f>
        <v>0</v>
      </c>
      <c r="H80" s="271">
        <f>SUM(H70:H79)</f>
        <v>0</v>
      </c>
    </row>
    <row r="81" spans="1:8" x14ac:dyDescent="0.25">
      <c r="A81" s="261" t="s">
        <v>176</v>
      </c>
      <c r="B81" s="239"/>
      <c r="C81" s="239"/>
      <c r="D81" s="239"/>
      <c r="E81" s="237" t="s">
        <v>177</v>
      </c>
      <c r="F81" s="239"/>
      <c r="G81" s="239"/>
      <c r="H81" s="270"/>
    </row>
    <row r="82" spans="1:8" ht="39.6" x14ac:dyDescent="0.25">
      <c r="A82" s="256" t="s">
        <v>200</v>
      </c>
      <c r="B82" s="246">
        <f>B80+B81</f>
        <v>0</v>
      </c>
      <c r="C82" s="246">
        <f>C80+C81</f>
        <v>0</v>
      </c>
      <c r="D82" s="246">
        <f>D80+D81</f>
        <v>0</v>
      </c>
      <c r="E82" s="233" t="s">
        <v>201</v>
      </c>
      <c r="F82" s="246">
        <f>F80+F81</f>
        <v>0</v>
      </c>
      <c r="G82" s="246">
        <f>G80+G81</f>
        <v>0</v>
      </c>
      <c r="H82" s="271">
        <f>H80+H81</f>
        <v>0</v>
      </c>
    </row>
    <row r="83" spans="1:8" x14ac:dyDescent="0.25">
      <c r="A83" s="256" t="s">
        <v>180</v>
      </c>
      <c r="B83" s="247"/>
      <c r="C83" s="247"/>
      <c r="D83" s="247"/>
      <c r="E83" s="247" t="s">
        <v>17</v>
      </c>
      <c r="F83" s="248"/>
      <c r="G83" s="248"/>
      <c r="H83" s="257"/>
    </row>
    <row r="84" spans="1:8" ht="26.4" x14ac:dyDescent="0.25">
      <c r="A84" s="260" t="s">
        <v>132</v>
      </c>
      <c r="B84" s="246"/>
      <c r="C84" s="246"/>
      <c r="D84" s="246"/>
      <c r="E84" s="240" t="s">
        <v>133</v>
      </c>
      <c r="F84" s="239"/>
      <c r="G84" s="239"/>
      <c r="H84" s="270"/>
    </row>
    <row r="85" spans="1:8" x14ac:dyDescent="0.25">
      <c r="A85" s="262" t="s">
        <v>181</v>
      </c>
      <c r="B85" s="239"/>
      <c r="C85" s="239"/>
      <c r="D85" s="239"/>
      <c r="E85" s="240" t="s">
        <v>135</v>
      </c>
      <c r="F85" s="239"/>
      <c r="G85" s="239"/>
      <c r="H85" s="270"/>
    </row>
    <row r="86" spans="1:8" ht="26.4" x14ac:dyDescent="0.25">
      <c r="A86" s="262" t="s">
        <v>182</v>
      </c>
      <c r="B86" s="272"/>
      <c r="C86" s="272"/>
      <c r="D86" s="272"/>
      <c r="E86" s="240" t="s">
        <v>137</v>
      </c>
      <c r="F86" s="239"/>
      <c r="G86" s="239"/>
      <c r="H86" s="270"/>
    </row>
    <row r="87" spans="1:8" x14ac:dyDescent="0.25">
      <c r="A87" s="259"/>
      <c r="B87" s="239"/>
      <c r="C87" s="239"/>
      <c r="D87" s="239"/>
      <c r="E87" s="240" t="s">
        <v>183</v>
      </c>
      <c r="F87" s="239"/>
      <c r="G87" s="239"/>
      <c r="H87" s="270"/>
    </row>
    <row r="88" spans="1:8" ht="26.4" x14ac:dyDescent="0.25">
      <c r="A88" s="256" t="s">
        <v>194</v>
      </c>
      <c r="B88" s="246">
        <f>SUM(B84:B86)</f>
        <v>0</v>
      </c>
      <c r="C88" s="246">
        <f>SUM(C84:C86)</f>
        <v>0</v>
      </c>
      <c r="D88" s="246">
        <f>SUM(D84:D86)</f>
        <v>0</v>
      </c>
      <c r="E88" s="240" t="s">
        <v>184</v>
      </c>
      <c r="F88" s="239"/>
      <c r="G88" s="239"/>
      <c r="H88" s="270"/>
    </row>
    <row r="89" spans="1:8" ht="26.4" x14ac:dyDescent="0.25">
      <c r="A89" s="261" t="s">
        <v>176</v>
      </c>
      <c r="B89" s="239"/>
      <c r="C89" s="239"/>
      <c r="D89" s="239"/>
      <c r="E89" s="249" t="s">
        <v>185</v>
      </c>
      <c r="F89" s="239"/>
      <c r="G89" s="239"/>
      <c r="H89" s="270"/>
    </row>
    <row r="90" spans="1:8" ht="26.4" x14ac:dyDescent="0.25">
      <c r="A90" s="261"/>
      <c r="B90" s="239"/>
      <c r="C90" s="239"/>
      <c r="D90" s="239"/>
      <c r="E90" s="243" t="s">
        <v>141</v>
      </c>
      <c r="F90" s="239"/>
      <c r="G90" s="239"/>
      <c r="H90" s="270"/>
    </row>
    <row r="91" spans="1:8" ht="40.200000000000003" thickBot="1" x14ac:dyDescent="0.3">
      <c r="A91" s="264" t="s">
        <v>202</v>
      </c>
      <c r="B91" s="265">
        <f>SUM(B84:B90)</f>
        <v>0</v>
      </c>
      <c r="C91" s="265">
        <f>SUM(C84:C90)</f>
        <v>0</v>
      </c>
      <c r="D91" s="265">
        <f>SUM(D84:D90)</f>
        <v>0</v>
      </c>
      <c r="E91" s="266" t="s">
        <v>203</v>
      </c>
      <c r="F91" s="265">
        <f>SUM(F84:F90)</f>
        <v>0</v>
      </c>
      <c r="G91" s="265">
        <f>SUM(G84:G90)</f>
        <v>0</v>
      </c>
      <c r="H91" s="273">
        <f>SUM(H84:H90)</f>
        <v>0</v>
      </c>
    </row>
    <row r="92" spans="1:8" x14ac:dyDescent="0.25">
      <c r="B92" s="24">
        <f>B91+B82+B64+B51+B31+B20</f>
        <v>54772000</v>
      </c>
      <c r="C92" s="24">
        <f>C91+C82+C64+C51+C31+C20</f>
        <v>50095141</v>
      </c>
      <c r="D92" s="24">
        <f>D91+D82+D64+D51+D31+D20</f>
        <v>1323141</v>
      </c>
      <c r="F92" s="24">
        <f>F91+F82+F64+F51+F31+F20</f>
        <v>54772000</v>
      </c>
      <c r="G92" s="24">
        <f>G91+G82+G64+G51+G31+G20</f>
        <v>56095141</v>
      </c>
      <c r="H92" s="24">
        <f>H91+H82+H64+H51+H31+H20</f>
        <v>1323141</v>
      </c>
    </row>
    <row r="93" spans="1:8" x14ac:dyDescent="0.25">
      <c r="B93" s="24"/>
      <c r="C93" s="24"/>
      <c r="D93" s="24"/>
    </row>
  </sheetData>
  <sheetProtection selectLockedCells="1" selectUnlockedCells="1"/>
  <mergeCells count="3">
    <mergeCell ref="A4:F4"/>
    <mergeCell ref="A35:F35"/>
    <mergeCell ref="A66:F66"/>
  </mergeCells>
  <phoneticPr fontId="26" type="noConversion"/>
  <printOptions horizontalCentered="1"/>
  <pageMargins left="0.19685039370078741" right="0.15748031496062992" top="0.59055118110236227" bottom="0.19685039370078741" header="0.11811023622047245" footer="0.51181102362204722"/>
  <pageSetup paperSize="9" scale="88" firstPageNumber="0" orientation="landscape" r:id="rId1"/>
  <headerFooter alignWithMargins="0">
    <oddHeader>&amp;LBalatonszőlős Község
Önkormányzata&amp;C7. melléklet
az 1/2016.(II.24.) rendelethez&amp;R
&amp;P. oldal
 forint</oddHeader>
  </headerFooter>
  <rowBreaks count="2" manualBreakCount="2">
    <brk id="34" max="7" man="1"/>
    <brk id="65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view="pageLayout" zoomScaleNormal="84" workbookViewId="0">
      <selection activeCell="Q13" sqref="Q13"/>
    </sheetView>
  </sheetViews>
  <sheetFormatPr defaultRowHeight="13.2" x14ac:dyDescent="0.25"/>
  <cols>
    <col min="1" max="1" width="49.44140625" style="170" bestFit="1" customWidth="1"/>
    <col min="2" max="2" width="13.5546875" bestFit="1" customWidth="1"/>
    <col min="3" max="11" width="12.33203125" bestFit="1" customWidth="1"/>
    <col min="12" max="13" width="12.5546875" bestFit="1" customWidth="1"/>
    <col min="14" max="14" width="12.6640625" style="174" bestFit="1" customWidth="1"/>
    <col min="15" max="15" width="12.6640625" bestFit="1" customWidth="1"/>
    <col min="16" max="16" width="10.33203125" bestFit="1" customWidth="1"/>
    <col min="18" max="18" width="10.33203125" bestFit="1" customWidth="1"/>
    <col min="257" max="257" width="51" customWidth="1"/>
    <col min="258" max="259" width="11.88671875" bestFit="1" customWidth="1"/>
    <col min="260" max="265" width="13.33203125" bestFit="1" customWidth="1"/>
    <col min="266" max="266" width="16.109375" bestFit="1" customWidth="1"/>
    <col min="267" max="269" width="13.33203125" bestFit="1" customWidth="1"/>
    <col min="270" max="270" width="14.109375" bestFit="1" customWidth="1"/>
    <col min="513" max="513" width="51" customWidth="1"/>
    <col min="514" max="515" width="11.88671875" bestFit="1" customWidth="1"/>
    <col min="516" max="521" width="13.33203125" bestFit="1" customWidth="1"/>
    <col min="522" max="522" width="16.109375" bestFit="1" customWidth="1"/>
    <col min="523" max="525" width="13.33203125" bestFit="1" customWidth="1"/>
    <col min="526" max="526" width="14.109375" bestFit="1" customWidth="1"/>
    <col min="769" max="769" width="51" customWidth="1"/>
    <col min="770" max="771" width="11.88671875" bestFit="1" customWidth="1"/>
    <col min="772" max="777" width="13.33203125" bestFit="1" customWidth="1"/>
    <col min="778" max="778" width="16.109375" bestFit="1" customWidth="1"/>
    <col min="779" max="781" width="13.33203125" bestFit="1" customWidth="1"/>
    <col min="782" max="782" width="14.109375" bestFit="1" customWidth="1"/>
    <col min="1025" max="1025" width="51" customWidth="1"/>
    <col min="1026" max="1027" width="11.88671875" bestFit="1" customWidth="1"/>
    <col min="1028" max="1033" width="13.33203125" bestFit="1" customWidth="1"/>
    <col min="1034" max="1034" width="16.109375" bestFit="1" customWidth="1"/>
    <col min="1035" max="1037" width="13.33203125" bestFit="1" customWidth="1"/>
    <col min="1038" max="1038" width="14.109375" bestFit="1" customWidth="1"/>
    <col min="1281" max="1281" width="51" customWidth="1"/>
    <col min="1282" max="1283" width="11.88671875" bestFit="1" customWidth="1"/>
    <col min="1284" max="1289" width="13.33203125" bestFit="1" customWidth="1"/>
    <col min="1290" max="1290" width="16.109375" bestFit="1" customWidth="1"/>
    <col min="1291" max="1293" width="13.33203125" bestFit="1" customWidth="1"/>
    <col min="1294" max="1294" width="14.109375" bestFit="1" customWidth="1"/>
    <col min="1537" max="1537" width="51" customWidth="1"/>
    <col min="1538" max="1539" width="11.88671875" bestFit="1" customWidth="1"/>
    <col min="1540" max="1545" width="13.33203125" bestFit="1" customWidth="1"/>
    <col min="1546" max="1546" width="16.109375" bestFit="1" customWidth="1"/>
    <col min="1547" max="1549" width="13.33203125" bestFit="1" customWidth="1"/>
    <col min="1550" max="1550" width="14.109375" bestFit="1" customWidth="1"/>
    <col min="1793" max="1793" width="51" customWidth="1"/>
    <col min="1794" max="1795" width="11.88671875" bestFit="1" customWidth="1"/>
    <col min="1796" max="1801" width="13.33203125" bestFit="1" customWidth="1"/>
    <col min="1802" max="1802" width="16.109375" bestFit="1" customWidth="1"/>
    <col min="1803" max="1805" width="13.33203125" bestFit="1" customWidth="1"/>
    <col min="1806" max="1806" width="14.109375" bestFit="1" customWidth="1"/>
    <col min="2049" max="2049" width="51" customWidth="1"/>
    <col min="2050" max="2051" width="11.88671875" bestFit="1" customWidth="1"/>
    <col min="2052" max="2057" width="13.33203125" bestFit="1" customWidth="1"/>
    <col min="2058" max="2058" width="16.109375" bestFit="1" customWidth="1"/>
    <col min="2059" max="2061" width="13.33203125" bestFit="1" customWidth="1"/>
    <col min="2062" max="2062" width="14.109375" bestFit="1" customWidth="1"/>
    <col min="2305" max="2305" width="51" customWidth="1"/>
    <col min="2306" max="2307" width="11.88671875" bestFit="1" customWidth="1"/>
    <col min="2308" max="2313" width="13.33203125" bestFit="1" customWidth="1"/>
    <col min="2314" max="2314" width="16.109375" bestFit="1" customWidth="1"/>
    <col min="2315" max="2317" width="13.33203125" bestFit="1" customWidth="1"/>
    <col min="2318" max="2318" width="14.109375" bestFit="1" customWidth="1"/>
    <col min="2561" max="2561" width="51" customWidth="1"/>
    <col min="2562" max="2563" width="11.88671875" bestFit="1" customWidth="1"/>
    <col min="2564" max="2569" width="13.33203125" bestFit="1" customWidth="1"/>
    <col min="2570" max="2570" width="16.109375" bestFit="1" customWidth="1"/>
    <col min="2571" max="2573" width="13.33203125" bestFit="1" customWidth="1"/>
    <col min="2574" max="2574" width="14.109375" bestFit="1" customWidth="1"/>
    <col min="2817" max="2817" width="51" customWidth="1"/>
    <col min="2818" max="2819" width="11.88671875" bestFit="1" customWidth="1"/>
    <col min="2820" max="2825" width="13.33203125" bestFit="1" customWidth="1"/>
    <col min="2826" max="2826" width="16.109375" bestFit="1" customWidth="1"/>
    <col min="2827" max="2829" width="13.33203125" bestFit="1" customWidth="1"/>
    <col min="2830" max="2830" width="14.109375" bestFit="1" customWidth="1"/>
    <col min="3073" max="3073" width="51" customWidth="1"/>
    <col min="3074" max="3075" width="11.88671875" bestFit="1" customWidth="1"/>
    <col min="3076" max="3081" width="13.33203125" bestFit="1" customWidth="1"/>
    <col min="3082" max="3082" width="16.109375" bestFit="1" customWidth="1"/>
    <col min="3083" max="3085" width="13.33203125" bestFit="1" customWidth="1"/>
    <col min="3086" max="3086" width="14.109375" bestFit="1" customWidth="1"/>
    <col min="3329" max="3329" width="51" customWidth="1"/>
    <col min="3330" max="3331" width="11.88671875" bestFit="1" customWidth="1"/>
    <col min="3332" max="3337" width="13.33203125" bestFit="1" customWidth="1"/>
    <col min="3338" max="3338" width="16.109375" bestFit="1" customWidth="1"/>
    <col min="3339" max="3341" width="13.33203125" bestFit="1" customWidth="1"/>
    <col min="3342" max="3342" width="14.109375" bestFit="1" customWidth="1"/>
    <col min="3585" max="3585" width="51" customWidth="1"/>
    <col min="3586" max="3587" width="11.88671875" bestFit="1" customWidth="1"/>
    <col min="3588" max="3593" width="13.33203125" bestFit="1" customWidth="1"/>
    <col min="3594" max="3594" width="16.109375" bestFit="1" customWidth="1"/>
    <col min="3595" max="3597" width="13.33203125" bestFit="1" customWidth="1"/>
    <col min="3598" max="3598" width="14.109375" bestFit="1" customWidth="1"/>
    <col min="3841" max="3841" width="51" customWidth="1"/>
    <col min="3842" max="3843" width="11.88671875" bestFit="1" customWidth="1"/>
    <col min="3844" max="3849" width="13.33203125" bestFit="1" customWidth="1"/>
    <col min="3850" max="3850" width="16.109375" bestFit="1" customWidth="1"/>
    <col min="3851" max="3853" width="13.33203125" bestFit="1" customWidth="1"/>
    <col min="3854" max="3854" width="14.109375" bestFit="1" customWidth="1"/>
    <col min="4097" max="4097" width="51" customWidth="1"/>
    <col min="4098" max="4099" width="11.88671875" bestFit="1" customWidth="1"/>
    <col min="4100" max="4105" width="13.33203125" bestFit="1" customWidth="1"/>
    <col min="4106" max="4106" width="16.109375" bestFit="1" customWidth="1"/>
    <col min="4107" max="4109" width="13.33203125" bestFit="1" customWidth="1"/>
    <col min="4110" max="4110" width="14.109375" bestFit="1" customWidth="1"/>
    <col min="4353" max="4353" width="51" customWidth="1"/>
    <col min="4354" max="4355" width="11.88671875" bestFit="1" customWidth="1"/>
    <col min="4356" max="4361" width="13.33203125" bestFit="1" customWidth="1"/>
    <col min="4362" max="4362" width="16.109375" bestFit="1" customWidth="1"/>
    <col min="4363" max="4365" width="13.33203125" bestFit="1" customWidth="1"/>
    <col min="4366" max="4366" width="14.109375" bestFit="1" customWidth="1"/>
    <col min="4609" max="4609" width="51" customWidth="1"/>
    <col min="4610" max="4611" width="11.88671875" bestFit="1" customWidth="1"/>
    <col min="4612" max="4617" width="13.33203125" bestFit="1" customWidth="1"/>
    <col min="4618" max="4618" width="16.109375" bestFit="1" customWidth="1"/>
    <col min="4619" max="4621" width="13.33203125" bestFit="1" customWidth="1"/>
    <col min="4622" max="4622" width="14.109375" bestFit="1" customWidth="1"/>
    <col min="4865" max="4865" width="51" customWidth="1"/>
    <col min="4866" max="4867" width="11.88671875" bestFit="1" customWidth="1"/>
    <col min="4868" max="4873" width="13.33203125" bestFit="1" customWidth="1"/>
    <col min="4874" max="4874" width="16.109375" bestFit="1" customWidth="1"/>
    <col min="4875" max="4877" width="13.33203125" bestFit="1" customWidth="1"/>
    <col min="4878" max="4878" width="14.109375" bestFit="1" customWidth="1"/>
    <col min="5121" max="5121" width="51" customWidth="1"/>
    <col min="5122" max="5123" width="11.88671875" bestFit="1" customWidth="1"/>
    <col min="5124" max="5129" width="13.33203125" bestFit="1" customWidth="1"/>
    <col min="5130" max="5130" width="16.109375" bestFit="1" customWidth="1"/>
    <col min="5131" max="5133" width="13.33203125" bestFit="1" customWidth="1"/>
    <col min="5134" max="5134" width="14.109375" bestFit="1" customWidth="1"/>
    <col min="5377" max="5377" width="51" customWidth="1"/>
    <col min="5378" max="5379" width="11.88671875" bestFit="1" customWidth="1"/>
    <col min="5380" max="5385" width="13.33203125" bestFit="1" customWidth="1"/>
    <col min="5386" max="5386" width="16.109375" bestFit="1" customWidth="1"/>
    <col min="5387" max="5389" width="13.33203125" bestFit="1" customWidth="1"/>
    <col min="5390" max="5390" width="14.109375" bestFit="1" customWidth="1"/>
    <col min="5633" max="5633" width="51" customWidth="1"/>
    <col min="5634" max="5635" width="11.88671875" bestFit="1" customWidth="1"/>
    <col min="5636" max="5641" width="13.33203125" bestFit="1" customWidth="1"/>
    <col min="5642" max="5642" width="16.109375" bestFit="1" customWidth="1"/>
    <col min="5643" max="5645" width="13.33203125" bestFit="1" customWidth="1"/>
    <col min="5646" max="5646" width="14.109375" bestFit="1" customWidth="1"/>
    <col min="5889" max="5889" width="51" customWidth="1"/>
    <col min="5890" max="5891" width="11.88671875" bestFit="1" customWidth="1"/>
    <col min="5892" max="5897" width="13.33203125" bestFit="1" customWidth="1"/>
    <col min="5898" max="5898" width="16.109375" bestFit="1" customWidth="1"/>
    <col min="5899" max="5901" width="13.33203125" bestFit="1" customWidth="1"/>
    <col min="5902" max="5902" width="14.109375" bestFit="1" customWidth="1"/>
    <col min="6145" max="6145" width="51" customWidth="1"/>
    <col min="6146" max="6147" width="11.88671875" bestFit="1" customWidth="1"/>
    <col min="6148" max="6153" width="13.33203125" bestFit="1" customWidth="1"/>
    <col min="6154" max="6154" width="16.109375" bestFit="1" customWidth="1"/>
    <col min="6155" max="6157" width="13.33203125" bestFit="1" customWidth="1"/>
    <col min="6158" max="6158" width="14.109375" bestFit="1" customWidth="1"/>
    <col min="6401" max="6401" width="51" customWidth="1"/>
    <col min="6402" max="6403" width="11.88671875" bestFit="1" customWidth="1"/>
    <col min="6404" max="6409" width="13.33203125" bestFit="1" customWidth="1"/>
    <col min="6410" max="6410" width="16.109375" bestFit="1" customWidth="1"/>
    <col min="6411" max="6413" width="13.33203125" bestFit="1" customWidth="1"/>
    <col min="6414" max="6414" width="14.109375" bestFit="1" customWidth="1"/>
    <col min="6657" max="6657" width="51" customWidth="1"/>
    <col min="6658" max="6659" width="11.88671875" bestFit="1" customWidth="1"/>
    <col min="6660" max="6665" width="13.33203125" bestFit="1" customWidth="1"/>
    <col min="6666" max="6666" width="16.109375" bestFit="1" customWidth="1"/>
    <col min="6667" max="6669" width="13.33203125" bestFit="1" customWidth="1"/>
    <col min="6670" max="6670" width="14.109375" bestFit="1" customWidth="1"/>
    <col min="6913" max="6913" width="51" customWidth="1"/>
    <col min="6914" max="6915" width="11.88671875" bestFit="1" customWidth="1"/>
    <col min="6916" max="6921" width="13.33203125" bestFit="1" customWidth="1"/>
    <col min="6922" max="6922" width="16.109375" bestFit="1" customWidth="1"/>
    <col min="6923" max="6925" width="13.33203125" bestFit="1" customWidth="1"/>
    <col min="6926" max="6926" width="14.109375" bestFit="1" customWidth="1"/>
    <col min="7169" max="7169" width="51" customWidth="1"/>
    <col min="7170" max="7171" width="11.88671875" bestFit="1" customWidth="1"/>
    <col min="7172" max="7177" width="13.33203125" bestFit="1" customWidth="1"/>
    <col min="7178" max="7178" width="16.109375" bestFit="1" customWidth="1"/>
    <col min="7179" max="7181" width="13.33203125" bestFit="1" customWidth="1"/>
    <col min="7182" max="7182" width="14.109375" bestFit="1" customWidth="1"/>
    <col min="7425" max="7425" width="51" customWidth="1"/>
    <col min="7426" max="7427" width="11.88671875" bestFit="1" customWidth="1"/>
    <col min="7428" max="7433" width="13.33203125" bestFit="1" customWidth="1"/>
    <col min="7434" max="7434" width="16.109375" bestFit="1" customWidth="1"/>
    <col min="7435" max="7437" width="13.33203125" bestFit="1" customWidth="1"/>
    <col min="7438" max="7438" width="14.109375" bestFit="1" customWidth="1"/>
    <col min="7681" max="7681" width="51" customWidth="1"/>
    <col min="7682" max="7683" width="11.88671875" bestFit="1" customWidth="1"/>
    <col min="7684" max="7689" width="13.33203125" bestFit="1" customWidth="1"/>
    <col min="7690" max="7690" width="16.109375" bestFit="1" customWidth="1"/>
    <col min="7691" max="7693" width="13.33203125" bestFit="1" customWidth="1"/>
    <col min="7694" max="7694" width="14.109375" bestFit="1" customWidth="1"/>
    <col min="7937" max="7937" width="51" customWidth="1"/>
    <col min="7938" max="7939" width="11.88671875" bestFit="1" customWidth="1"/>
    <col min="7940" max="7945" width="13.33203125" bestFit="1" customWidth="1"/>
    <col min="7946" max="7946" width="16.109375" bestFit="1" customWidth="1"/>
    <col min="7947" max="7949" width="13.33203125" bestFit="1" customWidth="1"/>
    <col min="7950" max="7950" width="14.109375" bestFit="1" customWidth="1"/>
    <col min="8193" max="8193" width="51" customWidth="1"/>
    <col min="8194" max="8195" width="11.88671875" bestFit="1" customWidth="1"/>
    <col min="8196" max="8201" width="13.33203125" bestFit="1" customWidth="1"/>
    <col min="8202" max="8202" width="16.109375" bestFit="1" customWidth="1"/>
    <col min="8203" max="8205" width="13.33203125" bestFit="1" customWidth="1"/>
    <col min="8206" max="8206" width="14.109375" bestFit="1" customWidth="1"/>
    <col min="8449" max="8449" width="51" customWidth="1"/>
    <col min="8450" max="8451" width="11.88671875" bestFit="1" customWidth="1"/>
    <col min="8452" max="8457" width="13.33203125" bestFit="1" customWidth="1"/>
    <col min="8458" max="8458" width="16.109375" bestFit="1" customWidth="1"/>
    <col min="8459" max="8461" width="13.33203125" bestFit="1" customWidth="1"/>
    <col min="8462" max="8462" width="14.109375" bestFit="1" customWidth="1"/>
    <col min="8705" max="8705" width="51" customWidth="1"/>
    <col min="8706" max="8707" width="11.88671875" bestFit="1" customWidth="1"/>
    <col min="8708" max="8713" width="13.33203125" bestFit="1" customWidth="1"/>
    <col min="8714" max="8714" width="16.109375" bestFit="1" customWidth="1"/>
    <col min="8715" max="8717" width="13.33203125" bestFit="1" customWidth="1"/>
    <col min="8718" max="8718" width="14.109375" bestFit="1" customWidth="1"/>
    <col min="8961" max="8961" width="51" customWidth="1"/>
    <col min="8962" max="8963" width="11.88671875" bestFit="1" customWidth="1"/>
    <col min="8964" max="8969" width="13.33203125" bestFit="1" customWidth="1"/>
    <col min="8970" max="8970" width="16.109375" bestFit="1" customWidth="1"/>
    <col min="8971" max="8973" width="13.33203125" bestFit="1" customWidth="1"/>
    <col min="8974" max="8974" width="14.109375" bestFit="1" customWidth="1"/>
    <col min="9217" max="9217" width="51" customWidth="1"/>
    <col min="9218" max="9219" width="11.88671875" bestFit="1" customWidth="1"/>
    <col min="9220" max="9225" width="13.33203125" bestFit="1" customWidth="1"/>
    <col min="9226" max="9226" width="16.109375" bestFit="1" customWidth="1"/>
    <col min="9227" max="9229" width="13.33203125" bestFit="1" customWidth="1"/>
    <col min="9230" max="9230" width="14.109375" bestFit="1" customWidth="1"/>
    <col min="9473" max="9473" width="51" customWidth="1"/>
    <col min="9474" max="9475" width="11.88671875" bestFit="1" customWidth="1"/>
    <col min="9476" max="9481" width="13.33203125" bestFit="1" customWidth="1"/>
    <col min="9482" max="9482" width="16.109375" bestFit="1" customWidth="1"/>
    <col min="9483" max="9485" width="13.33203125" bestFit="1" customWidth="1"/>
    <col min="9486" max="9486" width="14.109375" bestFit="1" customWidth="1"/>
    <col min="9729" max="9729" width="51" customWidth="1"/>
    <col min="9730" max="9731" width="11.88671875" bestFit="1" customWidth="1"/>
    <col min="9732" max="9737" width="13.33203125" bestFit="1" customWidth="1"/>
    <col min="9738" max="9738" width="16.109375" bestFit="1" customWidth="1"/>
    <col min="9739" max="9741" width="13.33203125" bestFit="1" customWidth="1"/>
    <col min="9742" max="9742" width="14.109375" bestFit="1" customWidth="1"/>
    <col min="9985" max="9985" width="51" customWidth="1"/>
    <col min="9986" max="9987" width="11.88671875" bestFit="1" customWidth="1"/>
    <col min="9988" max="9993" width="13.33203125" bestFit="1" customWidth="1"/>
    <col min="9994" max="9994" width="16.109375" bestFit="1" customWidth="1"/>
    <col min="9995" max="9997" width="13.33203125" bestFit="1" customWidth="1"/>
    <col min="9998" max="9998" width="14.109375" bestFit="1" customWidth="1"/>
    <col min="10241" max="10241" width="51" customWidth="1"/>
    <col min="10242" max="10243" width="11.88671875" bestFit="1" customWidth="1"/>
    <col min="10244" max="10249" width="13.33203125" bestFit="1" customWidth="1"/>
    <col min="10250" max="10250" width="16.109375" bestFit="1" customWidth="1"/>
    <col min="10251" max="10253" width="13.33203125" bestFit="1" customWidth="1"/>
    <col min="10254" max="10254" width="14.109375" bestFit="1" customWidth="1"/>
    <col min="10497" max="10497" width="51" customWidth="1"/>
    <col min="10498" max="10499" width="11.88671875" bestFit="1" customWidth="1"/>
    <col min="10500" max="10505" width="13.33203125" bestFit="1" customWidth="1"/>
    <col min="10506" max="10506" width="16.109375" bestFit="1" customWidth="1"/>
    <col min="10507" max="10509" width="13.33203125" bestFit="1" customWidth="1"/>
    <col min="10510" max="10510" width="14.109375" bestFit="1" customWidth="1"/>
    <col min="10753" max="10753" width="51" customWidth="1"/>
    <col min="10754" max="10755" width="11.88671875" bestFit="1" customWidth="1"/>
    <col min="10756" max="10761" width="13.33203125" bestFit="1" customWidth="1"/>
    <col min="10762" max="10762" width="16.109375" bestFit="1" customWidth="1"/>
    <col min="10763" max="10765" width="13.33203125" bestFit="1" customWidth="1"/>
    <col min="10766" max="10766" width="14.109375" bestFit="1" customWidth="1"/>
    <col min="11009" max="11009" width="51" customWidth="1"/>
    <col min="11010" max="11011" width="11.88671875" bestFit="1" customWidth="1"/>
    <col min="11012" max="11017" width="13.33203125" bestFit="1" customWidth="1"/>
    <col min="11018" max="11018" width="16.109375" bestFit="1" customWidth="1"/>
    <col min="11019" max="11021" width="13.33203125" bestFit="1" customWidth="1"/>
    <col min="11022" max="11022" width="14.109375" bestFit="1" customWidth="1"/>
    <col min="11265" max="11265" width="51" customWidth="1"/>
    <col min="11266" max="11267" width="11.88671875" bestFit="1" customWidth="1"/>
    <col min="11268" max="11273" width="13.33203125" bestFit="1" customWidth="1"/>
    <col min="11274" max="11274" width="16.109375" bestFit="1" customWidth="1"/>
    <col min="11275" max="11277" width="13.33203125" bestFit="1" customWidth="1"/>
    <col min="11278" max="11278" width="14.109375" bestFit="1" customWidth="1"/>
    <col min="11521" max="11521" width="51" customWidth="1"/>
    <col min="11522" max="11523" width="11.88671875" bestFit="1" customWidth="1"/>
    <col min="11524" max="11529" width="13.33203125" bestFit="1" customWidth="1"/>
    <col min="11530" max="11530" width="16.109375" bestFit="1" customWidth="1"/>
    <col min="11531" max="11533" width="13.33203125" bestFit="1" customWidth="1"/>
    <col min="11534" max="11534" width="14.109375" bestFit="1" customWidth="1"/>
    <col min="11777" max="11777" width="51" customWidth="1"/>
    <col min="11778" max="11779" width="11.88671875" bestFit="1" customWidth="1"/>
    <col min="11780" max="11785" width="13.33203125" bestFit="1" customWidth="1"/>
    <col min="11786" max="11786" width="16.109375" bestFit="1" customWidth="1"/>
    <col min="11787" max="11789" width="13.33203125" bestFit="1" customWidth="1"/>
    <col min="11790" max="11790" width="14.109375" bestFit="1" customWidth="1"/>
    <col min="12033" max="12033" width="51" customWidth="1"/>
    <col min="12034" max="12035" width="11.88671875" bestFit="1" customWidth="1"/>
    <col min="12036" max="12041" width="13.33203125" bestFit="1" customWidth="1"/>
    <col min="12042" max="12042" width="16.109375" bestFit="1" customWidth="1"/>
    <col min="12043" max="12045" width="13.33203125" bestFit="1" customWidth="1"/>
    <col min="12046" max="12046" width="14.109375" bestFit="1" customWidth="1"/>
    <col min="12289" max="12289" width="51" customWidth="1"/>
    <col min="12290" max="12291" width="11.88671875" bestFit="1" customWidth="1"/>
    <col min="12292" max="12297" width="13.33203125" bestFit="1" customWidth="1"/>
    <col min="12298" max="12298" width="16.109375" bestFit="1" customWidth="1"/>
    <col min="12299" max="12301" width="13.33203125" bestFit="1" customWidth="1"/>
    <col min="12302" max="12302" width="14.109375" bestFit="1" customWidth="1"/>
    <col min="12545" max="12545" width="51" customWidth="1"/>
    <col min="12546" max="12547" width="11.88671875" bestFit="1" customWidth="1"/>
    <col min="12548" max="12553" width="13.33203125" bestFit="1" customWidth="1"/>
    <col min="12554" max="12554" width="16.109375" bestFit="1" customWidth="1"/>
    <col min="12555" max="12557" width="13.33203125" bestFit="1" customWidth="1"/>
    <col min="12558" max="12558" width="14.109375" bestFit="1" customWidth="1"/>
    <col min="12801" max="12801" width="51" customWidth="1"/>
    <col min="12802" max="12803" width="11.88671875" bestFit="1" customWidth="1"/>
    <col min="12804" max="12809" width="13.33203125" bestFit="1" customWidth="1"/>
    <col min="12810" max="12810" width="16.109375" bestFit="1" customWidth="1"/>
    <col min="12811" max="12813" width="13.33203125" bestFit="1" customWidth="1"/>
    <col min="12814" max="12814" width="14.109375" bestFit="1" customWidth="1"/>
    <col min="13057" max="13057" width="51" customWidth="1"/>
    <col min="13058" max="13059" width="11.88671875" bestFit="1" customWidth="1"/>
    <col min="13060" max="13065" width="13.33203125" bestFit="1" customWidth="1"/>
    <col min="13066" max="13066" width="16.109375" bestFit="1" customWidth="1"/>
    <col min="13067" max="13069" width="13.33203125" bestFit="1" customWidth="1"/>
    <col min="13070" max="13070" width="14.109375" bestFit="1" customWidth="1"/>
    <col min="13313" max="13313" width="51" customWidth="1"/>
    <col min="13314" max="13315" width="11.88671875" bestFit="1" customWidth="1"/>
    <col min="13316" max="13321" width="13.33203125" bestFit="1" customWidth="1"/>
    <col min="13322" max="13322" width="16.109375" bestFit="1" customWidth="1"/>
    <col min="13323" max="13325" width="13.33203125" bestFit="1" customWidth="1"/>
    <col min="13326" max="13326" width="14.109375" bestFit="1" customWidth="1"/>
    <col min="13569" max="13569" width="51" customWidth="1"/>
    <col min="13570" max="13571" width="11.88671875" bestFit="1" customWidth="1"/>
    <col min="13572" max="13577" width="13.33203125" bestFit="1" customWidth="1"/>
    <col min="13578" max="13578" width="16.109375" bestFit="1" customWidth="1"/>
    <col min="13579" max="13581" width="13.33203125" bestFit="1" customWidth="1"/>
    <col min="13582" max="13582" width="14.109375" bestFit="1" customWidth="1"/>
    <col min="13825" max="13825" width="51" customWidth="1"/>
    <col min="13826" max="13827" width="11.88671875" bestFit="1" customWidth="1"/>
    <col min="13828" max="13833" width="13.33203125" bestFit="1" customWidth="1"/>
    <col min="13834" max="13834" width="16.109375" bestFit="1" customWidth="1"/>
    <col min="13835" max="13837" width="13.33203125" bestFit="1" customWidth="1"/>
    <col min="13838" max="13838" width="14.109375" bestFit="1" customWidth="1"/>
    <col min="14081" max="14081" width="51" customWidth="1"/>
    <col min="14082" max="14083" width="11.88671875" bestFit="1" customWidth="1"/>
    <col min="14084" max="14089" width="13.33203125" bestFit="1" customWidth="1"/>
    <col min="14090" max="14090" width="16.109375" bestFit="1" customWidth="1"/>
    <col min="14091" max="14093" width="13.33203125" bestFit="1" customWidth="1"/>
    <col min="14094" max="14094" width="14.109375" bestFit="1" customWidth="1"/>
    <col min="14337" max="14337" width="51" customWidth="1"/>
    <col min="14338" max="14339" width="11.88671875" bestFit="1" customWidth="1"/>
    <col min="14340" max="14345" width="13.33203125" bestFit="1" customWidth="1"/>
    <col min="14346" max="14346" width="16.109375" bestFit="1" customWidth="1"/>
    <col min="14347" max="14349" width="13.33203125" bestFit="1" customWidth="1"/>
    <col min="14350" max="14350" width="14.109375" bestFit="1" customWidth="1"/>
    <col min="14593" max="14593" width="51" customWidth="1"/>
    <col min="14594" max="14595" width="11.88671875" bestFit="1" customWidth="1"/>
    <col min="14596" max="14601" width="13.33203125" bestFit="1" customWidth="1"/>
    <col min="14602" max="14602" width="16.109375" bestFit="1" customWidth="1"/>
    <col min="14603" max="14605" width="13.33203125" bestFit="1" customWidth="1"/>
    <col min="14606" max="14606" width="14.109375" bestFit="1" customWidth="1"/>
    <col min="14849" max="14849" width="51" customWidth="1"/>
    <col min="14850" max="14851" width="11.88671875" bestFit="1" customWidth="1"/>
    <col min="14852" max="14857" width="13.33203125" bestFit="1" customWidth="1"/>
    <col min="14858" max="14858" width="16.109375" bestFit="1" customWidth="1"/>
    <col min="14859" max="14861" width="13.33203125" bestFit="1" customWidth="1"/>
    <col min="14862" max="14862" width="14.109375" bestFit="1" customWidth="1"/>
    <col min="15105" max="15105" width="51" customWidth="1"/>
    <col min="15106" max="15107" width="11.88671875" bestFit="1" customWidth="1"/>
    <col min="15108" max="15113" width="13.33203125" bestFit="1" customWidth="1"/>
    <col min="15114" max="15114" width="16.109375" bestFit="1" customWidth="1"/>
    <col min="15115" max="15117" width="13.33203125" bestFit="1" customWidth="1"/>
    <col min="15118" max="15118" width="14.109375" bestFit="1" customWidth="1"/>
    <col min="15361" max="15361" width="51" customWidth="1"/>
    <col min="15362" max="15363" width="11.88671875" bestFit="1" customWidth="1"/>
    <col min="15364" max="15369" width="13.33203125" bestFit="1" customWidth="1"/>
    <col min="15370" max="15370" width="16.109375" bestFit="1" customWidth="1"/>
    <col min="15371" max="15373" width="13.33203125" bestFit="1" customWidth="1"/>
    <col min="15374" max="15374" width="14.109375" bestFit="1" customWidth="1"/>
    <col min="15617" max="15617" width="51" customWidth="1"/>
    <col min="15618" max="15619" width="11.88671875" bestFit="1" customWidth="1"/>
    <col min="15620" max="15625" width="13.33203125" bestFit="1" customWidth="1"/>
    <col min="15626" max="15626" width="16.109375" bestFit="1" customWidth="1"/>
    <col min="15627" max="15629" width="13.33203125" bestFit="1" customWidth="1"/>
    <col min="15630" max="15630" width="14.109375" bestFit="1" customWidth="1"/>
    <col min="15873" max="15873" width="51" customWidth="1"/>
    <col min="15874" max="15875" width="11.88671875" bestFit="1" customWidth="1"/>
    <col min="15876" max="15881" width="13.33203125" bestFit="1" customWidth="1"/>
    <col min="15882" max="15882" width="16.109375" bestFit="1" customWidth="1"/>
    <col min="15883" max="15885" width="13.33203125" bestFit="1" customWidth="1"/>
    <col min="15886" max="15886" width="14.109375" bestFit="1" customWidth="1"/>
    <col min="16129" max="16129" width="51" customWidth="1"/>
    <col min="16130" max="16131" width="11.88671875" bestFit="1" customWidth="1"/>
    <col min="16132" max="16137" width="13.33203125" bestFit="1" customWidth="1"/>
    <col min="16138" max="16138" width="16.109375" bestFit="1" customWidth="1"/>
    <col min="16139" max="16141" width="13.33203125" bestFit="1" customWidth="1"/>
    <col min="16142" max="16142" width="14.109375" bestFit="1" customWidth="1"/>
  </cols>
  <sheetData>
    <row r="1" spans="1:16" ht="15.6" x14ac:dyDescent="0.3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76"/>
    </row>
    <row r="2" spans="1:16" ht="15" x14ac:dyDescent="0.25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441"/>
      <c r="N2" s="441"/>
    </row>
    <row r="3" spans="1:16" ht="15.6" x14ac:dyDescent="0.3">
      <c r="A3" s="442" t="s">
        <v>347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</row>
    <row r="4" spans="1:16" ht="16.2" thickBot="1" x14ac:dyDescent="0.3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77"/>
    </row>
    <row r="5" spans="1:16" s="174" customFormat="1" ht="31.8" thickBot="1" x14ac:dyDescent="0.35">
      <c r="A5" s="171" t="s">
        <v>89</v>
      </c>
      <c r="B5" s="172" t="s">
        <v>204</v>
      </c>
      <c r="C5" s="172" t="s">
        <v>205</v>
      </c>
      <c r="D5" s="172" t="s">
        <v>206</v>
      </c>
      <c r="E5" s="172" t="s">
        <v>207</v>
      </c>
      <c r="F5" s="172" t="s">
        <v>208</v>
      </c>
      <c r="G5" s="172" t="s">
        <v>209</v>
      </c>
      <c r="H5" s="172" t="s">
        <v>210</v>
      </c>
      <c r="I5" s="172" t="s">
        <v>211</v>
      </c>
      <c r="J5" s="172" t="s">
        <v>334</v>
      </c>
      <c r="K5" s="172" t="s">
        <v>212</v>
      </c>
      <c r="L5" s="172" t="s">
        <v>213</v>
      </c>
      <c r="M5" s="172" t="s">
        <v>214</v>
      </c>
      <c r="N5" s="173" t="s">
        <v>87</v>
      </c>
    </row>
    <row r="6" spans="1:16" ht="16.2" thickBot="1" x14ac:dyDescent="0.35">
      <c r="A6" s="146" t="s">
        <v>215</v>
      </c>
      <c r="B6" s="147">
        <v>13202539</v>
      </c>
      <c r="C6" s="147">
        <f t="shared" ref="C6:M6" si="0">B37</f>
        <v>4446946</v>
      </c>
      <c r="D6" s="147">
        <f t="shared" si="0"/>
        <v>3711479</v>
      </c>
      <c r="E6" s="147">
        <f t="shared" si="0"/>
        <v>5995884</v>
      </c>
      <c r="F6" s="147">
        <f t="shared" si="0"/>
        <v>4881173</v>
      </c>
      <c r="G6" s="147">
        <f t="shared" si="0"/>
        <v>5838492</v>
      </c>
      <c r="H6" s="147">
        <f t="shared" si="0"/>
        <v>4290003.42857143</v>
      </c>
      <c r="I6" s="147">
        <f t="shared" si="0"/>
        <v>3023625.5238095252</v>
      </c>
      <c r="J6" s="147">
        <f t="shared" si="0"/>
        <v>1768981.6190476203</v>
      </c>
      <c r="K6" s="147">
        <f t="shared" si="0"/>
        <v>6514337.7142857155</v>
      </c>
      <c r="L6" s="147">
        <f t="shared" si="0"/>
        <v>5259693.8095238106</v>
      </c>
      <c r="M6" s="147">
        <f t="shared" si="0"/>
        <v>4005049.9047619058</v>
      </c>
      <c r="N6" s="147"/>
    </row>
    <row r="7" spans="1:16" s="48" customFormat="1" ht="30.6" x14ac:dyDescent="0.3">
      <c r="A7" s="148" t="s">
        <v>335</v>
      </c>
      <c r="B7" s="175">
        <v>1791841</v>
      </c>
      <c r="C7" s="175">
        <v>1772364</v>
      </c>
      <c r="D7" s="175">
        <v>2911247</v>
      </c>
      <c r="E7" s="175">
        <v>1855393</v>
      </c>
      <c r="F7" s="175">
        <v>1944860</v>
      </c>
      <c r="G7" s="175">
        <f>13704746/7</f>
        <v>1957820.857142857</v>
      </c>
      <c r="H7" s="175">
        <f t="shared" ref="H7:M7" si="1">13704746/7</f>
        <v>1957820.857142857</v>
      </c>
      <c r="I7" s="175">
        <f t="shared" si="1"/>
        <v>1957820.857142857</v>
      </c>
      <c r="J7" s="175">
        <f t="shared" si="1"/>
        <v>1957820.857142857</v>
      </c>
      <c r="K7" s="175">
        <f t="shared" si="1"/>
        <v>1957820.857142857</v>
      </c>
      <c r="L7" s="175">
        <f t="shared" si="1"/>
        <v>1957820.857142857</v>
      </c>
      <c r="M7" s="175">
        <f t="shared" si="1"/>
        <v>1957820.857142857</v>
      </c>
      <c r="N7" s="149">
        <f>SUM(B7:M7)</f>
        <v>23980451</v>
      </c>
      <c r="O7" s="48">
        <v>23980451</v>
      </c>
      <c r="P7" s="232"/>
    </row>
    <row r="8" spans="1:16" ht="15.6" x14ac:dyDescent="0.3">
      <c r="A8" s="150" t="s">
        <v>172</v>
      </c>
      <c r="B8" s="151"/>
      <c r="C8" s="151">
        <v>5965</v>
      </c>
      <c r="D8" s="151">
        <v>8589</v>
      </c>
      <c r="E8" s="151">
        <f>6169+43</f>
        <v>6212</v>
      </c>
      <c r="F8" s="151">
        <v>2561290</v>
      </c>
      <c r="G8" s="151">
        <f>1871634/7</f>
        <v>267376.28571428574</v>
      </c>
      <c r="H8" s="151">
        <f>1871634/7-11734</f>
        <v>255642.28571428574</v>
      </c>
      <c r="I8" s="151">
        <f t="shared" ref="I8:M8" si="2">1871634/7</f>
        <v>267376.28571428574</v>
      </c>
      <c r="J8" s="151">
        <f t="shared" si="2"/>
        <v>267376.28571428574</v>
      </c>
      <c r="K8" s="151">
        <f t="shared" si="2"/>
        <v>267376.28571428574</v>
      </c>
      <c r="L8" s="151">
        <f t="shared" si="2"/>
        <v>267376.28571428574</v>
      </c>
      <c r="M8" s="151">
        <f t="shared" si="2"/>
        <v>267376.28571428574</v>
      </c>
      <c r="N8" s="152">
        <f t="shared" ref="N8:N18" si="3">SUM(B8:M8)</f>
        <v>4441956.0000000009</v>
      </c>
      <c r="O8" s="180">
        <v>4453690</v>
      </c>
      <c r="P8" s="157"/>
    </row>
    <row r="9" spans="1:16" ht="15.6" x14ac:dyDescent="0.3">
      <c r="A9" s="153" t="s">
        <v>216</v>
      </c>
      <c r="B9" s="154">
        <v>125800</v>
      </c>
      <c r="C9" s="154">
        <v>151614</v>
      </c>
      <c r="D9" s="154">
        <f>4607881+31251</f>
        <v>4639132</v>
      </c>
      <c r="E9" s="154">
        <v>286802</v>
      </c>
      <c r="F9" s="154">
        <v>1149499</v>
      </c>
      <c r="G9" s="154">
        <f>3980153/7</f>
        <v>568593.28571428568</v>
      </c>
      <c r="H9" s="154">
        <f t="shared" ref="H9:M9" si="4">3980153/7</f>
        <v>568593.28571428568</v>
      </c>
      <c r="I9" s="154">
        <f t="shared" si="4"/>
        <v>568593.28571428568</v>
      </c>
      <c r="J9" s="154">
        <f t="shared" si="4"/>
        <v>568593.28571428568</v>
      </c>
      <c r="K9" s="154">
        <f t="shared" si="4"/>
        <v>568593.28571428568</v>
      </c>
      <c r="L9" s="154">
        <f t="shared" si="4"/>
        <v>568593.28571428568</v>
      </c>
      <c r="M9" s="154">
        <f t="shared" si="4"/>
        <v>568593.28571428568</v>
      </c>
      <c r="N9" s="152">
        <f t="shared" si="3"/>
        <v>10332999.999999998</v>
      </c>
      <c r="O9" s="180">
        <v>10333000</v>
      </c>
      <c r="P9" s="157"/>
    </row>
    <row r="10" spans="1:16" ht="15.6" x14ac:dyDescent="0.3">
      <c r="A10" s="153" t="s">
        <v>336</v>
      </c>
      <c r="B10" s="154"/>
      <c r="C10" s="154"/>
      <c r="D10" s="154">
        <v>11734</v>
      </c>
      <c r="E10" s="154"/>
      <c r="F10" s="154"/>
      <c r="G10" s="154"/>
      <c r="H10" s="154"/>
      <c r="I10" s="154"/>
      <c r="J10" s="154"/>
      <c r="K10" s="154"/>
      <c r="L10" s="154"/>
      <c r="M10" s="154"/>
      <c r="N10" s="152">
        <f t="shared" si="3"/>
        <v>11734</v>
      </c>
      <c r="O10">
        <v>0</v>
      </c>
      <c r="P10" s="157"/>
    </row>
    <row r="11" spans="1:16" ht="15.6" x14ac:dyDescent="0.3">
      <c r="A11" s="155" t="s">
        <v>217</v>
      </c>
      <c r="B11" s="156">
        <f t="shared" ref="B11:M11" si="5">SUM(B7:B10)</f>
        <v>1917641</v>
      </c>
      <c r="C11" s="156">
        <f t="shared" si="5"/>
        <v>1929943</v>
      </c>
      <c r="D11" s="156">
        <f t="shared" si="5"/>
        <v>7570702</v>
      </c>
      <c r="E11" s="156">
        <f t="shared" si="5"/>
        <v>2148407</v>
      </c>
      <c r="F11" s="156">
        <f t="shared" si="5"/>
        <v>5655649</v>
      </c>
      <c r="G11" s="156">
        <f t="shared" si="5"/>
        <v>2793790.4285714282</v>
      </c>
      <c r="H11" s="156">
        <f t="shared" si="5"/>
        <v>2782056.4285714282</v>
      </c>
      <c r="I11" s="156">
        <f t="shared" si="5"/>
        <v>2793790.4285714282</v>
      </c>
      <c r="J11" s="156">
        <f t="shared" si="5"/>
        <v>2793790.4285714282</v>
      </c>
      <c r="K11" s="156">
        <f t="shared" si="5"/>
        <v>2793790.4285714282</v>
      </c>
      <c r="L11" s="156">
        <f t="shared" si="5"/>
        <v>2793790.4285714282</v>
      </c>
      <c r="M11" s="156">
        <f t="shared" si="5"/>
        <v>2793790.4285714282</v>
      </c>
      <c r="N11" s="152">
        <f t="shared" si="3"/>
        <v>38767141</v>
      </c>
      <c r="O11" s="157">
        <f>SUM(O7:O10)</f>
        <v>38767141</v>
      </c>
      <c r="P11" s="157"/>
    </row>
    <row r="12" spans="1:16" ht="30.6" x14ac:dyDescent="0.3">
      <c r="A12" s="153" t="s">
        <v>337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2">
        <f t="shared" si="3"/>
        <v>0</v>
      </c>
      <c r="O12">
        <v>0</v>
      </c>
    </row>
    <row r="13" spans="1:16" ht="15.6" x14ac:dyDescent="0.3">
      <c r="A13" s="153" t="s">
        <v>338</v>
      </c>
      <c r="B13" s="154"/>
      <c r="C13" s="154"/>
      <c r="D13" s="154"/>
      <c r="E13" s="154"/>
      <c r="F13" s="154"/>
      <c r="G13" s="154"/>
      <c r="H13" s="154"/>
      <c r="I13" s="154"/>
      <c r="J13" s="154">
        <v>6000000</v>
      </c>
      <c r="K13" s="154"/>
      <c r="L13" s="154"/>
      <c r="M13" s="154"/>
      <c r="N13" s="152">
        <f t="shared" si="3"/>
        <v>6000000</v>
      </c>
      <c r="O13">
        <v>6000000</v>
      </c>
    </row>
    <row r="14" spans="1:16" ht="15.6" x14ac:dyDescent="0.3">
      <c r="A14" s="153" t="s">
        <v>339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2">
        <f t="shared" si="3"/>
        <v>0</v>
      </c>
      <c r="O14">
        <v>0</v>
      </c>
    </row>
    <row r="15" spans="1:16" ht="15.6" x14ac:dyDescent="0.3">
      <c r="A15" s="155" t="s">
        <v>218</v>
      </c>
      <c r="B15" s="156">
        <f t="shared" ref="B15:M15" si="6">SUM(B12:B14)</f>
        <v>0</v>
      </c>
      <c r="C15" s="156">
        <f t="shared" si="6"/>
        <v>0</v>
      </c>
      <c r="D15" s="156">
        <f t="shared" si="6"/>
        <v>0</v>
      </c>
      <c r="E15" s="156">
        <f t="shared" si="6"/>
        <v>0</v>
      </c>
      <c r="F15" s="156">
        <f t="shared" si="6"/>
        <v>0</v>
      </c>
      <c r="G15" s="156">
        <f t="shared" si="6"/>
        <v>0</v>
      </c>
      <c r="H15" s="156">
        <f t="shared" si="6"/>
        <v>0</v>
      </c>
      <c r="I15" s="156">
        <f t="shared" si="6"/>
        <v>0</v>
      </c>
      <c r="J15" s="156">
        <f t="shared" si="6"/>
        <v>6000000</v>
      </c>
      <c r="K15" s="156">
        <f t="shared" si="6"/>
        <v>0</v>
      </c>
      <c r="L15" s="156">
        <f t="shared" si="6"/>
        <v>0</v>
      </c>
      <c r="M15" s="156">
        <f t="shared" si="6"/>
        <v>0</v>
      </c>
      <c r="N15" s="152">
        <f t="shared" si="3"/>
        <v>6000000</v>
      </c>
      <c r="O15" s="183">
        <f>SUM(O12:O14)</f>
        <v>6000000</v>
      </c>
    </row>
    <row r="16" spans="1:16" s="174" customFormat="1" ht="15.6" x14ac:dyDescent="0.3">
      <c r="A16" s="158" t="s">
        <v>11</v>
      </c>
      <c r="B16" s="159">
        <f t="shared" ref="B16:M16" si="7">SUM(B11,B15)</f>
        <v>1917641</v>
      </c>
      <c r="C16" s="159">
        <f t="shared" si="7"/>
        <v>1929943</v>
      </c>
      <c r="D16" s="159">
        <f t="shared" si="7"/>
        <v>7570702</v>
      </c>
      <c r="E16" s="159">
        <f t="shared" si="7"/>
        <v>2148407</v>
      </c>
      <c r="F16" s="159">
        <f t="shared" si="7"/>
        <v>5655649</v>
      </c>
      <c r="G16" s="159">
        <f t="shared" si="7"/>
        <v>2793790.4285714282</v>
      </c>
      <c r="H16" s="159">
        <f t="shared" si="7"/>
        <v>2782056.4285714282</v>
      </c>
      <c r="I16" s="159">
        <f t="shared" si="7"/>
        <v>2793790.4285714282</v>
      </c>
      <c r="J16" s="159">
        <f t="shared" si="7"/>
        <v>8793790.4285714291</v>
      </c>
      <c r="K16" s="159">
        <f t="shared" si="7"/>
        <v>2793790.4285714282</v>
      </c>
      <c r="L16" s="159">
        <f t="shared" si="7"/>
        <v>2793790.4285714282</v>
      </c>
      <c r="M16" s="159">
        <f t="shared" si="7"/>
        <v>2793790.4285714282</v>
      </c>
      <c r="N16" s="152">
        <f t="shared" si="3"/>
        <v>44767140.999999993</v>
      </c>
      <c r="O16" s="179">
        <f>O11+O15</f>
        <v>44767141</v>
      </c>
    </row>
    <row r="17" spans="1:18" ht="30.6" x14ac:dyDescent="0.3">
      <c r="A17" s="153" t="s">
        <v>348</v>
      </c>
      <c r="B17" s="159">
        <v>41565</v>
      </c>
      <c r="C17" s="159">
        <v>37203</v>
      </c>
      <c r="D17" s="159">
        <v>37203</v>
      </c>
      <c r="E17" s="159">
        <v>37203</v>
      </c>
      <c r="F17" s="159">
        <v>79720</v>
      </c>
      <c r="G17" s="159">
        <f>521106/7</f>
        <v>74443.71428571429</v>
      </c>
      <c r="H17" s="159">
        <f t="shared" ref="H17:M17" si="8">521106/7</f>
        <v>74443.71428571429</v>
      </c>
      <c r="I17" s="159">
        <f t="shared" si="8"/>
        <v>74443.71428571429</v>
      </c>
      <c r="J17" s="159">
        <f t="shared" si="8"/>
        <v>74443.71428571429</v>
      </c>
      <c r="K17" s="159">
        <f t="shared" si="8"/>
        <v>74443.71428571429</v>
      </c>
      <c r="L17" s="159">
        <f t="shared" si="8"/>
        <v>74443.71428571429</v>
      </c>
      <c r="M17" s="159">
        <f t="shared" si="8"/>
        <v>74443.71428571429</v>
      </c>
      <c r="N17" s="152">
        <f t="shared" si="3"/>
        <v>754000.00000000023</v>
      </c>
      <c r="O17">
        <v>754000</v>
      </c>
      <c r="P17" s="157"/>
    </row>
    <row r="18" spans="1:18" ht="15.6" x14ac:dyDescent="0.3">
      <c r="A18" s="153" t="s">
        <v>340</v>
      </c>
      <c r="B18" s="154">
        <v>10710000</v>
      </c>
      <c r="C18" s="154"/>
      <c r="D18" s="154"/>
      <c r="E18" s="154"/>
      <c r="F18" s="154"/>
      <c r="G18" s="154">
        <v>-136000</v>
      </c>
      <c r="H18" s="154"/>
      <c r="I18" s="154"/>
      <c r="J18" s="154"/>
      <c r="K18" s="154"/>
      <c r="L18" s="154"/>
      <c r="M18" s="154"/>
      <c r="N18" s="160">
        <f t="shared" si="3"/>
        <v>10574000</v>
      </c>
      <c r="O18">
        <v>10574000</v>
      </c>
      <c r="P18" s="157"/>
    </row>
    <row r="19" spans="1:18" ht="15.6" x14ac:dyDescent="0.3">
      <c r="A19" s="158" t="s">
        <v>15</v>
      </c>
      <c r="B19" s="161">
        <f>SUM(B16:B18)</f>
        <v>12669206</v>
      </c>
      <c r="C19" s="161">
        <f t="shared" ref="C19:M19" si="9">SUM(C16:C18)</f>
        <v>1967146</v>
      </c>
      <c r="D19" s="161">
        <f t="shared" si="9"/>
        <v>7607905</v>
      </c>
      <c r="E19" s="161">
        <f t="shared" si="9"/>
        <v>2185610</v>
      </c>
      <c r="F19" s="161">
        <f t="shared" si="9"/>
        <v>5735369</v>
      </c>
      <c r="G19" s="161">
        <f t="shared" si="9"/>
        <v>2732234.1428571423</v>
      </c>
      <c r="H19" s="161">
        <f t="shared" si="9"/>
        <v>2856500.1428571423</v>
      </c>
      <c r="I19" s="161">
        <f t="shared" si="9"/>
        <v>2868234.1428571423</v>
      </c>
      <c r="J19" s="161">
        <f t="shared" si="9"/>
        <v>8868234.1428571437</v>
      </c>
      <c r="K19" s="161">
        <f t="shared" si="9"/>
        <v>2868234.1428571423</v>
      </c>
      <c r="L19" s="161">
        <f t="shared" si="9"/>
        <v>2868234.1428571423</v>
      </c>
      <c r="M19" s="161">
        <f t="shared" si="9"/>
        <v>2868234.1428571423</v>
      </c>
      <c r="N19" s="162">
        <f>SUM(N16:N18)</f>
        <v>56095140.999999993</v>
      </c>
      <c r="O19" s="179">
        <f>O16+O17+O18</f>
        <v>56095141</v>
      </c>
      <c r="P19" s="157"/>
      <c r="R19" s="157"/>
    </row>
    <row r="20" spans="1:18" ht="15.6" x14ac:dyDescent="0.3">
      <c r="A20" s="153" t="s">
        <v>341</v>
      </c>
      <c r="B20" s="154">
        <v>778184</v>
      </c>
      <c r="C20" s="154">
        <v>661315</v>
      </c>
      <c r="D20" s="154">
        <v>661741</v>
      </c>
      <c r="E20" s="154">
        <v>713442</v>
      </c>
      <c r="F20" s="154">
        <v>869958</v>
      </c>
      <c r="G20" s="154">
        <f>5512360/7</f>
        <v>787480</v>
      </c>
      <c r="H20" s="154">
        <f t="shared" ref="H20:M20" si="10">5512360/7</f>
        <v>787480</v>
      </c>
      <c r="I20" s="154">
        <f t="shared" si="10"/>
        <v>787480</v>
      </c>
      <c r="J20" s="154">
        <f t="shared" si="10"/>
        <v>787480</v>
      </c>
      <c r="K20" s="154">
        <f t="shared" si="10"/>
        <v>787480</v>
      </c>
      <c r="L20" s="154">
        <f t="shared" si="10"/>
        <v>787480</v>
      </c>
      <c r="M20" s="154">
        <f t="shared" si="10"/>
        <v>787480</v>
      </c>
      <c r="N20" s="178">
        <f>SUM(B20:M20)</f>
        <v>9197000</v>
      </c>
      <c r="O20" s="163">
        <v>9197000</v>
      </c>
      <c r="P20" s="157"/>
    </row>
    <row r="21" spans="1:18" ht="15.6" x14ac:dyDescent="0.3">
      <c r="A21" s="153" t="s">
        <v>342</v>
      </c>
      <c r="B21" s="154">
        <v>321851</v>
      </c>
      <c r="C21" s="154">
        <v>170169</v>
      </c>
      <c r="D21" s="154">
        <v>162621</v>
      </c>
      <c r="E21" s="154">
        <v>194896</v>
      </c>
      <c r="F21" s="154">
        <v>215106</v>
      </c>
      <c r="G21" s="154">
        <f>1319357/7</f>
        <v>188479.57142857142</v>
      </c>
      <c r="H21" s="154">
        <f t="shared" ref="H21:M21" si="11">1319357/7</f>
        <v>188479.57142857142</v>
      </c>
      <c r="I21" s="154">
        <f t="shared" si="11"/>
        <v>188479.57142857142</v>
      </c>
      <c r="J21" s="154">
        <f t="shared" si="11"/>
        <v>188479.57142857142</v>
      </c>
      <c r="K21" s="154">
        <f t="shared" si="11"/>
        <v>188479.57142857142</v>
      </c>
      <c r="L21" s="154">
        <f t="shared" si="11"/>
        <v>188479.57142857142</v>
      </c>
      <c r="M21" s="154">
        <f t="shared" si="11"/>
        <v>188479.57142857142</v>
      </c>
      <c r="N21" s="178">
        <f t="shared" ref="N21:N35" si="12">SUM(B21:M21)</f>
        <v>2383999.9999999995</v>
      </c>
      <c r="O21" s="163">
        <v>2384000</v>
      </c>
      <c r="P21" s="157"/>
    </row>
    <row r="22" spans="1:18" ht="15.6" x14ac:dyDescent="0.3">
      <c r="A22" s="153" t="s">
        <v>343</v>
      </c>
      <c r="B22" s="154">
        <v>680623</v>
      </c>
      <c r="C22" s="154">
        <v>805492</v>
      </c>
      <c r="D22" s="154">
        <v>895488</v>
      </c>
      <c r="E22" s="154">
        <v>1285421</v>
      </c>
      <c r="F22" s="154">
        <v>918338</v>
      </c>
      <c r="G22" s="154">
        <f>12753638/7</f>
        <v>1821948.2857142857</v>
      </c>
      <c r="H22" s="154">
        <f t="shared" ref="H22:M22" si="13">12753638/7</f>
        <v>1821948.2857142857</v>
      </c>
      <c r="I22" s="154">
        <f t="shared" si="13"/>
        <v>1821948.2857142857</v>
      </c>
      <c r="J22" s="154">
        <f t="shared" si="13"/>
        <v>1821948.2857142857</v>
      </c>
      <c r="K22" s="154">
        <f t="shared" si="13"/>
        <v>1821948.2857142857</v>
      </c>
      <c r="L22" s="154">
        <f t="shared" si="13"/>
        <v>1821948.2857142857</v>
      </c>
      <c r="M22" s="154">
        <f t="shared" si="13"/>
        <v>1821948.2857142857</v>
      </c>
      <c r="N22" s="178">
        <f t="shared" si="12"/>
        <v>17339000</v>
      </c>
      <c r="O22" s="163">
        <v>17339000</v>
      </c>
      <c r="P22" s="157"/>
    </row>
    <row r="23" spans="1:18" ht="15.6" x14ac:dyDescent="0.3">
      <c r="A23" s="153" t="s">
        <v>219</v>
      </c>
      <c r="B23" s="154"/>
      <c r="C23" s="154">
        <v>80000</v>
      </c>
      <c r="D23" s="154">
        <v>80000</v>
      </c>
      <c r="E23" s="154">
        <v>60000</v>
      </c>
      <c r="F23" s="154">
        <v>50000</v>
      </c>
      <c r="G23" s="154">
        <f>1540000/7</f>
        <v>220000</v>
      </c>
      <c r="H23" s="154">
        <f t="shared" ref="H23:M23" si="14">1540000/7</f>
        <v>220000</v>
      </c>
      <c r="I23" s="154">
        <f t="shared" si="14"/>
        <v>220000</v>
      </c>
      <c r="J23" s="154">
        <f t="shared" si="14"/>
        <v>220000</v>
      </c>
      <c r="K23" s="154">
        <f t="shared" si="14"/>
        <v>220000</v>
      </c>
      <c r="L23" s="154">
        <f t="shared" si="14"/>
        <v>220000</v>
      </c>
      <c r="M23" s="154">
        <f t="shared" si="14"/>
        <v>220000</v>
      </c>
      <c r="N23" s="178">
        <f t="shared" si="12"/>
        <v>1810000</v>
      </c>
      <c r="O23" s="163">
        <v>1810000</v>
      </c>
      <c r="P23" s="157"/>
    </row>
    <row r="24" spans="1:18" ht="15.6" x14ac:dyDescent="0.3">
      <c r="A24" s="153" t="s">
        <v>344</v>
      </c>
      <c r="B24" s="154"/>
      <c r="C24" s="154"/>
      <c r="D24" s="154"/>
      <c r="E24" s="154">
        <v>200000</v>
      </c>
      <c r="F24" s="154"/>
      <c r="G24" s="154">
        <f>755000/7</f>
        <v>107857.14285714286</v>
      </c>
      <c r="H24" s="154">
        <f t="shared" ref="H24:M24" si="15">755000/7</f>
        <v>107857.14285714286</v>
      </c>
      <c r="I24" s="154">
        <f t="shared" si="15"/>
        <v>107857.14285714286</v>
      </c>
      <c r="J24" s="154">
        <f t="shared" si="15"/>
        <v>107857.14285714286</v>
      </c>
      <c r="K24" s="154">
        <f t="shared" si="15"/>
        <v>107857.14285714286</v>
      </c>
      <c r="L24" s="154">
        <f t="shared" si="15"/>
        <v>107857.14285714286</v>
      </c>
      <c r="M24" s="154">
        <f t="shared" si="15"/>
        <v>107857.14285714286</v>
      </c>
      <c r="N24" s="178">
        <f t="shared" si="12"/>
        <v>954999.99999999988</v>
      </c>
      <c r="O24" s="163">
        <v>955000</v>
      </c>
      <c r="P24" s="157"/>
    </row>
    <row r="25" spans="1:18" ht="15.6" x14ac:dyDescent="0.3">
      <c r="A25" s="153" t="s">
        <v>345</v>
      </c>
      <c r="B25" s="154">
        <v>150000</v>
      </c>
      <c r="C25" s="154"/>
      <c r="D25" s="154">
        <v>1764010</v>
      </c>
      <c r="E25" s="154">
        <v>595110</v>
      </c>
      <c r="F25" s="154">
        <v>595110</v>
      </c>
      <c r="G25" s="154">
        <f>5638770/7</f>
        <v>805538.57142857148</v>
      </c>
      <c r="H25" s="154">
        <f t="shared" ref="H25:M25" si="16">5638770/7</f>
        <v>805538.57142857148</v>
      </c>
      <c r="I25" s="154">
        <f t="shared" si="16"/>
        <v>805538.57142857148</v>
      </c>
      <c r="J25" s="154">
        <f t="shared" si="16"/>
        <v>805538.57142857148</v>
      </c>
      <c r="K25" s="154">
        <f t="shared" si="16"/>
        <v>805538.57142857148</v>
      </c>
      <c r="L25" s="154">
        <f t="shared" si="16"/>
        <v>805538.57142857148</v>
      </c>
      <c r="M25" s="154">
        <f t="shared" si="16"/>
        <v>805538.57142857148</v>
      </c>
      <c r="N25" s="178">
        <f t="shared" si="12"/>
        <v>8743000.0000000019</v>
      </c>
      <c r="O25" s="163">
        <v>8743000</v>
      </c>
      <c r="P25" s="157"/>
    </row>
    <row r="26" spans="1:18" ht="15.6" x14ac:dyDescent="0.3">
      <c r="A26" s="153" t="s">
        <v>392</v>
      </c>
      <c r="B26" s="154"/>
      <c r="C26" s="154"/>
      <c r="D26" s="154"/>
      <c r="E26" s="154"/>
      <c r="F26" s="154">
        <v>136000</v>
      </c>
      <c r="G26" s="154">
        <v>261000</v>
      </c>
      <c r="H26" s="154"/>
      <c r="I26" s="154"/>
      <c r="J26" s="154"/>
      <c r="K26" s="154"/>
      <c r="L26" s="154"/>
      <c r="M26" s="154"/>
      <c r="N26" s="178">
        <f t="shared" si="12"/>
        <v>397000</v>
      </c>
      <c r="O26" s="163">
        <v>397000</v>
      </c>
      <c r="P26" s="157"/>
      <c r="Q26" s="157">
        <f>P25-P26</f>
        <v>0</v>
      </c>
    </row>
    <row r="27" spans="1:18" ht="15.6" x14ac:dyDescent="0.3">
      <c r="A27" s="153" t="s">
        <v>18</v>
      </c>
      <c r="B27" s="154">
        <v>8669141</v>
      </c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78">
        <f t="shared" si="12"/>
        <v>8669141</v>
      </c>
      <c r="O27" s="163">
        <v>8669141</v>
      </c>
      <c r="P27" s="157"/>
    </row>
    <row r="28" spans="1:18" ht="15.6" x14ac:dyDescent="0.3">
      <c r="A28" s="155" t="s">
        <v>220</v>
      </c>
      <c r="B28" s="156">
        <f>SUM(B20:B27)</f>
        <v>10599799</v>
      </c>
      <c r="C28" s="156">
        <f t="shared" ref="C28:M28" si="17">SUM(C20:C27)</f>
        <v>1716976</v>
      </c>
      <c r="D28" s="156">
        <f t="shared" si="17"/>
        <v>3563860</v>
      </c>
      <c r="E28" s="156">
        <f t="shared" si="17"/>
        <v>3048869</v>
      </c>
      <c r="F28" s="156">
        <f t="shared" si="17"/>
        <v>2784512</v>
      </c>
      <c r="G28" s="156">
        <f t="shared" si="17"/>
        <v>4192303.5714285714</v>
      </c>
      <c r="H28" s="156">
        <f t="shared" si="17"/>
        <v>3931303.5714285714</v>
      </c>
      <c r="I28" s="156">
        <f t="shared" si="17"/>
        <v>3931303.5714285714</v>
      </c>
      <c r="J28" s="156">
        <f t="shared" si="17"/>
        <v>3931303.5714285714</v>
      </c>
      <c r="K28" s="156">
        <f t="shared" si="17"/>
        <v>3931303.5714285714</v>
      </c>
      <c r="L28" s="156">
        <f t="shared" si="17"/>
        <v>3931303.5714285714</v>
      </c>
      <c r="M28" s="156">
        <f t="shared" si="17"/>
        <v>3931303.5714285714</v>
      </c>
      <c r="N28" s="178">
        <f t="shared" si="12"/>
        <v>49494141.000000015</v>
      </c>
      <c r="O28" s="157">
        <f>SUM(O20:O27)</f>
        <v>49494141</v>
      </c>
      <c r="P28" s="157"/>
    </row>
    <row r="29" spans="1:18" ht="15.6" x14ac:dyDescent="0.3">
      <c r="A29" s="153" t="s">
        <v>221</v>
      </c>
      <c r="B29" s="154">
        <v>115000</v>
      </c>
      <c r="C29" s="154">
        <v>906869</v>
      </c>
      <c r="D29" s="154">
        <v>825265</v>
      </c>
      <c r="E29" s="154">
        <v>214249</v>
      </c>
      <c r="F29" s="154">
        <v>1026685</v>
      </c>
      <c r="G29" s="154">
        <v>150000</v>
      </c>
      <c r="H29" s="154">
        <f>702932/6</f>
        <v>117155.33333333333</v>
      </c>
      <c r="I29" s="154">
        <f t="shared" ref="I29:M29" si="18">702932/6</f>
        <v>117155.33333333333</v>
      </c>
      <c r="J29" s="154">
        <f t="shared" si="18"/>
        <v>117155.33333333333</v>
      </c>
      <c r="K29" s="154">
        <f t="shared" si="18"/>
        <v>117155.33333333333</v>
      </c>
      <c r="L29" s="154">
        <f t="shared" si="18"/>
        <v>117155.33333333333</v>
      </c>
      <c r="M29" s="154">
        <f t="shared" si="18"/>
        <v>117155.33333333333</v>
      </c>
      <c r="N29" s="178">
        <f>SUM(B29:M29)</f>
        <v>3941000.0000000009</v>
      </c>
      <c r="O29" s="163">
        <v>3941000</v>
      </c>
      <c r="P29" s="157"/>
    </row>
    <row r="30" spans="1:18" ht="15.6" x14ac:dyDescent="0.3">
      <c r="A30" s="153" t="s">
        <v>222</v>
      </c>
      <c r="B30" s="154"/>
      <c r="C30" s="154"/>
      <c r="D30" s="154"/>
      <c r="E30" s="154"/>
      <c r="F30" s="154">
        <v>887133</v>
      </c>
      <c r="G30" s="154"/>
      <c r="H30" s="154"/>
      <c r="I30" s="154"/>
      <c r="J30" s="154"/>
      <c r="K30" s="154"/>
      <c r="L30" s="154"/>
      <c r="M30" s="154">
        <v>121867</v>
      </c>
      <c r="N30" s="178">
        <f t="shared" si="12"/>
        <v>1009000</v>
      </c>
      <c r="O30" s="163">
        <v>1009000</v>
      </c>
      <c r="P30" s="157"/>
    </row>
    <row r="31" spans="1:18" ht="15.6" x14ac:dyDescent="0.3">
      <c r="A31" s="153" t="s">
        <v>327</v>
      </c>
      <c r="B31" s="154"/>
      <c r="C31" s="154"/>
      <c r="D31" s="154">
        <v>21000</v>
      </c>
      <c r="E31" s="154"/>
      <c r="F31" s="154"/>
      <c r="G31" s="154"/>
      <c r="H31" s="154"/>
      <c r="I31" s="154"/>
      <c r="J31" s="154"/>
      <c r="K31" s="154"/>
      <c r="L31" s="154"/>
      <c r="M31" s="154"/>
      <c r="N31" s="178">
        <f t="shared" si="12"/>
        <v>21000</v>
      </c>
      <c r="O31" s="163">
        <v>21000</v>
      </c>
      <c r="P31" s="157"/>
    </row>
    <row r="32" spans="1:18" ht="15.6" x14ac:dyDescent="0.3">
      <c r="A32" s="155" t="s">
        <v>223</v>
      </c>
      <c r="B32" s="156">
        <f>SUM(B29:B31)</f>
        <v>115000</v>
      </c>
      <c r="C32" s="156">
        <f t="shared" ref="C32:M32" si="19">SUM(C29:C31)</f>
        <v>906869</v>
      </c>
      <c r="D32" s="156">
        <f t="shared" si="19"/>
        <v>846265</v>
      </c>
      <c r="E32" s="156">
        <f t="shared" si="19"/>
        <v>214249</v>
      </c>
      <c r="F32" s="156">
        <f t="shared" si="19"/>
        <v>1913818</v>
      </c>
      <c r="G32" s="156">
        <f t="shared" si="19"/>
        <v>150000</v>
      </c>
      <c r="H32" s="156">
        <f t="shared" si="19"/>
        <v>117155.33333333333</v>
      </c>
      <c r="I32" s="156">
        <f t="shared" si="19"/>
        <v>117155.33333333333</v>
      </c>
      <c r="J32" s="156">
        <f t="shared" si="19"/>
        <v>117155.33333333333</v>
      </c>
      <c r="K32" s="156">
        <f t="shared" si="19"/>
        <v>117155.33333333333</v>
      </c>
      <c r="L32" s="156">
        <f t="shared" si="19"/>
        <v>117155.33333333333</v>
      </c>
      <c r="M32" s="156">
        <f t="shared" si="19"/>
        <v>239022.33333333331</v>
      </c>
      <c r="N32" s="178">
        <f t="shared" si="12"/>
        <v>4970999.9999999981</v>
      </c>
      <c r="O32" s="157">
        <f>SUM(O29:O31)</f>
        <v>4971000</v>
      </c>
      <c r="P32" s="157"/>
    </row>
    <row r="33" spans="1:18" ht="15.6" x14ac:dyDescent="0.3">
      <c r="A33" s="158" t="s">
        <v>21</v>
      </c>
      <c r="B33" s="159">
        <f>SUM(B32,B28)</f>
        <v>10714799</v>
      </c>
      <c r="C33" s="159">
        <f t="shared" ref="C33:M33" si="20">SUM(C32,C28)</f>
        <v>2623845</v>
      </c>
      <c r="D33" s="159">
        <f t="shared" si="20"/>
        <v>4410125</v>
      </c>
      <c r="E33" s="159">
        <f t="shared" si="20"/>
        <v>3263118</v>
      </c>
      <c r="F33" s="159">
        <f t="shared" si="20"/>
        <v>4698330</v>
      </c>
      <c r="G33" s="159">
        <f t="shared" si="20"/>
        <v>4342303.5714285709</v>
      </c>
      <c r="H33" s="159">
        <f t="shared" si="20"/>
        <v>4048458.9047619049</v>
      </c>
      <c r="I33" s="159">
        <f t="shared" si="20"/>
        <v>4048458.9047619049</v>
      </c>
      <c r="J33" s="159">
        <f t="shared" si="20"/>
        <v>4048458.9047619049</v>
      </c>
      <c r="K33" s="159">
        <f t="shared" si="20"/>
        <v>4048458.9047619049</v>
      </c>
      <c r="L33" s="159">
        <f t="shared" si="20"/>
        <v>4048458.9047619049</v>
      </c>
      <c r="M33" s="159">
        <f t="shared" si="20"/>
        <v>4170325.9047619049</v>
      </c>
      <c r="N33" s="178">
        <f t="shared" si="12"/>
        <v>54465140.999999993</v>
      </c>
      <c r="O33" s="157">
        <f>O28+O32</f>
        <v>54465141</v>
      </c>
      <c r="P33" s="157"/>
      <c r="Q33" s="157"/>
    </row>
    <row r="34" spans="1:18" ht="31.2" x14ac:dyDescent="0.3">
      <c r="A34" s="158" t="s">
        <v>224</v>
      </c>
      <c r="B34" s="159"/>
      <c r="C34" s="159">
        <v>78768</v>
      </c>
      <c r="D34" s="159">
        <v>913375</v>
      </c>
      <c r="E34" s="159">
        <v>37203</v>
      </c>
      <c r="F34" s="159">
        <v>79720</v>
      </c>
      <c r="G34" s="159">
        <f>520934/7</f>
        <v>74419.142857142855</v>
      </c>
      <c r="H34" s="159">
        <f t="shared" ref="H34:M34" si="21">520934/7</f>
        <v>74419.142857142855</v>
      </c>
      <c r="I34" s="159">
        <f t="shared" si="21"/>
        <v>74419.142857142855</v>
      </c>
      <c r="J34" s="159">
        <f t="shared" si="21"/>
        <v>74419.142857142855</v>
      </c>
      <c r="K34" s="159">
        <f t="shared" si="21"/>
        <v>74419.142857142855</v>
      </c>
      <c r="L34" s="159">
        <f t="shared" si="21"/>
        <v>74419.142857142855</v>
      </c>
      <c r="M34" s="159">
        <f t="shared" si="21"/>
        <v>74419.142857142855</v>
      </c>
      <c r="N34" s="178">
        <f t="shared" si="12"/>
        <v>1630000.0000000007</v>
      </c>
      <c r="O34" s="163">
        <v>1630000</v>
      </c>
      <c r="P34" s="157"/>
    </row>
    <row r="35" spans="1:18" ht="15.6" x14ac:dyDescent="0.3">
      <c r="A35" s="164" t="s">
        <v>24</v>
      </c>
      <c r="B35" s="165">
        <f>SUM(B33:B34)</f>
        <v>10714799</v>
      </c>
      <c r="C35" s="165">
        <f t="shared" ref="C35:M35" si="22">SUM(C33:C34)</f>
        <v>2702613</v>
      </c>
      <c r="D35" s="165">
        <f t="shared" si="22"/>
        <v>5323500</v>
      </c>
      <c r="E35" s="165">
        <f t="shared" si="22"/>
        <v>3300321</v>
      </c>
      <c r="F35" s="165">
        <f t="shared" si="22"/>
        <v>4778050</v>
      </c>
      <c r="G35" s="165">
        <f t="shared" si="22"/>
        <v>4416722.7142857136</v>
      </c>
      <c r="H35" s="165">
        <f t="shared" si="22"/>
        <v>4122878.0476190476</v>
      </c>
      <c r="I35" s="165">
        <f t="shared" si="22"/>
        <v>4122878.0476190476</v>
      </c>
      <c r="J35" s="165">
        <f t="shared" si="22"/>
        <v>4122878.0476190476</v>
      </c>
      <c r="K35" s="165">
        <f t="shared" si="22"/>
        <v>4122878.0476190476</v>
      </c>
      <c r="L35" s="165">
        <f t="shared" si="22"/>
        <v>4122878.0476190476</v>
      </c>
      <c r="M35" s="165">
        <f t="shared" si="22"/>
        <v>4244745.0476190476</v>
      </c>
      <c r="N35" s="178">
        <f t="shared" si="12"/>
        <v>56095140.999999985</v>
      </c>
      <c r="O35" s="179">
        <f>O33+O34</f>
        <v>56095141</v>
      </c>
      <c r="P35" s="157">
        <f>N19-N35</f>
        <v>0</v>
      </c>
      <c r="R35" s="157"/>
    </row>
    <row r="36" spans="1:18" ht="16.2" thickBot="1" x14ac:dyDescent="0.35">
      <c r="A36" s="166" t="s">
        <v>346</v>
      </c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78">
        <f>SUM(B36:M36)</f>
        <v>0</v>
      </c>
    </row>
    <row r="37" spans="1:18" ht="16.2" thickBot="1" x14ac:dyDescent="0.35">
      <c r="A37" s="168" t="s">
        <v>225</v>
      </c>
      <c r="B37" s="169">
        <f>B6+B16+B17-B35</f>
        <v>4446946</v>
      </c>
      <c r="C37" s="169">
        <f t="shared" ref="C37:M37" si="23">C6+C16+C17-C35</f>
        <v>3711479</v>
      </c>
      <c r="D37" s="169">
        <f t="shared" si="23"/>
        <v>5995884</v>
      </c>
      <c r="E37" s="169">
        <f t="shared" si="23"/>
        <v>4881173</v>
      </c>
      <c r="F37" s="169">
        <f t="shared" si="23"/>
        <v>5838492</v>
      </c>
      <c r="G37" s="169">
        <f t="shared" si="23"/>
        <v>4290003.42857143</v>
      </c>
      <c r="H37" s="169">
        <f t="shared" si="23"/>
        <v>3023625.5238095252</v>
      </c>
      <c r="I37" s="169">
        <f t="shared" si="23"/>
        <v>1768981.6190476203</v>
      </c>
      <c r="J37" s="169">
        <f t="shared" si="23"/>
        <v>6514337.7142857155</v>
      </c>
      <c r="K37" s="169">
        <f t="shared" si="23"/>
        <v>5259693.8095238106</v>
      </c>
      <c r="L37" s="169">
        <f t="shared" si="23"/>
        <v>4005049.9047619058</v>
      </c>
      <c r="M37" s="169">
        <f t="shared" si="23"/>
        <v>2628539.0000000009</v>
      </c>
      <c r="N37" s="169"/>
      <c r="O37" s="157"/>
    </row>
    <row r="39" spans="1:18" x14ac:dyDescent="0.25">
      <c r="N39" s="179"/>
    </row>
  </sheetData>
  <mergeCells count="2">
    <mergeCell ref="M2:N2"/>
    <mergeCell ref="A3:N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65" orientation="landscape" r:id="rId1"/>
  <headerFooter>
    <oddHeader>&amp;LBalatonszőlős Község
Önkormányzata&amp;C8. melléklet
az 1/2016.(II.24)határozathoz&amp;R1.oldal
 forint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"/>
  <sheetViews>
    <sheetView view="pageLayout" zoomScaleNormal="100" zoomScaleSheetLayoutView="68" workbookViewId="0">
      <selection activeCell="G15" sqref="G15"/>
    </sheetView>
  </sheetViews>
  <sheetFormatPr defaultRowHeight="13.2" x14ac:dyDescent="0.25"/>
  <cols>
    <col min="1" max="1" width="60.88671875" style="90" customWidth="1"/>
    <col min="2" max="2" width="11.109375" style="88" customWidth="1"/>
    <col min="3" max="3" width="10.6640625" style="88" customWidth="1"/>
    <col min="4" max="4" width="9.33203125" style="88" customWidth="1"/>
    <col min="5" max="5" width="9.5546875" style="88" customWidth="1"/>
    <col min="6" max="6" width="10.33203125" style="88" customWidth="1"/>
    <col min="7" max="7" width="18" style="88" customWidth="1"/>
    <col min="8" max="256" width="9.109375" style="88"/>
    <col min="257" max="257" width="60.88671875" style="88" customWidth="1"/>
    <col min="258" max="258" width="13.44140625" style="88" customWidth="1"/>
    <col min="259" max="259" width="12.109375" style="88" customWidth="1"/>
    <col min="260" max="260" width="11.109375" style="88" customWidth="1"/>
    <col min="261" max="261" width="11.33203125" style="88" customWidth="1"/>
    <col min="262" max="262" width="12.33203125" style="88" customWidth="1"/>
    <col min="263" max="263" width="18" style="88" customWidth="1"/>
    <col min="264" max="512" width="9.109375" style="88"/>
    <col min="513" max="513" width="60.88671875" style="88" customWidth="1"/>
    <col min="514" max="514" width="13.44140625" style="88" customWidth="1"/>
    <col min="515" max="515" width="12.109375" style="88" customWidth="1"/>
    <col min="516" max="516" width="11.109375" style="88" customWidth="1"/>
    <col min="517" max="517" width="11.33203125" style="88" customWidth="1"/>
    <col min="518" max="518" width="12.33203125" style="88" customWidth="1"/>
    <col min="519" max="519" width="18" style="88" customWidth="1"/>
    <col min="520" max="768" width="9.109375" style="88"/>
    <col min="769" max="769" width="60.88671875" style="88" customWidth="1"/>
    <col min="770" max="770" width="13.44140625" style="88" customWidth="1"/>
    <col min="771" max="771" width="12.109375" style="88" customWidth="1"/>
    <col min="772" max="772" width="11.109375" style="88" customWidth="1"/>
    <col min="773" max="773" width="11.33203125" style="88" customWidth="1"/>
    <col min="774" max="774" width="12.33203125" style="88" customWidth="1"/>
    <col min="775" max="775" width="18" style="88" customWidth="1"/>
    <col min="776" max="1024" width="9.109375" style="88"/>
    <col min="1025" max="1025" width="60.88671875" style="88" customWidth="1"/>
    <col min="1026" max="1026" width="13.44140625" style="88" customWidth="1"/>
    <col min="1027" max="1027" width="12.109375" style="88" customWidth="1"/>
    <col min="1028" max="1028" width="11.109375" style="88" customWidth="1"/>
    <col min="1029" max="1029" width="11.33203125" style="88" customWidth="1"/>
    <col min="1030" max="1030" width="12.33203125" style="88" customWidth="1"/>
    <col min="1031" max="1031" width="18" style="88" customWidth="1"/>
    <col min="1032" max="1280" width="9.109375" style="88"/>
    <col min="1281" max="1281" width="60.88671875" style="88" customWidth="1"/>
    <col min="1282" max="1282" width="13.44140625" style="88" customWidth="1"/>
    <col min="1283" max="1283" width="12.109375" style="88" customWidth="1"/>
    <col min="1284" max="1284" width="11.109375" style="88" customWidth="1"/>
    <col min="1285" max="1285" width="11.33203125" style="88" customWidth="1"/>
    <col min="1286" max="1286" width="12.33203125" style="88" customWidth="1"/>
    <col min="1287" max="1287" width="18" style="88" customWidth="1"/>
    <col min="1288" max="1536" width="9.109375" style="88"/>
    <col min="1537" max="1537" width="60.88671875" style="88" customWidth="1"/>
    <col min="1538" max="1538" width="13.44140625" style="88" customWidth="1"/>
    <col min="1539" max="1539" width="12.109375" style="88" customWidth="1"/>
    <col min="1540" max="1540" width="11.109375" style="88" customWidth="1"/>
    <col min="1541" max="1541" width="11.33203125" style="88" customWidth="1"/>
    <col min="1542" max="1542" width="12.33203125" style="88" customWidth="1"/>
    <col min="1543" max="1543" width="18" style="88" customWidth="1"/>
    <col min="1544" max="1792" width="9.109375" style="88"/>
    <col min="1793" max="1793" width="60.88671875" style="88" customWidth="1"/>
    <col min="1794" max="1794" width="13.44140625" style="88" customWidth="1"/>
    <col min="1795" max="1795" width="12.109375" style="88" customWidth="1"/>
    <col min="1796" max="1796" width="11.109375" style="88" customWidth="1"/>
    <col min="1797" max="1797" width="11.33203125" style="88" customWidth="1"/>
    <col min="1798" max="1798" width="12.33203125" style="88" customWidth="1"/>
    <col min="1799" max="1799" width="18" style="88" customWidth="1"/>
    <col min="1800" max="2048" width="9.109375" style="88"/>
    <col min="2049" max="2049" width="60.88671875" style="88" customWidth="1"/>
    <col min="2050" max="2050" width="13.44140625" style="88" customWidth="1"/>
    <col min="2051" max="2051" width="12.109375" style="88" customWidth="1"/>
    <col min="2052" max="2052" width="11.109375" style="88" customWidth="1"/>
    <col min="2053" max="2053" width="11.33203125" style="88" customWidth="1"/>
    <col min="2054" max="2054" width="12.33203125" style="88" customWidth="1"/>
    <col min="2055" max="2055" width="18" style="88" customWidth="1"/>
    <col min="2056" max="2304" width="9.109375" style="88"/>
    <col min="2305" max="2305" width="60.88671875" style="88" customWidth="1"/>
    <col min="2306" max="2306" width="13.44140625" style="88" customWidth="1"/>
    <col min="2307" max="2307" width="12.109375" style="88" customWidth="1"/>
    <col min="2308" max="2308" width="11.109375" style="88" customWidth="1"/>
    <col min="2309" max="2309" width="11.33203125" style="88" customWidth="1"/>
    <col min="2310" max="2310" width="12.33203125" style="88" customWidth="1"/>
    <col min="2311" max="2311" width="18" style="88" customWidth="1"/>
    <col min="2312" max="2560" width="9.109375" style="88"/>
    <col min="2561" max="2561" width="60.88671875" style="88" customWidth="1"/>
    <col min="2562" max="2562" width="13.44140625" style="88" customWidth="1"/>
    <col min="2563" max="2563" width="12.109375" style="88" customWidth="1"/>
    <col min="2564" max="2564" width="11.109375" style="88" customWidth="1"/>
    <col min="2565" max="2565" width="11.33203125" style="88" customWidth="1"/>
    <col min="2566" max="2566" width="12.33203125" style="88" customWidth="1"/>
    <col min="2567" max="2567" width="18" style="88" customWidth="1"/>
    <col min="2568" max="2816" width="9.109375" style="88"/>
    <col min="2817" max="2817" width="60.88671875" style="88" customWidth="1"/>
    <col min="2818" max="2818" width="13.44140625" style="88" customWidth="1"/>
    <col min="2819" max="2819" width="12.109375" style="88" customWidth="1"/>
    <col min="2820" max="2820" width="11.109375" style="88" customWidth="1"/>
    <col min="2821" max="2821" width="11.33203125" style="88" customWidth="1"/>
    <col min="2822" max="2822" width="12.33203125" style="88" customWidth="1"/>
    <col min="2823" max="2823" width="18" style="88" customWidth="1"/>
    <col min="2824" max="3072" width="9.109375" style="88"/>
    <col min="3073" max="3073" width="60.88671875" style="88" customWidth="1"/>
    <col min="3074" max="3074" width="13.44140625" style="88" customWidth="1"/>
    <col min="3075" max="3075" width="12.109375" style="88" customWidth="1"/>
    <col min="3076" max="3076" width="11.109375" style="88" customWidth="1"/>
    <col min="3077" max="3077" width="11.33203125" style="88" customWidth="1"/>
    <col min="3078" max="3078" width="12.33203125" style="88" customWidth="1"/>
    <col min="3079" max="3079" width="18" style="88" customWidth="1"/>
    <col min="3080" max="3328" width="9.109375" style="88"/>
    <col min="3329" max="3329" width="60.88671875" style="88" customWidth="1"/>
    <col min="3330" max="3330" width="13.44140625" style="88" customWidth="1"/>
    <col min="3331" max="3331" width="12.109375" style="88" customWidth="1"/>
    <col min="3332" max="3332" width="11.109375" style="88" customWidth="1"/>
    <col min="3333" max="3333" width="11.33203125" style="88" customWidth="1"/>
    <col min="3334" max="3334" width="12.33203125" style="88" customWidth="1"/>
    <col min="3335" max="3335" width="18" style="88" customWidth="1"/>
    <col min="3336" max="3584" width="9.109375" style="88"/>
    <col min="3585" max="3585" width="60.88671875" style="88" customWidth="1"/>
    <col min="3586" max="3586" width="13.44140625" style="88" customWidth="1"/>
    <col min="3587" max="3587" width="12.109375" style="88" customWidth="1"/>
    <col min="3588" max="3588" width="11.109375" style="88" customWidth="1"/>
    <col min="3589" max="3589" width="11.33203125" style="88" customWidth="1"/>
    <col min="3590" max="3590" width="12.33203125" style="88" customWidth="1"/>
    <col min="3591" max="3591" width="18" style="88" customWidth="1"/>
    <col min="3592" max="3840" width="9.109375" style="88"/>
    <col min="3841" max="3841" width="60.88671875" style="88" customWidth="1"/>
    <col min="3842" max="3842" width="13.44140625" style="88" customWidth="1"/>
    <col min="3843" max="3843" width="12.109375" style="88" customWidth="1"/>
    <col min="3844" max="3844" width="11.109375" style="88" customWidth="1"/>
    <col min="3845" max="3845" width="11.33203125" style="88" customWidth="1"/>
    <col min="3846" max="3846" width="12.33203125" style="88" customWidth="1"/>
    <col min="3847" max="3847" width="18" style="88" customWidth="1"/>
    <col min="3848" max="4096" width="9.109375" style="88"/>
    <col min="4097" max="4097" width="60.88671875" style="88" customWidth="1"/>
    <col min="4098" max="4098" width="13.44140625" style="88" customWidth="1"/>
    <col min="4099" max="4099" width="12.109375" style="88" customWidth="1"/>
    <col min="4100" max="4100" width="11.109375" style="88" customWidth="1"/>
    <col min="4101" max="4101" width="11.33203125" style="88" customWidth="1"/>
    <col min="4102" max="4102" width="12.33203125" style="88" customWidth="1"/>
    <col min="4103" max="4103" width="18" style="88" customWidth="1"/>
    <col min="4104" max="4352" width="9.109375" style="88"/>
    <col min="4353" max="4353" width="60.88671875" style="88" customWidth="1"/>
    <col min="4354" max="4354" width="13.44140625" style="88" customWidth="1"/>
    <col min="4355" max="4355" width="12.109375" style="88" customWidth="1"/>
    <col min="4356" max="4356" width="11.109375" style="88" customWidth="1"/>
    <col min="4357" max="4357" width="11.33203125" style="88" customWidth="1"/>
    <col min="4358" max="4358" width="12.33203125" style="88" customWidth="1"/>
    <col min="4359" max="4359" width="18" style="88" customWidth="1"/>
    <col min="4360" max="4608" width="9.109375" style="88"/>
    <col min="4609" max="4609" width="60.88671875" style="88" customWidth="1"/>
    <col min="4610" max="4610" width="13.44140625" style="88" customWidth="1"/>
    <col min="4611" max="4611" width="12.109375" style="88" customWidth="1"/>
    <col min="4612" max="4612" width="11.109375" style="88" customWidth="1"/>
    <col min="4613" max="4613" width="11.33203125" style="88" customWidth="1"/>
    <col min="4614" max="4614" width="12.33203125" style="88" customWidth="1"/>
    <col min="4615" max="4615" width="18" style="88" customWidth="1"/>
    <col min="4616" max="4864" width="9.109375" style="88"/>
    <col min="4865" max="4865" width="60.88671875" style="88" customWidth="1"/>
    <col min="4866" max="4866" width="13.44140625" style="88" customWidth="1"/>
    <col min="4867" max="4867" width="12.109375" style="88" customWidth="1"/>
    <col min="4868" max="4868" width="11.109375" style="88" customWidth="1"/>
    <col min="4869" max="4869" width="11.33203125" style="88" customWidth="1"/>
    <col min="4870" max="4870" width="12.33203125" style="88" customWidth="1"/>
    <col min="4871" max="4871" width="18" style="88" customWidth="1"/>
    <col min="4872" max="5120" width="9.109375" style="88"/>
    <col min="5121" max="5121" width="60.88671875" style="88" customWidth="1"/>
    <col min="5122" max="5122" width="13.44140625" style="88" customWidth="1"/>
    <col min="5123" max="5123" width="12.109375" style="88" customWidth="1"/>
    <col min="5124" max="5124" width="11.109375" style="88" customWidth="1"/>
    <col min="5125" max="5125" width="11.33203125" style="88" customWidth="1"/>
    <col min="5126" max="5126" width="12.33203125" style="88" customWidth="1"/>
    <col min="5127" max="5127" width="18" style="88" customWidth="1"/>
    <col min="5128" max="5376" width="9.109375" style="88"/>
    <col min="5377" max="5377" width="60.88671875" style="88" customWidth="1"/>
    <col min="5378" max="5378" width="13.44140625" style="88" customWidth="1"/>
    <col min="5379" max="5379" width="12.109375" style="88" customWidth="1"/>
    <col min="5380" max="5380" width="11.109375" style="88" customWidth="1"/>
    <col min="5381" max="5381" width="11.33203125" style="88" customWidth="1"/>
    <col min="5382" max="5382" width="12.33203125" style="88" customWidth="1"/>
    <col min="5383" max="5383" width="18" style="88" customWidth="1"/>
    <col min="5384" max="5632" width="9.109375" style="88"/>
    <col min="5633" max="5633" width="60.88671875" style="88" customWidth="1"/>
    <col min="5634" max="5634" width="13.44140625" style="88" customWidth="1"/>
    <col min="5635" max="5635" width="12.109375" style="88" customWidth="1"/>
    <col min="5636" max="5636" width="11.109375" style="88" customWidth="1"/>
    <col min="5637" max="5637" width="11.33203125" style="88" customWidth="1"/>
    <col min="5638" max="5638" width="12.33203125" style="88" customWidth="1"/>
    <col min="5639" max="5639" width="18" style="88" customWidth="1"/>
    <col min="5640" max="5888" width="9.109375" style="88"/>
    <col min="5889" max="5889" width="60.88671875" style="88" customWidth="1"/>
    <col min="5890" max="5890" width="13.44140625" style="88" customWidth="1"/>
    <col min="5891" max="5891" width="12.109375" style="88" customWidth="1"/>
    <col min="5892" max="5892" width="11.109375" style="88" customWidth="1"/>
    <col min="5893" max="5893" width="11.33203125" style="88" customWidth="1"/>
    <col min="5894" max="5894" width="12.33203125" style="88" customWidth="1"/>
    <col min="5895" max="5895" width="18" style="88" customWidth="1"/>
    <col min="5896" max="6144" width="9.109375" style="88"/>
    <col min="6145" max="6145" width="60.88671875" style="88" customWidth="1"/>
    <col min="6146" max="6146" width="13.44140625" style="88" customWidth="1"/>
    <col min="6147" max="6147" width="12.109375" style="88" customWidth="1"/>
    <col min="6148" max="6148" width="11.109375" style="88" customWidth="1"/>
    <col min="6149" max="6149" width="11.33203125" style="88" customWidth="1"/>
    <col min="6150" max="6150" width="12.33203125" style="88" customWidth="1"/>
    <col min="6151" max="6151" width="18" style="88" customWidth="1"/>
    <col min="6152" max="6400" width="9.109375" style="88"/>
    <col min="6401" max="6401" width="60.88671875" style="88" customWidth="1"/>
    <col min="6402" max="6402" width="13.44140625" style="88" customWidth="1"/>
    <col min="6403" max="6403" width="12.109375" style="88" customWidth="1"/>
    <col min="6404" max="6404" width="11.109375" style="88" customWidth="1"/>
    <col min="6405" max="6405" width="11.33203125" style="88" customWidth="1"/>
    <col min="6406" max="6406" width="12.33203125" style="88" customWidth="1"/>
    <col min="6407" max="6407" width="18" style="88" customWidth="1"/>
    <col min="6408" max="6656" width="9.109375" style="88"/>
    <col min="6657" max="6657" width="60.88671875" style="88" customWidth="1"/>
    <col min="6658" max="6658" width="13.44140625" style="88" customWidth="1"/>
    <col min="6659" max="6659" width="12.109375" style="88" customWidth="1"/>
    <col min="6660" max="6660" width="11.109375" style="88" customWidth="1"/>
    <col min="6661" max="6661" width="11.33203125" style="88" customWidth="1"/>
    <col min="6662" max="6662" width="12.33203125" style="88" customWidth="1"/>
    <col min="6663" max="6663" width="18" style="88" customWidth="1"/>
    <col min="6664" max="6912" width="9.109375" style="88"/>
    <col min="6913" max="6913" width="60.88671875" style="88" customWidth="1"/>
    <col min="6914" max="6914" width="13.44140625" style="88" customWidth="1"/>
    <col min="6915" max="6915" width="12.109375" style="88" customWidth="1"/>
    <col min="6916" max="6916" width="11.109375" style="88" customWidth="1"/>
    <col min="6917" max="6917" width="11.33203125" style="88" customWidth="1"/>
    <col min="6918" max="6918" width="12.33203125" style="88" customWidth="1"/>
    <col min="6919" max="6919" width="18" style="88" customWidth="1"/>
    <col min="6920" max="7168" width="9.109375" style="88"/>
    <col min="7169" max="7169" width="60.88671875" style="88" customWidth="1"/>
    <col min="7170" max="7170" width="13.44140625" style="88" customWidth="1"/>
    <col min="7171" max="7171" width="12.109375" style="88" customWidth="1"/>
    <col min="7172" max="7172" width="11.109375" style="88" customWidth="1"/>
    <col min="7173" max="7173" width="11.33203125" style="88" customWidth="1"/>
    <col min="7174" max="7174" width="12.33203125" style="88" customWidth="1"/>
    <col min="7175" max="7175" width="18" style="88" customWidth="1"/>
    <col min="7176" max="7424" width="9.109375" style="88"/>
    <col min="7425" max="7425" width="60.88671875" style="88" customWidth="1"/>
    <col min="7426" max="7426" width="13.44140625" style="88" customWidth="1"/>
    <col min="7427" max="7427" width="12.109375" style="88" customWidth="1"/>
    <col min="7428" max="7428" width="11.109375" style="88" customWidth="1"/>
    <col min="7429" max="7429" width="11.33203125" style="88" customWidth="1"/>
    <col min="7430" max="7430" width="12.33203125" style="88" customWidth="1"/>
    <col min="7431" max="7431" width="18" style="88" customWidth="1"/>
    <col min="7432" max="7680" width="9.109375" style="88"/>
    <col min="7681" max="7681" width="60.88671875" style="88" customWidth="1"/>
    <col min="7682" max="7682" width="13.44140625" style="88" customWidth="1"/>
    <col min="7683" max="7683" width="12.109375" style="88" customWidth="1"/>
    <col min="7684" max="7684" width="11.109375" style="88" customWidth="1"/>
    <col min="7685" max="7685" width="11.33203125" style="88" customWidth="1"/>
    <col min="7686" max="7686" width="12.33203125" style="88" customWidth="1"/>
    <col min="7687" max="7687" width="18" style="88" customWidth="1"/>
    <col min="7688" max="7936" width="9.109375" style="88"/>
    <col min="7937" max="7937" width="60.88671875" style="88" customWidth="1"/>
    <col min="7938" max="7938" width="13.44140625" style="88" customWidth="1"/>
    <col min="7939" max="7939" width="12.109375" style="88" customWidth="1"/>
    <col min="7940" max="7940" width="11.109375" style="88" customWidth="1"/>
    <col min="7941" max="7941" width="11.33203125" style="88" customWidth="1"/>
    <col min="7942" max="7942" width="12.33203125" style="88" customWidth="1"/>
    <col min="7943" max="7943" width="18" style="88" customWidth="1"/>
    <col min="7944" max="8192" width="9.109375" style="88"/>
    <col min="8193" max="8193" width="60.88671875" style="88" customWidth="1"/>
    <col min="8194" max="8194" width="13.44140625" style="88" customWidth="1"/>
    <col min="8195" max="8195" width="12.109375" style="88" customWidth="1"/>
    <col min="8196" max="8196" width="11.109375" style="88" customWidth="1"/>
    <col min="8197" max="8197" width="11.33203125" style="88" customWidth="1"/>
    <col min="8198" max="8198" width="12.33203125" style="88" customWidth="1"/>
    <col min="8199" max="8199" width="18" style="88" customWidth="1"/>
    <col min="8200" max="8448" width="9.109375" style="88"/>
    <col min="8449" max="8449" width="60.88671875" style="88" customWidth="1"/>
    <col min="8450" max="8450" width="13.44140625" style="88" customWidth="1"/>
    <col min="8451" max="8451" width="12.109375" style="88" customWidth="1"/>
    <col min="8452" max="8452" width="11.109375" style="88" customWidth="1"/>
    <col min="8453" max="8453" width="11.33203125" style="88" customWidth="1"/>
    <col min="8454" max="8454" width="12.33203125" style="88" customWidth="1"/>
    <col min="8455" max="8455" width="18" style="88" customWidth="1"/>
    <col min="8456" max="8704" width="9.109375" style="88"/>
    <col min="8705" max="8705" width="60.88671875" style="88" customWidth="1"/>
    <col min="8706" max="8706" width="13.44140625" style="88" customWidth="1"/>
    <col min="8707" max="8707" width="12.109375" style="88" customWidth="1"/>
    <col min="8708" max="8708" width="11.109375" style="88" customWidth="1"/>
    <col min="8709" max="8709" width="11.33203125" style="88" customWidth="1"/>
    <col min="8710" max="8710" width="12.33203125" style="88" customWidth="1"/>
    <col min="8711" max="8711" width="18" style="88" customWidth="1"/>
    <col min="8712" max="8960" width="9.109375" style="88"/>
    <col min="8961" max="8961" width="60.88671875" style="88" customWidth="1"/>
    <col min="8962" max="8962" width="13.44140625" style="88" customWidth="1"/>
    <col min="8963" max="8963" width="12.109375" style="88" customWidth="1"/>
    <col min="8964" max="8964" width="11.109375" style="88" customWidth="1"/>
    <col min="8965" max="8965" width="11.33203125" style="88" customWidth="1"/>
    <col min="8966" max="8966" width="12.33203125" style="88" customWidth="1"/>
    <col min="8967" max="8967" width="18" style="88" customWidth="1"/>
    <col min="8968" max="9216" width="9.109375" style="88"/>
    <col min="9217" max="9217" width="60.88671875" style="88" customWidth="1"/>
    <col min="9218" max="9218" width="13.44140625" style="88" customWidth="1"/>
    <col min="9219" max="9219" width="12.109375" style="88" customWidth="1"/>
    <col min="9220" max="9220" width="11.109375" style="88" customWidth="1"/>
    <col min="9221" max="9221" width="11.33203125" style="88" customWidth="1"/>
    <col min="9222" max="9222" width="12.33203125" style="88" customWidth="1"/>
    <col min="9223" max="9223" width="18" style="88" customWidth="1"/>
    <col min="9224" max="9472" width="9.109375" style="88"/>
    <col min="9473" max="9473" width="60.88671875" style="88" customWidth="1"/>
    <col min="9474" max="9474" width="13.44140625" style="88" customWidth="1"/>
    <col min="9475" max="9475" width="12.109375" style="88" customWidth="1"/>
    <col min="9476" max="9476" width="11.109375" style="88" customWidth="1"/>
    <col min="9477" max="9477" width="11.33203125" style="88" customWidth="1"/>
    <col min="9478" max="9478" width="12.33203125" style="88" customWidth="1"/>
    <col min="9479" max="9479" width="18" style="88" customWidth="1"/>
    <col min="9480" max="9728" width="9.109375" style="88"/>
    <col min="9729" max="9729" width="60.88671875" style="88" customWidth="1"/>
    <col min="9730" max="9730" width="13.44140625" style="88" customWidth="1"/>
    <col min="9731" max="9731" width="12.109375" style="88" customWidth="1"/>
    <col min="9732" max="9732" width="11.109375" style="88" customWidth="1"/>
    <col min="9733" max="9733" width="11.33203125" style="88" customWidth="1"/>
    <col min="9734" max="9734" width="12.33203125" style="88" customWidth="1"/>
    <col min="9735" max="9735" width="18" style="88" customWidth="1"/>
    <col min="9736" max="9984" width="9.109375" style="88"/>
    <col min="9985" max="9985" width="60.88671875" style="88" customWidth="1"/>
    <col min="9986" max="9986" width="13.44140625" style="88" customWidth="1"/>
    <col min="9987" max="9987" width="12.109375" style="88" customWidth="1"/>
    <col min="9988" max="9988" width="11.109375" style="88" customWidth="1"/>
    <col min="9989" max="9989" width="11.33203125" style="88" customWidth="1"/>
    <col min="9990" max="9990" width="12.33203125" style="88" customWidth="1"/>
    <col min="9991" max="9991" width="18" style="88" customWidth="1"/>
    <col min="9992" max="10240" width="9.109375" style="88"/>
    <col min="10241" max="10241" width="60.88671875" style="88" customWidth="1"/>
    <col min="10242" max="10242" width="13.44140625" style="88" customWidth="1"/>
    <col min="10243" max="10243" width="12.109375" style="88" customWidth="1"/>
    <col min="10244" max="10244" width="11.109375" style="88" customWidth="1"/>
    <col min="10245" max="10245" width="11.33203125" style="88" customWidth="1"/>
    <col min="10246" max="10246" width="12.33203125" style="88" customWidth="1"/>
    <col min="10247" max="10247" width="18" style="88" customWidth="1"/>
    <col min="10248" max="10496" width="9.109375" style="88"/>
    <col min="10497" max="10497" width="60.88671875" style="88" customWidth="1"/>
    <col min="10498" max="10498" width="13.44140625" style="88" customWidth="1"/>
    <col min="10499" max="10499" width="12.109375" style="88" customWidth="1"/>
    <col min="10500" max="10500" width="11.109375" style="88" customWidth="1"/>
    <col min="10501" max="10501" width="11.33203125" style="88" customWidth="1"/>
    <col min="10502" max="10502" width="12.33203125" style="88" customWidth="1"/>
    <col min="10503" max="10503" width="18" style="88" customWidth="1"/>
    <col min="10504" max="10752" width="9.109375" style="88"/>
    <col min="10753" max="10753" width="60.88671875" style="88" customWidth="1"/>
    <col min="10754" max="10754" width="13.44140625" style="88" customWidth="1"/>
    <col min="10755" max="10755" width="12.109375" style="88" customWidth="1"/>
    <col min="10756" max="10756" width="11.109375" style="88" customWidth="1"/>
    <col min="10757" max="10757" width="11.33203125" style="88" customWidth="1"/>
    <col min="10758" max="10758" width="12.33203125" style="88" customWidth="1"/>
    <col min="10759" max="10759" width="18" style="88" customWidth="1"/>
    <col min="10760" max="11008" width="9.109375" style="88"/>
    <col min="11009" max="11009" width="60.88671875" style="88" customWidth="1"/>
    <col min="11010" max="11010" width="13.44140625" style="88" customWidth="1"/>
    <col min="11011" max="11011" width="12.109375" style="88" customWidth="1"/>
    <col min="11012" max="11012" width="11.109375" style="88" customWidth="1"/>
    <col min="11013" max="11013" width="11.33203125" style="88" customWidth="1"/>
    <col min="11014" max="11014" width="12.33203125" style="88" customWidth="1"/>
    <col min="11015" max="11015" width="18" style="88" customWidth="1"/>
    <col min="11016" max="11264" width="9.109375" style="88"/>
    <col min="11265" max="11265" width="60.88671875" style="88" customWidth="1"/>
    <col min="11266" max="11266" width="13.44140625" style="88" customWidth="1"/>
    <col min="11267" max="11267" width="12.109375" style="88" customWidth="1"/>
    <col min="11268" max="11268" width="11.109375" style="88" customWidth="1"/>
    <col min="11269" max="11269" width="11.33203125" style="88" customWidth="1"/>
    <col min="11270" max="11270" width="12.33203125" style="88" customWidth="1"/>
    <col min="11271" max="11271" width="18" style="88" customWidth="1"/>
    <col min="11272" max="11520" width="9.109375" style="88"/>
    <col min="11521" max="11521" width="60.88671875" style="88" customWidth="1"/>
    <col min="11522" max="11522" width="13.44140625" style="88" customWidth="1"/>
    <col min="11523" max="11523" width="12.109375" style="88" customWidth="1"/>
    <col min="11524" max="11524" width="11.109375" style="88" customWidth="1"/>
    <col min="11525" max="11525" width="11.33203125" style="88" customWidth="1"/>
    <col min="11526" max="11526" width="12.33203125" style="88" customWidth="1"/>
    <col min="11527" max="11527" width="18" style="88" customWidth="1"/>
    <col min="11528" max="11776" width="9.109375" style="88"/>
    <col min="11777" max="11777" width="60.88671875" style="88" customWidth="1"/>
    <col min="11778" max="11778" width="13.44140625" style="88" customWidth="1"/>
    <col min="11779" max="11779" width="12.109375" style="88" customWidth="1"/>
    <col min="11780" max="11780" width="11.109375" style="88" customWidth="1"/>
    <col min="11781" max="11781" width="11.33203125" style="88" customWidth="1"/>
    <col min="11782" max="11782" width="12.33203125" style="88" customWidth="1"/>
    <col min="11783" max="11783" width="18" style="88" customWidth="1"/>
    <col min="11784" max="12032" width="9.109375" style="88"/>
    <col min="12033" max="12033" width="60.88671875" style="88" customWidth="1"/>
    <col min="12034" max="12034" width="13.44140625" style="88" customWidth="1"/>
    <col min="12035" max="12035" width="12.109375" style="88" customWidth="1"/>
    <col min="12036" max="12036" width="11.109375" style="88" customWidth="1"/>
    <col min="12037" max="12037" width="11.33203125" style="88" customWidth="1"/>
    <col min="12038" max="12038" width="12.33203125" style="88" customWidth="1"/>
    <col min="12039" max="12039" width="18" style="88" customWidth="1"/>
    <col min="12040" max="12288" width="9.109375" style="88"/>
    <col min="12289" max="12289" width="60.88671875" style="88" customWidth="1"/>
    <col min="12290" max="12290" width="13.44140625" style="88" customWidth="1"/>
    <col min="12291" max="12291" width="12.109375" style="88" customWidth="1"/>
    <col min="12292" max="12292" width="11.109375" style="88" customWidth="1"/>
    <col min="12293" max="12293" width="11.33203125" style="88" customWidth="1"/>
    <col min="12294" max="12294" width="12.33203125" style="88" customWidth="1"/>
    <col min="12295" max="12295" width="18" style="88" customWidth="1"/>
    <col min="12296" max="12544" width="9.109375" style="88"/>
    <col min="12545" max="12545" width="60.88671875" style="88" customWidth="1"/>
    <col min="12546" max="12546" width="13.44140625" style="88" customWidth="1"/>
    <col min="12547" max="12547" width="12.109375" style="88" customWidth="1"/>
    <col min="12548" max="12548" width="11.109375" style="88" customWidth="1"/>
    <col min="12549" max="12549" width="11.33203125" style="88" customWidth="1"/>
    <col min="12550" max="12550" width="12.33203125" style="88" customWidth="1"/>
    <col min="12551" max="12551" width="18" style="88" customWidth="1"/>
    <col min="12552" max="12800" width="9.109375" style="88"/>
    <col min="12801" max="12801" width="60.88671875" style="88" customWidth="1"/>
    <col min="12802" max="12802" width="13.44140625" style="88" customWidth="1"/>
    <col min="12803" max="12803" width="12.109375" style="88" customWidth="1"/>
    <col min="12804" max="12804" width="11.109375" style="88" customWidth="1"/>
    <col min="12805" max="12805" width="11.33203125" style="88" customWidth="1"/>
    <col min="12806" max="12806" width="12.33203125" style="88" customWidth="1"/>
    <col min="12807" max="12807" width="18" style="88" customWidth="1"/>
    <col min="12808" max="13056" width="9.109375" style="88"/>
    <col min="13057" max="13057" width="60.88671875" style="88" customWidth="1"/>
    <col min="13058" max="13058" width="13.44140625" style="88" customWidth="1"/>
    <col min="13059" max="13059" width="12.109375" style="88" customWidth="1"/>
    <col min="13060" max="13060" width="11.109375" style="88" customWidth="1"/>
    <col min="13061" max="13061" width="11.33203125" style="88" customWidth="1"/>
    <col min="13062" max="13062" width="12.33203125" style="88" customWidth="1"/>
    <col min="13063" max="13063" width="18" style="88" customWidth="1"/>
    <col min="13064" max="13312" width="9.109375" style="88"/>
    <col min="13313" max="13313" width="60.88671875" style="88" customWidth="1"/>
    <col min="13314" max="13314" width="13.44140625" style="88" customWidth="1"/>
    <col min="13315" max="13315" width="12.109375" style="88" customWidth="1"/>
    <col min="13316" max="13316" width="11.109375" style="88" customWidth="1"/>
    <col min="13317" max="13317" width="11.33203125" style="88" customWidth="1"/>
    <col min="13318" max="13318" width="12.33203125" style="88" customWidth="1"/>
    <col min="13319" max="13319" width="18" style="88" customWidth="1"/>
    <col min="13320" max="13568" width="9.109375" style="88"/>
    <col min="13569" max="13569" width="60.88671875" style="88" customWidth="1"/>
    <col min="13570" max="13570" width="13.44140625" style="88" customWidth="1"/>
    <col min="13571" max="13571" width="12.109375" style="88" customWidth="1"/>
    <col min="13572" max="13572" width="11.109375" style="88" customWidth="1"/>
    <col min="13573" max="13573" width="11.33203125" style="88" customWidth="1"/>
    <col min="13574" max="13574" width="12.33203125" style="88" customWidth="1"/>
    <col min="13575" max="13575" width="18" style="88" customWidth="1"/>
    <col min="13576" max="13824" width="9.109375" style="88"/>
    <col min="13825" max="13825" width="60.88671875" style="88" customWidth="1"/>
    <col min="13826" max="13826" width="13.44140625" style="88" customWidth="1"/>
    <col min="13827" max="13827" width="12.109375" style="88" customWidth="1"/>
    <col min="13828" max="13828" width="11.109375" style="88" customWidth="1"/>
    <col min="13829" max="13829" width="11.33203125" style="88" customWidth="1"/>
    <col min="13830" max="13830" width="12.33203125" style="88" customWidth="1"/>
    <col min="13831" max="13831" width="18" style="88" customWidth="1"/>
    <col min="13832" max="14080" width="9.109375" style="88"/>
    <col min="14081" max="14081" width="60.88671875" style="88" customWidth="1"/>
    <col min="14082" max="14082" width="13.44140625" style="88" customWidth="1"/>
    <col min="14083" max="14083" width="12.109375" style="88" customWidth="1"/>
    <col min="14084" max="14084" width="11.109375" style="88" customWidth="1"/>
    <col min="14085" max="14085" width="11.33203125" style="88" customWidth="1"/>
    <col min="14086" max="14086" width="12.33203125" style="88" customWidth="1"/>
    <col min="14087" max="14087" width="18" style="88" customWidth="1"/>
    <col min="14088" max="14336" width="9.109375" style="88"/>
    <col min="14337" max="14337" width="60.88671875" style="88" customWidth="1"/>
    <col min="14338" max="14338" width="13.44140625" style="88" customWidth="1"/>
    <col min="14339" max="14339" width="12.109375" style="88" customWidth="1"/>
    <col min="14340" max="14340" width="11.109375" style="88" customWidth="1"/>
    <col min="14341" max="14341" width="11.33203125" style="88" customWidth="1"/>
    <col min="14342" max="14342" width="12.33203125" style="88" customWidth="1"/>
    <col min="14343" max="14343" width="18" style="88" customWidth="1"/>
    <col min="14344" max="14592" width="9.109375" style="88"/>
    <col min="14593" max="14593" width="60.88671875" style="88" customWidth="1"/>
    <col min="14594" max="14594" width="13.44140625" style="88" customWidth="1"/>
    <col min="14595" max="14595" width="12.109375" style="88" customWidth="1"/>
    <col min="14596" max="14596" width="11.109375" style="88" customWidth="1"/>
    <col min="14597" max="14597" width="11.33203125" style="88" customWidth="1"/>
    <col min="14598" max="14598" width="12.33203125" style="88" customWidth="1"/>
    <col min="14599" max="14599" width="18" style="88" customWidth="1"/>
    <col min="14600" max="14848" width="9.109375" style="88"/>
    <col min="14849" max="14849" width="60.88671875" style="88" customWidth="1"/>
    <col min="14850" max="14850" width="13.44140625" style="88" customWidth="1"/>
    <col min="14851" max="14851" width="12.109375" style="88" customWidth="1"/>
    <col min="14852" max="14852" width="11.109375" style="88" customWidth="1"/>
    <col min="14853" max="14853" width="11.33203125" style="88" customWidth="1"/>
    <col min="14854" max="14854" width="12.33203125" style="88" customWidth="1"/>
    <col min="14855" max="14855" width="18" style="88" customWidth="1"/>
    <col min="14856" max="15104" width="9.109375" style="88"/>
    <col min="15105" max="15105" width="60.88671875" style="88" customWidth="1"/>
    <col min="15106" max="15106" width="13.44140625" style="88" customWidth="1"/>
    <col min="15107" max="15107" width="12.109375" style="88" customWidth="1"/>
    <col min="15108" max="15108" width="11.109375" style="88" customWidth="1"/>
    <col min="15109" max="15109" width="11.33203125" style="88" customWidth="1"/>
    <col min="15110" max="15110" width="12.33203125" style="88" customWidth="1"/>
    <col min="15111" max="15111" width="18" style="88" customWidth="1"/>
    <col min="15112" max="15360" width="9.109375" style="88"/>
    <col min="15361" max="15361" width="60.88671875" style="88" customWidth="1"/>
    <col min="15362" max="15362" width="13.44140625" style="88" customWidth="1"/>
    <col min="15363" max="15363" width="12.109375" style="88" customWidth="1"/>
    <col min="15364" max="15364" width="11.109375" style="88" customWidth="1"/>
    <col min="15365" max="15365" width="11.33203125" style="88" customWidth="1"/>
    <col min="15366" max="15366" width="12.33203125" style="88" customWidth="1"/>
    <col min="15367" max="15367" width="18" style="88" customWidth="1"/>
    <col min="15368" max="15616" width="9.109375" style="88"/>
    <col min="15617" max="15617" width="60.88671875" style="88" customWidth="1"/>
    <col min="15618" max="15618" width="13.44140625" style="88" customWidth="1"/>
    <col min="15619" max="15619" width="12.109375" style="88" customWidth="1"/>
    <col min="15620" max="15620" width="11.109375" style="88" customWidth="1"/>
    <col min="15621" max="15621" width="11.33203125" style="88" customWidth="1"/>
    <col min="15622" max="15622" width="12.33203125" style="88" customWidth="1"/>
    <col min="15623" max="15623" width="18" style="88" customWidth="1"/>
    <col min="15624" max="15872" width="9.109375" style="88"/>
    <col min="15873" max="15873" width="60.88671875" style="88" customWidth="1"/>
    <col min="15874" max="15874" width="13.44140625" style="88" customWidth="1"/>
    <col min="15875" max="15875" width="12.109375" style="88" customWidth="1"/>
    <col min="15876" max="15876" width="11.109375" style="88" customWidth="1"/>
    <col min="15877" max="15877" width="11.33203125" style="88" customWidth="1"/>
    <col min="15878" max="15878" width="12.33203125" style="88" customWidth="1"/>
    <col min="15879" max="15879" width="18" style="88" customWidth="1"/>
    <col min="15880" max="16128" width="9.109375" style="88"/>
    <col min="16129" max="16129" width="60.88671875" style="88" customWidth="1"/>
    <col min="16130" max="16130" width="13.44140625" style="88" customWidth="1"/>
    <col min="16131" max="16131" width="12.109375" style="88" customWidth="1"/>
    <col min="16132" max="16132" width="11.109375" style="88" customWidth="1"/>
    <col min="16133" max="16133" width="11.33203125" style="88" customWidth="1"/>
    <col min="16134" max="16134" width="12.33203125" style="88" customWidth="1"/>
    <col min="16135" max="16135" width="18" style="88" customWidth="1"/>
    <col min="16136" max="16384" width="9.109375" style="88"/>
  </cols>
  <sheetData>
    <row r="4" spans="1:7" ht="51.75" customHeight="1" x14ac:dyDescent="0.3">
      <c r="A4" s="443" t="s">
        <v>280</v>
      </c>
      <c r="B4" s="443"/>
      <c r="C4" s="443"/>
      <c r="D4" s="443"/>
      <c r="E4" s="443"/>
      <c r="F4" s="443"/>
      <c r="G4" s="443"/>
    </row>
    <row r="5" spans="1:7" ht="27.75" customHeight="1" x14ac:dyDescent="0.25">
      <c r="A5" s="89"/>
      <c r="B5" s="90"/>
      <c r="C5" s="90"/>
      <c r="D5" s="90"/>
      <c r="E5" s="90"/>
      <c r="F5" s="90"/>
    </row>
    <row r="7" spans="1:7" ht="25.5" customHeight="1" x14ac:dyDescent="0.25">
      <c r="A7" s="91" t="s">
        <v>281</v>
      </c>
      <c r="B7" s="92"/>
      <c r="C7" s="93" t="s">
        <v>250</v>
      </c>
      <c r="D7" s="93" t="s">
        <v>251</v>
      </c>
      <c r="E7" s="93" t="s">
        <v>252</v>
      </c>
      <c r="F7" s="93" t="s">
        <v>354</v>
      </c>
    </row>
    <row r="8" spans="1:7" ht="20.25" customHeight="1" x14ac:dyDescent="0.25">
      <c r="A8" s="94" t="s">
        <v>282</v>
      </c>
      <c r="B8" s="95"/>
      <c r="C8" s="96">
        <f>10333-1800-100</f>
        <v>8433</v>
      </c>
      <c r="D8" s="96">
        <v>8433</v>
      </c>
      <c r="E8" s="96">
        <v>8433</v>
      </c>
      <c r="F8" s="96">
        <v>8433</v>
      </c>
    </row>
    <row r="9" spans="1:7" ht="28.5" customHeight="1" x14ac:dyDescent="0.25">
      <c r="A9" s="94" t="s">
        <v>283</v>
      </c>
      <c r="B9" s="95"/>
      <c r="C9" s="97">
        <v>6000</v>
      </c>
      <c r="D9" s="97"/>
      <c r="E9" s="97"/>
      <c r="F9" s="97"/>
    </row>
    <row r="10" spans="1:7" ht="18.75" customHeight="1" x14ac:dyDescent="0.25">
      <c r="A10" s="94" t="s">
        <v>284</v>
      </c>
      <c r="B10" s="95"/>
      <c r="C10" s="97"/>
      <c r="D10" s="97"/>
      <c r="E10" s="97"/>
      <c r="F10" s="97"/>
    </row>
    <row r="11" spans="1:7" ht="40.5" customHeight="1" x14ac:dyDescent="0.25">
      <c r="A11" s="94" t="s">
        <v>285</v>
      </c>
      <c r="B11" s="95"/>
      <c r="C11" s="97"/>
      <c r="D11" s="97"/>
      <c r="E11" s="97"/>
      <c r="F11" s="97"/>
    </row>
    <row r="12" spans="1:7" ht="18.75" customHeight="1" x14ac:dyDescent="0.25">
      <c r="A12" s="94" t="s">
        <v>286</v>
      </c>
      <c r="B12" s="95"/>
      <c r="C12" s="97">
        <v>100</v>
      </c>
      <c r="D12" s="97">
        <v>100</v>
      </c>
      <c r="E12" s="97">
        <v>100</v>
      </c>
      <c r="F12" s="97">
        <v>100</v>
      </c>
    </row>
    <row r="13" spans="1:7" ht="17.25" customHeight="1" x14ac:dyDescent="0.25">
      <c r="A13" s="94" t="s">
        <v>287</v>
      </c>
      <c r="B13" s="95"/>
      <c r="C13" s="97"/>
      <c r="D13" s="97"/>
      <c r="E13" s="97"/>
      <c r="F13" s="97"/>
    </row>
    <row r="14" spans="1:7" ht="18.75" customHeight="1" x14ac:dyDescent="0.25">
      <c r="A14" s="94" t="s">
        <v>90</v>
      </c>
      <c r="B14" s="95"/>
      <c r="C14" s="97">
        <f>SUM(C8:C13)</f>
        <v>14533</v>
      </c>
      <c r="D14" s="97">
        <f>SUM(D8:D13)</f>
        <v>8533</v>
      </c>
      <c r="E14" s="97">
        <f>SUM(E8:E13)</f>
        <v>8533</v>
      </c>
      <c r="F14" s="97">
        <f>SUM(F8:F13)</f>
        <v>8533</v>
      </c>
      <c r="G14" s="181" t="s">
        <v>374</v>
      </c>
    </row>
    <row r="15" spans="1:7" s="101" customFormat="1" ht="27" customHeight="1" x14ac:dyDescent="0.25">
      <c r="A15" s="98" t="s">
        <v>288</v>
      </c>
      <c r="B15" s="99"/>
      <c r="C15" s="100">
        <f>C14*0.5</f>
        <v>7266.5</v>
      </c>
      <c r="D15" s="100">
        <f>D14*0.5</f>
        <v>4266.5</v>
      </c>
      <c r="E15" s="100">
        <f>E14*0.5</f>
        <v>4266.5</v>
      </c>
      <c r="F15" s="100">
        <f>F14*0.5</f>
        <v>4266.5</v>
      </c>
    </row>
    <row r="16" spans="1:7" ht="13.8" x14ac:dyDescent="0.25">
      <c r="A16" s="102"/>
      <c r="B16" s="103"/>
      <c r="C16" s="103"/>
      <c r="D16" s="103"/>
      <c r="E16" s="103"/>
      <c r="F16" s="103"/>
    </row>
    <row r="17" spans="1:7" ht="27.6" x14ac:dyDescent="0.25">
      <c r="A17" s="98" t="s">
        <v>289</v>
      </c>
      <c r="B17" s="104" t="s">
        <v>290</v>
      </c>
      <c r="C17" s="93" t="s">
        <v>250</v>
      </c>
      <c r="D17" s="93" t="s">
        <v>251</v>
      </c>
      <c r="E17" s="93" t="s">
        <v>252</v>
      </c>
      <c r="F17" s="93" t="s">
        <v>354</v>
      </c>
    </row>
    <row r="18" spans="1:7" ht="18.75" customHeight="1" x14ac:dyDescent="0.25">
      <c r="A18" s="105" t="s">
        <v>90</v>
      </c>
      <c r="B18" s="106"/>
      <c r="C18" s="107">
        <v>0</v>
      </c>
      <c r="D18" s="107">
        <v>0</v>
      </c>
      <c r="E18" s="107">
        <v>0</v>
      </c>
      <c r="F18" s="107">
        <v>0</v>
      </c>
    </row>
    <row r="19" spans="1:7" ht="16.5" customHeight="1" x14ac:dyDescent="0.25">
      <c r="G19" s="108"/>
    </row>
    <row r="20" spans="1:7" ht="15" customHeight="1" x14ac:dyDescent="0.25"/>
    <row r="21" spans="1:7" ht="16.5" customHeight="1" x14ac:dyDescent="0.25"/>
    <row r="22" spans="1:7" x14ac:dyDescent="0.25">
      <c r="G22" s="108"/>
    </row>
    <row r="24" spans="1:7" ht="21.75" customHeight="1" x14ac:dyDescent="0.25"/>
    <row r="25" spans="1:7" ht="24" customHeight="1" x14ac:dyDescent="0.25"/>
  </sheetData>
  <sheetProtection selectLockedCells="1" selectUnlockedCells="1"/>
  <mergeCells count="1">
    <mergeCell ref="A4:G4"/>
  </mergeCells>
  <printOptions horizontalCentered="1"/>
  <pageMargins left="0.55118110236220474" right="0.55118110236220474" top="0.39370078740157483" bottom="0.39370078740157483" header="0.31496062992125984" footer="0.51181102362204722"/>
  <pageSetup paperSize="9" firstPageNumber="0" orientation="landscape" r:id="rId1"/>
  <headerFooter scaleWithDoc="0" alignWithMargins="0">
    <oddHeader>&amp;LBalatonszőlős Község
Önkormányzata
&amp;C9. melléklet
az 1/2016.(II.24.) rendelethez&amp;R
&amp;P. oldal
ezer forint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4:F23"/>
  <sheetViews>
    <sheetView view="pageLayout" zoomScaleNormal="100" zoomScaleSheetLayoutView="100" workbookViewId="0">
      <selection activeCell="E20" sqref="E20"/>
    </sheetView>
  </sheetViews>
  <sheetFormatPr defaultRowHeight="13.2" x14ac:dyDescent="0.25"/>
  <cols>
    <col min="1" max="1" width="9.109375" style="49"/>
    <col min="2" max="2" width="25.44140625" style="49" customWidth="1"/>
    <col min="3" max="3" width="20.88671875" style="49" customWidth="1"/>
    <col min="4" max="4" width="17.33203125" style="49" bestFit="1" customWidth="1"/>
    <col min="5" max="5" width="13.88671875" style="49" bestFit="1" customWidth="1"/>
    <col min="6" max="257" width="9.109375" style="49"/>
    <col min="258" max="258" width="25.44140625" style="49" customWidth="1"/>
    <col min="259" max="259" width="20.88671875" style="49" customWidth="1"/>
    <col min="260" max="260" width="17.33203125" style="49" bestFit="1" customWidth="1"/>
    <col min="261" max="261" width="13.88671875" style="49" bestFit="1" customWidth="1"/>
    <col min="262" max="513" width="9.109375" style="49"/>
    <col min="514" max="514" width="25.44140625" style="49" customWidth="1"/>
    <col min="515" max="515" width="20.88671875" style="49" customWidth="1"/>
    <col min="516" max="516" width="17.33203125" style="49" bestFit="1" customWidth="1"/>
    <col min="517" max="517" width="13.88671875" style="49" bestFit="1" customWidth="1"/>
    <col min="518" max="769" width="9.109375" style="49"/>
    <col min="770" max="770" width="25.44140625" style="49" customWidth="1"/>
    <col min="771" max="771" width="20.88671875" style="49" customWidth="1"/>
    <col min="772" max="772" width="17.33203125" style="49" bestFit="1" customWidth="1"/>
    <col min="773" max="773" width="13.88671875" style="49" bestFit="1" customWidth="1"/>
    <col min="774" max="1025" width="9.109375" style="49"/>
    <col min="1026" max="1026" width="25.44140625" style="49" customWidth="1"/>
    <col min="1027" max="1027" width="20.88671875" style="49" customWidth="1"/>
    <col min="1028" max="1028" width="17.33203125" style="49" bestFit="1" customWidth="1"/>
    <col min="1029" max="1029" width="13.88671875" style="49" bestFit="1" customWidth="1"/>
    <col min="1030" max="1281" width="9.109375" style="49"/>
    <col min="1282" max="1282" width="25.44140625" style="49" customWidth="1"/>
    <col min="1283" max="1283" width="20.88671875" style="49" customWidth="1"/>
    <col min="1284" max="1284" width="17.33203125" style="49" bestFit="1" customWidth="1"/>
    <col min="1285" max="1285" width="13.88671875" style="49" bestFit="1" customWidth="1"/>
    <col min="1286" max="1537" width="9.109375" style="49"/>
    <col min="1538" max="1538" width="25.44140625" style="49" customWidth="1"/>
    <col min="1539" max="1539" width="20.88671875" style="49" customWidth="1"/>
    <col min="1540" max="1540" width="17.33203125" style="49" bestFit="1" customWidth="1"/>
    <col min="1541" max="1541" width="13.88671875" style="49" bestFit="1" customWidth="1"/>
    <col min="1542" max="1793" width="9.109375" style="49"/>
    <col min="1794" max="1794" width="25.44140625" style="49" customWidth="1"/>
    <col min="1795" max="1795" width="20.88671875" style="49" customWidth="1"/>
    <col min="1796" max="1796" width="17.33203125" style="49" bestFit="1" customWidth="1"/>
    <col min="1797" max="1797" width="13.88671875" style="49" bestFit="1" customWidth="1"/>
    <col min="1798" max="2049" width="9.109375" style="49"/>
    <col min="2050" max="2050" width="25.44140625" style="49" customWidth="1"/>
    <col min="2051" max="2051" width="20.88671875" style="49" customWidth="1"/>
    <col min="2052" max="2052" width="17.33203125" style="49" bestFit="1" customWidth="1"/>
    <col min="2053" max="2053" width="13.88671875" style="49" bestFit="1" customWidth="1"/>
    <col min="2054" max="2305" width="9.109375" style="49"/>
    <col min="2306" max="2306" width="25.44140625" style="49" customWidth="1"/>
    <col min="2307" max="2307" width="20.88671875" style="49" customWidth="1"/>
    <col min="2308" max="2308" width="17.33203125" style="49" bestFit="1" customWidth="1"/>
    <col min="2309" max="2309" width="13.88671875" style="49" bestFit="1" customWidth="1"/>
    <col min="2310" max="2561" width="9.109375" style="49"/>
    <col min="2562" max="2562" width="25.44140625" style="49" customWidth="1"/>
    <col min="2563" max="2563" width="20.88671875" style="49" customWidth="1"/>
    <col min="2564" max="2564" width="17.33203125" style="49" bestFit="1" customWidth="1"/>
    <col min="2565" max="2565" width="13.88671875" style="49" bestFit="1" customWidth="1"/>
    <col min="2566" max="2817" width="9.109375" style="49"/>
    <col min="2818" max="2818" width="25.44140625" style="49" customWidth="1"/>
    <col min="2819" max="2819" width="20.88671875" style="49" customWidth="1"/>
    <col min="2820" max="2820" width="17.33203125" style="49" bestFit="1" customWidth="1"/>
    <col min="2821" max="2821" width="13.88671875" style="49" bestFit="1" customWidth="1"/>
    <col min="2822" max="3073" width="9.109375" style="49"/>
    <col min="3074" max="3074" width="25.44140625" style="49" customWidth="1"/>
    <col min="3075" max="3075" width="20.88671875" style="49" customWidth="1"/>
    <col min="3076" max="3076" width="17.33203125" style="49" bestFit="1" customWidth="1"/>
    <col min="3077" max="3077" width="13.88671875" style="49" bestFit="1" customWidth="1"/>
    <col min="3078" max="3329" width="9.109375" style="49"/>
    <col min="3330" max="3330" width="25.44140625" style="49" customWidth="1"/>
    <col min="3331" max="3331" width="20.88671875" style="49" customWidth="1"/>
    <col min="3332" max="3332" width="17.33203125" style="49" bestFit="1" customWidth="1"/>
    <col min="3333" max="3333" width="13.88671875" style="49" bestFit="1" customWidth="1"/>
    <col min="3334" max="3585" width="9.109375" style="49"/>
    <col min="3586" max="3586" width="25.44140625" style="49" customWidth="1"/>
    <col min="3587" max="3587" width="20.88671875" style="49" customWidth="1"/>
    <col min="3588" max="3588" width="17.33203125" style="49" bestFit="1" customWidth="1"/>
    <col min="3589" max="3589" width="13.88671875" style="49" bestFit="1" customWidth="1"/>
    <col min="3590" max="3841" width="9.109375" style="49"/>
    <col min="3842" max="3842" width="25.44140625" style="49" customWidth="1"/>
    <col min="3843" max="3843" width="20.88671875" style="49" customWidth="1"/>
    <col min="3844" max="3844" width="17.33203125" style="49" bestFit="1" customWidth="1"/>
    <col min="3845" max="3845" width="13.88671875" style="49" bestFit="1" customWidth="1"/>
    <col min="3846" max="4097" width="9.109375" style="49"/>
    <col min="4098" max="4098" width="25.44140625" style="49" customWidth="1"/>
    <col min="4099" max="4099" width="20.88671875" style="49" customWidth="1"/>
    <col min="4100" max="4100" width="17.33203125" style="49" bestFit="1" customWidth="1"/>
    <col min="4101" max="4101" width="13.88671875" style="49" bestFit="1" customWidth="1"/>
    <col min="4102" max="4353" width="9.109375" style="49"/>
    <col min="4354" max="4354" width="25.44140625" style="49" customWidth="1"/>
    <col min="4355" max="4355" width="20.88671875" style="49" customWidth="1"/>
    <col min="4356" max="4356" width="17.33203125" style="49" bestFit="1" customWidth="1"/>
    <col min="4357" max="4357" width="13.88671875" style="49" bestFit="1" customWidth="1"/>
    <col min="4358" max="4609" width="9.109375" style="49"/>
    <col min="4610" max="4610" width="25.44140625" style="49" customWidth="1"/>
    <col min="4611" max="4611" width="20.88671875" style="49" customWidth="1"/>
    <col min="4612" max="4612" width="17.33203125" style="49" bestFit="1" customWidth="1"/>
    <col min="4613" max="4613" width="13.88671875" style="49" bestFit="1" customWidth="1"/>
    <col min="4614" max="4865" width="9.109375" style="49"/>
    <col min="4866" max="4866" width="25.44140625" style="49" customWidth="1"/>
    <col min="4867" max="4867" width="20.88671875" style="49" customWidth="1"/>
    <col min="4868" max="4868" width="17.33203125" style="49" bestFit="1" customWidth="1"/>
    <col min="4869" max="4869" width="13.88671875" style="49" bestFit="1" customWidth="1"/>
    <col min="4870" max="5121" width="9.109375" style="49"/>
    <col min="5122" max="5122" width="25.44140625" style="49" customWidth="1"/>
    <col min="5123" max="5123" width="20.88671875" style="49" customWidth="1"/>
    <col min="5124" max="5124" width="17.33203125" style="49" bestFit="1" customWidth="1"/>
    <col min="5125" max="5125" width="13.88671875" style="49" bestFit="1" customWidth="1"/>
    <col min="5126" max="5377" width="9.109375" style="49"/>
    <col min="5378" max="5378" width="25.44140625" style="49" customWidth="1"/>
    <col min="5379" max="5379" width="20.88671875" style="49" customWidth="1"/>
    <col min="5380" max="5380" width="17.33203125" style="49" bestFit="1" customWidth="1"/>
    <col min="5381" max="5381" width="13.88671875" style="49" bestFit="1" customWidth="1"/>
    <col min="5382" max="5633" width="9.109375" style="49"/>
    <col min="5634" max="5634" width="25.44140625" style="49" customWidth="1"/>
    <col min="5635" max="5635" width="20.88671875" style="49" customWidth="1"/>
    <col min="5636" max="5636" width="17.33203125" style="49" bestFit="1" customWidth="1"/>
    <col min="5637" max="5637" width="13.88671875" style="49" bestFit="1" customWidth="1"/>
    <col min="5638" max="5889" width="9.109375" style="49"/>
    <col min="5890" max="5890" width="25.44140625" style="49" customWidth="1"/>
    <col min="5891" max="5891" width="20.88671875" style="49" customWidth="1"/>
    <col min="5892" max="5892" width="17.33203125" style="49" bestFit="1" customWidth="1"/>
    <col min="5893" max="5893" width="13.88671875" style="49" bestFit="1" customWidth="1"/>
    <col min="5894" max="6145" width="9.109375" style="49"/>
    <col min="6146" max="6146" width="25.44140625" style="49" customWidth="1"/>
    <col min="6147" max="6147" width="20.88671875" style="49" customWidth="1"/>
    <col min="6148" max="6148" width="17.33203125" style="49" bestFit="1" customWidth="1"/>
    <col min="6149" max="6149" width="13.88671875" style="49" bestFit="1" customWidth="1"/>
    <col min="6150" max="6401" width="9.109375" style="49"/>
    <col min="6402" max="6402" width="25.44140625" style="49" customWidth="1"/>
    <col min="6403" max="6403" width="20.88671875" style="49" customWidth="1"/>
    <col min="6404" max="6404" width="17.33203125" style="49" bestFit="1" customWidth="1"/>
    <col min="6405" max="6405" width="13.88671875" style="49" bestFit="1" customWidth="1"/>
    <col min="6406" max="6657" width="9.109375" style="49"/>
    <col min="6658" max="6658" width="25.44140625" style="49" customWidth="1"/>
    <col min="6659" max="6659" width="20.88671875" style="49" customWidth="1"/>
    <col min="6660" max="6660" width="17.33203125" style="49" bestFit="1" customWidth="1"/>
    <col min="6661" max="6661" width="13.88671875" style="49" bestFit="1" customWidth="1"/>
    <col min="6662" max="6913" width="9.109375" style="49"/>
    <col min="6914" max="6914" width="25.44140625" style="49" customWidth="1"/>
    <col min="6915" max="6915" width="20.88671875" style="49" customWidth="1"/>
    <col min="6916" max="6916" width="17.33203125" style="49" bestFit="1" customWidth="1"/>
    <col min="6917" max="6917" width="13.88671875" style="49" bestFit="1" customWidth="1"/>
    <col min="6918" max="7169" width="9.109375" style="49"/>
    <col min="7170" max="7170" width="25.44140625" style="49" customWidth="1"/>
    <col min="7171" max="7171" width="20.88671875" style="49" customWidth="1"/>
    <col min="7172" max="7172" width="17.33203125" style="49" bestFit="1" customWidth="1"/>
    <col min="7173" max="7173" width="13.88671875" style="49" bestFit="1" customWidth="1"/>
    <col min="7174" max="7425" width="9.109375" style="49"/>
    <col min="7426" max="7426" width="25.44140625" style="49" customWidth="1"/>
    <col min="7427" max="7427" width="20.88671875" style="49" customWidth="1"/>
    <col min="7428" max="7428" width="17.33203125" style="49" bestFit="1" customWidth="1"/>
    <col min="7429" max="7429" width="13.88671875" style="49" bestFit="1" customWidth="1"/>
    <col min="7430" max="7681" width="9.109375" style="49"/>
    <col min="7682" max="7682" width="25.44140625" style="49" customWidth="1"/>
    <col min="7683" max="7683" width="20.88671875" style="49" customWidth="1"/>
    <col min="7684" max="7684" width="17.33203125" style="49" bestFit="1" customWidth="1"/>
    <col min="7685" max="7685" width="13.88671875" style="49" bestFit="1" customWidth="1"/>
    <col min="7686" max="7937" width="9.109375" style="49"/>
    <col min="7938" max="7938" width="25.44140625" style="49" customWidth="1"/>
    <col min="7939" max="7939" width="20.88671875" style="49" customWidth="1"/>
    <col min="7940" max="7940" width="17.33203125" style="49" bestFit="1" customWidth="1"/>
    <col min="7941" max="7941" width="13.88671875" style="49" bestFit="1" customWidth="1"/>
    <col min="7942" max="8193" width="9.109375" style="49"/>
    <col min="8194" max="8194" width="25.44140625" style="49" customWidth="1"/>
    <col min="8195" max="8195" width="20.88671875" style="49" customWidth="1"/>
    <col min="8196" max="8196" width="17.33203125" style="49" bestFit="1" customWidth="1"/>
    <col min="8197" max="8197" width="13.88671875" style="49" bestFit="1" customWidth="1"/>
    <col min="8198" max="8449" width="9.109375" style="49"/>
    <col min="8450" max="8450" width="25.44140625" style="49" customWidth="1"/>
    <col min="8451" max="8451" width="20.88671875" style="49" customWidth="1"/>
    <col min="8452" max="8452" width="17.33203125" style="49" bestFit="1" customWidth="1"/>
    <col min="8453" max="8453" width="13.88671875" style="49" bestFit="1" customWidth="1"/>
    <col min="8454" max="8705" width="9.109375" style="49"/>
    <col min="8706" max="8706" width="25.44140625" style="49" customWidth="1"/>
    <col min="8707" max="8707" width="20.88671875" style="49" customWidth="1"/>
    <col min="8708" max="8708" width="17.33203125" style="49" bestFit="1" customWidth="1"/>
    <col min="8709" max="8709" width="13.88671875" style="49" bestFit="1" customWidth="1"/>
    <col min="8710" max="8961" width="9.109375" style="49"/>
    <col min="8962" max="8962" width="25.44140625" style="49" customWidth="1"/>
    <col min="8963" max="8963" width="20.88671875" style="49" customWidth="1"/>
    <col min="8964" max="8964" width="17.33203125" style="49" bestFit="1" customWidth="1"/>
    <col min="8965" max="8965" width="13.88671875" style="49" bestFit="1" customWidth="1"/>
    <col min="8966" max="9217" width="9.109375" style="49"/>
    <col min="9218" max="9218" width="25.44140625" style="49" customWidth="1"/>
    <col min="9219" max="9219" width="20.88671875" style="49" customWidth="1"/>
    <col min="9220" max="9220" width="17.33203125" style="49" bestFit="1" customWidth="1"/>
    <col min="9221" max="9221" width="13.88671875" style="49" bestFit="1" customWidth="1"/>
    <col min="9222" max="9473" width="9.109375" style="49"/>
    <col min="9474" max="9474" width="25.44140625" style="49" customWidth="1"/>
    <col min="9475" max="9475" width="20.88671875" style="49" customWidth="1"/>
    <col min="9476" max="9476" width="17.33203125" style="49" bestFit="1" customWidth="1"/>
    <col min="9477" max="9477" width="13.88671875" style="49" bestFit="1" customWidth="1"/>
    <col min="9478" max="9729" width="9.109375" style="49"/>
    <col min="9730" max="9730" width="25.44140625" style="49" customWidth="1"/>
    <col min="9731" max="9731" width="20.88671875" style="49" customWidth="1"/>
    <col min="9732" max="9732" width="17.33203125" style="49" bestFit="1" customWidth="1"/>
    <col min="9733" max="9733" width="13.88671875" style="49" bestFit="1" customWidth="1"/>
    <col min="9734" max="9985" width="9.109375" style="49"/>
    <col min="9986" max="9986" width="25.44140625" style="49" customWidth="1"/>
    <col min="9987" max="9987" width="20.88671875" style="49" customWidth="1"/>
    <col min="9988" max="9988" width="17.33203125" style="49" bestFit="1" customWidth="1"/>
    <col min="9989" max="9989" width="13.88671875" style="49" bestFit="1" customWidth="1"/>
    <col min="9990" max="10241" width="9.109375" style="49"/>
    <col min="10242" max="10242" width="25.44140625" style="49" customWidth="1"/>
    <col min="10243" max="10243" width="20.88671875" style="49" customWidth="1"/>
    <col min="10244" max="10244" width="17.33203125" style="49" bestFit="1" customWidth="1"/>
    <col min="10245" max="10245" width="13.88671875" style="49" bestFit="1" customWidth="1"/>
    <col min="10246" max="10497" width="9.109375" style="49"/>
    <col min="10498" max="10498" width="25.44140625" style="49" customWidth="1"/>
    <col min="10499" max="10499" width="20.88671875" style="49" customWidth="1"/>
    <col min="10500" max="10500" width="17.33203125" style="49" bestFit="1" customWidth="1"/>
    <col min="10501" max="10501" width="13.88671875" style="49" bestFit="1" customWidth="1"/>
    <col min="10502" max="10753" width="9.109375" style="49"/>
    <col min="10754" max="10754" width="25.44140625" style="49" customWidth="1"/>
    <col min="10755" max="10755" width="20.88671875" style="49" customWidth="1"/>
    <col min="10756" max="10756" width="17.33203125" style="49" bestFit="1" customWidth="1"/>
    <col min="10757" max="10757" width="13.88671875" style="49" bestFit="1" customWidth="1"/>
    <col min="10758" max="11009" width="9.109375" style="49"/>
    <col min="11010" max="11010" width="25.44140625" style="49" customWidth="1"/>
    <col min="11011" max="11011" width="20.88671875" style="49" customWidth="1"/>
    <col min="11012" max="11012" width="17.33203125" style="49" bestFit="1" customWidth="1"/>
    <col min="11013" max="11013" width="13.88671875" style="49" bestFit="1" customWidth="1"/>
    <col min="11014" max="11265" width="9.109375" style="49"/>
    <col min="11266" max="11266" width="25.44140625" style="49" customWidth="1"/>
    <col min="11267" max="11267" width="20.88671875" style="49" customWidth="1"/>
    <col min="11268" max="11268" width="17.33203125" style="49" bestFit="1" customWidth="1"/>
    <col min="11269" max="11269" width="13.88671875" style="49" bestFit="1" customWidth="1"/>
    <col min="11270" max="11521" width="9.109375" style="49"/>
    <col min="11522" max="11522" width="25.44140625" style="49" customWidth="1"/>
    <col min="11523" max="11523" width="20.88671875" style="49" customWidth="1"/>
    <col min="11524" max="11524" width="17.33203125" style="49" bestFit="1" customWidth="1"/>
    <col min="11525" max="11525" width="13.88671875" style="49" bestFit="1" customWidth="1"/>
    <col min="11526" max="11777" width="9.109375" style="49"/>
    <col min="11778" max="11778" width="25.44140625" style="49" customWidth="1"/>
    <col min="11779" max="11779" width="20.88671875" style="49" customWidth="1"/>
    <col min="11780" max="11780" width="17.33203125" style="49" bestFit="1" customWidth="1"/>
    <col min="11781" max="11781" width="13.88671875" style="49" bestFit="1" customWidth="1"/>
    <col min="11782" max="12033" width="9.109375" style="49"/>
    <col min="12034" max="12034" width="25.44140625" style="49" customWidth="1"/>
    <col min="12035" max="12035" width="20.88671875" style="49" customWidth="1"/>
    <col min="12036" max="12036" width="17.33203125" style="49" bestFit="1" customWidth="1"/>
    <col min="12037" max="12037" width="13.88671875" style="49" bestFit="1" customWidth="1"/>
    <col min="12038" max="12289" width="9.109375" style="49"/>
    <col min="12290" max="12290" width="25.44140625" style="49" customWidth="1"/>
    <col min="12291" max="12291" width="20.88671875" style="49" customWidth="1"/>
    <col min="12292" max="12292" width="17.33203125" style="49" bestFit="1" customWidth="1"/>
    <col min="12293" max="12293" width="13.88671875" style="49" bestFit="1" customWidth="1"/>
    <col min="12294" max="12545" width="9.109375" style="49"/>
    <col min="12546" max="12546" width="25.44140625" style="49" customWidth="1"/>
    <col min="12547" max="12547" width="20.88671875" style="49" customWidth="1"/>
    <col min="12548" max="12548" width="17.33203125" style="49" bestFit="1" customWidth="1"/>
    <col min="12549" max="12549" width="13.88671875" style="49" bestFit="1" customWidth="1"/>
    <col min="12550" max="12801" width="9.109375" style="49"/>
    <col min="12802" max="12802" width="25.44140625" style="49" customWidth="1"/>
    <col min="12803" max="12803" width="20.88671875" style="49" customWidth="1"/>
    <col min="12804" max="12804" width="17.33203125" style="49" bestFit="1" customWidth="1"/>
    <col min="12805" max="12805" width="13.88671875" style="49" bestFit="1" customWidth="1"/>
    <col min="12806" max="13057" width="9.109375" style="49"/>
    <col min="13058" max="13058" width="25.44140625" style="49" customWidth="1"/>
    <col min="13059" max="13059" width="20.88671875" style="49" customWidth="1"/>
    <col min="13060" max="13060" width="17.33203125" style="49" bestFit="1" customWidth="1"/>
    <col min="13061" max="13061" width="13.88671875" style="49" bestFit="1" customWidth="1"/>
    <col min="13062" max="13313" width="9.109375" style="49"/>
    <col min="13314" max="13314" width="25.44140625" style="49" customWidth="1"/>
    <col min="13315" max="13315" width="20.88671875" style="49" customWidth="1"/>
    <col min="13316" max="13316" width="17.33203125" style="49" bestFit="1" customWidth="1"/>
    <col min="13317" max="13317" width="13.88671875" style="49" bestFit="1" customWidth="1"/>
    <col min="13318" max="13569" width="9.109375" style="49"/>
    <col min="13570" max="13570" width="25.44140625" style="49" customWidth="1"/>
    <col min="13571" max="13571" width="20.88671875" style="49" customWidth="1"/>
    <col min="13572" max="13572" width="17.33203125" style="49" bestFit="1" customWidth="1"/>
    <col min="13573" max="13573" width="13.88671875" style="49" bestFit="1" customWidth="1"/>
    <col min="13574" max="13825" width="9.109375" style="49"/>
    <col min="13826" max="13826" width="25.44140625" style="49" customWidth="1"/>
    <col min="13827" max="13827" width="20.88671875" style="49" customWidth="1"/>
    <col min="13828" max="13828" width="17.33203125" style="49" bestFit="1" customWidth="1"/>
    <col min="13829" max="13829" width="13.88671875" style="49" bestFit="1" customWidth="1"/>
    <col min="13830" max="14081" width="9.109375" style="49"/>
    <col min="14082" max="14082" width="25.44140625" style="49" customWidth="1"/>
    <col min="14083" max="14083" width="20.88671875" style="49" customWidth="1"/>
    <col min="14084" max="14084" width="17.33203125" style="49" bestFit="1" customWidth="1"/>
    <col min="14085" max="14085" width="13.88671875" style="49" bestFit="1" customWidth="1"/>
    <col min="14086" max="14337" width="9.109375" style="49"/>
    <col min="14338" max="14338" width="25.44140625" style="49" customWidth="1"/>
    <col min="14339" max="14339" width="20.88671875" style="49" customWidth="1"/>
    <col min="14340" max="14340" width="17.33203125" style="49" bestFit="1" customWidth="1"/>
    <col min="14341" max="14341" width="13.88671875" style="49" bestFit="1" customWidth="1"/>
    <col min="14342" max="14593" width="9.109375" style="49"/>
    <col min="14594" max="14594" width="25.44140625" style="49" customWidth="1"/>
    <col min="14595" max="14595" width="20.88671875" style="49" customWidth="1"/>
    <col min="14596" max="14596" width="17.33203125" style="49" bestFit="1" customWidth="1"/>
    <col min="14597" max="14597" width="13.88671875" style="49" bestFit="1" customWidth="1"/>
    <col min="14598" max="14849" width="9.109375" style="49"/>
    <col min="14850" max="14850" width="25.44140625" style="49" customWidth="1"/>
    <col min="14851" max="14851" width="20.88671875" style="49" customWidth="1"/>
    <col min="14852" max="14852" width="17.33203125" style="49" bestFit="1" customWidth="1"/>
    <col min="14853" max="14853" width="13.88671875" style="49" bestFit="1" customWidth="1"/>
    <col min="14854" max="15105" width="9.109375" style="49"/>
    <col min="15106" max="15106" width="25.44140625" style="49" customWidth="1"/>
    <col min="15107" max="15107" width="20.88671875" style="49" customWidth="1"/>
    <col min="15108" max="15108" width="17.33203125" style="49" bestFit="1" customWidth="1"/>
    <col min="15109" max="15109" width="13.88671875" style="49" bestFit="1" customWidth="1"/>
    <col min="15110" max="15361" width="9.109375" style="49"/>
    <col min="15362" max="15362" width="25.44140625" style="49" customWidth="1"/>
    <col min="15363" max="15363" width="20.88671875" style="49" customWidth="1"/>
    <col min="15364" max="15364" width="17.33203125" style="49" bestFit="1" customWidth="1"/>
    <col min="15365" max="15365" width="13.88671875" style="49" bestFit="1" customWidth="1"/>
    <col min="15366" max="15617" width="9.109375" style="49"/>
    <col min="15618" max="15618" width="25.44140625" style="49" customWidth="1"/>
    <col min="15619" max="15619" width="20.88671875" style="49" customWidth="1"/>
    <col min="15620" max="15620" width="17.33203125" style="49" bestFit="1" customWidth="1"/>
    <col min="15621" max="15621" width="13.88671875" style="49" bestFit="1" customWidth="1"/>
    <col min="15622" max="15873" width="9.109375" style="49"/>
    <col min="15874" max="15874" width="25.44140625" style="49" customWidth="1"/>
    <col min="15875" max="15875" width="20.88671875" style="49" customWidth="1"/>
    <col min="15876" max="15876" width="17.33203125" style="49" bestFit="1" customWidth="1"/>
    <col min="15877" max="15877" width="13.88671875" style="49" bestFit="1" customWidth="1"/>
    <col min="15878" max="16129" width="9.109375" style="49"/>
    <col min="16130" max="16130" width="25.44140625" style="49" customWidth="1"/>
    <col min="16131" max="16131" width="20.88671875" style="49" customWidth="1"/>
    <col min="16132" max="16132" width="17.33203125" style="49" bestFit="1" customWidth="1"/>
    <col min="16133" max="16133" width="13.88671875" style="49" bestFit="1" customWidth="1"/>
    <col min="16134" max="16384" width="9.109375" style="49"/>
  </cols>
  <sheetData>
    <row r="4" spans="1:6" x14ac:dyDescent="0.25">
      <c r="A4" s="444" t="s">
        <v>258</v>
      </c>
      <c r="B4" s="444"/>
      <c r="C4" s="444"/>
      <c r="D4" s="444"/>
      <c r="E4" s="444"/>
    </row>
    <row r="5" spans="1:6" x14ac:dyDescent="0.25">
      <c r="A5" s="444" t="s">
        <v>259</v>
      </c>
      <c r="B5" s="444"/>
      <c r="C5" s="444"/>
      <c r="D5" s="444"/>
      <c r="E5" s="444"/>
    </row>
    <row r="6" spans="1:6" ht="13.8" thickBot="1" x14ac:dyDescent="0.3"/>
    <row r="7" spans="1:6" x14ac:dyDescent="0.25">
      <c r="A7" s="50" t="s">
        <v>88</v>
      </c>
      <c r="B7" s="51" t="s">
        <v>260</v>
      </c>
      <c r="C7" s="51" t="s">
        <v>261</v>
      </c>
      <c r="D7" s="51" t="s">
        <v>262</v>
      </c>
      <c r="E7" s="52" t="s">
        <v>263</v>
      </c>
    </row>
    <row r="8" spans="1:6" x14ac:dyDescent="0.25">
      <c r="A8" s="53"/>
      <c r="B8" s="54"/>
      <c r="C8" s="55" t="s">
        <v>264</v>
      </c>
      <c r="D8" s="56" t="s">
        <v>265</v>
      </c>
      <c r="E8" s="57" t="s">
        <v>266</v>
      </c>
    </row>
    <row r="9" spans="1:6" x14ac:dyDescent="0.25">
      <c r="A9" s="53"/>
      <c r="B9" s="54"/>
      <c r="C9" s="54"/>
      <c r="D9" s="56" t="s">
        <v>267</v>
      </c>
      <c r="E9" s="57" t="s">
        <v>268</v>
      </c>
    </row>
    <row r="10" spans="1:6" ht="13.8" thickBot="1" x14ac:dyDescent="0.3">
      <c r="A10" s="58" t="s">
        <v>253</v>
      </c>
      <c r="B10" s="59" t="s">
        <v>254</v>
      </c>
      <c r="C10" s="59" t="s">
        <v>255</v>
      </c>
      <c r="D10" s="59" t="s">
        <v>256</v>
      </c>
      <c r="E10" s="60" t="s">
        <v>257</v>
      </c>
    </row>
    <row r="11" spans="1:6" ht="65.25" customHeight="1" x14ac:dyDescent="0.25">
      <c r="A11" s="61" t="s">
        <v>254</v>
      </c>
      <c r="B11" s="62" t="s">
        <v>269</v>
      </c>
      <c r="C11" s="63"/>
      <c r="D11" s="64"/>
      <c r="E11" s="65"/>
    </row>
    <row r="12" spans="1:6" ht="69" customHeight="1" x14ac:dyDescent="0.25">
      <c r="A12" s="69" t="s">
        <v>255</v>
      </c>
      <c r="B12" s="70" t="s">
        <v>270</v>
      </c>
      <c r="C12" s="66"/>
      <c r="D12" s="67"/>
      <c r="E12" s="68">
        <v>0</v>
      </c>
    </row>
    <row r="13" spans="1:6" ht="55.5" customHeight="1" x14ac:dyDescent="0.25">
      <c r="A13" s="69"/>
      <c r="B13" s="71" t="s">
        <v>271</v>
      </c>
      <c r="C13" s="72"/>
      <c r="D13" s="73">
        <f>SUM(D14:D20)</f>
        <v>370093</v>
      </c>
      <c r="E13" s="73">
        <f>SUM(E14:E20)</f>
        <v>1093</v>
      </c>
      <c r="F13" s="73">
        <f>SUM(F14:F20)</f>
        <v>369000</v>
      </c>
    </row>
    <row r="14" spans="1:6" x14ac:dyDescent="0.25">
      <c r="A14" s="69"/>
      <c r="B14" s="74"/>
      <c r="C14" s="75" t="s">
        <v>375</v>
      </c>
      <c r="D14" s="67">
        <f t="shared" ref="D14:D20" si="0">F14+E14</f>
        <v>823</v>
      </c>
      <c r="E14" s="68">
        <v>823</v>
      </c>
      <c r="F14" s="76">
        <f>'2.sz.tábla'!D29</f>
        <v>0</v>
      </c>
    </row>
    <row r="15" spans="1:6" x14ac:dyDescent="0.25">
      <c r="A15" s="69"/>
      <c r="B15" s="74"/>
      <c r="C15" s="75" t="s">
        <v>272</v>
      </c>
      <c r="D15" s="67">
        <f t="shared" si="0"/>
        <v>25</v>
      </c>
      <c r="E15" s="68">
        <v>25</v>
      </c>
      <c r="F15" s="76">
        <f>'2.sz.tábla'!D33</f>
        <v>0</v>
      </c>
    </row>
    <row r="16" spans="1:6" ht="16.5" customHeight="1" x14ac:dyDescent="0.25">
      <c r="A16" s="69"/>
      <c r="B16" s="74"/>
      <c r="C16" s="77" t="s">
        <v>273</v>
      </c>
      <c r="D16" s="67">
        <f t="shared" si="0"/>
        <v>12</v>
      </c>
      <c r="E16" s="68">
        <v>12</v>
      </c>
      <c r="F16" s="76">
        <f>'2.sz.tábla'!D36</f>
        <v>0</v>
      </c>
    </row>
    <row r="17" spans="1:6" ht="16.5" customHeight="1" x14ac:dyDescent="0.25">
      <c r="A17" s="69"/>
      <c r="B17" s="74"/>
      <c r="C17" s="77" t="s">
        <v>274</v>
      </c>
      <c r="D17" s="67">
        <f t="shared" si="0"/>
        <v>0</v>
      </c>
      <c r="E17" s="68">
        <v>0</v>
      </c>
      <c r="F17" s="76">
        <f>'2.sz.tábla'!D30</f>
        <v>0</v>
      </c>
    </row>
    <row r="18" spans="1:6" ht="16.5" customHeight="1" x14ac:dyDescent="0.25">
      <c r="A18" s="69"/>
      <c r="B18" s="74"/>
      <c r="C18" s="77" t="s">
        <v>275</v>
      </c>
      <c r="D18" s="67">
        <f t="shared" si="0"/>
        <v>0</v>
      </c>
      <c r="E18" s="68">
        <v>0</v>
      </c>
      <c r="F18" s="78">
        <v>0</v>
      </c>
    </row>
    <row r="19" spans="1:6" x14ac:dyDescent="0.25">
      <c r="A19" s="69"/>
      <c r="B19" s="74"/>
      <c r="C19" s="75" t="s">
        <v>276</v>
      </c>
      <c r="D19" s="67">
        <f t="shared" si="0"/>
        <v>233</v>
      </c>
      <c r="E19" s="68">
        <v>233</v>
      </c>
      <c r="F19" s="78">
        <f>'2.sz.tábla'!D34</f>
        <v>0</v>
      </c>
    </row>
    <row r="20" spans="1:6" x14ac:dyDescent="0.25">
      <c r="A20" s="69"/>
      <c r="B20" s="74"/>
      <c r="C20" s="75" t="s">
        <v>349</v>
      </c>
      <c r="D20" s="67">
        <f t="shared" si="0"/>
        <v>369000</v>
      </c>
      <c r="E20" s="68">
        <v>0</v>
      </c>
      <c r="F20" s="78">
        <f>'2.sz.tábla'!D39</f>
        <v>369000</v>
      </c>
    </row>
    <row r="21" spans="1:6" ht="66" x14ac:dyDescent="0.25">
      <c r="A21" s="69" t="s">
        <v>256</v>
      </c>
      <c r="B21" s="70" t="s">
        <v>277</v>
      </c>
      <c r="C21" s="66"/>
      <c r="D21" s="67"/>
      <c r="E21" s="68"/>
      <c r="F21" s="78"/>
    </row>
    <row r="22" spans="1:6" ht="40.200000000000003" thickBot="1" x14ac:dyDescent="0.3">
      <c r="A22" s="79" t="s">
        <v>257</v>
      </c>
      <c r="B22" s="80" t="s">
        <v>278</v>
      </c>
      <c r="C22" s="81"/>
      <c r="D22" s="82"/>
      <c r="E22" s="83">
        <v>0</v>
      </c>
      <c r="F22" s="78"/>
    </row>
    <row r="23" spans="1:6" ht="13.8" thickBot="1" x14ac:dyDescent="0.3">
      <c r="A23" s="84"/>
      <c r="B23" s="85" t="s">
        <v>279</v>
      </c>
      <c r="C23" s="85"/>
      <c r="D23" s="86">
        <f>D22+D21+D12+D13+D11</f>
        <v>370093</v>
      </c>
      <c r="E23" s="87">
        <f>E22+E21+E12+E13+E11</f>
        <v>1093</v>
      </c>
    </row>
  </sheetData>
  <mergeCells count="2">
    <mergeCell ref="A4:E4"/>
    <mergeCell ref="A5:E5"/>
  </mergeCells>
  <printOptions horizontalCentered="1"/>
  <pageMargins left="0.74803149606299213" right="0.74803149606299213" top="0.59055118110236227" bottom="0.39370078740157483" header="0.31496062992125984" footer="0.51181102362204722"/>
  <pageSetup paperSize="9" orientation="landscape" r:id="rId1"/>
  <headerFooter alignWithMargins="0">
    <oddHeader>&amp;LBalatonszőlős Község
Önkormányzata&amp;C10. melléklet
az 1/2016.(II.24.) rendelethez&amp;R10. sz. melléklet
&amp;P. oldal
ezer forint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Layout" topLeftCell="A2" zoomScaleNormal="100" workbookViewId="0">
      <selection activeCell="B28" sqref="B28:E28"/>
    </sheetView>
  </sheetViews>
  <sheetFormatPr defaultRowHeight="15.6" x14ac:dyDescent="0.3"/>
  <cols>
    <col min="1" max="1" width="40.44140625" style="231" customWidth="1"/>
    <col min="2" max="2" width="11.44140625" style="185" customWidth="1"/>
    <col min="3" max="3" width="13.5546875" style="185" customWidth="1"/>
    <col min="4" max="4" width="14.44140625" style="185" customWidth="1"/>
    <col min="5" max="5" width="14.44140625" style="186" customWidth="1"/>
    <col min="6" max="256" width="9.109375" style="187"/>
    <col min="257" max="257" width="40.44140625" style="187" customWidth="1"/>
    <col min="258" max="258" width="13" style="187" customWidth="1"/>
    <col min="259" max="259" width="14.33203125" style="187" customWidth="1"/>
    <col min="260" max="260" width="14.44140625" style="187" bestFit="1" customWidth="1"/>
    <col min="261" max="261" width="14.109375" style="187" customWidth="1"/>
    <col min="262" max="512" width="9.109375" style="187"/>
    <col min="513" max="513" width="40.44140625" style="187" customWidth="1"/>
    <col min="514" max="514" width="13" style="187" customWidth="1"/>
    <col min="515" max="515" width="14.33203125" style="187" customWidth="1"/>
    <col min="516" max="516" width="14.44140625" style="187" bestFit="1" customWidth="1"/>
    <col min="517" max="517" width="14.109375" style="187" customWidth="1"/>
    <col min="518" max="768" width="9.109375" style="187"/>
    <col min="769" max="769" width="40.44140625" style="187" customWidth="1"/>
    <col min="770" max="770" width="13" style="187" customWidth="1"/>
    <col min="771" max="771" width="14.33203125" style="187" customWidth="1"/>
    <col min="772" max="772" width="14.44140625" style="187" bestFit="1" customWidth="1"/>
    <col min="773" max="773" width="14.109375" style="187" customWidth="1"/>
    <col min="774" max="1024" width="9.109375" style="187"/>
    <col min="1025" max="1025" width="40.44140625" style="187" customWidth="1"/>
    <col min="1026" max="1026" width="13" style="187" customWidth="1"/>
    <col min="1027" max="1027" width="14.33203125" style="187" customWidth="1"/>
    <col min="1028" max="1028" width="14.44140625" style="187" bestFit="1" customWidth="1"/>
    <col min="1029" max="1029" width="14.109375" style="187" customWidth="1"/>
    <col min="1030" max="1280" width="9.109375" style="187"/>
    <col min="1281" max="1281" width="40.44140625" style="187" customWidth="1"/>
    <col min="1282" max="1282" width="13" style="187" customWidth="1"/>
    <col min="1283" max="1283" width="14.33203125" style="187" customWidth="1"/>
    <col min="1284" max="1284" width="14.44140625" style="187" bestFit="1" customWidth="1"/>
    <col min="1285" max="1285" width="14.109375" style="187" customWidth="1"/>
    <col min="1286" max="1536" width="9.109375" style="187"/>
    <col min="1537" max="1537" width="40.44140625" style="187" customWidth="1"/>
    <col min="1538" max="1538" width="13" style="187" customWidth="1"/>
    <col min="1539" max="1539" width="14.33203125" style="187" customWidth="1"/>
    <col min="1540" max="1540" width="14.44140625" style="187" bestFit="1" customWidth="1"/>
    <col min="1541" max="1541" width="14.109375" style="187" customWidth="1"/>
    <col min="1542" max="1792" width="9.109375" style="187"/>
    <col min="1793" max="1793" width="40.44140625" style="187" customWidth="1"/>
    <col min="1794" max="1794" width="13" style="187" customWidth="1"/>
    <col min="1795" max="1795" width="14.33203125" style="187" customWidth="1"/>
    <col min="1796" max="1796" width="14.44140625" style="187" bestFit="1" customWidth="1"/>
    <col min="1797" max="1797" width="14.109375" style="187" customWidth="1"/>
    <col min="1798" max="2048" width="9.109375" style="187"/>
    <col min="2049" max="2049" width="40.44140625" style="187" customWidth="1"/>
    <col min="2050" max="2050" width="13" style="187" customWidth="1"/>
    <col min="2051" max="2051" width="14.33203125" style="187" customWidth="1"/>
    <col min="2052" max="2052" width="14.44140625" style="187" bestFit="1" customWidth="1"/>
    <col min="2053" max="2053" width="14.109375" style="187" customWidth="1"/>
    <col min="2054" max="2304" width="9.109375" style="187"/>
    <col min="2305" max="2305" width="40.44140625" style="187" customWidth="1"/>
    <col min="2306" max="2306" width="13" style="187" customWidth="1"/>
    <col min="2307" max="2307" width="14.33203125" style="187" customWidth="1"/>
    <col min="2308" max="2308" width="14.44140625" style="187" bestFit="1" customWidth="1"/>
    <col min="2309" max="2309" width="14.109375" style="187" customWidth="1"/>
    <col min="2310" max="2560" width="9.109375" style="187"/>
    <col min="2561" max="2561" width="40.44140625" style="187" customWidth="1"/>
    <col min="2562" max="2562" width="13" style="187" customWidth="1"/>
    <col min="2563" max="2563" width="14.33203125" style="187" customWidth="1"/>
    <col min="2564" max="2564" width="14.44140625" style="187" bestFit="1" customWidth="1"/>
    <col min="2565" max="2565" width="14.109375" style="187" customWidth="1"/>
    <col min="2566" max="2816" width="9.109375" style="187"/>
    <col min="2817" max="2817" width="40.44140625" style="187" customWidth="1"/>
    <col min="2818" max="2818" width="13" style="187" customWidth="1"/>
    <col min="2819" max="2819" width="14.33203125" style="187" customWidth="1"/>
    <col min="2820" max="2820" width="14.44140625" style="187" bestFit="1" customWidth="1"/>
    <col min="2821" max="2821" width="14.109375" style="187" customWidth="1"/>
    <col min="2822" max="3072" width="9.109375" style="187"/>
    <col min="3073" max="3073" width="40.44140625" style="187" customWidth="1"/>
    <col min="3074" max="3074" width="13" style="187" customWidth="1"/>
    <col min="3075" max="3075" width="14.33203125" style="187" customWidth="1"/>
    <col min="3076" max="3076" width="14.44140625" style="187" bestFit="1" customWidth="1"/>
    <col min="3077" max="3077" width="14.109375" style="187" customWidth="1"/>
    <col min="3078" max="3328" width="9.109375" style="187"/>
    <col min="3329" max="3329" width="40.44140625" style="187" customWidth="1"/>
    <col min="3330" max="3330" width="13" style="187" customWidth="1"/>
    <col min="3331" max="3331" width="14.33203125" style="187" customWidth="1"/>
    <col min="3332" max="3332" width="14.44140625" style="187" bestFit="1" customWidth="1"/>
    <col min="3333" max="3333" width="14.109375" style="187" customWidth="1"/>
    <col min="3334" max="3584" width="9.109375" style="187"/>
    <col min="3585" max="3585" width="40.44140625" style="187" customWidth="1"/>
    <col min="3586" max="3586" width="13" style="187" customWidth="1"/>
    <col min="3587" max="3587" width="14.33203125" style="187" customWidth="1"/>
    <col min="3588" max="3588" width="14.44140625" style="187" bestFit="1" customWidth="1"/>
    <col min="3589" max="3589" width="14.109375" style="187" customWidth="1"/>
    <col min="3590" max="3840" width="9.109375" style="187"/>
    <col min="3841" max="3841" width="40.44140625" style="187" customWidth="1"/>
    <col min="3842" max="3842" width="13" style="187" customWidth="1"/>
    <col min="3843" max="3843" width="14.33203125" style="187" customWidth="1"/>
    <col min="3844" max="3844" width="14.44140625" style="187" bestFit="1" customWidth="1"/>
    <col min="3845" max="3845" width="14.109375" style="187" customWidth="1"/>
    <col min="3846" max="4096" width="9.109375" style="187"/>
    <col min="4097" max="4097" width="40.44140625" style="187" customWidth="1"/>
    <col min="4098" max="4098" width="13" style="187" customWidth="1"/>
    <col min="4099" max="4099" width="14.33203125" style="187" customWidth="1"/>
    <col min="4100" max="4100" width="14.44140625" style="187" bestFit="1" customWidth="1"/>
    <col min="4101" max="4101" width="14.109375" style="187" customWidth="1"/>
    <col min="4102" max="4352" width="9.109375" style="187"/>
    <col min="4353" max="4353" width="40.44140625" style="187" customWidth="1"/>
    <col min="4354" max="4354" width="13" style="187" customWidth="1"/>
    <col min="4355" max="4355" width="14.33203125" style="187" customWidth="1"/>
    <col min="4356" max="4356" width="14.44140625" style="187" bestFit="1" customWidth="1"/>
    <col min="4357" max="4357" width="14.109375" style="187" customWidth="1"/>
    <col min="4358" max="4608" width="9.109375" style="187"/>
    <col min="4609" max="4609" width="40.44140625" style="187" customWidth="1"/>
    <col min="4610" max="4610" width="13" style="187" customWidth="1"/>
    <col min="4611" max="4611" width="14.33203125" style="187" customWidth="1"/>
    <col min="4612" max="4612" width="14.44140625" style="187" bestFit="1" customWidth="1"/>
    <col min="4613" max="4613" width="14.109375" style="187" customWidth="1"/>
    <col min="4614" max="4864" width="9.109375" style="187"/>
    <col min="4865" max="4865" width="40.44140625" style="187" customWidth="1"/>
    <col min="4866" max="4866" width="13" style="187" customWidth="1"/>
    <col min="4867" max="4867" width="14.33203125" style="187" customWidth="1"/>
    <col min="4868" max="4868" width="14.44140625" style="187" bestFit="1" customWidth="1"/>
    <col min="4869" max="4869" width="14.109375" style="187" customWidth="1"/>
    <col min="4870" max="5120" width="9.109375" style="187"/>
    <col min="5121" max="5121" width="40.44140625" style="187" customWidth="1"/>
    <col min="5122" max="5122" width="13" style="187" customWidth="1"/>
    <col min="5123" max="5123" width="14.33203125" style="187" customWidth="1"/>
    <col min="5124" max="5124" width="14.44140625" style="187" bestFit="1" customWidth="1"/>
    <col min="5125" max="5125" width="14.109375" style="187" customWidth="1"/>
    <col min="5126" max="5376" width="9.109375" style="187"/>
    <col min="5377" max="5377" width="40.44140625" style="187" customWidth="1"/>
    <col min="5378" max="5378" width="13" style="187" customWidth="1"/>
    <col min="5379" max="5379" width="14.33203125" style="187" customWidth="1"/>
    <col min="5380" max="5380" width="14.44140625" style="187" bestFit="1" customWidth="1"/>
    <col min="5381" max="5381" width="14.109375" style="187" customWidth="1"/>
    <col min="5382" max="5632" width="9.109375" style="187"/>
    <col min="5633" max="5633" width="40.44140625" style="187" customWidth="1"/>
    <col min="5634" max="5634" width="13" style="187" customWidth="1"/>
    <col min="5635" max="5635" width="14.33203125" style="187" customWidth="1"/>
    <col min="5636" max="5636" width="14.44140625" style="187" bestFit="1" customWidth="1"/>
    <col min="5637" max="5637" width="14.109375" style="187" customWidth="1"/>
    <col min="5638" max="5888" width="9.109375" style="187"/>
    <col min="5889" max="5889" width="40.44140625" style="187" customWidth="1"/>
    <col min="5890" max="5890" width="13" style="187" customWidth="1"/>
    <col min="5891" max="5891" width="14.33203125" style="187" customWidth="1"/>
    <col min="5892" max="5892" width="14.44140625" style="187" bestFit="1" customWidth="1"/>
    <col min="5893" max="5893" width="14.109375" style="187" customWidth="1"/>
    <col min="5894" max="6144" width="9.109375" style="187"/>
    <col min="6145" max="6145" width="40.44140625" style="187" customWidth="1"/>
    <col min="6146" max="6146" width="13" style="187" customWidth="1"/>
    <col min="6147" max="6147" width="14.33203125" style="187" customWidth="1"/>
    <col min="6148" max="6148" width="14.44140625" style="187" bestFit="1" customWidth="1"/>
    <col min="6149" max="6149" width="14.109375" style="187" customWidth="1"/>
    <col min="6150" max="6400" width="9.109375" style="187"/>
    <col min="6401" max="6401" width="40.44140625" style="187" customWidth="1"/>
    <col min="6402" max="6402" width="13" style="187" customWidth="1"/>
    <col min="6403" max="6403" width="14.33203125" style="187" customWidth="1"/>
    <col min="6404" max="6404" width="14.44140625" style="187" bestFit="1" customWidth="1"/>
    <col min="6405" max="6405" width="14.109375" style="187" customWidth="1"/>
    <col min="6406" max="6656" width="9.109375" style="187"/>
    <col min="6657" max="6657" width="40.44140625" style="187" customWidth="1"/>
    <col min="6658" max="6658" width="13" style="187" customWidth="1"/>
    <col min="6659" max="6659" width="14.33203125" style="187" customWidth="1"/>
    <col min="6660" max="6660" width="14.44140625" style="187" bestFit="1" customWidth="1"/>
    <col min="6661" max="6661" width="14.109375" style="187" customWidth="1"/>
    <col min="6662" max="6912" width="9.109375" style="187"/>
    <col min="6913" max="6913" width="40.44140625" style="187" customWidth="1"/>
    <col min="6914" max="6914" width="13" style="187" customWidth="1"/>
    <col min="6915" max="6915" width="14.33203125" style="187" customWidth="1"/>
    <col min="6916" max="6916" width="14.44140625" style="187" bestFit="1" customWidth="1"/>
    <col min="6917" max="6917" width="14.109375" style="187" customWidth="1"/>
    <col min="6918" max="7168" width="9.109375" style="187"/>
    <col min="7169" max="7169" width="40.44140625" style="187" customWidth="1"/>
    <col min="7170" max="7170" width="13" style="187" customWidth="1"/>
    <col min="7171" max="7171" width="14.33203125" style="187" customWidth="1"/>
    <col min="7172" max="7172" width="14.44140625" style="187" bestFit="1" customWidth="1"/>
    <col min="7173" max="7173" width="14.109375" style="187" customWidth="1"/>
    <col min="7174" max="7424" width="9.109375" style="187"/>
    <col min="7425" max="7425" width="40.44140625" style="187" customWidth="1"/>
    <col min="7426" max="7426" width="13" style="187" customWidth="1"/>
    <col min="7427" max="7427" width="14.33203125" style="187" customWidth="1"/>
    <col min="7428" max="7428" width="14.44140625" style="187" bestFit="1" customWidth="1"/>
    <col min="7429" max="7429" width="14.109375" style="187" customWidth="1"/>
    <col min="7430" max="7680" width="9.109375" style="187"/>
    <col min="7681" max="7681" width="40.44140625" style="187" customWidth="1"/>
    <col min="7682" max="7682" width="13" style="187" customWidth="1"/>
    <col min="7683" max="7683" width="14.33203125" style="187" customWidth="1"/>
    <col min="7684" max="7684" width="14.44140625" style="187" bestFit="1" customWidth="1"/>
    <col min="7685" max="7685" width="14.109375" style="187" customWidth="1"/>
    <col min="7686" max="7936" width="9.109375" style="187"/>
    <col min="7937" max="7937" width="40.44140625" style="187" customWidth="1"/>
    <col min="7938" max="7938" width="13" style="187" customWidth="1"/>
    <col min="7939" max="7939" width="14.33203125" style="187" customWidth="1"/>
    <col min="7940" max="7940" width="14.44140625" style="187" bestFit="1" customWidth="1"/>
    <col min="7941" max="7941" width="14.109375" style="187" customWidth="1"/>
    <col min="7942" max="8192" width="9.109375" style="187"/>
    <col min="8193" max="8193" width="40.44140625" style="187" customWidth="1"/>
    <col min="8194" max="8194" width="13" style="187" customWidth="1"/>
    <col min="8195" max="8195" width="14.33203125" style="187" customWidth="1"/>
    <col min="8196" max="8196" width="14.44140625" style="187" bestFit="1" customWidth="1"/>
    <col min="8197" max="8197" width="14.109375" style="187" customWidth="1"/>
    <col min="8198" max="8448" width="9.109375" style="187"/>
    <col min="8449" max="8449" width="40.44140625" style="187" customWidth="1"/>
    <col min="8450" max="8450" width="13" style="187" customWidth="1"/>
    <col min="8451" max="8451" width="14.33203125" style="187" customWidth="1"/>
    <col min="8452" max="8452" width="14.44140625" style="187" bestFit="1" customWidth="1"/>
    <col min="8453" max="8453" width="14.109375" style="187" customWidth="1"/>
    <col min="8454" max="8704" width="9.109375" style="187"/>
    <col min="8705" max="8705" width="40.44140625" style="187" customWidth="1"/>
    <col min="8706" max="8706" width="13" style="187" customWidth="1"/>
    <col min="8707" max="8707" width="14.33203125" style="187" customWidth="1"/>
    <col min="8708" max="8708" width="14.44140625" style="187" bestFit="1" customWidth="1"/>
    <col min="8709" max="8709" width="14.109375" style="187" customWidth="1"/>
    <col min="8710" max="8960" width="9.109375" style="187"/>
    <col min="8961" max="8961" width="40.44140625" style="187" customWidth="1"/>
    <col min="8962" max="8962" width="13" style="187" customWidth="1"/>
    <col min="8963" max="8963" width="14.33203125" style="187" customWidth="1"/>
    <col min="8964" max="8964" width="14.44140625" style="187" bestFit="1" customWidth="1"/>
    <col min="8965" max="8965" width="14.109375" style="187" customWidth="1"/>
    <col min="8966" max="9216" width="9.109375" style="187"/>
    <col min="9217" max="9217" width="40.44140625" style="187" customWidth="1"/>
    <col min="9218" max="9218" width="13" style="187" customWidth="1"/>
    <col min="9219" max="9219" width="14.33203125" style="187" customWidth="1"/>
    <col min="9220" max="9220" width="14.44140625" style="187" bestFit="1" customWidth="1"/>
    <col min="9221" max="9221" width="14.109375" style="187" customWidth="1"/>
    <col min="9222" max="9472" width="9.109375" style="187"/>
    <col min="9473" max="9473" width="40.44140625" style="187" customWidth="1"/>
    <col min="9474" max="9474" width="13" style="187" customWidth="1"/>
    <col min="9475" max="9475" width="14.33203125" style="187" customWidth="1"/>
    <col min="9476" max="9476" width="14.44140625" style="187" bestFit="1" customWidth="1"/>
    <col min="9477" max="9477" width="14.109375" style="187" customWidth="1"/>
    <col min="9478" max="9728" width="9.109375" style="187"/>
    <col min="9729" max="9729" width="40.44140625" style="187" customWidth="1"/>
    <col min="9730" max="9730" width="13" style="187" customWidth="1"/>
    <col min="9731" max="9731" width="14.33203125" style="187" customWidth="1"/>
    <col min="9732" max="9732" width="14.44140625" style="187" bestFit="1" customWidth="1"/>
    <col min="9733" max="9733" width="14.109375" style="187" customWidth="1"/>
    <col min="9734" max="9984" width="9.109375" style="187"/>
    <col min="9985" max="9985" width="40.44140625" style="187" customWidth="1"/>
    <col min="9986" max="9986" width="13" style="187" customWidth="1"/>
    <col min="9987" max="9987" width="14.33203125" style="187" customWidth="1"/>
    <col min="9988" max="9988" width="14.44140625" style="187" bestFit="1" customWidth="1"/>
    <col min="9989" max="9989" width="14.109375" style="187" customWidth="1"/>
    <col min="9990" max="10240" width="9.109375" style="187"/>
    <col min="10241" max="10241" width="40.44140625" style="187" customWidth="1"/>
    <col min="10242" max="10242" width="13" style="187" customWidth="1"/>
    <col min="10243" max="10243" width="14.33203125" style="187" customWidth="1"/>
    <col min="10244" max="10244" width="14.44140625" style="187" bestFit="1" customWidth="1"/>
    <col min="10245" max="10245" width="14.109375" style="187" customWidth="1"/>
    <col min="10246" max="10496" width="9.109375" style="187"/>
    <col min="10497" max="10497" width="40.44140625" style="187" customWidth="1"/>
    <col min="10498" max="10498" width="13" style="187" customWidth="1"/>
    <col min="10499" max="10499" width="14.33203125" style="187" customWidth="1"/>
    <col min="10500" max="10500" width="14.44140625" style="187" bestFit="1" customWidth="1"/>
    <col min="10501" max="10501" width="14.109375" style="187" customWidth="1"/>
    <col min="10502" max="10752" width="9.109375" style="187"/>
    <col min="10753" max="10753" width="40.44140625" style="187" customWidth="1"/>
    <col min="10754" max="10754" width="13" style="187" customWidth="1"/>
    <col min="10755" max="10755" width="14.33203125" style="187" customWidth="1"/>
    <col min="10756" max="10756" width="14.44140625" style="187" bestFit="1" customWidth="1"/>
    <col min="10757" max="10757" width="14.109375" style="187" customWidth="1"/>
    <col min="10758" max="11008" width="9.109375" style="187"/>
    <col min="11009" max="11009" width="40.44140625" style="187" customWidth="1"/>
    <col min="11010" max="11010" width="13" style="187" customWidth="1"/>
    <col min="11011" max="11011" width="14.33203125" style="187" customWidth="1"/>
    <col min="11012" max="11012" width="14.44140625" style="187" bestFit="1" customWidth="1"/>
    <col min="11013" max="11013" width="14.109375" style="187" customWidth="1"/>
    <col min="11014" max="11264" width="9.109375" style="187"/>
    <col min="11265" max="11265" width="40.44140625" style="187" customWidth="1"/>
    <col min="11266" max="11266" width="13" style="187" customWidth="1"/>
    <col min="11267" max="11267" width="14.33203125" style="187" customWidth="1"/>
    <col min="11268" max="11268" width="14.44140625" style="187" bestFit="1" customWidth="1"/>
    <col min="11269" max="11269" width="14.109375" style="187" customWidth="1"/>
    <col min="11270" max="11520" width="9.109375" style="187"/>
    <col min="11521" max="11521" width="40.44140625" style="187" customWidth="1"/>
    <col min="11522" max="11522" width="13" style="187" customWidth="1"/>
    <col min="11523" max="11523" width="14.33203125" style="187" customWidth="1"/>
    <col min="11524" max="11524" width="14.44140625" style="187" bestFit="1" customWidth="1"/>
    <col min="11525" max="11525" width="14.109375" style="187" customWidth="1"/>
    <col min="11526" max="11776" width="9.109375" style="187"/>
    <col min="11777" max="11777" width="40.44140625" style="187" customWidth="1"/>
    <col min="11778" max="11778" width="13" style="187" customWidth="1"/>
    <col min="11779" max="11779" width="14.33203125" style="187" customWidth="1"/>
    <col min="11780" max="11780" width="14.44140625" style="187" bestFit="1" customWidth="1"/>
    <col min="11781" max="11781" width="14.109375" style="187" customWidth="1"/>
    <col min="11782" max="12032" width="9.109375" style="187"/>
    <col min="12033" max="12033" width="40.44140625" style="187" customWidth="1"/>
    <col min="12034" max="12034" width="13" style="187" customWidth="1"/>
    <col min="12035" max="12035" width="14.33203125" style="187" customWidth="1"/>
    <col min="12036" max="12036" width="14.44140625" style="187" bestFit="1" customWidth="1"/>
    <col min="12037" max="12037" width="14.109375" style="187" customWidth="1"/>
    <col min="12038" max="12288" width="9.109375" style="187"/>
    <col min="12289" max="12289" width="40.44140625" style="187" customWidth="1"/>
    <col min="12290" max="12290" width="13" style="187" customWidth="1"/>
    <col min="12291" max="12291" width="14.33203125" style="187" customWidth="1"/>
    <col min="12292" max="12292" width="14.44140625" style="187" bestFit="1" customWidth="1"/>
    <col min="12293" max="12293" width="14.109375" style="187" customWidth="1"/>
    <col min="12294" max="12544" width="9.109375" style="187"/>
    <col min="12545" max="12545" width="40.44140625" style="187" customWidth="1"/>
    <col min="12546" max="12546" width="13" style="187" customWidth="1"/>
    <col min="12547" max="12547" width="14.33203125" style="187" customWidth="1"/>
    <col min="12548" max="12548" width="14.44140625" style="187" bestFit="1" customWidth="1"/>
    <col min="12549" max="12549" width="14.109375" style="187" customWidth="1"/>
    <col min="12550" max="12800" width="9.109375" style="187"/>
    <col min="12801" max="12801" width="40.44140625" style="187" customWidth="1"/>
    <col min="12802" max="12802" width="13" style="187" customWidth="1"/>
    <col min="12803" max="12803" width="14.33203125" style="187" customWidth="1"/>
    <col min="12804" max="12804" width="14.44140625" style="187" bestFit="1" customWidth="1"/>
    <col min="12805" max="12805" width="14.109375" style="187" customWidth="1"/>
    <col min="12806" max="13056" width="9.109375" style="187"/>
    <col min="13057" max="13057" width="40.44140625" style="187" customWidth="1"/>
    <col min="13058" max="13058" width="13" style="187" customWidth="1"/>
    <col min="13059" max="13059" width="14.33203125" style="187" customWidth="1"/>
    <col min="13060" max="13060" width="14.44140625" style="187" bestFit="1" customWidth="1"/>
    <col min="13061" max="13061" width="14.109375" style="187" customWidth="1"/>
    <col min="13062" max="13312" width="9.109375" style="187"/>
    <col min="13313" max="13313" width="40.44140625" style="187" customWidth="1"/>
    <col min="13314" max="13314" width="13" style="187" customWidth="1"/>
    <col min="13315" max="13315" width="14.33203125" style="187" customWidth="1"/>
    <col min="13316" max="13316" width="14.44140625" style="187" bestFit="1" customWidth="1"/>
    <col min="13317" max="13317" width="14.109375" style="187" customWidth="1"/>
    <col min="13318" max="13568" width="9.109375" style="187"/>
    <col min="13569" max="13569" width="40.44140625" style="187" customWidth="1"/>
    <col min="13570" max="13570" width="13" style="187" customWidth="1"/>
    <col min="13571" max="13571" width="14.33203125" style="187" customWidth="1"/>
    <col min="13572" max="13572" width="14.44140625" style="187" bestFit="1" customWidth="1"/>
    <col min="13573" max="13573" width="14.109375" style="187" customWidth="1"/>
    <col min="13574" max="13824" width="9.109375" style="187"/>
    <col min="13825" max="13825" width="40.44140625" style="187" customWidth="1"/>
    <col min="13826" max="13826" width="13" style="187" customWidth="1"/>
    <col min="13827" max="13827" width="14.33203125" style="187" customWidth="1"/>
    <col min="13828" max="13828" width="14.44140625" style="187" bestFit="1" customWidth="1"/>
    <col min="13829" max="13829" width="14.109375" style="187" customWidth="1"/>
    <col min="13830" max="14080" width="9.109375" style="187"/>
    <col min="14081" max="14081" width="40.44140625" style="187" customWidth="1"/>
    <col min="14082" max="14082" width="13" style="187" customWidth="1"/>
    <col min="14083" max="14083" width="14.33203125" style="187" customWidth="1"/>
    <col min="14084" max="14084" width="14.44140625" style="187" bestFit="1" customWidth="1"/>
    <col min="14085" max="14085" width="14.109375" style="187" customWidth="1"/>
    <col min="14086" max="14336" width="9.109375" style="187"/>
    <col min="14337" max="14337" width="40.44140625" style="187" customWidth="1"/>
    <col min="14338" max="14338" width="13" style="187" customWidth="1"/>
    <col min="14339" max="14339" width="14.33203125" style="187" customWidth="1"/>
    <col min="14340" max="14340" width="14.44140625" style="187" bestFit="1" customWidth="1"/>
    <col min="14341" max="14341" width="14.109375" style="187" customWidth="1"/>
    <col min="14342" max="14592" width="9.109375" style="187"/>
    <col min="14593" max="14593" width="40.44140625" style="187" customWidth="1"/>
    <col min="14594" max="14594" width="13" style="187" customWidth="1"/>
    <col min="14595" max="14595" width="14.33203125" style="187" customWidth="1"/>
    <col min="14596" max="14596" width="14.44140625" style="187" bestFit="1" customWidth="1"/>
    <col min="14597" max="14597" width="14.109375" style="187" customWidth="1"/>
    <col min="14598" max="14848" width="9.109375" style="187"/>
    <col min="14849" max="14849" width="40.44140625" style="187" customWidth="1"/>
    <col min="14850" max="14850" width="13" style="187" customWidth="1"/>
    <col min="14851" max="14851" width="14.33203125" style="187" customWidth="1"/>
    <col min="14852" max="14852" width="14.44140625" style="187" bestFit="1" customWidth="1"/>
    <col min="14853" max="14853" width="14.109375" style="187" customWidth="1"/>
    <col min="14854" max="15104" width="9.109375" style="187"/>
    <col min="15105" max="15105" width="40.44140625" style="187" customWidth="1"/>
    <col min="15106" max="15106" width="13" style="187" customWidth="1"/>
    <col min="15107" max="15107" width="14.33203125" style="187" customWidth="1"/>
    <col min="15108" max="15108" width="14.44140625" style="187" bestFit="1" customWidth="1"/>
    <col min="15109" max="15109" width="14.109375" style="187" customWidth="1"/>
    <col min="15110" max="15360" width="9.109375" style="187"/>
    <col min="15361" max="15361" width="40.44140625" style="187" customWidth="1"/>
    <col min="15362" max="15362" width="13" style="187" customWidth="1"/>
    <col min="15363" max="15363" width="14.33203125" style="187" customWidth="1"/>
    <col min="15364" max="15364" width="14.44140625" style="187" bestFit="1" customWidth="1"/>
    <col min="15365" max="15365" width="14.109375" style="187" customWidth="1"/>
    <col min="15366" max="15616" width="9.109375" style="187"/>
    <col min="15617" max="15617" width="40.44140625" style="187" customWidth="1"/>
    <col min="15618" max="15618" width="13" style="187" customWidth="1"/>
    <col min="15619" max="15619" width="14.33203125" style="187" customWidth="1"/>
    <col min="15620" max="15620" width="14.44140625" style="187" bestFit="1" customWidth="1"/>
    <col min="15621" max="15621" width="14.109375" style="187" customWidth="1"/>
    <col min="15622" max="15872" width="9.109375" style="187"/>
    <col min="15873" max="15873" width="40.44140625" style="187" customWidth="1"/>
    <col min="15874" max="15874" width="13" style="187" customWidth="1"/>
    <col min="15875" max="15875" width="14.33203125" style="187" customWidth="1"/>
    <col min="15876" max="15876" width="14.44140625" style="187" bestFit="1" customWidth="1"/>
    <col min="15877" max="15877" width="14.109375" style="187" customWidth="1"/>
    <col min="15878" max="16128" width="9.109375" style="187"/>
    <col min="16129" max="16129" width="40.44140625" style="187" customWidth="1"/>
    <col min="16130" max="16130" width="13" style="187" customWidth="1"/>
    <col min="16131" max="16131" width="14.33203125" style="187" customWidth="1"/>
    <col min="16132" max="16132" width="14.44140625" style="187" bestFit="1" customWidth="1"/>
    <col min="16133" max="16133" width="14.109375" style="187" customWidth="1"/>
    <col min="16134" max="16384" width="9.109375" style="187"/>
  </cols>
  <sheetData>
    <row r="1" spans="1:6" hidden="1" x14ac:dyDescent="0.3">
      <c r="A1" s="184"/>
    </row>
    <row r="2" spans="1:6" ht="36" customHeight="1" x14ac:dyDescent="0.3">
      <c r="A2" s="184"/>
    </row>
    <row r="3" spans="1:6" s="191" customFormat="1" ht="57" customHeight="1" x14ac:dyDescent="0.25">
      <c r="A3" s="188" t="s">
        <v>226</v>
      </c>
      <c r="B3" s="188" t="s">
        <v>291</v>
      </c>
      <c r="C3" s="189" t="s">
        <v>376</v>
      </c>
      <c r="D3" s="190" t="s">
        <v>377</v>
      </c>
      <c r="E3" s="190" t="s">
        <v>378</v>
      </c>
    </row>
    <row r="4" spans="1:6" ht="31.2" x14ac:dyDescent="0.3">
      <c r="A4" s="192" t="s">
        <v>379</v>
      </c>
      <c r="B4" s="193">
        <v>22626</v>
      </c>
      <c r="C4" s="193">
        <v>22000</v>
      </c>
      <c r="D4" s="193">
        <v>22000</v>
      </c>
      <c r="E4" s="193">
        <v>22000</v>
      </c>
      <c r="F4" s="194"/>
    </row>
    <row r="5" spans="1:6" ht="31.2" x14ac:dyDescent="0.3">
      <c r="A5" s="192" t="s">
        <v>380</v>
      </c>
      <c r="B5" s="193">
        <v>0</v>
      </c>
      <c r="C5" s="193">
        <v>0</v>
      </c>
      <c r="D5" s="195"/>
      <c r="E5" s="196"/>
      <c r="F5" s="194"/>
    </row>
    <row r="6" spans="1:6" x14ac:dyDescent="0.3">
      <c r="A6" s="192" t="s">
        <v>6</v>
      </c>
      <c r="B6" s="193">
        <v>10333</v>
      </c>
      <c r="C6" s="197">
        <v>10000</v>
      </c>
      <c r="D6" s="195">
        <v>10000</v>
      </c>
      <c r="E6" s="196">
        <v>10000</v>
      </c>
    </row>
    <row r="7" spans="1:6" x14ac:dyDescent="0.3">
      <c r="A7" s="192" t="s">
        <v>7</v>
      </c>
      <c r="B7" s="193">
        <v>4085</v>
      </c>
      <c r="C7" s="198">
        <v>2000</v>
      </c>
      <c r="D7" s="195">
        <v>2000</v>
      </c>
      <c r="E7" s="196">
        <v>2000</v>
      </c>
      <c r="F7" s="194"/>
    </row>
    <row r="8" spans="1:6" x14ac:dyDescent="0.3">
      <c r="A8" s="192" t="s">
        <v>8</v>
      </c>
      <c r="B8" s="193">
        <v>6000</v>
      </c>
      <c r="C8" s="197"/>
      <c r="D8" s="195"/>
      <c r="E8" s="196"/>
      <c r="F8" s="194"/>
    </row>
    <row r="9" spans="1:6" x14ac:dyDescent="0.3">
      <c r="A9" s="199" t="s">
        <v>9</v>
      </c>
      <c r="B9" s="193"/>
      <c r="C9" s="197"/>
      <c r="D9" s="195"/>
      <c r="E9" s="196"/>
    </row>
    <row r="10" spans="1:6" ht="30.6" x14ac:dyDescent="0.3">
      <c r="A10" s="200" t="s">
        <v>10</v>
      </c>
      <c r="B10" s="193"/>
      <c r="C10" s="197"/>
      <c r="D10" s="195"/>
      <c r="E10" s="196"/>
    </row>
    <row r="11" spans="1:6" x14ac:dyDescent="0.3">
      <c r="A11" s="201" t="s">
        <v>11</v>
      </c>
      <c r="B11" s="202">
        <f>SUM(B4:B10)</f>
        <v>43044</v>
      </c>
      <c r="C11" s="202">
        <f>SUM(C4:C9)</f>
        <v>34000</v>
      </c>
      <c r="D11" s="203">
        <f>SUM(D4:D9)</f>
        <v>34000</v>
      </c>
      <c r="E11" s="204">
        <f>SUM(E4:E9)</f>
        <v>34000</v>
      </c>
    </row>
    <row r="12" spans="1:6" x14ac:dyDescent="0.3">
      <c r="A12" s="201" t="s">
        <v>381</v>
      </c>
      <c r="B12" s="205"/>
      <c r="C12" s="205"/>
      <c r="D12" s="205"/>
      <c r="E12" s="205"/>
      <c r="F12" s="194"/>
    </row>
    <row r="13" spans="1:6" ht="46.8" x14ac:dyDescent="0.3">
      <c r="A13" s="206" t="s">
        <v>382</v>
      </c>
      <c r="B13" s="193">
        <v>11500</v>
      </c>
      <c r="C13" s="198">
        <v>10000</v>
      </c>
      <c r="D13" s="207">
        <v>10000</v>
      </c>
      <c r="E13" s="208">
        <v>10000</v>
      </c>
      <c r="F13" s="194"/>
    </row>
    <row r="14" spans="1:6" ht="62.4" x14ac:dyDescent="0.3">
      <c r="A14" s="209" t="s">
        <v>383</v>
      </c>
      <c r="B14" s="193">
        <v>228</v>
      </c>
      <c r="C14" s="210">
        <v>250</v>
      </c>
      <c r="D14" s="211">
        <v>250</v>
      </c>
      <c r="E14" s="196">
        <v>250</v>
      </c>
      <c r="F14" s="194"/>
    </row>
    <row r="15" spans="1:6" x14ac:dyDescent="0.3">
      <c r="A15" s="212" t="s">
        <v>14</v>
      </c>
      <c r="B15" s="202">
        <f>SUM(B13:B14)</f>
        <v>11728</v>
      </c>
      <c r="C15" s="203">
        <f>SUM(C13:C14)</f>
        <v>10250</v>
      </c>
      <c r="D15" s="204">
        <f>SUM(D13:D14)</f>
        <v>10250</v>
      </c>
      <c r="E15" s="204">
        <f>SUM(E13:E14)</f>
        <v>10250</v>
      </c>
      <c r="F15" s="194"/>
    </row>
    <row r="16" spans="1:6" x14ac:dyDescent="0.3">
      <c r="A16" s="213" t="s">
        <v>15</v>
      </c>
      <c r="B16" s="214">
        <f>B11+B15</f>
        <v>54772</v>
      </c>
      <c r="C16" s="215">
        <f>C11+C15</f>
        <v>44250</v>
      </c>
      <c r="D16" s="216">
        <f>D11+D15</f>
        <v>44250</v>
      </c>
      <c r="E16" s="216">
        <f>E11+E15</f>
        <v>44250</v>
      </c>
    </row>
    <row r="17" spans="1:13" s="221" customFormat="1" x14ac:dyDescent="0.3">
      <c r="A17" s="217"/>
      <c r="B17" s="193"/>
      <c r="C17" s="218"/>
      <c r="D17" s="211"/>
      <c r="E17" s="219"/>
      <c r="F17" s="220"/>
      <c r="G17" s="220"/>
      <c r="H17" s="220"/>
      <c r="I17" s="220"/>
      <c r="J17" s="220"/>
      <c r="K17" s="220"/>
      <c r="L17" s="220"/>
      <c r="M17" s="220"/>
    </row>
    <row r="18" spans="1:13" s="223" customFormat="1" x14ac:dyDescent="0.3">
      <c r="A18" s="201" t="s">
        <v>384</v>
      </c>
      <c r="B18" s="202">
        <f>SUM(B19:B23)</f>
        <v>36971</v>
      </c>
      <c r="C18" s="203">
        <f>SUM(C19:C23)</f>
        <v>36800</v>
      </c>
      <c r="D18" s="204">
        <f>SUM(D19:D23)</f>
        <v>36800</v>
      </c>
      <c r="E18" s="204">
        <f>SUM(E19:E23)</f>
        <v>36800</v>
      </c>
      <c r="F18" s="222"/>
      <c r="G18" s="222"/>
      <c r="H18" s="222"/>
      <c r="I18" s="222"/>
      <c r="J18" s="222"/>
      <c r="K18" s="222"/>
      <c r="L18" s="222"/>
      <c r="M18" s="222"/>
    </row>
    <row r="19" spans="1:13" s="223" customFormat="1" x14ac:dyDescent="0.3">
      <c r="A19" s="192" t="s">
        <v>95</v>
      </c>
      <c r="B19" s="193">
        <v>7811</v>
      </c>
      <c r="C19" s="224">
        <v>8000</v>
      </c>
      <c r="D19" s="211">
        <v>8000</v>
      </c>
      <c r="E19" s="225">
        <v>8000</v>
      </c>
      <c r="F19" s="222"/>
      <c r="G19" s="222"/>
      <c r="H19" s="222"/>
      <c r="I19" s="222"/>
      <c r="J19" s="222"/>
      <c r="K19" s="222"/>
      <c r="L19" s="222"/>
      <c r="M19" s="222"/>
    </row>
    <row r="20" spans="1:13" s="221" customFormat="1" ht="31.2" x14ac:dyDescent="0.3">
      <c r="A20" s="192" t="s">
        <v>385</v>
      </c>
      <c r="B20" s="193">
        <v>2036</v>
      </c>
      <c r="C20" s="210">
        <v>2500</v>
      </c>
      <c r="D20" s="211">
        <v>2500</v>
      </c>
      <c r="E20" s="196">
        <v>2500</v>
      </c>
      <c r="F20" s="226"/>
      <c r="G20" s="226"/>
      <c r="H20" s="226"/>
      <c r="I20" s="220"/>
      <c r="J20" s="220"/>
      <c r="K20" s="220"/>
      <c r="L20" s="220"/>
      <c r="M20" s="220"/>
    </row>
    <row r="21" spans="1:13" s="221" customFormat="1" x14ac:dyDescent="0.3">
      <c r="A21" s="192" t="s">
        <v>93</v>
      </c>
      <c r="B21" s="193">
        <v>16893</v>
      </c>
      <c r="C21" s="210">
        <v>17000</v>
      </c>
      <c r="D21" s="211">
        <v>17000</v>
      </c>
      <c r="E21" s="196">
        <v>17000</v>
      </c>
      <c r="F21" s="226"/>
      <c r="G21" s="226"/>
      <c r="H21" s="226"/>
      <c r="I21" s="220"/>
      <c r="J21" s="220"/>
      <c r="K21" s="220"/>
      <c r="L21" s="220"/>
      <c r="M21" s="220"/>
    </row>
    <row r="22" spans="1:13" s="221" customFormat="1" x14ac:dyDescent="0.3">
      <c r="A22" s="192" t="s">
        <v>96</v>
      </c>
      <c r="B22" s="193">
        <v>1810</v>
      </c>
      <c r="C22" s="210">
        <v>1800</v>
      </c>
      <c r="D22" s="211">
        <v>1800</v>
      </c>
      <c r="E22" s="196">
        <v>1800</v>
      </c>
      <c r="F22" s="226"/>
      <c r="G22" s="226"/>
      <c r="H22" s="226"/>
      <c r="I22" s="220"/>
      <c r="J22" s="220"/>
      <c r="K22" s="220"/>
      <c r="L22" s="220"/>
      <c r="M22" s="220"/>
    </row>
    <row r="23" spans="1:13" x14ac:dyDescent="0.3">
      <c r="A23" s="192" t="s">
        <v>94</v>
      </c>
      <c r="B23" s="193">
        <v>8421</v>
      </c>
      <c r="C23" s="210">
        <v>7500</v>
      </c>
      <c r="D23" s="211">
        <v>7500</v>
      </c>
      <c r="E23" s="196">
        <v>7500</v>
      </c>
    </row>
    <row r="24" spans="1:13" x14ac:dyDescent="0.3">
      <c r="A24" s="201" t="s">
        <v>386</v>
      </c>
      <c r="B24" s="202">
        <f>SUM(B25:B27)</f>
        <v>4445</v>
      </c>
      <c r="C24" s="203">
        <f>SUM(C25:C26)</f>
        <v>2000</v>
      </c>
      <c r="D24" s="204">
        <f>SUM(D25:D26)</f>
        <v>2000</v>
      </c>
      <c r="E24" s="204">
        <f>SUM(E25:E26)</f>
        <v>2000</v>
      </c>
    </row>
    <row r="25" spans="1:13" x14ac:dyDescent="0.3">
      <c r="A25" s="192" t="s">
        <v>387</v>
      </c>
      <c r="B25" s="193">
        <v>3436</v>
      </c>
      <c r="C25" s="210">
        <v>1000</v>
      </c>
      <c r="D25" s="211">
        <v>1000</v>
      </c>
      <c r="E25" s="196">
        <v>1000</v>
      </c>
    </row>
    <row r="26" spans="1:13" x14ac:dyDescent="0.3">
      <c r="A26" s="192" t="s">
        <v>388</v>
      </c>
      <c r="B26" s="193">
        <v>1009</v>
      </c>
      <c r="C26" s="210">
        <v>1000</v>
      </c>
      <c r="D26" s="211">
        <v>1000</v>
      </c>
      <c r="E26" s="196">
        <v>1000</v>
      </c>
    </row>
    <row r="27" spans="1:13" x14ac:dyDescent="0.3">
      <c r="A27" s="192" t="s">
        <v>389</v>
      </c>
      <c r="B27" s="193">
        <v>0</v>
      </c>
      <c r="C27" s="198">
        <v>0</v>
      </c>
      <c r="D27" s="227">
        <v>0</v>
      </c>
      <c r="E27" s="228">
        <v>0</v>
      </c>
    </row>
    <row r="28" spans="1:13" x14ac:dyDescent="0.3">
      <c r="A28" s="201" t="s">
        <v>18</v>
      </c>
      <c r="B28" s="202">
        <f>SUM(B29:B30)</f>
        <v>12252</v>
      </c>
      <c r="C28" s="202">
        <f t="shared" ref="C28:E28" si="0">SUM(C29:C30)</f>
        <v>5200</v>
      </c>
      <c r="D28" s="202">
        <f t="shared" si="0"/>
        <v>5200</v>
      </c>
      <c r="E28" s="202">
        <f t="shared" si="0"/>
        <v>5200</v>
      </c>
    </row>
    <row r="29" spans="1:13" s="221" customFormat="1" x14ac:dyDescent="0.3">
      <c r="A29" s="192" t="s">
        <v>19</v>
      </c>
      <c r="B29" s="193">
        <v>12252</v>
      </c>
      <c r="C29" s="198">
        <v>5200</v>
      </c>
      <c r="D29" s="195">
        <v>5200</v>
      </c>
      <c r="E29" s="196">
        <v>5200</v>
      </c>
    </row>
    <row r="30" spans="1:13" s="221" customFormat="1" x14ac:dyDescent="0.3">
      <c r="A30" s="192" t="s">
        <v>20</v>
      </c>
      <c r="B30" s="193"/>
      <c r="C30" s="198"/>
      <c r="D30" s="195"/>
      <c r="E30" s="196"/>
    </row>
    <row r="31" spans="1:13" x14ac:dyDescent="0.3">
      <c r="A31" s="201" t="s">
        <v>21</v>
      </c>
      <c r="B31" s="202">
        <f>SUM(B28,B24,B18)</f>
        <v>53668</v>
      </c>
      <c r="C31" s="202">
        <f>SUM(C28,C24,C18)</f>
        <v>44000</v>
      </c>
      <c r="D31" s="203">
        <f>SUM(D28,D24,D18)</f>
        <v>44000</v>
      </c>
      <c r="E31" s="204">
        <f>SUM(E28,E24,E18)</f>
        <v>44000</v>
      </c>
    </row>
    <row r="32" spans="1:13" x14ac:dyDescent="0.3">
      <c r="A32" s="192" t="s">
        <v>22</v>
      </c>
      <c r="B32" s="193"/>
      <c r="C32" s="198"/>
      <c r="D32" s="195"/>
      <c r="E32" s="196"/>
    </row>
    <row r="33" spans="1:5" x14ac:dyDescent="0.3">
      <c r="A33" s="229" t="s">
        <v>103</v>
      </c>
      <c r="B33" s="193"/>
      <c r="C33" s="198"/>
      <c r="D33" s="195"/>
      <c r="E33" s="196"/>
    </row>
    <row r="34" spans="1:5" x14ac:dyDescent="0.3">
      <c r="A34" s="229" t="s">
        <v>390</v>
      </c>
      <c r="B34" s="193">
        <v>1104</v>
      </c>
      <c r="C34" s="198">
        <v>250</v>
      </c>
      <c r="D34" s="195">
        <v>250</v>
      </c>
      <c r="E34" s="196">
        <v>250</v>
      </c>
    </row>
    <row r="35" spans="1:5" s="221" customFormat="1" x14ac:dyDescent="0.3">
      <c r="A35" s="212" t="s">
        <v>23</v>
      </c>
      <c r="B35" s="202">
        <f>SUM(B32:B34)</f>
        <v>1104</v>
      </c>
      <c r="C35" s="202">
        <f>SUM(C32:C34)</f>
        <v>250</v>
      </c>
      <c r="D35" s="202">
        <f>SUM(D32:D34)</f>
        <v>250</v>
      </c>
      <c r="E35" s="202">
        <f>SUM(E32:E34)</f>
        <v>250</v>
      </c>
    </row>
    <row r="36" spans="1:5" x14ac:dyDescent="0.3">
      <c r="A36" s="230" t="s">
        <v>24</v>
      </c>
      <c r="B36" s="214">
        <f>SUM(B31,B35)</f>
        <v>54772</v>
      </c>
      <c r="C36" s="214">
        <f>SUM(C31,C35)</f>
        <v>44250</v>
      </c>
      <c r="D36" s="215">
        <f>SUM(D31,D35)</f>
        <v>44250</v>
      </c>
      <c r="E36" s="216">
        <f>SUM(E31,E35)</f>
        <v>44250</v>
      </c>
    </row>
  </sheetData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  <headerFooter>
    <oddHeader>&amp;CAZ ÖNKORMÁNYZAT 2016-2019.
 ÉVEK TERVEZETT ELŐIRÁNYZATAINAK KERETSZÁMAI
 11. melléklet
az 1/2016.(II.24.)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10</vt:i4>
      </vt:variant>
    </vt:vector>
  </HeadingPairs>
  <TitlesOfParts>
    <vt:vector size="23" baseType="lpstr">
      <vt:lpstr>1.sz.tábla </vt:lpstr>
      <vt:lpstr>2.sz.tábla</vt:lpstr>
      <vt:lpstr>2a. tábla</vt:lpstr>
      <vt:lpstr>3.sz.tábla </vt:lpstr>
      <vt:lpstr>4.sz.tábla</vt:lpstr>
      <vt:lpstr>5. sz. tábla</vt:lpstr>
      <vt:lpstr>6. sz. tábla </vt:lpstr>
      <vt:lpstr>7. sz. tábla</vt:lpstr>
      <vt:lpstr>8.sz.tábla</vt:lpstr>
      <vt:lpstr>9. sz. stabilitási tv </vt:lpstr>
      <vt:lpstr>10. sz. tábla</vt:lpstr>
      <vt:lpstr>11.sz.tábla</vt:lpstr>
      <vt:lpstr>Munka1</vt:lpstr>
      <vt:lpstr>'2.sz.tábla'!Nyomtatási_cím</vt:lpstr>
      <vt:lpstr>'1.sz.tábla '!Nyomtatási_terület</vt:lpstr>
      <vt:lpstr>'10. sz. tábla'!Nyomtatási_terület</vt:lpstr>
      <vt:lpstr>'2.sz.tábla'!Nyomtatási_terület</vt:lpstr>
      <vt:lpstr>'3.sz.tábla '!Nyomtatási_terület</vt:lpstr>
      <vt:lpstr>'5. sz. tábla'!Nyomtatási_terület</vt:lpstr>
      <vt:lpstr>'6. sz. tábla '!Nyomtatási_terület</vt:lpstr>
      <vt:lpstr>'7. sz. tábla'!Nyomtatási_terület</vt:lpstr>
      <vt:lpstr>'8.sz.tábla'!Nyomtatási_terület</vt:lpstr>
      <vt:lpstr>'9. sz. stabilitási tv 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Csihony-Kok Anita</cp:lastModifiedBy>
  <cp:lastPrinted>2016-07-05T09:48:23Z</cp:lastPrinted>
  <dcterms:created xsi:type="dcterms:W3CDTF">2014-05-27T12:51:39Z</dcterms:created>
  <dcterms:modified xsi:type="dcterms:W3CDTF">2016-07-12T11:35:55Z</dcterms:modified>
</cp:coreProperties>
</file>