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4352" yWindow="348" windowWidth="4848" windowHeight="7656"/>
  </bookViews>
  <sheets>
    <sheet name="1.sz.tábla   (2)" sheetId="42" r:id="rId1"/>
    <sheet name="2.sz.tábla   (2)" sheetId="41" r:id="rId2"/>
    <sheet name="2.a tábla ÚJ " sheetId="44" r:id="rId3"/>
    <sheet name="2b. tábla (2)" sheetId="82" r:id="rId4"/>
    <sheet name="2c. tábla (2)" sheetId="83" r:id="rId5"/>
    <sheet name="3.sz. tábla  (2)" sheetId="45" r:id="rId6"/>
    <sheet name="4.sz.tábla " sheetId="52" r:id="rId7"/>
    <sheet name="4a. sz. tábla  (3)" sheetId="87" r:id="rId8"/>
    <sheet name="5.tábla (2)" sheetId="40" r:id="rId9"/>
    <sheet name="5b. sz. tábla  (2)" sheetId="49" r:id="rId10"/>
    <sheet name="6.sz.tábla  (3)" sheetId="70" r:id="rId11"/>
    <sheet name="7. sz. tábla 1" sheetId="50" r:id="rId12"/>
    <sheet name="8. sz. tábla  (2)" sheetId="51" r:id="rId13"/>
    <sheet name="8a. sz. tábla  (3)" sheetId="61" r:id="rId14"/>
    <sheet name="9. sz. tábla (2)" sheetId="62" r:id="rId15"/>
    <sheet name="10. tábla JÓ" sheetId="86" r:id="rId16"/>
    <sheet name="11.mell (3)" sheetId="76" r:id="rId17"/>
    <sheet name="12. sz. tábla" sheetId="72" r:id="rId18"/>
    <sheet name="13. sz. EU projektek (3)" sheetId="85" r:id="rId19"/>
    <sheet name="14. sz. stabilitási tv  (2)" sheetId="88" r:id="rId20"/>
    <sheet name="15.16. sz. tábla (2)" sheetId="81" r:id="rId21"/>
    <sheet name="17. sz. tábla " sheetId="21" r:id="rId22"/>
    <sheet name="18.sz.tábla  (4)" sheetId="84" r:id="rId23"/>
    <sheet name="Munka1" sheetId="67" r:id="rId24"/>
  </sheets>
  <externalReferences>
    <externalReference r:id="rId25"/>
    <externalReference r:id="rId26"/>
  </externalReferences>
  <definedNames>
    <definedName name="_xlnm.Print_Area" localSheetId="0">'1.sz.tábla   (2)'!$A$1:$D$48</definedName>
    <definedName name="_xlnm.Print_Area" localSheetId="15">'10. tábla JÓ'!$A$1:$L$83</definedName>
    <definedName name="_xlnm.Print_Area" localSheetId="17">'12. sz. tábla'!$A$1:$E$30</definedName>
    <definedName name="_xlnm.Print_Area" localSheetId="18">'13. sz. EU projektek (3)'!$A$5:$F$43</definedName>
    <definedName name="_xlnm.Print_Area" localSheetId="19">'14. sz. stabilitási tv  (2)'!$A$1:$G$23</definedName>
    <definedName name="_xlnm.Print_Area" localSheetId="20">'15.16. sz. tábla (2)'!$A$1:$D$39</definedName>
    <definedName name="_xlnm.Print_Area" localSheetId="21">'17. sz. tábla '!$A$1:$N$49</definedName>
    <definedName name="_xlnm.Print_Area" localSheetId="22">'18.sz.tábla  (4)'!$A$1:$E$36</definedName>
    <definedName name="_xlnm.Print_Area" localSheetId="2">'2.a tábla ÚJ '!$A$1:$AN$62</definedName>
    <definedName name="_xlnm.Print_Area" localSheetId="1">'2.sz.tábla   (2)'!$A$1:$M$91</definedName>
    <definedName name="_xlnm.Print_Area" localSheetId="5">'3.sz. tábla  (2)'!$A$1:$W$22</definedName>
    <definedName name="_xlnm.Print_Area" localSheetId="6">'4.sz.tábla '!$A$1:$AN$17</definedName>
    <definedName name="_xlnm.Print_Area" localSheetId="7">'4a. sz. tábla  (3)'!$A$1:$E$76</definedName>
    <definedName name="_xlnm.Print_Area" localSheetId="8">'5.tábla (2)'!$A$1:$D$137</definedName>
    <definedName name="_xlnm.Print_Area" localSheetId="9">'5b. sz. tábla  (2)'!$A$2:$D$98</definedName>
    <definedName name="_xlnm.Print_Area" localSheetId="10">'6.sz.tábla  (3)'!$A$1:$D$176</definedName>
    <definedName name="_xlnm.Print_Area" localSheetId="11">'7. sz. tábla 1'!$A$1:$D$196</definedName>
    <definedName name="_xlnm.Print_Area" localSheetId="12">'8. sz. tábla  (2)'!$A$1:$H$60</definedName>
    <definedName name="_xlnm.Print_Area" localSheetId="13">'8a. sz. tábla  (3)'!$A$1:$H$60</definedName>
    <definedName name="_xlnm.Print_Area" localSheetId="14">'9. sz. tábla (2)'!$A$2:$J$91</definedName>
    <definedName name="onev" localSheetId="15">[1]kod!$BT$34:$BT$3186</definedName>
    <definedName name="onev" localSheetId="22">[1]kod!$BT$34:$BT$3186</definedName>
    <definedName name="onev">[2]kod!$BT$34:$BT$3186</definedName>
  </definedNames>
  <calcPr calcId="145621"/>
</workbook>
</file>

<file path=xl/calcChain.xml><?xml version="1.0" encoding="utf-8"?>
<calcChain xmlns="http://schemas.openxmlformats.org/spreadsheetml/2006/main">
  <c r="B18" i="61" l="1"/>
  <c r="O11" i="21" l="1"/>
  <c r="O32" i="21"/>
  <c r="O47" i="21"/>
  <c r="O31" i="21"/>
  <c r="G53" i="61" l="1"/>
  <c r="H53" i="61"/>
  <c r="F53" i="61"/>
  <c r="H53" i="51"/>
  <c r="O15" i="21" l="1"/>
  <c r="D40" i="62"/>
  <c r="G34" i="61"/>
  <c r="G16" i="61"/>
  <c r="G15" i="61"/>
  <c r="G14" i="61"/>
  <c r="G9" i="61"/>
  <c r="C10" i="61"/>
  <c r="H15" i="51"/>
  <c r="H34" i="51"/>
  <c r="H14" i="51"/>
  <c r="H9" i="51"/>
  <c r="H16" i="51"/>
  <c r="D10" i="51"/>
  <c r="N21" i="45"/>
  <c r="D9" i="42"/>
  <c r="D19" i="42"/>
  <c r="D24" i="42"/>
  <c r="D61" i="50"/>
  <c r="D90" i="50"/>
  <c r="D75" i="40"/>
  <c r="D77" i="40"/>
  <c r="D81" i="40"/>
  <c r="D46" i="49"/>
  <c r="D62" i="49"/>
  <c r="D48" i="62" l="1"/>
  <c r="D19" i="62"/>
  <c r="D30" i="62"/>
  <c r="D31" i="62" s="1"/>
  <c r="D39" i="62"/>
  <c r="D60" i="62"/>
  <c r="D37" i="62"/>
  <c r="D10" i="62"/>
  <c r="D51" i="62"/>
  <c r="D22" i="62"/>
  <c r="D8" i="62"/>
  <c r="C68" i="62"/>
  <c r="C8" i="62"/>
  <c r="G23" i="62" l="1"/>
  <c r="G38" i="62"/>
  <c r="G9" i="62" s="1"/>
  <c r="G37" i="62"/>
  <c r="G8" i="62" s="1"/>
  <c r="G10" i="62"/>
  <c r="B10" i="62"/>
  <c r="B8" i="62"/>
  <c r="E32" i="86"/>
  <c r="F32" i="86"/>
  <c r="G32" i="86"/>
  <c r="H32" i="86"/>
  <c r="I32" i="86"/>
  <c r="J32" i="86"/>
  <c r="K32" i="86"/>
  <c r="L32" i="86"/>
  <c r="E42" i="21" l="1"/>
  <c r="M42" i="21"/>
  <c r="K42" i="21"/>
  <c r="I42" i="21"/>
  <c r="G42" i="21"/>
  <c r="F42" i="21"/>
  <c r="D42" i="21"/>
  <c r="C42" i="21"/>
  <c r="D17" i="70" l="1"/>
  <c r="D24" i="70"/>
  <c r="D53" i="70"/>
  <c r="D76" i="70"/>
  <c r="D116" i="70"/>
  <c r="D131" i="70"/>
  <c r="D150" i="70"/>
  <c r="D81" i="70"/>
  <c r="D86" i="70" s="1"/>
  <c r="D59" i="70"/>
  <c r="D38" i="70"/>
  <c r="D41" i="70" s="1"/>
  <c r="D30" i="70"/>
  <c r="D34" i="70" s="1"/>
  <c r="D178" i="70" l="1"/>
  <c r="D177" i="70"/>
  <c r="F25" i="88"/>
  <c r="E25" i="88"/>
  <c r="D25" i="88"/>
  <c r="C25" i="88"/>
  <c r="F14" i="88"/>
  <c r="F15" i="88" s="1"/>
  <c r="E14" i="88"/>
  <c r="E15" i="88" s="1"/>
  <c r="D14" i="88"/>
  <c r="D15" i="88" s="1"/>
  <c r="C14" i="88"/>
  <c r="C15" i="88" s="1"/>
  <c r="G38" i="61"/>
  <c r="G33" i="61"/>
  <c r="D179" i="70" l="1"/>
  <c r="D167" i="50"/>
  <c r="D28" i="49"/>
  <c r="E73" i="87" l="1"/>
  <c r="D73" i="87"/>
  <c r="E69" i="87"/>
  <c r="D69" i="87"/>
  <c r="C69" i="87"/>
  <c r="E62" i="87"/>
  <c r="D62" i="87"/>
  <c r="C62" i="87"/>
  <c r="E53" i="87"/>
  <c r="D53" i="87"/>
  <c r="C53" i="87"/>
  <c r="E44" i="87"/>
  <c r="D44" i="87"/>
  <c r="C44" i="87"/>
  <c r="E40" i="87"/>
  <c r="D40" i="87"/>
  <c r="C40" i="87"/>
  <c r="E30" i="87"/>
  <c r="D30" i="87"/>
  <c r="C30" i="87"/>
  <c r="E23" i="87"/>
  <c r="D23" i="87"/>
  <c r="C23" i="87"/>
  <c r="E14" i="87"/>
  <c r="D14" i="87"/>
  <c r="C14" i="87"/>
  <c r="E4" i="87"/>
  <c r="E76" i="87" s="1"/>
  <c r="D4" i="87"/>
  <c r="C4" i="87"/>
  <c r="C76" i="87" s="1"/>
  <c r="D51" i="87" l="1"/>
  <c r="D76" i="87"/>
  <c r="C51" i="87"/>
  <c r="E51" i="87"/>
  <c r="F26" i="86"/>
  <c r="D195" i="50" l="1"/>
  <c r="D179" i="50"/>
  <c r="D57" i="50"/>
  <c r="E57" i="50" s="1"/>
  <c r="D45" i="50"/>
  <c r="D88" i="49"/>
  <c r="D83" i="49"/>
  <c r="D79" i="49"/>
  <c r="D73" i="49"/>
  <c r="D68" i="49"/>
  <c r="D65" i="49"/>
  <c r="D51" i="49"/>
  <c r="D45" i="49"/>
  <c r="D38" i="49"/>
  <c r="D34" i="49"/>
  <c r="D33" i="49"/>
  <c r="D32" i="49"/>
  <c r="D20" i="49"/>
  <c r="D19" i="49"/>
  <c r="D17" i="49"/>
  <c r="K82" i="86" l="1"/>
  <c r="L82" i="86" s="1"/>
  <c r="K81" i="86"/>
  <c r="L81" i="86" s="1"/>
  <c r="K80" i="86"/>
  <c r="L80" i="86" s="1"/>
  <c r="K79" i="86"/>
  <c r="L79" i="86" s="1"/>
  <c r="K78" i="86"/>
  <c r="L78" i="86" s="1"/>
  <c r="K77" i="86"/>
  <c r="L77" i="86" s="1"/>
  <c r="K76" i="86"/>
  <c r="L76" i="86" s="1"/>
  <c r="K75" i="86"/>
  <c r="L75" i="86" s="1"/>
  <c r="K74" i="86"/>
  <c r="F74" i="86"/>
  <c r="K73" i="86"/>
  <c r="L73" i="86" s="1"/>
  <c r="K72" i="86"/>
  <c r="L72" i="86" s="1"/>
  <c r="K70" i="86"/>
  <c r="L70" i="86" s="1"/>
  <c r="K69" i="86"/>
  <c r="L69" i="86" s="1"/>
  <c r="L68" i="86"/>
  <c r="K67" i="86"/>
  <c r="L67" i="86" s="1"/>
  <c r="K66" i="86"/>
  <c r="L66" i="86" s="1"/>
  <c r="L65" i="86"/>
  <c r="K64" i="86"/>
  <c r="L64" i="86" s="1"/>
  <c r="K63" i="86"/>
  <c r="L63" i="86" s="1"/>
  <c r="K61" i="86"/>
  <c r="L61" i="86" s="1"/>
  <c r="K60" i="86"/>
  <c r="L60" i="86" s="1"/>
  <c r="K59" i="86"/>
  <c r="K58" i="86"/>
  <c r="K57" i="86"/>
  <c r="K56" i="86"/>
  <c r="K55" i="86"/>
  <c r="K54" i="86"/>
  <c r="K53" i="86"/>
  <c r="K52" i="86"/>
  <c r="K51" i="86"/>
  <c r="K50" i="86"/>
  <c r="K49" i="86"/>
  <c r="K48" i="86"/>
  <c r="K47" i="86"/>
  <c r="K45" i="86"/>
  <c r="K44" i="86"/>
  <c r="K42" i="86"/>
  <c r="K41" i="86"/>
  <c r="K40" i="86"/>
  <c r="K39" i="86"/>
  <c r="K38" i="86"/>
  <c r="K37" i="86"/>
  <c r="K36" i="86"/>
  <c r="K35" i="86"/>
  <c r="K34" i="86"/>
  <c r="K33" i="86"/>
  <c r="I83" i="86"/>
  <c r="J30" i="86"/>
  <c r="H30" i="86"/>
  <c r="G30" i="86"/>
  <c r="F30" i="86"/>
  <c r="E30" i="86"/>
  <c r="D30" i="86"/>
  <c r="K29" i="86"/>
  <c r="K30" i="86" s="1"/>
  <c r="J28" i="86"/>
  <c r="H28" i="86"/>
  <c r="G28" i="86"/>
  <c r="F28" i="86"/>
  <c r="E28" i="86"/>
  <c r="D28" i="86"/>
  <c r="D14" i="86" s="1"/>
  <c r="K27" i="86"/>
  <c r="K28" i="86" s="1"/>
  <c r="J26" i="86"/>
  <c r="I26" i="86"/>
  <c r="H26" i="86"/>
  <c r="G26" i="86"/>
  <c r="E26" i="86"/>
  <c r="D26" i="86"/>
  <c r="K25" i="86"/>
  <c r="L25" i="86" s="1"/>
  <c r="K24" i="86"/>
  <c r="L24" i="86" s="1"/>
  <c r="K23" i="86"/>
  <c r="L23" i="86" s="1"/>
  <c r="K22" i="86"/>
  <c r="L22" i="86" s="1"/>
  <c r="K21" i="86"/>
  <c r="J20" i="86"/>
  <c r="I20" i="86"/>
  <c r="H20" i="86"/>
  <c r="G20" i="86"/>
  <c r="G14" i="86" s="1"/>
  <c r="F20" i="86"/>
  <c r="E20" i="86"/>
  <c r="D20" i="86"/>
  <c r="K19" i="86"/>
  <c r="L19" i="86" s="1"/>
  <c r="K18" i="86"/>
  <c r="L18" i="86" s="1"/>
  <c r="K17" i="86"/>
  <c r="L17" i="86" s="1"/>
  <c r="K16" i="86"/>
  <c r="L16" i="86" s="1"/>
  <c r="K15" i="86"/>
  <c r="K20" i="86" s="1"/>
  <c r="E14" i="86"/>
  <c r="F14" i="86" l="1"/>
  <c r="F83" i="86" s="1"/>
  <c r="J14" i="86"/>
  <c r="H14" i="86"/>
  <c r="K26" i="86"/>
  <c r="L15" i="86"/>
  <c r="L20" i="86" s="1"/>
  <c r="L27" i="86"/>
  <c r="L28" i="86" s="1"/>
  <c r="L29" i="86"/>
  <c r="L30" i="86" s="1"/>
  <c r="E83" i="86"/>
  <c r="G83" i="86"/>
  <c r="L74" i="86"/>
  <c r="H83" i="86"/>
  <c r="J83" i="86"/>
  <c r="K14" i="86"/>
  <c r="K83" i="86" s="1"/>
  <c r="M80" i="86"/>
  <c r="L21" i="86"/>
  <c r="L26" i="86" s="1"/>
  <c r="F28" i="72"/>
  <c r="L14" i="86" l="1"/>
  <c r="F29" i="72"/>
  <c r="E42" i="85" l="1"/>
  <c r="D42" i="85"/>
  <c r="C42" i="85"/>
  <c r="B42" i="85"/>
  <c r="F41" i="85"/>
  <c r="F40" i="85"/>
  <c r="F39" i="85"/>
  <c r="F38" i="85"/>
  <c r="F37" i="85"/>
  <c r="F36" i="85"/>
  <c r="E33" i="85"/>
  <c r="D33" i="85"/>
  <c r="C33" i="85"/>
  <c r="B33" i="85"/>
  <c r="F32" i="85"/>
  <c r="F31" i="85"/>
  <c r="F30" i="85"/>
  <c r="E22" i="85"/>
  <c r="D22" i="85"/>
  <c r="C22" i="85"/>
  <c r="B22" i="85"/>
  <c r="F21" i="85"/>
  <c r="F20" i="85"/>
  <c r="F19" i="85"/>
  <c r="F18" i="85"/>
  <c r="F17" i="85"/>
  <c r="F16" i="85"/>
  <c r="E13" i="85"/>
  <c r="D13" i="85"/>
  <c r="C13" i="85"/>
  <c r="B13" i="85"/>
  <c r="F13" i="85" s="1"/>
  <c r="F12" i="85"/>
  <c r="F11" i="85"/>
  <c r="F10" i="85"/>
  <c r="F33" i="85" l="1"/>
  <c r="F42" i="85"/>
  <c r="F22" i="85"/>
  <c r="E35" i="84"/>
  <c r="D35" i="84"/>
  <c r="C35" i="84"/>
  <c r="B35" i="84"/>
  <c r="E29" i="84"/>
  <c r="D29" i="84"/>
  <c r="B29" i="84"/>
  <c r="E24" i="84"/>
  <c r="D24" i="84"/>
  <c r="C24" i="84"/>
  <c r="B24" i="84"/>
  <c r="E18" i="84"/>
  <c r="D18" i="84"/>
  <c r="C18" i="84"/>
  <c r="B18" i="84"/>
  <c r="E15" i="84"/>
  <c r="D15" i="84"/>
  <c r="C15" i="84"/>
  <c r="B15" i="84"/>
  <c r="E11" i="84"/>
  <c r="E16" i="84" s="1"/>
  <c r="D11" i="84"/>
  <c r="D16" i="84" s="1"/>
  <c r="C11" i="84"/>
  <c r="C16" i="84" s="1"/>
  <c r="B11" i="84"/>
  <c r="B16" i="84" s="1"/>
  <c r="E32" i="84" l="1"/>
  <c r="E36" i="84" s="1"/>
  <c r="E37" i="84" s="1"/>
  <c r="B32" i="84"/>
  <c r="B36" i="84" s="1"/>
  <c r="D32" i="84"/>
  <c r="D36" i="84" s="1"/>
  <c r="D37" i="84" s="1"/>
  <c r="H33" i="51"/>
  <c r="H38" i="51" s="1"/>
  <c r="G33" i="51"/>
  <c r="F33" i="51"/>
  <c r="D52" i="44"/>
  <c r="G52" i="44"/>
  <c r="J52" i="44"/>
  <c r="M52" i="44"/>
  <c r="Z52" i="44"/>
  <c r="AN52" i="44"/>
  <c r="G19" i="45"/>
  <c r="G17" i="45"/>
  <c r="G16" i="45"/>
  <c r="G15" i="45"/>
  <c r="G13" i="45"/>
  <c r="G12" i="45"/>
  <c r="G11" i="45"/>
  <c r="G10" i="45"/>
  <c r="G9" i="45"/>
  <c r="G8" i="45"/>
  <c r="X14" i="52"/>
  <c r="X10" i="52"/>
  <c r="X6" i="52"/>
  <c r="X5" i="52"/>
  <c r="X4" i="52"/>
  <c r="X3" i="52"/>
  <c r="H11" i="51" l="1"/>
  <c r="D40" i="51"/>
  <c r="C40" i="51"/>
  <c r="AG59" i="44"/>
  <c r="AD59" i="44"/>
  <c r="C45" i="41"/>
  <c r="D45" i="41"/>
  <c r="C57" i="50"/>
  <c r="D11" i="42" l="1"/>
  <c r="J19" i="45"/>
  <c r="I16" i="45"/>
  <c r="J16" i="45"/>
  <c r="I17" i="45"/>
  <c r="J17" i="45"/>
  <c r="J15" i="45"/>
  <c r="J9" i="45"/>
  <c r="J10" i="45"/>
  <c r="J11" i="45"/>
  <c r="J12" i="45"/>
  <c r="I13" i="45"/>
  <c r="J13" i="45"/>
  <c r="J8" i="45"/>
  <c r="H100" i="83"/>
  <c r="H89" i="83"/>
  <c r="H84" i="83"/>
  <c r="H83" i="83"/>
  <c r="H81" i="83"/>
  <c r="H80" i="83"/>
  <c r="H77" i="83"/>
  <c r="H76" i="83"/>
  <c r="H75" i="83"/>
  <c r="H74" i="83" s="1"/>
  <c r="H73" i="83"/>
  <c r="H72" i="83"/>
  <c r="F70" i="83"/>
  <c r="F69" i="83"/>
  <c r="H65" i="83"/>
  <c r="F62" i="83"/>
  <c r="H58" i="83"/>
  <c r="F55" i="83"/>
  <c r="F49" i="83"/>
  <c r="H48" i="83"/>
  <c r="H47" i="83"/>
  <c r="H51" i="83" s="1"/>
  <c r="F46" i="83"/>
  <c r="F45" i="83"/>
  <c r="F43" i="83"/>
  <c r="F38" i="83"/>
  <c r="H37" i="83"/>
  <c r="H36" i="83"/>
  <c r="H40" i="83" s="1"/>
  <c r="F35" i="83"/>
  <c r="F34" i="83"/>
  <c r="F32" i="83"/>
  <c r="F27" i="83"/>
  <c r="H26" i="83"/>
  <c r="H29" i="83" s="1"/>
  <c r="F25" i="83"/>
  <c r="F24" i="83"/>
  <c r="F23" i="83"/>
  <c r="F22" i="83"/>
  <c r="F21" i="83"/>
  <c r="F19" i="83"/>
  <c r="F14" i="83"/>
  <c r="H12" i="83"/>
  <c r="F12" i="83" s="1"/>
  <c r="F11" i="83"/>
  <c r="F10" i="83"/>
  <c r="F9" i="83"/>
  <c r="F8" i="83"/>
  <c r="F7" i="83"/>
  <c r="F5" i="83"/>
  <c r="E71" i="82"/>
  <c r="E70" i="82" s="1"/>
  <c r="E64" i="82"/>
  <c r="E61" i="82"/>
  <c r="E60" i="82" s="1"/>
  <c r="E59" i="82"/>
  <c r="E58" i="82"/>
  <c r="E57" i="82"/>
  <c r="E56" i="82" s="1"/>
  <c r="E55" i="82"/>
  <c r="E54" i="82"/>
  <c r="E53" i="82"/>
  <c r="C50" i="82"/>
  <c r="C49" i="82"/>
  <c r="E45" i="82"/>
  <c r="E41" i="82"/>
  <c r="C39" i="82"/>
  <c r="C38" i="82"/>
  <c r="C37" i="82"/>
  <c r="C36" i="82"/>
  <c r="C35" i="82"/>
  <c r="C34" i="82"/>
  <c r="C33" i="82"/>
  <c r="C32" i="82"/>
  <c r="C31" i="82"/>
  <c r="E30" i="82"/>
  <c r="E27" i="82"/>
  <c r="E22" i="82"/>
  <c r="E20" i="82"/>
  <c r="E19" i="82" s="1"/>
  <c r="E10" i="82"/>
  <c r="E8" i="82"/>
  <c r="E7" i="82"/>
  <c r="E48" i="82" l="1"/>
  <c r="E44" i="82" s="1"/>
  <c r="E74" i="82" s="1"/>
  <c r="E6" i="82"/>
  <c r="E5" i="82" s="1"/>
  <c r="H78" i="83"/>
  <c r="H16" i="83"/>
  <c r="H106" i="83" s="1"/>
  <c r="F36" i="83"/>
  <c r="F47" i="83"/>
  <c r="B32" i="81"/>
  <c r="B35" i="81" s="1"/>
  <c r="B38" i="81" s="1"/>
  <c r="B9" i="81"/>
  <c r="D119" i="50" l="1"/>
  <c r="D114" i="50"/>
  <c r="D138" i="50"/>
  <c r="D126" i="50"/>
  <c r="D190" i="50"/>
  <c r="D169" i="50"/>
  <c r="D142" i="50" s="1"/>
  <c r="D171" i="70"/>
  <c r="D165" i="70"/>
  <c r="D162" i="70"/>
  <c r="D156" i="70"/>
  <c r="D153" i="70"/>
  <c r="D139" i="70"/>
  <c r="D136" i="70"/>
  <c r="D104" i="70"/>
  <c r="D99" i="70"/>
  <c r="D7" i="70"/>
  <c r="D38" i="51"/>
  <c r="D42" i="51"/>
  <c r="C42" i="51"/>
  <c r="D58" i="51"/>
  <c r="C58" i="51"/>
  <c r="D56" i="51"/>
  <c r="H40" i="51"/>
  <c r="H19" i="51"/>
  <c r="H55" i="51" s="1"/>
  <c r="H17" i="51"/>
  <c r="H50" i="51" s="1"/>
  <c r="D21" i="51"/>
  <c r="D17" i="51"/>
  <c r="D19" i="51"/>
  <c r="D55" i="51" s="1"/>
  <c r="N33" i="21"/>
  <c r="D15" i="49"/>
  <c r="D4" i="49"/>
  <c r="D129" i="40"/>
  <c r="D122" i="40" s="1"/>
  <c r="D110" i="40"/>
  <c r="D72" i="40"/>
  <c r="D53" i="40"/>
  <c r="D37" i="40"/>
  <c r="D28" i="40"/>
  <c r="D21" i="40"/>
  <c r="D15" i="40"/>
  <c r="D9" i="40"/>
  <c r="AI9" i="52"/>
  <c r="AI13" i="52" s="1"/>
  <c r="AI15" i="52" s="1"/>
  <c r="AI17" i="52" s="1"/>
  <c r="AJ9" i="52"/>
  <c r="AJ13" i="52" s="1"/>
  <c r="AJ15" i="52" s="1"/>
  <c r="AJ17" i="52" s="1"/>
  <c r="AK9" i="52"/>
  <c r="AK13" i="52" s="1"/>
  <c r="AK15" i="52" s="1"/>
  <c r="AK17" i="52" s="1"/>
  <c r="AH9" i="52"/>
  <c r="AH13" i="52" s="1"/>
  <c r="AH15" i="52" s="1"/>
  <c r="AH17" i="52" s="1"/>
  <c r="U9" i="52"/>
  <c r="U13" i="52" s="1"/>
  <c r="U15" i="52" s="1"/>
  <c r="U17" i="52" s="1"/>
  <c r="V9" i="52"/>
  <c r="V13" i="52" s="1"/>
  <c r="V15" i="52" s="1"/>
  <c r="V17" i="52" s="1"/>
  <c r="W9" i="52"/>
  <c r="W13" i="52" s="1"/>
  <c r="W15" i="52" s="1"/>
  <c r="W17" i="52" s="1"/>
  <c r="X9" i="52"/>
  <c r="X13" i="52" s="1"/>
  <c r="X15" i="52" s="1"/>
  <c r="X17" i="52" s="1"/>
  <c r="Y9" i="52"/>
  <c r="Y13" i="52" s="1"/>
  <c r="Y15" i="52" s="1"/>
  <c r="Y17" i="52" s="1"/>
  <c r="Z9" i="52"/>
  <c r="Z13" i="52" s="1"/>
  <c r="Z15" i="52" s="1"/>
  <c r="Z17" i="52" s="1"/>
  <c r="AA9" i="52"/>
  <c r="AA13" i="52" s="1"/>
  <c r="AA15" i="52" s="1"/>
  <c r="AA17" i="52" s="1"/>
  <c r="AB9" i="52"/>
  <c r="AB13" i="52" s="1"/>
  <c r="AB15" i="52" s="1"/>
  <c r="AB17" i="52" s="1"/>
  <c r="AC9" i="52"/>
  <c r="AC13" i="52" s="1"/>
  <c r="AC15" i="52" s="1"/>
  <c r="AC17" i="52" s="1"/>
  <c r="AD9" i="52"/>
  <c r="AD13" i="52" s="1"/>
  <c r="AD15" i="52" s="1"/>
  <c r="AD17" i="52" s="1"/>
  <c r="D9" i="52"/>
  <c r="D13" i="52" s="1"/>
  <c r="D15" i="52" s="1"/>
  <c r="D17" i="52" s="1"/>
  <c r="E9" i="52"/>
  <c r="E13" i="52" s="1"/>
  <c r="E15" i="52" s="1"/>
  <c r="E17" i="52" s="1"/>
  <c r="F9" i="52"/>
  <c r="F13" i="52" s="1"/>
  <c r="F15" i="52" s="1"/>
  <c r="F17" i="52" s="1"/>
  <c r="G9" i="52"/>
  <c r="G13" i="52" s="1"/>
  <c r="G15" i="52" s="1"/>
  <c r="G17" i="52" s="1"/>
  <c r="H9" i="52"/>
  <c r="H13" i="52" s="1"/>
  <c r="H15" i="52" s="1"/>
  <c r="H17" i="52" s="1"/>
  <c r="I9" i="52"/>
  <c r="I13" i="52" s="1"/>
  <c r="I15" i="52" s="1"/>
  <c r="I17" i="52" s="1"/>
  <c r="J9" i="52"/>
  <c r="J13" i="52" s="1"/>
  <c r="J15" i="52" s="1"/>
  <c r="J17" i="52" s="1"/>
  <c r="K9" i="52"/>
  <c r="K13" i="52" s="1"/>
  <c r="K15" i="52" s="1"/>
  <c r="K17" i="52" s="1"/>
  <c r="L9" i="52"/>
  <c r="L13" i="52" s="1"/>
  <c r="L15" i="52" s="1"/>
  <c r="L17" i="52" s="1"/>
  <c r="M9" i="52"/>
  <c r="M13" i="52" s="1"/>
  <c r="M15" i="52" s="1"/>
  <c r="M17" i="52" s="1"/>
  <c r="AN3" i="52"/>
  <c r="AN4" i="52"/>
  <c r="AN5" i="52"/>
  <c r="AN6" i="52"/>
  <c r="AN7" i="52"/>
  <c r="AN8" i="52"/>
  <c r="AN10" i="52"/>
  <c r="AN11" i="52"/>
  <c r="AN12" i="52"/>
  <c r="AN14" i="52"/>
  <c r="AN16" i="52"/>
  <c r="W8" i="45"/>
  <c r="W9" i="45"/>
  <c r="W10" i="45"/>
  <c r="W11" i="45"/>
  <c r="W12" i="45"/>
  <c r="W13" i="45"/>
  <c r="W15" i="45"/>
  <c r="W16" i="45"/>
  <c r="W17" i="45"/>
  <c r="W19" i="45"/>
  <c r="N14" i="45"/>
  <c r="N18" i="45" s="1"/>
  <c r="N20" i="45" s="1"/>
  <c r="N22" i="45" s="1"/>
  <c r="O14" i="45"/>
  <c r="O18" i="45" s="1"/>
  <c r="O20" i="45" s="1"/>
  <c r="O22" i="45" s="1"/>
  <c r="P14" i="45"/>
  <c r="P18" i="45" s="1"/>
  <c r="P20" i="45" s="1"/>
  <c r="P22" i="45" s="1"/>
  <c r="Q14" i="45"/>
  <c r="Q18" i="45" s="1"/>
  <c r="Q20" i="45" s="1"/>
  <c r="Q22" i="45" s="1"/>
  <c r="R14" i="45"/>
  <c r="R18" i="45" s="1"/>
  <c r="R20" i="45" s="1"/>
  <c r="R22" i="45" s="1"/>
  <c r="S14" i="45"/>
  <c r="S18" i="45" s="1"/>
  <c r="S20" i="45" s="1"/>
  <c r="S22" i="45" s="1"/>
  <c r="T14" i="45"/>
  <c r="T18" i="45" s="1"/>
  <c r="T20" i="45" s="1"/>
  <c r="T22" i="45" s="1"/>
  <c r="G14" i="45"/>
  <c r="G18" i="45" s="1"/>
  <c r="G20" i="45" s="1"/>
  <c r="G22" i="45" s="1"/>
  <c r="D14" i="45"/>
  <c r="D18" i="45" s="1"/>
  <c r="D20" i="45" s="1"/>
  <c r="D50" i="51" l="1"/>
  <c r="D52" i="51" s="1"/>
  <c r="D25" i="51"/>
  <c r="D176" i="70"/>
  <c r="D184" i="50"/>
  <c r="D122" i="50"/>
  <c r="D123" i="50" s="1"/>
  <c r="D21" i="45"/>
  <c r="W21" i="45" s="1"/>
  <c r="H51" i="51"/>
  <c r="H52" i="51" s="1"/>
  <c r="H60" i="51" s="1"/>
  <c r="H39" i="51"/>
  <c r="H45" i="51"/>
  <c r="H56" i="51"/>
  <c r="H54" i="51" s="1"/>
  <c r="H25" i="51"/>
  <c r="D51" i="51"/>
  <c r="D98" i="49"/>
  <c r="D137" i="40"/>
  <c r="D27" i="40"/>
  <c r="D31" i="40" s="1"/>
  <c r="AN9" i="52"/>
  <c r="AN13" i="52" s="1"/>
  <c r="AN15" i="52" s="1"/>
  <c r="AN17" i="52" s="1"/>
  <c r="W14" i="45"/>
  <c r="W18" i="45" s="1"/>
  <c r="W20" i="45" s="1"/>
  <c r="J14" i="45"/>
  <c r="J18" i="45" s="1"/>
  <c r="J20" i="45" s="1"/>
  <c r="J22" i="45" s="1"/>
  <c r="D54" i="51"/>
  <c r="D18" i="51"/>
  <c r="W22" i="45" l="1"/>
  <c r="D22" i="45"/>
  <c r="D185" i="50"/>
  <c r="D196" i="50" s="1"/>
  <c r="AD46" i="44"/>
  <c r="AE46" i="44"/>
  <c r="AF46" i="44"/>
  <c r="AG46" i="44"/>
  <c r="AC46" i="44"/>
  <c r="AD50" i="44"/>
  <c r="AD45" i="44" s="1"/>
  <c r="AE50" i="44"/>
  <c r="AF50" i="44"/>
  <c r="AG50" i="44"/>
  <c r="AG45" i="44" s="1"/>
  <c r="AE45" i="44"/>
  <c r="AF45" i="44"/>
  <c r="AD42" i="44"/>
  <c r="AE42" i="44"/>
  <c r="AF42" i="44"/>
  <c r="AG42" i="44"/>
  <c r="AD40" i="44"/>
  <c r="AE40" i="44"/>
  <c r="AF40" i="44"/>
  <c r="AG40" i="44"/>
  <c r="AD34" i="44"/>
  <c r="AG34" i="44"/>
  <c r="AD21" i="44"/>
  <c r="AE21" i="44"/>
  <c r="AF21" i="44"/>
  <c r="AG21" i="44"/>
  <c r="AD15" i="44"/>
  <c r="AE15" i="44"/>
  <c r="AF15" i="44"/>
  <c r="AG15" i="44"/>
  <c r="AD12" i="44"/>
  <c r="AE12" i="44"/>
  <c r="AF12" i="44"/>
  <c r="AG12" i="44"/>
  <c r="AN12" i="44"/>
  <c r="AN15" i="44"/>
  <c r="AN17" i="44"/>
  <c r="AN21" i="44"/>
  <c r="AN34" i="44"/>
  <c r="AN40" i="44"/>
  <c r="AN42" i="44"/>
  <c r="AN46" i="44"/>
  <c r="AN50" i="44"/>
  <c r="AN59" i="44"/>
  <c r="AN66" i="44"/>
  <c r="AN67" i="44"/>
  <c r="AJ17" i="44"/>
  <c r="AJ18" i="44"/>
  <c r="AJ19" i="44"/>
  <c r="AJ20" i="44"/>
  <c r="AJ54" i="44"/>
  <c r="AJ60" i="44"/>
  <c r="AJ61" i="44"/>
  <c r="AJ62" i="44"/>
  <c r="W16" i="44"/>
  <c r="AJ16" i="44" s="1"/>
  <c r="W13" i="44"/>
  <c r="AJ13" i="44" s="1"/>
  <c r="AJ12" i="44" s="1"/>
  <c r="W14" i="44"/>
  <c r="AJ14" i="44" s="1"/>
  <c r="W22" i="44"/>
  <c r="AJ22" i="44" s="1"/>
  <c r="W23" i="44"/>
  <c r="AJ23" i="44" s="1"/>
  <c r="W24" i="44"/>
  <c r="AJ24" i="44" s="1"/>
  <c r="W25" i="44"/>
  <c r="AJ25" i="44" s="1"/>
  <c r="W26" i="44"/>
  <c r="AJ26" i="44" s="1"/>
  <c r="W27" i="44"/>
  <c r="AJ27" i="44" s="1"/>
  <c r="W28" i="44"/>
  <c r="AJ28" i="44" s="1"/>
  <c r="W29" i="44"/>
  <c r="AJ29" i="44" s="1"/>
  <c r="W30" i="44"/>
  <c r="AJ30" i="44" s="1"/>
  <c r="W33" i="44"/>
  <c r="AJ33" i="44" s="1"/>
  <c r="W35" i="44"/>
  <c r="AJ35" i="44" s="1"/>
  <c r="W36" i="44"/>
  <c r="AJ36" i="44" s="1"/>
  <c r="W37" i="44"/>
  <c r="AJ37" i="44" s="1"/>
  <c r="W38" i="44"/>
  <c r="AJ38" i="44" s="1"/>
  <c r="W39" i="44"/>
  <c r="AJ39" i="44" s="1"/>
  <c r="W41" i="44"/>
  <c r="AJ41" i="44" s="1"/>
  <c r="AJ40" i="44" s="1"/>
  <c r="W43" i="44"/>
  <c r="AJ43" i="44" s="1"/>
  <c r="W55" i="44"/>
  <c r="AJ55" i="44" s="1"/>
  <c r="W56" i="44"/>
  <c r="AJ56" i="44" s="1"/>
  <c r="W57" i="44"/>
  <c r="AJ57" i="44" s="1"/>
  <c r="W58" i="44"/>
  <c r="AJ58" i="44" s="1"/>
  <c r="AN64" i="44" s="1"/>
  <c r="W47" i="44"/>
  <c r="AJ47" i="44" s="1"/>
  <c r="AJ46" i="44" s="1"/>
  <c r="W48" i="44"/>
  <c r="AJ48" i="44" s="1"/>
  <c r="W49" i="44"/>
  <c r="AJ49" i="44" s="1"/>
  <c r="W51" i="44"/>
  <c r="AJ51" i="44" s="1"/>
  <c r="W52" i="44"/>
  <c r="AJ52" i="44" s="1"/>
  <c r="Q59" i="44"/>
  <c r="R59" i="44"/>
  <c r="S59" i="44"/>
  <c r="T59" i="44"/>
  <c r="X59" i="44"/>
  <c r="Y59" i="44"/>
  <c r="Z59" i="44"/>
  <c r="Q50" i="44"/>
  <c r="R50" i="44"/>
  <c r="S50" i="44"/>
  <c r="T50" i="44"/>
  <c r="X50" i="44"/>
  <c r="Y50" i="44"/>
  <c r="Z50" i="44"/>
  <c r="Q46" i="44"/>
  <c r="Q45" i="44" s="1"/>
  <c r="R46" i="44"/>
  <c r="R45" i="44" s="1"/>
  <c r="S46" i="44"/>
  <c r="S45" i="44" s="1"/>
  <c r="T46" i="44"/>
  <c r="W46" i="44"/>
  <c r="X46" i="44"/>
  <c r="X45" i="44" s="1"/>
  <c r="Y46" i="44"/>
  <c r="Y45" i="44" s="1"/>
  <c r="Z46" i="44"/>
  <c r="Z45" i="44" s="1"/>
  <c r="Q34" i="44"/>
  <c r="T34" i="44"/>
  <c r="Z34" i="44"/>
  <c r="Q21" i="44"/>
  <c r="R21" i="44"/>
  <c r="S21" i="44"/>
  <c r="T21" i="44"/>
  <c r="W21" i="44"/>
  <c r="X21" i="44"/>
  <c r="Y21" i="44"/>
  <c r="Z21" i="44"/>
  <c r="S12" i="44"/>
  <c r="Q40" i="44"/>
  <c r="R40" i="44"/>
  <c r="S40" i="44"/>
  <c r="T40" i="44"/>
  <c r="W40" i="44"/>
  <c r="X40" i="44"/>
  <c r="Y40" i="44"/>
  <c r="Z40" i="44"/>
  <c r="Q42" i="44"/>
  <c r="R42" i="44"/>
  <c r="S42" i="44"/>
  <c r="T42" i="44"/>
  <c r="T44" i="44" s="1"/>
  <c r="W42" i="44"/>
  <c r="AJ42" i="44" s="1"/>
  <c r="X42" i="44"/>
  <c r="Y42" i="44"/>
  <c r="Z42" i="44"/>
  <c r="Q15" i="44"/>
  <c r="R15" i="44"/>
  <c r="S15" i="44"/>
  <c r="T15" i="44"/>
  <c r="W15" i="44"/>
  <c r="AJ15" i="44" s="1"/>
  <c r="X15" i="44"/>
  <c r="Y15" i="44"/>
  <c r="Z15" i="44"/>
  <c r="Q12" i="44"/>
  <c r="R12" i="44"/>
  <c r="T12" i="44"/>
  <c r="W12" i="44"/>
  <c r="X12" i="44"/>
  <c r="Y12" i="44"/>
  <c r="Z12" i="44"/>
  <c r="Z44" i="44" s="1"/>
  <c r="Z53" i="44" s="1"/>
  <c r="D59" i="44"/>
  <c r="E59" i="44"/>
  <c r="F59" i="44"/>
  <c r="G59" i="44"/>
  <c r="H59" i="44"/>
  <c r="I59" i="44"/>
  <c r="J59" i="44"/>
  <c r="K59" i="44"/>
  <c r="L59" i="44"/>
  <c r="M59" i="44"/>
  <c r="D50" i="44"/>
  <c r="E50" i="44"/>
  <c r="F50" i="44"/>
  <c r="G50" i="44"/>
  <c r="H50" i="44"/>
  <c r="I50" i="44"/>
  <c r="J50" i="44"/>
  <c r="K50" i="44"/>
  <c r="L50" i="44"/>
  <c r="M50" i="44"/>
  <c r="D46" i="44"/>
  <c r="D45" i="44" s="1"/>
  <c r="E46" i="44"/>
  <c r="E45" i="44" s="1"/>
  <c r="F46" i="44"/>
  <c r="F45" i="44" s="1"/>
  <c r="G46" i="44"/>
  <c r="G45" i="44" s="1"/>
  <c r="H46" i="44"/>
  <c r="H45" i="44" s="1"/>
  <c r="I46" i="44"/>
  <c r="I45" i="44" s="1"/>
  <c r="J46" i="44"/>
  <c r="J45" i="44" s="1"/>
  <c r="K46" i="44"/>
  <c r="K45" i="44" s="1"/>
  <c r="L46" i="44"/>
  <c r="L45" i="44" s="1"/>
  <c r="M46" i="44"/>
  <c r="M45" i="44" s="1"/>
  <c r="D42" i="44"/>
  <c r="E42" i="44"/>
  <c r="F42" i="44"/>
  <c r="G42" i="44"/>
  <c r="H42" i="44"/>
  <c r="I42" i="44"/>
  <c r="J42" i="44"/>
  <c r="K42" i="44"/>
  <c r="L42" i="44"/>
  <c r="M42" i="44"/>
  <c r="D40" i="44"/>
  <c r="E40" i="44"/>
  <c r="F40" i="44"/>
  <c r="G40" i="44"/>
  <c r="H40" i="44"/>
  <c r="I40" i="44"/>
  <c r="J40" i="44"/>
  <c r="K40" i="44"/>
  <c r="L40" i="44"/>
  <c r="M40" i="44"/>
  <c r="D21" i="44"/>
  <c r="E21" i="44"/>
  <c r="F21" i="44"/>
  <c r="G21" i="44"/>
  <c r="H21" i="44"/>
  <c r="I21" i="44"/>
  <c r="J21" i="44"/>
  <c r="K21" i="44"/>
  <c r="L21" i="44"/>
  <c r="M21" i="44"/>
  <c r="D34" i="44"/>
  <c r="G34" i="44"/>
  <c r="J34" i="44"/>
  <c r="M34" i="44"/>
  <c r="D15" i="44"/>
  <c r="E15" i="44"/>
  <c r="F15" i="44"/>
  <c r="G15" i="44"/>
  <c r="H15" i="44"/>
  <c r="I15" i="44"/>
  <c r="J15" i="44"/>
  <c r="K15" i="44"/>
  <c r="L15" i="44"/>
  <c r="M15" i="44"/>
  <c r="D12" i="44"/>
  <c r="E12" i="44"/>
  <c r="F12" i="44"/>
  <c r="G12" i="44"/>
  <c r="H12" i="44"/>
  <c r="I12" i="44"/>
  <c r="J12" i="44"/>
  <c r="K12" i="44"/>
  <c r="L12" i="44"/>
  <c r="M12" i="44"/>
  <c r="J73" i="41"/>
  <c r="G73" i="41"/>
  <c r="D73" i="41"/>
  <c r="J77" i="41"/>
  <c r="G77" i="41"/>
  <c r="D77" i="41"/>
  <c r="J81" i="41"/>
  <c r="G81" i="41"/>
  <c r="D81" i="41"/>
  <c r="M90" i="41"/>
  <c r="M91" i="41"/>
  <c r="M68" i="41"/>
  <c r="M69" i="41"/>
  <c r="M70" i="41"/>
  <c r="M74" i="41"/>
  <c r="M75" i="41"/>
  <c r="M78" i="41"/>
  <c r="M79" i="41"/>
  <c r="M80" i="41"/>
  <c r="M82" i="41"/>
  <c r="M83" i="41"/>
  <c r="M84" i="41"/>
  <c r="M85" i="41"/>
  <c r="M86" i="41"/>
  <c r="M87" i="41"/>
  <c r="J67" i="41"/>
  <c r="G67" i="41"/>
  <c r="D67" i="41"/>
  <c r="M62" i="41"/>
  <c r="M63" i="41"/>
  <c r="M64" i="41"/>
  <c r="J61" i="41"/>
  <c r="G61" i="41"/>
  <c r="D61" i="41"/>
  <c r="M57" i="41"/>
  <c r="M58" i="41"/>
  <c r="M59" i="41"/>
  <c r="M60" i="41"/>
  <c r="J55" i="41"/>
  <c r="G55" i="41"/>
  <c r="D55" i="41"/>
  <c r="M7" i="41"/>
  <c r="M8" i="41"/>
  <c r="M9" i="41"/>
  <c r="M10" i="41"/>
  <c r="M11" i="41"/>
  <c r="M12" i="41"/>
  <c r="M14" i="41"/>
  <c r="M15" i="41"/>
  <c r="M16" i="41"/>
  <c r="M17" i="41"/>
  <c r="M18" i="41"/>
  <c r="M21" i="41"/>
  <c r="M22" i="41"/>
  <c r="M23" i="41"/>
  <c r="M24" i="41"/>
  <c r="M29" i="41"/>
  <c r="M30" i="41"/>
  <c r="M33" i="41"/>
  <c r="M34" i="41"/>
  <c r="M36" i="41"/>
  <c r="M37" i="41"/>
  <c r="M38" i="41"/>
  <c r="M39" i="41"/>
  <c r="M42" i="41"/>
  <c r="M43" i="41"/>
  <c r="M44" i="41"/>
  <c r="M45" i="41"/>
  <c r="M46" i="41"/>
  <c r="M47" i="41"/>
  <c r="M48" i="41"/>
  <c r="M49" i="41"/>
  <c r="M50" i="41"/>
  <c r="M51" i="41"/>
  <c r="M54" i="41"/>
  <c r="J40" i="41"/>
  <c r="G40" i="41"/>
  <c r="D40" i="41"/>
  <c r="G27" i="41"/>
  <c r="D35" i="41"/>
  <c r="M35" i="41" s="1"/>
  <c r="D32" i="41"/>
  <c r="M32" i="41" s="1"/>
  <c r="D31" i="41"/>
  <c r="M31" i="41" s="1"/>
  <c r="D28" i="41"/>
  <c r="M28" i="41" s="1"/>
  <c r="J19" i="41"/>
  <c r="G19" i="41"/>
  <c r="J6" i="41"/>
  <c r="J5" i="41" s="1"/>
  <c r="G6" i="41"/>
  <c r="G5" i="41" s="1"/>
  <c r="D6" i="41"/>
  <c r="D5" i="41" s="1"/>
  <c r="D19" i="41"/>
  <c r="D36" i="42"/>
  <c r="D30" i="42" s="1"/>
  <c r="D28" i="42" s="1"/>
  <c r="D34" i="42"/>
  <c r="D23" i="42"/>
  <c r="D15" i="42"/>
  <c r="D16" i="42" s="1"/>
  <c r="D18" i="42"/>
  <c r="M20" i="41" l="1"/>
  <c r="AJ34" i="44"/>
  <c r="D76" i="41"/>
  <c r="D72" i="41" s="1"/>
  <c r="J76" i="41"/>
  <c r="J72" i="41" s="1"/>
  <c r="J44" i="44"/>
  <c r="J53" i="44" s="1"/>
  <c r="D44" i="44"/>
  <c r="D53" i="44" s="1"/>
  <c r="Q44" i="44"/>
  <c r="Q53" i="44" s="1"/>
  <c r="AG44" i="44"/>
  <c r="G76" i="41"/>
  <c r="G88" i="41" s="1"/>
  <c r="M44" i="44"/>
  <c r="M53" i="44" s="1"/>
  <c r="G44" i="44"/>
  <c r="G53" i="44" s="1"/>
  <c r="W34" i="44"/>
  <c r="T45" i="44"/>
  <c r="T53" i="44" s="1"/>
  <c r="D31" i="42"/>
  <c r="D35" i="42" s="1"/>
  <c r="D49" i="42" s="1"/>
  <c r="J71" i="41"/>
  <c r="AN45" i="44"/>
  <c r="AJ50" i="44"/>
  <c r="AJ45" i="44" s="1"/>
  <c r="W50" i="44"/>
  <c r="W45" i="44" s="1"/>
  <c r="W59" i="44"/>
  <c r="AJ59" i="44" s="1"/>
  <c r="AN63" i="44" s="1"/>
  <c r="AD44" i="44"/>
  <c r="AD53" i="44" s="1"/>
  <c r="AG53" i="44"/>
  <c r="AJ21" i="44"/>
  <c r="AJ44" i="44" s="1"/>
  <c r="M67" i="41"/>
  <c r="M61" i="41"/>
  <c r="M55" i="41"/>
  <c r="M40" i="41"/>
  <c r="M19" i="41"/>
  <c r="M6" i="41"/>
  <c r="M5" i="41" s="1"/>
  <c r="G71" i="41"/>
  <c r="G89" i="41" s="1"/>
  <c r="AN65" i="44"/>
  <c r="AN68" i="44"/>
  <c r="AN69" i="44" s="1"/>
  <c r="AN44" i="44"/>
  <c r="AN53" i="44" s="1"/>
  <c r="W44" i="44"/>
  <c r="M73" i="41"/>
  <c r="J88" i="41"/>
  <c r="J89" i="41" s="1"/>
  <c r="M77" i="41"/>
  <c r="M81" i="41"/>
  <c r="D27" i="41"/>
  <c r="M27" i="41" s="1"/>
  <c r="H21" i="76"/>
  <c r="G21" i="76"/>
  <c r="F21" i="76"/>
  <c r="E21" i="76"/>
  <c r="E19" i="76"/>
  <c r="H19" i="76"/>
  <c r="F19" i="76"/>
  <c r="D29" i="72"/>
  <c r="D28" i="72"/>
  <c r="D27" i="72"/>
  <c r="D26" i="72"/>
  <c r="D25" i="72"/>
  <c r="D24" i="72"/>
  <c r="D23" i="72"/>
  <c r="D22" i="72"/>
  <c r="D21" i="72"/>
  <c r="F20" i="72"/>
  <c r="E20" i="72"/>
  <c r="E30" i="72" s="1"/>
  <c r="E13" i="72"/>
  <c r="D13" i="72"/>
  <c r="E11" i="72"/>
  <c r="D11" i="72"/>
  <c r="B177" i="70"/>
  <c r="C171" i="70"/>
  <c r="B171" i="70"/>
  <c r="C165" i="70"/>
  <c r="B165" i="70"/>
  <c r="C162" i="70"/>
  <c r="B162" i="70"/>
  <c r="C156" i="70"/>
  <c r="B156" i="70"/>
  <c r="C153" i="70"/>
  <c r="B153" i="70"/>
  <c r="C150" i="70"/>
  <c r="B150" i="70"/>
  <c r="C139" i="70"/>
  <c r="B139" i="70"/>
  <c r="C136" i="70"/>
  <c r="B136" i="70"/>
  <c r="C131" i="70"/>
  <c r="B131" i="70"/>
  <c r="C116" i="70"/>
  <c r="B116" i="70"/>
  <c r="C104" i="70"/>
  <c r="B104" i="70"/>
  <c r="C99" i="70"/>
  <c r="B99" i="70"/>
  <c r="C86" i="70"/>
  <c r="B86" i="70"/>
  <c r="C76" i="70"/>
  <c r="B76" i="70"/>
  <c r="C59" i="70"/>
  <c r="B59" i="70"/>
  <c r="C53" i="70"/>
  <c r="B53" i="70"/>
  <c r="C41" i="70"/>
  <c r="B41" i="70"/>
  <c r="C34" i="70"/>
  <c r="B34" i="70"/>
  <c r="C24" i="70"/>
  <c r="B24" i="70"/>
  <c r="C17" i="70"/>
  <c r="B17" i="70"/>
  <c r="C7" i="70"/>
  <c r="B7" i="70"/>
  <c r="C176" i="70" l="1"/>
  <c r="B176" i="70"/>
  <c r="D88" i="41"/>
  <c r="D20" i="72"/>
  <c r="H17" i="76"/>
  <c r="H22" i="76" s="1"/>
  <c r="H39" i="76" s="1"/>
  <c r="F17" i="76"/>
  <c r="F22" i="76" s="1"/>
  <c r="F39" i="76" s="1"/>
  <c r="M76" i="41"/>
  <c r="M88" i="41" s="1"/>
  <c r="E17" i="76"/>
  <c r="E22" i="76" s="1"/>
  <c r="E39" i="76" s="1"/>
  <c r="G72" i="41"/>
  <c r="D30" i="72"/>
  <c r="W53" i="44"/>
  <c r="AJ53" i="44"/>
  <c r="M71" i="41"/>
  <c r="D71" i="41"/>
  <c r="M72" i="41"/>
  <c r="G19" i="76"/>
  <c r="G17" i="76" s="1"/>
  <c r="G22" i="76" s="1"/>
  <c r="G39" i="76" s="1"/>
  <c r="D89" i="41" l="1"/>
  <c r="M89" i="41"/>
  <c r="I59" i="62" l="1"/>
  <c r="J58" i="62"/>
  <c r="F12" i="45"/>
  <c r="I12" i="45" s="1"/>
  <c r="F11" i="45"/>
  <c r="F10" i="45"/>
  <c r="F9" i="45"/>
  <c r="F8" i="45"/>
  <c r="C9" i="45"/>
  <c r="I9" i="45" s="1"/>
  <c r="C11" i="45"/>
  <c r="I11" i="45" s="1"/>
  <c r="C10" i="45"/>
  <c r="I10" i="45" s="1"/>
  <c r="C8" i="45"/>
  <c r="H37" i="61" l="1"/>
  <c r="G11" i="61"/>
  <c r="G17" i="61" s="1"/>
  <c r="F11" i="61"/>
  <c r="F17" i="61" s="1"/>
  <c r="G13" i="51"/>
  <c r="G11" i="51"/>
  <c r="C136" i="50" l="1"/>
  <c r="C15" i="49"/>
  <c r="C129" i="40"/>
  <c r="AM59" i="44" l="1"/>
  <c r="L87" i="41" l="1"/>
  <c r="I40" i="41"/>
  <c r="C36" i="42"/>
  <c r="C119" i="50" l="1"/>
  <c r="H20" i="61" l="1"/>
  <c r="C21" i="61"/>
  <c r="D21" i="61" s="1"/>
  <c r="D24" i="61"/>
  <c r="G19" i="51"/>
  <c r="G17" i="51"/>
  <c r="C21" i="51"/>
  <c r="I19" i="45"/>
  <c r="C195" i="50"/>
  <c r="C37" i="40"/>
  <c r="K86" i="41"/>
  <c r="L86" i="41"/>
  <c r="K87" i="41"/>
  <c r="G25" i="51" l="1"/>
  <c r="N42" i="21"/>
  <c r="C20" i="21"/>
  <c r="D20" i="21"/>
  <c r="E20" i="21"/>
  <c r="F20" i="21"/>
  <c r="G20" i="21"/>
  <c r="H20" i="21"/>
  <c r="I20" i="21"/>
  <c r="J20" i="21"/>
  <c r="K20" i="21"/>
  <c r="L20" i="21"/>
  <c r="M20" i="21"/>
  <c r="B20" i="21"/>
  <c r="N19" i="21"/>
  <c r="I15" i="45" l="1"/>
  <c r="I8" i="45"/>
  <c r="G55" i="51" l="1"/>
  <c r="G50" i="51"/>
  <c r="C59" i="51"/>
  <c r="G40" i="51"/>
  <c r="G56" i="51" s="1"/>
  <c r="C56" i="51"/>
  <c r="C38" i="51"/>
  <c r="C19" i="51"/>
  <c r="C17" i="51"/>
  <c r="C190" i="50"/>
  <c r="C169" i="50"/>
  <c r="C138" i="50"/>
  <c r="C114" i="50"/>
  <c r="C126" i="50"/>
  <c r="C4" i="49"/>
  <c r="C98" i="49" s="1"/>
  <c r="C122" i="40"/>
  <c r="C110" i="40"/>
  <c r="C72" i="40"/>
  <c r="C53" i="40"/>
  <c r="C28" i="40"/>
  <c r="C21" i="40"/>
  <c r="C15" i="40"/>
  <c r="C9" i="40"/>
  <c r="AM16" i="52"/>
  <c r="AM14" i="52"/>
  <c r="AM12" i="52"/>
  <c r="AM11" i="52"/>
  <c r="AM10" i="52"/>
  <c r="AM8" i="52"/>
  <c r="AM7" i="52"/>
  <c r="AM6" i="52"/>
  <c r="AM5" i="52"/>
  <c r="AM4" i="52"/>
  <c r="AM3" i="52"/>
  <c r="AG9" i="52"/>
  <c r="AG13" i="52" s="1"/>
  <c r="AG15" i="52" s="1"/>
  <c r="T9" i="52"/>
  <c r="T13" i="52" s="1"/>
  <c r="T15" i="52" s="1"/>
  <c r="C9" i="52"/>
  <c r="C13" i="52" s="1"/>
  <c r="V19" i="45"/>
  <c r="V17" i="45"/>
  <c r="V16" i="45"/>
  <c r="V15" i="45"/>
  <c r="V13" i="45"/>
  <c r="V12" i="45"/>
  <c r="V11" i="45"/>
  <c r="V10" i="45"/>
  <c r="V9" i="45"/>
  <c r="V14" i="45" s="1"/>
  <c r="V8" i="45"/>
  <c r="M14" i="45"/>
  <c r="M18" i="45" s="1"/>
  <c r="F14" i="45"/>
  <c r="F18" i="45" s="1"/>
  <c r="F20" i="45" s="1"/>
  <c r="F22" i="45" s="1"/>
  <c r="C14" i="45"/>
  <c r="C18" i="45" s="1"/>
  <c r="AM67" i="44"/>
  <c r="AM66" i="44"/>
  <c r="AM50" i="44"/>
  <c r="AM46" i="44"/>
  <c r="AM42" i="44"/>
  <c r="AM40" i="44"/>
  <c r="AM34" i="44"/>
  <c r="AM21" i="44"/>
  <c r="AM17" i="44"/>
  <c r="AM15" i="44"/>
  <c r="AM12" i="44"/>
  <c r="AI61" i="44"/>
  <c r="AI60" i="44"/>
  <c r="AI54" i="44"/>
  <c r="AI20" i="44"/>
  <c r="AI19" i="44"/>
  <c r="AI18" i="44"/>
  <c r="AI17" i="44"/>
  <c r="AF59" i="44"/>
  <c r="AF35" i="44"/>
  <c r="AF34" i="44" s="1"/>
  <c r="AF44" i="44" s="1"/>
  <c r="AC59" i="44"/>
  <c r="AC50" i="44"/>
  <c r="AC42" i="44"/>
  <c r="AC40" i="44"/>
  <c r="AC35" i="44"/>
  <c r="AC34" i="44" s="1"/>
  <c r="AC21" i="44"/>
  <c r="AC15" i="44"/>
  <c r="AC12" i="44"/>
  <c r="Y35" i="44"/>
  <c r="Y34" i="44" s="1"/>
  <c r="Y44" i="44" s="1"/>
  <c r="Y53" i="44" s="1"/>
  <c r="V13" i="44"/>
  <c r="V62" i="44"/>
  <c r="AI62" i="44" s="1"/>
  <c r="V58" i="44"/>
  <c r="AI58" i="44" s="1"/>
  <c r="V57" i="44"/>
  <c r="V56" i="44"/>
  <c r="V55" i="44"/>
  <c r="V52" i="44"/>
  <c r="AI52" i="44" s="1"/>
  <c r="V51" i="44"/>
  <c r="V49" i="44"/>
  <c r="V48" i="44"/>
  <c r="AI48" i="44" s="1"/>
  <c r="V47" i="44"/>
  <c r="V43" i="44"/>
  <c r="V41" i="44"/>
  <c r="V40" i="44" s="1"/>
  <c r="V39" i="44"/>
  <c r="AI39" i="44" s="1"/>
  <c r="V38" i="44"/>
  <c r="AI38" i="44" s="1"/>
  <c r="V37" i="44"/>
  <c r="V36" i="44"/>
  <c r="V33" i="44"/>
  <c r="V30" i="44"/>
  <c r="V29" i="44"/>
  <c r="AI29" i="44" s="1"/>
  <c r="V28" i="44"/>
  <c r="AI28" i="44" s="1"/>
  <c r="V27" i="44"/>
  <c r="V26" i="44"/>
  <c r="V25" i="44"/>
  <c r="AI25" i="44" s="1"/>
  <c r="V24" i="44"/>
  <c r="AI24" i="44" s="1"/>
  <c r="V23" i="44"/>
  <c r="V22" i="44"/>
  <c r="V21" i="44" s="1"/>
  <c r="V16" i="44"/>
  <c r="V14" i="44"/>
  <c r="S35" i="44"/>
  <c r="S34" i="44" s="1"/>
  <c r="S44" i="44" s="1"/>
  <c r="S53" i="44" s="1"/>
  <c r="P59" i="44"/>
  <c r="P50" i="44"/>
  <c r="P46" i="44"/>
  <c r="P42" i="44"/>
  <c r="P40" i="44"/>
  <c r="P35" i="44"/>
  <c r="P34" i="44" s="1"/>
  <c r="P21" i="44"/>
  <c r="P15" i="44"/>
  <c r="P12" i="44"/>
  <c r="L35" i="44"/>
  <c r="L34" i="44" s="1"/>
  <c r="L44" i="44" s="1"/>
  <c r="L53" i="44" s="1"/>
  <c r="I35" i="44"/>
  <c r="I34" i="44" s="1"/>
  <c r="I44" i="44" s="1"/>
  <c r="I53" i="44" s="1"/>
  <c r="F35" i="44"/>
  <c r="F34" i="44" s="1"/>
  <c r="F44" i="44" s="1"/>
  <c r="F53" i="44" s="1"/>
  <c r="C59" i="44"/>
  <c r="C50" i="44"/>
  <c r="C46" i="44"/>
  <c r="C42" i="44"/>
  <c r="C40" i="44"/>
  <c r="C34" i="44"/>
  <c r="C21" i="44"/>
  <c r="C15" i="44"/>
  <c r="C12" i="44"/>
  <c r="L91" i="41"/>
  <c r="L90" i="41"/>
  <c r="L85" i="41"/>
  <c r="L84" i="41"/>
  <c r="L83" i="41"/>
  <c r="L82" i="41"/>
  <c r="L80" i="41"/>
  <c r="L79" i="41"/>
  <c r="L78" i="41"/>
  <c r="L75" i="41"/>
  <c r="L74" i="41"/>
  <c r="L70" i="41"/>
  <c r="L69" i="41"/>
  <c r="L68" i="41"/>
  <c r="L64" i="41"/>
  <c r="L63" i="41"/>
  <c r="L62" i="41"/>
  <c r="L60" i="41"/>
  <c r="L59" i="41"/>
  <c r="L58" i="41"/>
  <c r="L57" i="41"/>
  <c r="L54" i="41"/>
  <c r="L51" i="41"/>
  <c r="L50" i="41"/>
  <c r="L49" i="41"/>
  <c r="L48" i="41"/>
  <c r="L47" i="41"/>
  <c r="L46" i="41"/>
  <c r="L44" i="41"/>
  <c r="L43" i="41"/>
  <c r="L42" i="41"/>
  <c r="L39" i="41"/>
  <c r="L38" i="41"/>
  <c r="L37" i="41"/>
  <c r="L36" i="41"/>
  <c r="L34" i="41"/>
  <c r="L33" i="41"/>
  <c r="L30" i="41"/>
  <c r="L29" i="41"/>
  <c r="L24" i="41"/>
  <c r="L23" i="41"/>
  <c r="L22" i="41"/>
  <c r="L21" i="41"/>
  <c r="L18" i="41"/>
  <c r="L17" i="41"/>
  <c r="L16" i="41"/>
  <c r="L15" i="41"/>
  <c r="L14" i="41"/>
  <c r="L12" i="41"/>
  <c r="L11" i="41"/>
  <c r="L10" i="41"/>
  <c r="L9" i="41"/>
  <c r="L7" i="41"/>
  <c r="L8" i="41"/>
  <c r="I81" i="41"/>
  <c r="I77" i="41"/>
  <c r="I73" i="41"/>
  <c r="I67" i="41"/>
  <c r="I61" i="41"/>
  <c r="I55" i="41"/>
  <c r="I19" i="41"/>
  <c r="I6" i="41"/>
  <c r="I5" i="41" s="1"/>
  <c r="F81" i="41"/>
  <c r="F77" i="41"/>
  <c r="F73" i="41"/>
  <c r="F67" i="41"/>
  <c r="F61" i="41"/>
  <c r="F55" i="41"/>
  <c r="F45" i="41"/>
  <c r="F40" i="41" s="1"/>
  <c r="F27" i="41"/>
  <c r="F19" i="41"/>
  <c r="F6" i="41"/>
  <c r="F5" i="41" s="1"/>
  <c r="C81" i="41"/>
  <c r="C77" i="41"/>
  <c r="C73" i="41"/>
  <c r="C67" i="41"/>
  <c r="C61" i="41"/>
  <c r="C55" i="41"/>
  <c r="C40" i="41"/>
  <c r="C35" i="41"/>
  <c r="C32" i="41"/>
  <c r="C28" i="41"/>
  <c r="L28" i="41" s="1"/>
  <c r="C19" i="41"/>
  <c r="C6" i="41"/>
  <c r="C5" i="41" s="1"/>
  <c r="C34" i="42"/>
  <c r="C28" i="42"/>
  <c r="C23" i="42"/>
  <c r="C18" i="42"/>
  <c r="C15" i="42"/>
  <c r="C11" i="42"/>
  <c r="J71" i="62"/>
  <c r="J72" i="62"/>
  <c r="J73" i="62"/>
  <c r="J74" i="62"/>
  <c r="E79" i="62"/>
  <c r="E87" i="62"/>
  <c r="N48" i="21"/>
  <c r="F40" i="51"/>
  <c r="F56" i="51" s="1"/>
  <c r="F38" i="51"/>
  <c r="F19" i="51"/>
  <c r="F55" i="51" s="1"/>
  <c r="F54" i="51" s="1"/>
  <c r="F11" i="51"/>
  <c r="F17" i="51" s="1"/>
  <c r="F50" i="51" s="1"/>
  <c r="B58" i="51"/>
  <c r="B42" i="51"/>
  <c r="B59" i="51" s="1"/>
  <c r="B40" i="51"/>
  <c r="B56" i="51" s="1"/>
  <c r="B38" i="51"/>
  <c r="B19" i="51"/>
  <c r="B17" i="51"/>
  <c r="B195" i="50"/>
  <c r="B190" i="50"/>
  <c r="B169" i="50"/>
  <c r="B142" i="50" s="1"/>
  <c r="B138" i="50"/>
  <c r="B126" i="50"/>
  <c r="B119" i="50"/>
  <c r="B114" i="50"/>
  <c r="B35" i="50"/>
  <c r="B23" i="50"/>
  <c r="B15" i="49"/>
  <c r="B4" i="49"/>
  <c r="B129" i="40"/>
  <c r="B110" i="40"/>
  <c r="B72" i="40"/>
  <c r="B53" i="40"/>
  <c r="B37" i="40"/>
  <c r="B28" i="40"/>
  <c r="B21" i="40"/>
  <c r="B15" i="40"/>
  <c r="B9" i="40"/>
  <c r="AF9" i="52"/>
  <c r="AF13" i="52" s="1"/>
  <c r="AF15" i="52" s="1"/>
  <c r="AF17" i="52" s="1"/>
  <c r="S9" i="52"/>
  <c r="S13" i="52" s="1"/>
  <c r="S15" i="52" s="1"/>
  <c r="S17" i="52" s="1"/>
  <c r="B9" i="52"/>
  <c r="B13" i="52" s="1"/>
  <c r="B15" i="52" s="1"/>
  <c r="B17" i="52" s="1"/>
  <c r="L14" i="45"/>
  <c r="L18" i="45" s="1"/>
  <c r="L20" i="45" s="1"/>
  <c r="L22" i="45" s="1"/>
  <c r="H19" i="45"/>
  <c r="H17" i="45"/>
  <c r="U17" i="45" s="1"/>
  <c r="H16" i="45"/>
  <c r="U16" i="45" s="1"/>
  <c r="H15" i="45"/>
  <c r="U15" i="45" s="1"/>
  <c r="H13" i="45"/>
  <c r="H12" i="45"/>
  <c r="H11" i="45"/>
  <c r="U11" i="45" s="1"/>
  <c r="H10" i="45"/>
  <c r="U10" i="45" s="1"/>
  <c r="H9" i="45"/>
  <c r="H8" i="45"/>
  <c r="U8" i="45" s="1"/>
  <c r="E14" i="45"/>
  <c r="E18" i="45" s="1"/>
  <c r="E20" i="45" s="1"/>
  <c r="E22" i="45" s="1"/>
  <c r="B14" i="45"/>
  <c r="B18" i="45" s="1"/>
  <c r="B20" i="45" s="1"/>
  <c r="B21" i="45" s="1"/>
  <c r="AL67" i="44"/>
  <c r="AL66" i="44"/>
  <c r="AL59" i="44"/>
  <c r="AL50" i="44"/>
  <c r="AL46" i="44"/>
  <c r="AL42" i="44"/>
  <c r="AL40" i="44"/>
  <c r="AL34" i="44"/>
  <c r="AL21" i="44"/>
  <c r="AL17" i="44"/>
  <c r="AL15" i="44"/>
  <c r="AL12" i="44"/>
  <c r="AE59" i="44"/>
  <c r="AE35" i="44"/>
  <c r="AE34" i="44" s="1"/>
  <c r="AE44" i="44" s="1"/>
  <c r="AB59" i="44"/>
  <c r="AB50" i="44"/>
  <c r="AB46" i="44"/>
  <c r="AB42" i="44"/>
  <c r="AB40" i="44"/>
  <c r="AB35" i="44"/>
  <c r="AB34" i="44" s="1"/>
  <c r="AB21" i="44"/>
  <c r="AB15" i="44"/>
  <c r="AB12" i="44"/>
  <c r="X35" i="44"/>
  <c r="X34" i="44" s="1"/>
  <c r="X44" i="44" s="1"/>
  <c r="X53" i="44" s="1"/>
  <c r="R35" i="44"/>
  <c r="R34" i="44" s="1"/>
  <c r="R44" i="44" s="1"/>
  <c r="R53" i="44" s="1"/>
  <c r="O59" i="44"/>
  <c r="O50" i="44"/>
  <c r="O46" i="44"/>
  <c r="O42" i="44"/>
  <c r="O40" i="44"/>
  <c r="O35" i="44"/>
  <c r="O34" i="44" s="1"/>
  <c r="O21" i="44"/>
  <c r="O15" i="44"/>
  <c r="O12" i="44"/>
  <c r="K35" i="44"/>
  <c r="K34" i="44" s="1"/>
  <c r="K44" i="44" s="1"/>
  <c r="K53" i="44" s="1"/>
  <c r="H35" i="44"/>
  <c r="H34" i="44" s="1"/>
  <c r="H44" i="44" s="1"/>
  <c r="H53" i="44" s="1"/>
  <c r="E35" i="44"/>
  <c r="E34" i="44" s="1"/>
  <c r="E44" i="44" s="1"/>
  <c r="E53" i="44" s="1"/>
  <c r="B59" i="44"/>
  <c r="B50" i="44"/>
  <c r="B46" i="44"/>
  <c r="B42" i="44"/>
  <c r="B40" i="44"/>
  <c r="B34" i="44"/>
  <c r="B21" i="44"/>
  <c r="B15" i="44"/>
  <c r="B12" i="44"/>
  <c r="H81" i="41"/>
  <c r="H77" i="41"/>
  <c r="H73" i="41"/>
  <c r="H67" i="41"/>
  <c r="H61" i="41"/>
  <c r="H55" i="41"/>
  <c r="H40" i="41"/>
  <c r="H19" i="41"/>
  <c r="H6" i="41"/>
  <c r="H5" i="41" s="1"/>
  <c r="E81" i="41"/>
  <c r="E77" i="41"/>
  <c r="E73" i="41"/>
  <c r="E67" i="41"/>
  <c r="E61" i="41"/>
  <c r="E55" i="41"/>
  <c r="E45" i="41"/>
  <c r="E40" i="41" s="1"/>
  <c r="E27" i="41"/>
  <c r="E19" i="41"/>
  <c r="E6" i="41"/>
  <c r="E5" i="41" s="1"/>
  <c r="B81" i="41"/>
  <c r="B77" i="41"/>
  <c r="B73" i="41"/>
  <c r="B67" i="41"/>
  <c r="B61" i="41"/>
  <c r="B55" i="41"/>
  <c r="B45" i="41"/>
  <c r="B40" i="41" s="1"/>
  <c r="K40" i="41" s="1"/>
  <c r="B35" i="41"/>
  <c r="B32" i="41"/>
  <c r="B28" i="41"/>
  <c r="B19" i="41"/>
  <c r="B6" i="41"/>
  <c r="B5" i="41" s="1"/>
  <c r="B36" i="42"/>
  <c r="B34" i="42"/>
  <c r="B30" i="42"/>
  <c r="B28" i="42" s="1"/>
  <c r="B23" i="42"/>
  <c r="B18" i="42"/>
  <c r="B15" i="42"/>
  <c r="B11" i="42"/>
  <c r="E60" i="62"/>
  <c r="E30" i="62"/>
  <c r="E48" i="62"/>
  <c r="E19" i="62"/>
  <c r="E52" i="62"/>
  <c r="E53" i="62"/>
  <c r="E38" i="62"/>
  <c r="E39" i="62"/>
  <c r="E40" i="62"/>
  <c r="E41" i="62"/>
  <c r="E37" i="62"/>
  <c r="E51" i="62"/>
  <c r="E86" i="62"/>
  <c r="E69" i="62"/>
  <c r="E70" i="62"/>
  <c r="E68" i="62"/>
  <c r="J69" i="62"/>
  <c r="J70" i="62"/>
  <c r="J68" i="62"/>
  <c r="J83" i="62"/>
  <c r="J84" i="62"/>
  <c r="J85" i="62"/>
  <c r="J86" i="62"/>
  <c r="J87" i="62"/>
  <c r="J82" i="62"/>
  <c r="J52" i="62"/>
  <c r="J53" i="62"/>
  <c r="J54" i="62"/>
  <c r="J55" i="62"/>
  <c r="J56" i="62"/>
  <c r="J57" i="62"/>
  <c r="J51" i="62"/>
  <c r="J38" i="62"/>
  <c r="J39" i="62"/>
  <c r="J40" i="62"/>
  <c r="J41" i="62"/>
  <c r="J42" i="62"/>
  <c r="J43" i="62"/>
  <c r="J44" i="62"/>
  <c r="J45" i="62"/>
  <c r="J37" i="62"/>
  <c r="E24" i="62"/>
  <c r="E23" i="62"/>
  <c r="E22" i="62"/>
  <c r="E11" i="62"/>
  <c r="E9" i="62"/>
  <c r="J11" i="62"/>
  <c r="J12" i="62"/>
  <c r="J13" i="62"/>
  <c r="J14" i="62"/>
  <c r="J15" i="62"/>
  <c r="J16" i="62"/>
  <c r="J17" i="62"/>
  <c r="J18" i="62" s="1"/>
  <c r="J20" i="62" s="1"/>
  <c r="J19" i="62"/>
  <c r="J24" i="62"/>
  <c r="J25" i="62"/>
  <c r="J26" i="62"/>
  <c r="J27" i="62"/>
  <c r="J22" i="62"/>
  <c r="J30" i="62"/>
  <c r="E8" i="62"/>
  <c r="I62" i="62"/>
  <c r="I47" i="62"/>
  <c r="I49" i="62" s="1"/>
  <c r="I29" i="62"/>
  <c r="H29" i="62"/>
  <c r="H31" i="62" s="1"/>
  <c r="E10" i="62"/>
  <c r="J23" i="62"/>
  <c r="J9" i="62"/>
  <c r="J10" i="62"/>
  <c r="J8" i="62"/>
  <c r="I89" i="62"/>
  <c r="H89" i="62"/>
  <c r="G89" i="62"/>
  <c r="D86" i="62"/>
  <c r="D89" i="62" s="1"/>
  <c r="C86" i="62"/>
  <c r="C89" i="62" s="1"/>
  <c r="B86" i="62"/>
  <c r="B89" i="62" s="1"/>
  <c r="I78" i="62"/>
  <c r="I80" i="62" s="1"/>
  <c r="H78" i="62"/>
  <c r="H80" i="62" s="1"/>
  <c r="G78" i="62"/>
  <c r="G80" i="62" s="1"/>
  <c r="D78" i="62"/>
  <c r="D80" i="62" s="1"/>
  <c r="C78" i="62"/>
  <c r="C80" i="62" s="1"/>
  <c r="B78" i="62"/>
  <c r="B80" i="62" s="1"/>
  <c r="H59" i="62"/>
  <c r="H62" i="62" s="1"/>
  <c r="G59" i="62"/>
  <c r="G62" i="62" s="1"/>
  <c r="D59" i="62"/>
  <c r="D62" i="62" s="1"/>
  <c r="C59" i="62"/>
  <c r="C62" i="62" s="1"/>
  <c r="B59" i="62"/>
  <c r="B62" i="62" s="1"/>
  <c r="H47" i="62"/>
  <c r="H49" i="62" s="1"/>
  <c r="G47" i="62"/>
  <c r="G49" i="62" s="1"/>
  <c r="D47" i="62"/>
  <c r="D49" i="62" s="1"/>
  <c r="C47" i="62"/>
  <c r="C49" i="62" s="1"/>
  <c r="B47" i="62"/>
  <c r="B49" i="62" s="1"/>
  <c r="G29" i="62"/>
  <c r="G31" i="62" s="1"/>
  <c r="D29" i="62"/>
  <c r="C29" i="62"/>
  <c r="C31" i="62" s="1"/>
  <c r="B29" i="62"/>
  <c r="B31" i="62" s="1"/>
  <c r="I18" i="62"/>
  <c r="I20" i="62" s="1"/>
  <c r="H18" i="62"/>
  <c r="H20" i="62" s="1"/>
  <c r="G18" i="62"/>
  <c r="G20" i="62" s="1"/>
  <c r="D18" i="62"/>
  <c r="D20" i="62" s="1"/>
  <c r="B18" i="62"/>
  <c r="B20" i="62" s="1"/>
  <c r="C18" i="62"/>
  <c r="C20" i="62" s="1"/>
  <c r="C26" i="21"/>
  <c r="D26" i="21"/>
  <c r="D27" i="21" s="1"/>
  <c r="D32" i="21" s="1"/>
  <c r="E26" i="21"/>
  <c r="F26" i="21"/>
  <c r="G26" i="21"/>
  <c r="H26" i="21"/>
  <c r="I26" i="21"/>
  <c r="J26" i="21"/>
  <c r="J27" i="21" s="1"/>
  <c r="J32" i="21" s="1"/>
  <c r="K26" i="21"/>
  <c r="L26" i="21"/>
  <c r="M26" i="21"/>
  <c r="B26" i="21"/>
  <c r="O46" i="21"/>
  <c r="K44" i="21"/>
  <c r="I44" i="21"/>
  <c r="G44" i="21"/>
  <c r="D44" i="21"/>
  <c r="C44" i="21"/>
  <c r="G19" i="61"/>
  <c r="G55" i="61" s="1"/>
  <c r="G50" i="61"/>
  <c r="H16" i="61"/>
  <c r="D41" i="61"/>
  <c r="D40" i="61" s="1"/>
  <c r="H42" i="61"/>
  <c r="H40" i="61" s="1"/>
  <c r="H56" i="61" s="1"/>
  <c r="H31" i="61"/>
  <c r="H32" i="61"/>
  <c r="H34" i="61"/>
  <c r="H35" i="61"/>
  <c r="H36" i="61"/>
  <c r="H30" i="61"/>
  <c r="H8" i="61"/>
  <c r="H9" i="61"/>
  <c r="H10" i="61"/>
  <c r="H12" i="61"/>
  <c r="H13" i="61"/>
  <c r="H14" i="61"/>
  <c r="H15" i="61"/>
  <c r="H7" i="61"/>
  <c r="D31" i="61"/>
  <c r="D32" i="61"/>
  <c r="D30" i="61"/>
  <c r="D8" i="61"/>
  <c r="D9" i="61"/>
  <c r="D10" i="61"/>
  <c r="D11" i="61"/>
  <c r="D12" i="61"/>
  <c r="D13" i="61"/>
  <c r="D7" i="61"/>
  <c r="D58" i="61"/>
  <c r="C58" i="61"/>
  <c r="B58" i="61"/>
  <c r="D42" i="61"/>
  <c r="D59" i="61" s="1"/>
  <c r="C42" i="61"/>
  <c r="C59" i="61" s="1"/>
  <c r="B42" i="61"/>
  <c r="B59" i="61" s="1"/>
  <c r="B57" i="61" s="1"/>
  <c r="G40" i="61"/>
  <c r="G56" i="61" s="1"/>
  <c r="F40" i="61"/>
  <c r="F56" i="61" s="1"/>
  <c r="C40" i="61"/>
  <c r="C56" i="61" s="1"/>
  <c r="B40" i="61"/>
  <c r="B56" i="61" s="1"/>
  <c r="F38" i="61"/>
  <c r="F51" i="61" s="1"/>
  <c r="C38" i="61"/>
  <c r="C51" i="61" s="1"/>
  <c r="B38" i="61"/>
  <c r="B51" i="61"/>
  <c r="I33" i="61"/>
  <c r="H19" i="61"/>
  <c r="H55" i="61" s="1"/>
  <c r="F19" i="61"/>
  <c r="F55" i="61" s="1"/>
  <c r="F54" i="61" s="1"/>
  <c r="C19" i="61"/>
  <c r="B19" i="61"/>
  <c r="B55" i="61" s="1"/>
  <c r="C17" i="61"/>
  <c r="B17" i="61"/>
  <c r="I13" i="61"/>
  <c r="I11" i="61"/>
  <c r="I9" i="61"/>
  <c r="AL16" i="52"/>
  <c r="AL14" i="52"/>
  <c r="AL12" i="52"/>
  <c r="AL11" i="52"/>
  <c r="AL10" i="52"/>
  <c r="AL8" i="52"/>
  <c r="AL7" i="52"/>
  <c r="AL6" i="52"/>
  <c r="N6" i="52"/>
  <c r="N9" i="52" s="1"/>
  <c r="AL5" i="52"/>
  <c r="AL4" i="52"/>
  <c r="AL3" i="52"/>
  <c r="K43" i="41"/>
  <c r="K44" i="41"/>
  <c r="K46" i="41"/>
  <c r="K47" i="41"/>
  <c r="K48" i="41"/>
  <c r="K49" i="41"/>
  <c r="K50" i="41"/>
  <c r="K51" i="41"/>
  <c r="K54" i="41"/>
  <c r="K42" i="41"/>
  <c r="U19" i="45"/>
  <c r="U13" i="45"/>
  <c r="U12" i="45"/>
  <c r="U9" i="45"/>
  <c r="U62" i="44"/>
  <c r="AH62" i="44" s="1"/>
  <c r="AK62" i="44" s="1"/>
  <c r="AH61" i="44"/>
  <c r="AK60" i="44"/>
  <c r="U58" i="44"/>
  <c r="AH58" i="44" s="1"/>
  <c r="U57" i="44"/>
  <c r="AH57" i="44" s="1"/>
  <c r="AK57" i="44" s="1"/>
  <c r="U56" i="44"/>
  <c r="AH56" i="44" s="1"/>
  <c r="AK56" i="44" s="1"/>
  <c r="U55" i="44"/>
  <c r="AH54" i="44"/>
  <c r="AQ53" i="44"/>
  <c r="U52" i="44"/>
  <c r="AH52" i="44" s="1"/>
  <c r="U51" i="44"/>
  <c r="AK50" i="44"/>
  <c r="AK45" i="44" s="1"/>
  <c r="U49" i="44"/>
  <c r="AH49" i="44" s="1"/>
  <c r="U48" i="44"/>
  <c r="AH48" i="44" s="1"/>
  <c r="U47" i="44"/>
  <c r="AQ44" i="44"/>
  <c r="U43" i="44"/>
  <c r="U41" i="44"/>
  <c r="U39" i="44"/>
  <c r="AH39" i="44" s="1"/>
  <c r="U38" i="44"/>
  <c r="AH38" i="44" s="1"/>
  <c r="U37" i="44"/>
  <c r="AH37" i="44" s="1"/>
  <c r="U36" i="44"/>
  <c r="AH36" i="44" s="1"/>
  <c r="U33" i="44"/>
  <c r="AH33" i="44" s="1"/>
  <c r="AK33" i="44" s="1"/>
  <c r="U30" i="44"/>
  <c r="AH30" i="44" s="1"/>
  <c r="AK30" i="44" s="1"/>
  <c r="U29" i="44"/>
  <c r="AH29" i="44" s="1"/>
  <c r="AK29" i="44" s="1"/>
  <c r="U28" i="44"/>
  <c r="AH28" i="44" s="1"/>
  <c r="AK28" i="44" s="1"/>
  <c r="U27" i="44"/>
  <c r="AH27" i="44" s="1"/>
  <c r="AK27" i="44" s="1"/>
  <c r="U26" i="44"/>
  <c r="AH26" i="44" s="1"/>
  <c r="AK26" i="44" s="1"/>
  <c r="U25" i="44"/>
  <c r="AH25" i="44" s="1"/>
  <c r="AK25" i="44" s="1"/>
  <c r="AH24" i="44"/>
  <c r="AK24" i="44" s="1"/>
  <c r="U23" i="44"/>
  <c r="AH23" i="44" s="1"/>
  <c r="U22" i="44"/>
  <c r="AQ21" i="44"/>
  <c r="AH20" i="44"/>
  <c r="AH19" i="44"/>
  <c r="AH18" i="44"/>
  <c r="AK18" i="44" s="1"/>
  <c r="AH17" i="44"/>
  <c r="AK17" i="44" s="1"/>
  <c r="U16" i="44"/>
  <c r="AK15" i="44"/>
  <c r="U14" i="44"/>
  <c r="AH14" i="44" s="1"/>
  <c r="U13" i="44"/>
  <c r="AK12" i="44"/>
  <c r="K91" i="41"/>
  <c r="K90" i="41"/>
  <c r="K85" i="41"/>
  <c r="K84" i="41"/>
  <c r="K83" i="41"/>
  <c r="K82" i="41"/>
  <c r="K80" i="41"/>
  <c r="K79" i="41"/>
  <c r="K78" i="41"/>
  <c r="K75" i="41"/>
  <c r="K74" i="41"/>
  <c r="K73" i="41"/>
  <c r="P71" i="41"/>
  <c r="K70" i="41"/>
  <c r="K69" i="41"/>
  <c r="K68" i="41"/>
  <c r="K64" i="41"/>
  <c r="K63" i="41"/>
  <c r="K62" i="41"/>
  <c r="K60" i="41"/>
  <c r="K59" i="41"/>
  <c r="K58" i="41"/>
  <c r="K57" i="41"/>
  <c r="K39" i="41"/>
  <c r="K36" i="41"/>
  <c r="K35" i="41"/>
  <c r="K34" i="41"/>
  <c r="K33" i="41"/>
  <c r="K32" i="41"/>
  <c r="K29" i="41"/>
  <c r="K28" i="41"/>
  <c r="K24" i="41"/>
  <c r="K23" i="41"/>
  <c r="K22" i="41"/>
  <c r="K21" i="41"/>
  <c r="K18" i="41"/>
  <c r="K17" i="41"/>
  <c r="K16" i="41"/>
  <c r="K15" i="41"/>
  <c r="K14" i="41"/>
  <c r="K12" i="41"/>
  <c r="K11" i="41"/>
  <c r="K10" i="41"/>
  <c r="K9" i="41"/>
  <c r="K8" i="41"/>
  <c r="K7" i="41"/>
  <c r="N21" i="21"/>
  <c r="N8" i="21"/>
  <c r="N17" i="21"/>
  <c r="B27" i="21"/>
  <c r="B39" i="21"/>
  <c r="B44" i="21"/>
  <c r="C27" i="21"/>
  <c r="C32" i="21" s="1"/>
  <c r="C39" i="21"/>
  <c r="D39" i="21"/>
  <c r="E27" i="21"/>
  <c r="E39" i="21"/>
  <c r="E44" i="21"/>
  <c r="F27" i="21"/>
  <c r="F32" i="21" s="1"/>
  <c r="F39" i="21"/>
  <c r="F44" i="21"/>
  <c r="G27" i="21"/>
  <c r="G32" i="21" s="1"/>
  <c r="G39" i="21"/>
  <c r="G45" i="21" s="1"/>
  <c r="G47" i="21" s="1"/>
  <c r="H27" i="21"/>
  <c r="H32" i="21" s="1"/>
  <c r="H39" i="21"/>
  <c r="H44" i="21"/>
  <c r="I27" i="21"/>
  <c r="I32" i="21" s="1"/>
  <c r="I39" i="21"/>
  <c r="J39" i="21"/>
  <c r="J44" i="21"/>
  <c r="K27" i="21"/>
  <c r="K32" i="21" s="1"/>
  <c r="K39" i="21"/>
  <c r="L27" i="21"/>
  <c r="L32" i="21" s="1"/>
  <c r="L39" i="21"/>
  <c r="L44" i="21"/>
  <c r="N9" i="21"/>
  <c r="N10" i="21"/>
  <c r="N11" i="21"/>
  <c r="N12" i="21"/>
  <c r="N13" i="21"/>
  <c r="N14" i="21"/>
  <c r="N15" i="21"/>
  <c r="N16" i="21"/>
  <c r="N18" i="21"/>
  <c r="M27" i="21"/>
  <c r="M32" i="21" s="1"/>
  <c r="N22" i="21"/>
  <c r="N23" i="21"/>
  <c r="N24" i="21"/>
  <c r="N25" i="21"/>
  <c r="N28" i="21"/>
  <c r="N29" i="21"/>
  <c r="N30" i="21"/>
  <c r="N31" i="21"/>
  <c r="N34" i="21"/>
  <c r="N36" i="21"/>
  <c r="N35" i="21"/>
  <c r="N37" i="21"/>
  <c r="N38" i="21"/>
  <c r="M39" i="21"/>
  <c r="M44" i="21"/>
  <c r="N40" i="21"/>
  <c r="N41" i="21"/>
  <c r="N43" i="21"/>
  <c r="N46" i="21"/>
  <c r="O6" i="52"/>
  <c r="O9" i="52" s="1"/>
  <c r="H11" i="61"/>
  <c r="B45" i="61"/>
  <c r="I31" i="62"/>
  <c r="F50" i="61"/>
  <c r="K67" i="41"/>
  <c r="C50" i="61"/>
  <c r="B122" i="50"/>
  <c r="B122" i="40"/>
  <c r="E18" i="62"/>
  <c r="B76" i="41"/>
  <c r="B72" i="41" s="1"/>
  <c r="H76" i="41"/>
  <c r="H72" i="41" s="1"/>
  <c r="K77" i="41"/>
  <c r="AK58" i="44"/>
  <c r="B44" i="44"/>
  <c r="AL44" i="44"/>
  <c r="H14" i="45"/>
  <c r="H18" i="45" s="1"/>
  <c r="H20" i="45" s="1"/>
  <c r="H22" i="45" s="1"/>
  <c r="B25" i="51"/>
  <c r="F25" i="51"/>
  <c r="B18" i="51"/>
  <c r="F51" i="51"/>
  <c r="F52" i="51" s="1"/>
  <c r="F60" i="51" s="1"/>
  <c r="B45" i="51"/>
  <c r="B50" i="51"/>
  <c r="B55" i="51"/>
  <c r="B54" i="51" s="1"/>
  <c r="AP50" i="44"/>
  <c r="U35" i="44"/>
  <c r="AH16" i="44"/>
  <c r="K55" i="41"/>
  <c r="K61" i="41"/>
  <c r="K20" i="41"/>
  <c r="B88" i="41"/>
  <c r="K45" i="41"/>
  <c r="U21" i="45"/>
  <c r="B22" i="45"/>
  <c r="O18" i="21" l="1"/>
  <c r="E32" i="21"/>
  <c r="O27" i="21"/>
  <c r="J59" i="62"/>
  <c r="F45" i="21"/>
  <c r="F47" i="21" s="1"/>
  <c r="D45" i="21"/>
  <c r="D47" i="21" s="1"/>
  <c r="C55" i="61"/>
  <c r="D19" i="61"/>
  <c r="C45" i="61"/>
  <c r="B50" i="61"/>
  <c r="B52" i="61" s="1"/>
  <c r="B27" i="40"/>
  <c r="B31" i="40" s="1"/>
  <c r="K19" i="41"/>
  <c r="H88" i="41"/>
  <c r="AH35" i="44"/>
  <c r="AH34" i="44" s="1"/>
  <c r="U34" i="44"/>
  <c r="K76" i="41"/>
  <c r="K72" i="41" s="1"/>
  <c r="K81" i="41"/>
  <c r="AH15" i="44"/>
  <c r="U15" i="44"/>
  <c r="AH22" i="44"/>
  <c r="U21" i="44"/>
  <c r="AH41" i="44"/>
  <c r="AH40" i="44" s="1"/>
  <c r="AK40" i="44" s="1"/>
  <c r="U40" i="44"/>
  <c r="N15" i="52"/>
  <c r="N17" i="52" s="1"/>
  <c r="N13" i="52"/>
  <c r="B51" i="51"/>
  <c r="B52" i="51" s="1"/>
  <c r="F53" i="51" s="1"/>
  <c r="F39" i="51"/>
  <c r="AI47" i="44"/>
  <c r="AI46" i="44" s="1"/>
  <c r="V46" i="44"/>
  <c r="AI13" i="44"/>
  <c r="AI12" i="44" s="1"/>
  <c r="V12" i="44"/>
  <c r="AM9" i="52"/>
  <c r="AM13" i="52" s="1"/>
  <c r="O13" i="52"/>
  <c r="O15" i="52" s="1"/>
  <c r="O17" i="52" s="1"/>
  <c r="AH13" i="44"/>
  <c r="AH12" i="44" s="1"/>
  <c r="U12" i="44"/>
  <c r="AH43" i="44"/>
  <c r="U42" i="44"/>
  <c r="AH47" i="44"/>
  <c r="AH46" i="44" s="1"/>
  <c r="U46" i="44"/>
  <c r="AH51" i="44"/>
  <c r="AH50" i="44" s="1"/>
  <c r="U50" i="44"/>
  <c r="AH55" i="44"/>
  <c r="U59" i="44"/>
  <c r="AH59" i="44" s="1"/>
  <c r="AL9" i="52"/>
  <c r="AL13" i="52" s="1"/>
  <c r="U14" i="45"/>
  <c r="U18" i="45" s="1"/>
  <c r="U20" i="45" s="1"/>
  <c r="U22" i="45" s="1"/>
  <c r="B57" i="50"/>
  <c r="B123" i="50" s="1"/>
  <c r="AI16" i="44"/>
  <c r="V15" i="44"/>
  <c r="AI43" i="44"/>
  <c r="V42" i="44"/>
  <c r="AI51" i="44"/>
  <c r="AI50" i="44" s="1"/>
  <c r="V50" i="44"/>
  <c r="AI55" i="44"/>
  <c r="V59" i="44"/>
  <c r="V18" i="45"/>
  <c r="V20" i="45" s="1"/>
  <c r="D45" i="51"/>
  <c r="D59" i="51"/>
  <c r="D57" i="51" s="1"/>
  <c r="D60" i="51" s="1"/>
  <c r="AL15" i="52"/>
  <c r="AL17" i="52" s="1"/>
  <c r="AL45" i="44"/>
  <c r="AB44" i="44"/>
  <c r="AK34" i="44"/>
  <c r="O26" i="21"/>
  <c r="F25" i="61"/>
  <c r="J89" i="62"/>
  <c r="H17" i="61"/>
  <c r="H50" i="61" s="1"/>
  <c r="F39" i="61"/>
  <c r="F45" i="61"/>
  <c r="C18" i="61"/>
  <c r="G54" i="51"/>
  <c r="C25" i="61"/>
  <c r="D55" i="61"/>
  <c r="C122" i="50"/>
  <c r="H71" i="41"/>
  <c r="H89" i="41" s="1"/>
  <c r="C45" i="21"/>
  <c r="C47" i="21" s="1"/>
  <c r="E45" i="21"/>
  <c r="E47" i="21" s="1"/>
  <c r="C57" i="61"/>
  <c r="J47" i="62"/>
  <c r="J49" i="62" s="1"/>
  <c r="J62" i="62"/>
  <c r="J78" i="62"/>
  <c r="J80" i="62" s="1"/>
  <c r="E78" i="62"/>
  <c r="E80" i="62" s="1"/>
  <c r="B31" i="41"/>
  <c r="B27" i="41" s="1"/>
  <c r="E76" i="41"/>
  <c r="C76" i="41"/>
  <c r="C88" i="41" s="1"/>
  <c r="L81" i="41"/>
  <c r="F52" i="61"/>
  <c r="F60" i="61" s="1"/>
  <c r="C32" i="62"/>
  <c r="J29" i="62"/>
  <c r="J31" i="62" s="1"/>
  <c r="J32" i="62" s="1"/>
  <c r="E47" i="62"/>
  <c r="E49" i="62" s="1"/>
  <c r="B54" i="61"/>
  <c r="B60" i="61" s="1"/>
  <c r="D38" i="61"/>
  <c r="D51" i="61" s="1"/>
  <c r="B32" i="62"/>
  <c r="F45" i="51"/>
  <c r="C27" i="40"/>
  <c r="C31" i="40" s="1"/>
  <c r="C57" i="51"/>
  <c r="E89" i="62"/>
  <c r="E59" i="62"/>
  <c r="E62" i="62" s="1"/>
  <c r="E20" i="62"/>
  <c r="C54" i="61"/>
  <c r="G25" i="61"/>
  <c r="E103" i="50"/>
  <c r="AC44" i="44"/>
  <c r="AP44" i="44"/>
  <c r="L67" i="41"/>
  <c r="C31" i="42"/>
  <c r="C35" i="42" s="1"/>
  <c r="D32" i="62"/>
  <c r="E29" i="62"/>
  <c r="E31" i="62" s="1"/>
  <c r="I32" i="62"/>
  <c r="B63" i="62"/>
  <c r="G32" i="62"/>
  <c r="J45" i="21"/>
  <c r="J47" i="21" s="1"/>
  <c r="G54" i="61"/>
  <c r="H54" i="61"/>
  <c r="I17" i="61"/>
  <c r="C52" i="61"/>
  <c r="B25" i="61"/>
  <c r="C45" i="51"/>
  <c r="C25" i="51"/>
  <c r="B184" i="50"/>
  <c r="B98" i="49"/>
  <c r="C137" i="40"/>
  <c r="B137" i="40"/>
  <c r="L61" i="41"/>
  <c r="AM45" i="44"/>
  <c r="L73" i="41"/>
  <c r="N26" i="21"/>
  <c r="K6" i="41"/>
  <c r="K5" i="41" s="1"/>
  <c r="D57" i="61"/>
  <c r="D17" i="61"/>
  <c r="K45" i="21"/>
  <c r="K47" i="21" s="1"/>
  <c r="D63" i="62"/>
  <c r="C90" i="62"/>
  <c r="H32" i="62"/>
  <c r="I63" i="62"/>
  <c r="B31" i="42"/>
  <c r="B35" i="42" s="1"/>
  <c r="O44" i="44"/>
  <c r="AL53" i="44"/>
  <c r="L6" i="41"/>
  <c r="AI42" i="44"/>
  <c r="N20" i="21"/>
  <c r="AP21" i="44"/>
  <c r="C63" i="62"/>
  <c r="G63" i="62"/>
  <c r="H90" i="62"/>
  <c r="D90" i="62"/>
  <c r="B16" i="42"/>
  <c r="E71" i="41"/>
  <c r="B45" i="44"/>
  <c r="B53" i="44" s="1"/>
  <c r="O45" i="44"/>
  <c r="AB45" i="44"/>
  <c r="AB53" i="44" s="1"/>
  <c r="C45" i="44"/>
  <c r="M45" i="21"/>
  <c r="M47" i="21" s="1"/>
  <c r="L45" i="21"/>
  <c r="L47" i="21" s="1"/>
  <c r="I45" i="21"/>
  <c r="I47" i="21" s="1"/>
  <c r="O44" i="21"/>
  <c r="N44" i="21"/>
  <c r="B45" i="21"/>
  <c r="B47" i="21" s="1"/>
  <c r="N39" i="21"/>
  <c r="H45" i="21"/>
  <c r="H47" i="21" s="1"/>
  <c r="P45" i="44"/>
  <c r="AI59" i="44"/>
  <c r="AM15" i="52"/>
  <c r="AM17" i="52" s="1"/>
  <c r="C44" i="44"/>
  <c r="K88" i="41"/>
  <c r="G90" i="62"/>
  <c r="AK55" i="44"/>
  <c r="AL65" i="44"/>
  <c r="AL64" i="44"/>
  <c r="AL68" i="44"/>
  <c r="AL69" i="44" s="1"/>
  <c r="D56" i="61"/>
  <c r="D54" i="61" s="1"/>
  <c r="D45" i="61"/>
  <c r="H63" i="62"/>
  <c r="I90" i="62"/>
  <c r="K31" i="41"/>
  <c r="AK59" i="44"/>
  <c r="AL63" i="44"/>
  <c r="B32" i="21"/>
  <c r="AK23" i="44"/>
  <c r="AO21" i="44"/>
  <c r="B90" i="62"/>
  <c r="B91" i="62" s="1"/>
  <c r="O39" i="21"/>
  <c r="P6" i="52"/>
  <c r="B57" i="51"/>
  <c r="L40" i="41"/>
  <c r="P44" i="44"/>
  <c r="AM68" i="44"/>
  <c r="AM64" i="44"/>
  <c r="C31" i="41"/>
  <c r="C27" i="41" s="1"/>
  <c r="C20" i="45"/>
  <c r="L20" i="41"/>
  <c r="M20" i="45"/>
  <c r="T17" i="52"/>
  <c r="AG17" i="52"/>
  <c r="F71" i="41"/>
  <c r="F76" i="41"/>
  <c r="I71" i="41"/>
  <c r="I76" i="41"/>
  <c r="L35" i="41"/>
  <c r="AI14" i="44"/>
  <c r="AI22" i="44"/>
  <c r="AI26" i="44"/>
  <c r="AI30" i="44"/>
  <c r="AI36" i="44"/>
  <c r="AI56" i="44"/>
  <c r="C16" i="42"/>
  <c r="AM44" i="44"/>
  <c r="L32" i="41"/>
  <c r="L45" i="41"/>
  <c r="L55" i="41"/>
  <c r="L77" i="41"/>
  <c r="L76" i="41" s="1"/>
  <c r="V35" i="44"/>
  <c r="V34" i="44" s="1"/>
  <c r="AC45" i="44"/>
  <c r="AI23" i="44"/>
  <c r="AI27" i="44"/>
  <c r="AI33" i="44"/>
  <c r="AI37" i="44"/>
  <c r="AI41" i="44"/>
  <c r="AI40" i="44" s="1"/>
  <c r="AI49" i="44"/>
  <c r="AI57" i="44"/>
  <c r="C15" i="52"/>
  <c r="I14" i="45"/>
  <c r="I18" i="45" s="1"/>
  <c r="I20" i="45" s="1"/>
  <c r="I22" i="45" s="1"/>
  <c r="C142" i="50"/>
  <c r="C184" i="50" s="1"/>
  <c r="C50" i="51"/>
  <c r="C18" i="51"/>
  <c r="C51" i="51"/>
  <c r="C55" i="51"/>
  <c r="D91" i="62" l="1"/>
  <c r="C91" i="62"/>
  <c r="E63" i="62"/>
  <c r="AI21" i="44"/>
  <c r="B60" i="51"/>
  <c r="AH45" i="44"/>
  <c r="V45" i="44"/>
  <c r="V44" i="44"/>
  <c r="U45" i="44"/>
  <c r="U44" i="44"/>
  <c r="AH42" i="44"/>
  <c r="AI45" i="44"/>
  <c r="AK22" i="44"/>
  <c r="AK21" i="44" s="1"/>
  <c r="AH21" i="44"/>
  <c r="AO53" i="44"/>
  <c r="O53" i="44"/>
  <c r="J63" i="62"/>
  <c r="N27" i="21"/>
  <c r="N32" i="21" s="1"/>
  <c r="AI15" i="44"/>
  <c r="AE53" i="44"/>
  <c r="H25" i="61"/>
  <c r="B61" i="61"/>
  <c r="D25" i="61"/>
  <c r="C60" i="61"/>
  <c r="D50" i="61"/>
  <c r="D52" i="61" s="1"/>
  <c r="D60" i="61" s="1"/>
  <c r="B185" i="50"/>
  <c r="B196" i="50" s="1"/>
  <c r="L72" i="41"/>
  <c r="E88" i="41"/>
  <c r="E89" i="41" s="1"/>
  <c r="E72" i="41"/>
  <c r="C72" i="41"/>
  <c r="C21" i="45"/>
  <c r="V21" i="45" s="1"/>
  <c r="V22" i="45" s="1"/>
  <c r="C53" i="44"/>
  <c r="E32" i="62"/>
  <c r="E90" i="62"/>
  <c r="AP53" i="44"/>
  <c r="L5" i="41"/>
  <c r="N47" i="21"/>
  <c r="D18" i="61"/>
  <c r="N45" i="21"/>
  <c r="B49" i="21"/>
  <c r="C6" i="21" s="1"/>
  <c r="C49" i="21" s="1"/>
  <c r="D6" i="21" s="1"/>
  <c r="D49" i="21" s="1"/>
  <c r="E6" i="21" s="1"/>
  <c r="E49" i="21" s="1"/>
  <c r="F6" i="21" s="1"/>
  <c r="F49" i="21" s="1"/>
  <c r="G6" i="21" s="1"/>
  <c r="G49" i="21" s="1"/>
  <c r="H6" i="21" s="1"/>
  <c r="H49" i="21" s="1"/>
  <c r="I6" i="21" s="1"/>
  <c r="I49" i="21" s="1"/>
  <c r="J6" i="21" s="1"/>
  <c r="J49" i="21" s="1"/>
  <c r="K6" i="21" s="1"/>
  <c r="K49" i="21" s="1"/>
  <c r="L6" i="21" s="1"/>
  <c r="L49" i="21" s="1"/>
  <c r="M6" i="21" s="1"/>
  <c r="M49" i="21" s="1"/>
  <c r="AC53" i="44"/>
  <c r="L19" i="41"/>
  <c r="P53" i="44"/>
  <c r="AM53" i="44"/>
  <c r="P9" i="52"/>
  <c r="Q6" i="52"/>
  <c r="Q9" i="52" s="1"/>
  <c r="B71" i="41"/>
  <c r="B89" i="41" s="1"/>
  <c r="K27" i="41"/>
  <c r="K71" i="41" s="1"/>
  <c r="K89" i="41" s="1"/>
  <c r="C54" i="51"/>
  <c r="L27" i="41"/>
  <c r="AF53" i="44"/>
  <c r="M22" i="45"/>
  <c r="AM69" i="44"/>
  <c r="C17" i="52"/>
  <c r="F72" i="41"/>
  <c r="F88" i="41"/>
  <c r="L31" i="41"/>
  <c r="C123" i="50"/>
  <c r="C52" i="51"/>
  <c r="AI35" i="44"/>
  <c r="AI34" i="44" s="1"/>
  <c r="AI44" i="44" s="1"/>
  <c r="I72" i="41"/>
  <c r="I88" i="41"/>
  <c r="AM65" i="44"/>
  <c r="C71" i="41"/>
  <c r="AM63" i="44"/>
  <c r="J90" i="62"/>
  <c r="E91" i="62" s="1"/>
  <c r="AK42" i="44" l="1"/>
  <c r="AK44" i="44" s="1"/>
  <c r="AK53" i="44" s="1"/>
  <c r="AH44" i="44"/>
  <c r="AO44" i="44"/>
  <c r="U53" i="44"/>
  <c r="V53" i="44"/>
  <c r="Q13" i="52"/>
  <c r="Q15" i="52" s="1"/>
  <c r="Q17" i="52" s="1"/>
  <c r="P15" i="52"/>
  <c r="P17" i="52" s="1"/>
  <c r="P13" i="52"/>
  <c r="AI53" i="44"/>
  <c r="AH53" i="44"/>
  <c r="N49" i="21"/>
  <c r="C22" i="45"/>
  <c r="F89" i="41"/>
  <c r="L71" i="41"/>
  <c r="C89" i="41"/>
  <c r="C60" i="51"/>
  <c r="C185" i="50"/>
  <c r="I89" i="41"/>
  <c r="L88" i="41"/>
  <c r="L89" i="41" l="1"/>
  <c r="C196" i="50"/>
  <c r="G39" i="61" l="1"/>
  <c r="H33" i="61"/>
  <c r="H38" i="61" s="1"/>
  <c r="G51" i="61" l="1"/>
  <c r="G52" i="61" s="1"/>
  <c r="G60" i="61" s="1"/>
  <c r="C61" i="61" s="1"/>
  <c r="G45" i="61"/>
  <c r="H45" i="61"/>
  <c r="H51" i="61"/>
  <c r="H52" i="61" s="1"/>
  <c r="H39" i="61"/>
  <c r="H60" i="61" l="1"/>
  <c r="D61" i="61" s="1"/>
  <c r="G38" i="51"/>
  <c r="G45" i="51" l="1"/>
  <c r="G39" i="51"/>
  <c r="G51" i="51"/>
  <c r="G52" i="51" s="1"/>
  <c r="G53" i="51" s="1"/>
  <c r="G60" i="51" l="1"/>
  <c r="C29" i="84" l="1"/>
  <c r="C32" i="84" s="1"/>
  <c r="C36" i="84" s="1"/>
  <c r="C37" i="84" s="1"/>
  <c r="L34" i="86"/>
  <c r="L38" i="86"/>
  <c r="L42" i="86"/>
  <c r="L48" i="86"/>
  <c r="L52" i="86"/>
  <c r="L56" i="86"/>
  <c r="L35" i="86"/>
  <c r="L39" i="86"/>
  <c r="L43" i="86"/>
  <c r="L47" i="86"/>
  <c r="L51" i="86"/>
  <c r="L55" i="86"/>
  <c r="L59" i="86"/>
  <c r="L57" i="86"/>
  <c r="L53" i="86"/>
  <c r="L49" i="86"/>
  <c r="L45" i="86"/>
  <c r="L41" i="86"/>
  <c r="L37" i="86"/>
  <c r="L44" i="86"/>
  <c r="L40" i="86"/>
  <c r="L36" i="86"/>
  <c r="L33" i="86"/>
  <c r="L83" i="86" s="1"/>
  <c r="L50" i="86"/>
  <c r="L54" i="86"/>
  <c r="L58" i="86"/>
  <c r="D32" i="86"/>
  <c r="D83" i="86"/>
</calcChain>
</file>

<file path=xl/sharedStrings.xml><?xml version="1.0" encoding="utf-8"?>
<sst xmlns="http://schemas.openxmlformats.org/spreadsheetml/2006/main" count="2300" uniqueCount="1279">
  <si>
    <t>2015. évi útépítések: Árokszőlő u., Petőfi S. u. 49-69., Kelén köz, Kelén u., Pásztor J. u. járda (I. ütem), Arácsi út 1-3., Németh L. u. és járda, Ady E. u. járda (nyugati oldal), Szivárvány köz (zsák u. rész), Nagy Áron köz, Vasút u, Batsányi u., Erkel Ferenc u., Arácsi labdarúgó pályához vezető út, Temető köz (II. ütem), Horváth M. u. járda, Külterületi út, Petőfi S. u. 66-74., Hárs Köz parkoló, Castricum tér (lebontott épület helyén), Völgy u. középső szakasz, Száka dülő, BMX pálya, Arácsi út támfal,</t>
  </si>
  <si>
    <t xml:space="preserve"> 1.6. Elszámolásból származó bevételek</t>
  </si>
  <si>
    <t xml:space="preserve">4. Tulajdonosi bevételek </t>
  </si>
  <si>
    <r>
      <t xml:space="preserve">    </t>
    </r>
    <r>
      <rPr>
        <sz val="10"/>
        <rFont val="Arial"/>
        <family val="2"/>
        <charset val="238"/>
      </rPr>
      <t>1.1. Előző év költségvetési maradványának  igénybevétele működési célra</t>
    </r>
  </si>
  <si>
    <t>1. Települési önkormányzatok működésének támogatása</t>
  </si>
  <si>
    <t>Könyvtári érdekeltségnövelő támogatás</t>
  </si>
  <si>
    <t>Hivatal működési kiadások összesen:</t>
  </si>
  <si>
    <t>Egyéb ktg. (bankktg, postai befiz. ktg., tagdíjak, késedelmi kamat, stb.)</t>
  </si>
  <si>
    <t>Probió tagi kölcsön</t>
  </si>
  <si>
    <t>7. Működési célú visszatérítendő támogatások, kölcsönök nyújtása áh-n kívülre</t>
  </si>
  <si>
    <t xml:space="preserve">BURSA Hungarica ösztöndíj </t>
  </si>
  <si>
    <t>Városi Könyvtár (képviselői keretből )</t>
  </si>
  <si>
    <t>Tündérkert Óvoda (képviselő keretből)</t>
  </si>
  <si>
    <t>Református Általános Iskola Balatonfüred Támogatóinak Alapítvány</t>
  </si>
  <si>
    <t>Magyar Judó Szövetség Veterán Judo Európa Bajnokság</t>
  </si>
  <si>
    <t>095/20 ingatlan szerzése csere útján</t>
  </si>
  <si>
    <t>Kosztolányi emléktábla</t>
  </si>
  <si>
    <t>3307/2 hrsz-ú ingatlan telekalakítás kártalanítás</t>
  </si>
  <si>
    <t>Széchenyi parkban EON elosztó szekrény elhelyezése</t>
  </si>
  <si>
    <t>1781. hrsz-ú ingatlan szennyvíz rákötés</t>
  </si>
  <si>
    <t xml:space="preserve"> - Balatonfüred Vizilabda Sportjáért Közhasznú Alapítvány Radnóti sportcsarnok tervezésre</t>
  </si>
  <si>
    <t xml:space="preserve"> - Balatonfüred Kézilabda Sportjáért Közhasznú Alapítvány Eötvös sportcsarnok tervezésre</t>
  </si>
  <si>
    <t xml:space="preserve"> -Lázár János Csók u. 2. helyi védett épület felújítása</t>
  </si>
  <si>
    <t xml:space="preserve"> - BYC infrastruktúrális fejlesztések</t>
  </si>
  <si>
    <t xml:space="preserve"> - Balatonfüredi Futball Club infrastruktúrális fejlesztések</t>
  </si>
  <si>
    <t>Korrekció</t>
  </si>
  <si>
    <t>Bölcsőde vízlágyító berendezés</t>
  </si>
  <si>
    <t>Református Iskola felsős tanterem bútor csere</t>
  </si>
  <si>
    <t>Radnóti M. Ált. Iskola 3 db wifi</t>
  </si>
  <si>
    <t>Eötvös L. Ált. Isk. szagelszívó berendezés</t>
  </si>
  <si>
    <t>Park u. Óvoda homokozó telepítéssel</t>
  </si>
  <si>
    <t>Óvárosi Óvoda beépített szekrény</t>
  </si>
  <si>
    <t>Radnóti M. Ált. Iskola 3. osztályba padok beszerzése, bútorok (tárgyaló asztal, szekrény) beszerzése</t>
  </si>
  <si>
    <t xml:space="preserve">Anna-Grand Hotel támogatása </t>
  </si>
  <si>
    <t>I. Működési célú támogatások államháztartáson belülről</t>
  </si>
  <si>
    <t>II. Felhalmozási célú támogatások államháztartáson belülről</t>
  </si>
  <si>
    <t>III. Közhatalmi bevételek</t>
  </si>
  <si>
    <t>IV. Működési bevételek</t>
  </si>
  <si>
    <t>V. Felhalmozási bevételek</t>
  </si>
  <si>
    <t>VI. Működési célú átvett pénzeszközök</t>
  </si>
  <si>
    <t>VII. Felhalmozási célú átvett pénzeszközök</t>
  </si>
  <si>
    <t>Költségvetési bevételek összesen:</t>
  </si>
  <si>
    <t>VIII. Finanszírozási bevételek</t>
  </si>
  <si>
    <t>2. Költségvetési hiány külső finanszírozására szolgáló finanszírozási célú pénzügyi műveletek bevételei</t>
  </si>
  <si>
    <t>Finanszírozási  bevételek összesen:</t>
  </si>
  <si>
    <t>Bevételek összesen:</t>
  </si>
  <si>
    <t>Működési kiadások</t>
  </si>
  <si>
    <t>Önkormányzat</t>
  </si>
  <si>
    <t>Önkormányzati  Hivatal</t>
  </si>
  <si>
    <t>Intézmények</t>
  </si>
  <si>
    <t>Felhalmozási kiadások</t>
  </si>
  <si>
    <t>Fejlesztési kiadások</t>
  </si>
  <si>
    <t>Intézm saját hatásk fejl</t>
  </si>
  <si>
    <t>Felújítás</t>
  </si>
  <si>
    <t>Tartalékok</t>
  </si>
  <si>
    <t>Általános</t>
  </si>
  <si>
    <t>Cél</t>
  </si>
  <si>
    <t>Költségvetési kiadások összesen:</t>
  </si>
  <si>
    <t>Hiteltörlesztés</t>
  </si>
  <si>
    <t>Finanszírozási kiadások összesen:</t>
  </si>
  <si>
    <t>Kiadások összesen:</t>
  </si>
  <si>
    <t>Céltartalék:</t>
  </si>
  <si>
    <t>MÁK forgótőke</t>
  </si>
  <si>
    <t xml:space="preserve"> környezetvédelmi alap</t>
  </si>
  <si>
    <t>Polgármester saját hatáskörű keret</t>
  </si>
  <si>
    <t>Népház, posta pénzügyi alap</t>
  </si>
  <si>
    <t xml:space="preserve">Helyi védelem </t>
  </si>
  <si>
    <t xml:space="preserve">Közhasznú foglalkoztatás </t>
  </si>
  <si>
    <t>köznevelési feladatok támogatása pótlólagos összeg</t>
  </si>
  <si>
    <t>ÖNKORMÁNYZAT</t>
  </si>
  <si>
    <t>KÖZÖS ÖNKORMÁNYZATI HIVATAL</t>
  </si>
  <si>
    <t xml:space="preserve">KÖLTSÉGVETÉSI SZERVEK </t>
  </si>
  <si>
    <t>ÖNKORMÁNYZAT ÖSSZESEN</t>
  </si>
  <si>
    <t>1. Önkormányzat működési támogatásai</t>
  </si>
  <si>
    <t xml:space="preserve"> 1.1. Helyi önk. működésének ált. támogatása</t>
  </si>
  <si>
    <t xml:space="preserve"> 1.2. Települési önk. egyes köznev. feladatainak támogatása</t>
  </si>
  <si>
    <t xml:space="preserve"> 1.3. Települési önk. szoc. és gyermekjóléti feladatainak tám.</t>
  </si>
  <si>
    <t xml:space="preserve"> 1.4. Települési önk. kult. feladatainak támogatása</t>
  </si>
  <si>
    <t>3. Működési célú garancia- és kezességvállalásból származó megtérülések áh-n belülről</t>
  </si>
  <si>
    <t xml:space="preserve"> 4. Működési célú visszatérítendő támogatások, kölcsönök visszatérülése áh-n belülről</t>
  </si>
  <si>
    <t>5. Működési célú visszatérítendő támogatások, kölcsönök igénybevétele áh-n belülről</t>
  </si>
  <si>
    <t xml:space="preserve"> 6. Egyéb működési célú támogatások bevételei államháztartáson belülről</t>
  </si>
  <si>
    <t xml:space="preserve">    ebből működési célú támogatás társadalombiztosítási alapból</t>
  </si>
  <si>
    <t xml:space="preserve">  1. Felhalmozási célú önkormányzati támogatások</t>
  </si>
  <si>
    <t>2. Felhalmozási célú garancia- és kezességvállalásból származó megtérülések áh-n belülről</t>
  </si>
  <si>
    <t xml:space="preserve"> 3. Felhalmozási célú visszatérítendő támogatások, kölcsönök visszatérülése áh-n belülről</t>
  </si>
  <si>
    <t xml:space="preserve"> 4. Felhalmozási célú visszatérítendő támogatások, kölcsönök igénybevétele áh-n belülről</t>
  </si>
  <si>
    <t xml:space="preserve"> 4. Egyéb felhalmozási célú támogatások államháztartáson belülről</t>
  </si>
  <si>
    <t>1. Vagyoni típusú adók</t>
  </si>
  <si>
    <t xml:space="preserve">      1.1. Építményadó</t>
  </si>
  <si>
    <t xml:space="preserve">      1.2. Telekadó</t>
  </si>
  <si>
    <t>2. Termékek és szolgáltatások adói</t>
  </si>
  <si>
    <t>2.1.  Értékesítési és forgalmi adók</t>
  </si>
  <si>
    <t xml:space="preserve">      2.1. 1. Iparűzési adó</t>
  </si>
  <si>
    <t>2.2.  Gépjárműadók</t>
  </si>
  <si>
    <t>2.3. Egyéb áruhasználati és szolgáltatási adók</t>
  </si>
  <si>
    <t xml:space="preserve">      2.3.1. Ifa személyek u.</t>
  </si>
  <si>
    <t xml:space="preserve">      2.3.2. Talajterhelési díj</t>
  </si>
  <si>
    <t>3. Egyéb közhatalmi bevételek  (bírság, pótlék,)</t>
  </si>
  <si>
    <t>1V. Működési bevételek</t>
  </si>
  <si>
    <t>1. Áru- és készletértékesítés bevétele</t>
  </si>
  <si>
    <t>2. Nyújtott szolgáltatások ellenértéke</t>
  </si>
  <si>
    <t>3. Közvetített szolgáltatások ellenértéke</t>
  </si>
  <si>
    <t>4. Tulajdonosi bevételek</t>
  </si>
  <si>
    <t>4.2. Részesedés után kapott osztalék</t>
  </si>
  <si>
    <t>5. Ellátási díjak</t>
  </si>
  <si>
    <t>6. Kiszámlázott Áfa</t>
  </si>
  <si>
    <t>7. Áfa visszatérítés</t>
  </si>
  <si>
    <t>8. Kamatbevétel</t>
  </si>
  <si>
    <t>9. Egyéb működési bevételek (alkalmazottak térítése,  kötbér, stb.)</t>
  </si>
  <si>
    <t xml:space="preserve">  1. Immateriális javak  értékesítése</t>
  </si>
  <si>
    <t xml:space="preserve">  2. Ingatlanok értékesítése</t>
  </si>
  <si>
    <t xml:space="preserve">  3. Egyéb tárgyi eszközök értékesítése</t>
  </si>
  <si>
    <t xml:space="preserve">  4. Részesedések értékesítése</t>
  </si>
  <si>
    <t xml:space="preserve">  5. Részesedések megszűnéséhez kapcsolódó bevételek</t>
  </si>
  <si>
    <t>1. Működési célú garancia- és kezességvállalásból származó megtérülések áh-n kívülről</t>
  </si>
  <si>
    <t xml:space="preserve"> 2. Működési célú visszatérítendő támogatások, kölcsönök visszatérülése államháztartáson kívülről</t>
  </si>
  <si>
    <t>3. Egyéb működési célú átvett pénzeszközök</t>
  </si>
  <si>
    <t>1. Felhalmozási célú garancia- és kezességvállalásból származó megtérülések áh-n kívülről</t>
  </si>
  <si>
    <t xml:space="preserve"> 2. Felhalmozási célú visszatérítendő támogatások, kölcsönök visszatérülése államháztartáson kívülről</t>
  </si>
  <si>
    <t>3. Egyéb felhalmozási célú átvett pénzeszközök</t>
  </si>
  <si>
    <t xml:space="preserve"> 1. Költségvetési hiány belső finanszírozására szolgáló bevételek</t>
  </si>
  <si>
    <t xml:space="preserve">    1.2. Előző év költségvetési maradványának igénybevétele felhalmozási célra</t>
  </si>
  <si>
    <t xml:space="preserve">  2. Költségvetési hiány külső finanszírozására szolgáló finanszírozási bevételek</t>
  </si>
  <si>
    <t>1. Hitel, kölcsön felvétele áh-n kívülről</t>
  </si>
  <si>
    <t>1.1. Hosszú lejáratú hitelek, kölcsönök felvétele</t>
  </si>
  <si>
    <t>1.2. Likviditási célú hitelek, kölcsönök felvétele pénzügyi vállalkozástól</t>
  </si>
  <si>
    <t>1.3. Rövid lejáratú hitelek, kölcsönök felvétele</t>
  </si>
  <si>
    <t>2. Belföldi értékpapírok bevételei</t>
  </si>
  <si>
    <t xml:space="preserve">   2.1. Forgatási célú értékpapírok beváltása, értékesítéseű</t>
  </si>
  <si>
    <t xml:space="preserve">  2.2. Forgatási célú értékpapírok kibocsátása</t>
  </si>
  <si>
    <t xml:space="preserve"> 2.3. Befektetési célú belföldi értékpapírok beváltása, értékesítése</t>
  </si>
  <si>
    <t xml:space="preserve"> 2.4. Befektetési célú belföldi értékpapírok kibocsátása</t>
  </si>
  <si>
    <t>Finanszírozási bevételek összesen:</t>
  </si>
  <si>
    <t>Összes bevétel:</t>
  </si>
  <si>
    <t xml:space="preserve">  ebből közfoglalkoztatott</t>
  </si>
  <si>
    <t>EÖTVÖS L. ÁLTALÁNOS ISKOLA</t>
  </si>
  <si>
    <t>RADNÓTI M. ÁLTALÁNOS ISKOLA</t>
  </si>
  <si>
    <t>FEKETE ISTVÁN ÁLTALÁNOS ISKOLA</t>
  </si>
  <si>
    <t>LÓCZY L. GIMNÁZIUM</t>
  </si>
  <si>
    <t>FERENCSIK J. ZENEISKOLA</t>
  </si>
  <si>
    <t>INTÉZMÉNYELLÁTÓ SZ. KP</t>
  </si>
  <si>
    <t>BALATONFÜREDI INTÉZMÉNYELLÁTÓ SZERVEZET ÖSSZESEN</t>
  </si>
  <si>
    <t>VÁROSI KÖNYVTÁR</t>
  </si>
  <si>
    <t>VÁROSI RENDELŐINTÉZET</t>
  </si>
  <si>
    <t>VÁROSI BÖLCSŐDE</t>
  </si>
  <si>
    <t>KÖLTSÉGVETÉSI SZERVEK ÖSSZESEN</t>
  </si>
  <si>
    <t>I. Működési célú támogatások államházatartáson belülről</t>
  </si>
  <si>
    <t>II. Közhatalmi bevételek</t>
  </si>
  <si>
    <t>3. Irányító szervi támogatások</t>
  </si>
  <si>
    <t>1. Irányító szervtől kapott működési célú támogatás</t>
  </si>
  <si>
    <t>2. Irányító szervtől kapott felhalmozási célú támogatás</t>
  </si>
  <si>
    <t>Létszámadatok intézményenként</t>
  </si>
  <si>
    <t>technikai állomány (fő)</t>
  </si>
  <si>
    <t>szakmai állomány (fő)</t>
  </si>
  <si>
    <t>határozott idejű (fő</t>
  </si>
  <si>
    <t>közfoglalkoztatott (fő)</t>
  </si>
  <si>
    <t>Összesen (fő):</t>
  </si>
  <si>
    <t>Önkormányzat engedélyezett létszám</t>
  </si>
  <si>
    <t xml:space="preserve">  ebből: TÁMOP pályázatok</t>
  </si>
  <si>
    <t>Önkormányzat közfoglalkoztatott (fő)</t>
  </si>
  <si>
    <t>LÉTSZÁM</t>
  </si>
  <si>
    <t>MUTATÓ</t>
  </si>
  <si>
    <t>FAJLAGOS</t>
  </si>
  <si>
    <t>Önkormányzati hivatal működtetésének támogatás (beszámítás után)</t>
  </si>
  <si>
    <t>Önkormányzati hivatal működtetésének támogatás elismert hivatali létsz.</t>
  </si>
  <si>
    <t>Zöldterület-gazdálk-al kapcsolatos feladatok ellátásának támog.</t>
  </si>
  <si>
    <t>Beszámítás összege</t>
  </si>
  <si>
    <t>Közvilágítás fenntartásának támogatás</t>
  </si>
  <si>
    <t>Köztemető fenntartással kapcsolatos feladatok támog.</t>
  </si>
  <si>
    <t>Közutak fenntartásának támogatás</t>
  </si>
  <si>
    <t xml:space="preserve">Pénzbeli szociális juttatások </t>
  </si>
  <si>
    <t>Egyes szoc.és gyermekjólétii felad.támog.</t>
  </si>
  <si>
    <t xml:space="preserve">     Családi iroda</t>
  </si>
  <si>
    <t xml:space="preserve">     Közösségi Ház</t>
  </si>
  <si>
    <t xml:space="preserve">     Befizetendő áfa</t>
  </si>
  <si>
    <t xml:space="preserve">    Kisértékű tárgyi eszközök</t>
  </si>
  <si>
    <t xml:space="preserve">  Nyári diákmunka</t>
  </si>
  <si>
    <t xml:space="preserve">  Védett szőlők</t>
  </si>
  <si>
    <t xml:space="preserve">  Modern idők játszóház pályázat </t>
  </si>
  <si>
    <t xml:space="preserve">  Híd a generációk között pályázat </t>
  </si>
  <si>
    <t xml:space="preserve">  Öveges program pályázat </t>
  </si>
  <si>
    <t xml:space="preserve">     szociális étkeztetés</t>
  </si>
  <si>
    <t xml:space="preserve">     házi segítségnyújtás</t>
  </si>
  <si>
    <t xml:space="preserve">     időskorúak nappali intézényi ellátása</t>
  </si>
  <si>
    <t xml:space="preserve">  Fogyatékos és demens személyek nappali intézményi ellátása</t>
  </si>
  <si>
    <t xml:space="preserve">     fogyatékos személyek nappali intézményi ellátása</t>
  </si>
  <si>
    <t xml:space="preserve">     foglalkoztatási támog-ban részesülő fogyatékos nappali intézményben ellátottak</t>
  </si>
  <si>
    <t xml:space="preserve">  Gyermekek napközbeni ellátása</t>
  </si>
  <si>
    <t xml:space="preserve">    bölcsödei ellátás</t>
  </si>
  <si>
    <t xml:space="preserve">    bölcsödei ellátás hátrányos helyzetű gyermek</t>
  </si>
  <si>
    <t>Gyermekétkeztetés támogatása</t>
  </si>
  <si>
    <t xml:space="preserve">   Finanszírozás szempontjábol elismert dolgozók bértámogatása</t>
  </si>
  <si>
    <t xml:space="preserve">  Gyermekétkeztetés üzemeltetési  támogatása</t>
  </si>
  <si>
    <t>Óvodapedagógusok elismert létszáma (8 hó)</t>
  </si>
  <si>
    <t>Óvodapedagógusok munkáját kvetlenül segítők (8 hó)</t>
  </si>
  <si>
    <t>Óvodapedagógusok elismert létszáma (4 hó)</t>
  </si>
  <si>
    <t>Óvodapedagógusok elismert létszáma (4 hó) (pótlólagos összeg)</t>
  </si>
  <si>
    <t>Óvodapedagógusok munkáját kvetlenül segítők (4 hó)</t>
  </si>
  <si>
    <t>Gyermeklétszám (8 hó)</t>
  </si>
  <si>
    <t>Gyermeklétszám (4 hó)</t>
  </si>
  <si>
    <t>Kulturális feladatok támogatása</t>
  </si>
  <si>
    <t>Nyilvános könyvtári és közművelődési feladatok támogatása</t>
  </si>
  <si>
    <t>Üdülőhelyi feladatok támogatása</t>
  </si>
  <si>
    <t>Lakott külterületekkel kapcsolatos feladatok támogatása</t>
  </si>
  <si>
    <t>Összesen</t>
  </si>
  <si>
    <t>Mell.</t>
  </si>
  <si>
    <t>Sorszám</t>
  </si>
  <si>
    <t>Megnevezés</t>
  </si>
  <si>
    <t>Létszám</t>
  </si>
  <si>
    <t>II.1.</t>
  </si>
  <si>
    <t>II.2.</t>
  </si>
  <si>
    <t>Óvodaműködtetési támogatás (8 hó)</t>
  </si>
  <si>
    <t>Óvodaműködtetési támogatás (4 hó)</t>
  </si>
  <si>
    <t>III. 5.a</t>
  </si>
  <si>
    <t>Gyermekétkeztetés támogatása (bértámogatás)</t>
  </si>
  <si>
    <t>III. 5.b</t>
  </si>
  <si>
    <t>Gyermekétkeztetés üzemeltetési  támogatása</t>
  </si>
  <si>
    <t>Kiserdei óvoda összesen:</t>
  </si>
  <si>
    <t>Óvárosi óvoda összesen:</t>
  </si>
  <si>
    <t>Tündérkert óvoda összesen:</t>
  </si>
  <si>
    <t>Kökörcsin óvoda összesen:</t>
  </si>
  <si>
    <t>Iskolai étkeztetés támogatása (bértámogatás)</t>
  </si>
  <si>
    <t>Intézményellátó összesen:</t>
  </si>
  <si>
    <t>III.3. ja.</t>
  </si>
  <si>
    <t>Bölcsödei ellátás</t>
  </si>
  <si>
    <t>Bölcsödében elhelyezett gyermekek étkeztetése (bértámogatás)</t>
  </si>
  <si>
    <t>Bölcsöde összesen.</t>
  </si>
  <si>
    <t>III.3.</t>
  </si>
  <si>
    <t>Egyes szociális és gyermekjóléti feladatok támog.</t>
  </si>
  <si>
    <t>III.3. c.</t>
  </si>
  <si>
    <t>III.3. d.</t>
  </si>
  <si>
    <t>III.3. f.</t>
  </si>
  <si>
    <t>III.3. g.</t>
  </si>
  <si>
    <t>BSZAK összesen:</t>
  </si>
  <si>
    <t>I.a.</t>
  </si>
  <si>
    <t>Önkormányzati hivatal működtetésének támogatás</t>
  </si>
  <si>
    <t>Önkormányzati Hivatal összesen:</t>
  </si>
  <si>
    <t>IV. 1.d.</t>
  </si>
  <si>
    <t>Nyilvános könyvtári feladatok támogatása</t>
  </si>
  <si>
    <t>III.2.</t>
  </si>
  <si>
    <t>I.b.</t>
  </si>
  <si>
    <t>Település üz-hez kapcsolódó feladatellát.támog.</t>
  </si>
  <si>
    <t>I.ba.</t>
  </si>
  <si>
    <t>I.bb.</t>
  </si>
  <si>
    <t>I.bc.</t>
  </si>
  <si>
    <t>I.bd.</t>
  </si>
  <si>
    <t>I.d.</t>
  </si>
  <si>
    <t>Önkormányzat feladatok összesen:</t>
  </si>
  <si>
    <t>Támogatások összesen</t>
  </si>
  <si>
    <t>ÖNKORMÁNYZATI TÁMOGATÁS</t>
  </si>
  <si>
    <t>IRÁNYÍTÓ SZERVTŐL KAPOTT TÁMOGATÁS</t>
  </si>
  <si>
    <t>SAJÁT BEVÉTEL</t>
  </si>
  <si>
    <t>MARADVÁNY IGÉNYBEVÉTEL</t>
  </si>
  <si>
    <t>FINANSZÍROZÁSI CÉLÚ BEVÉTELEK</t>
  </si>
  <si>
    <t>BEVÉTELEK ÖSSZESEN</t>
  </si>
  <si>
    <t>Eötvös L.Ált.Isk.</t>
  </si>
  <si>
    <t>Radnóti M.Ált.Isk.</t>
  </si>
  <si>
    <t>Fekete István Ált.Isk.</t>
  </si>
  <si>
    <t>Lóczy Lajos Gimnázium</t>
  </si>
  <si>
    <t>Ferencsik J.Zeneisk.</t>
  </si>
  <si>
    <t>Intézményellátó Sz. kp.</t>
  </si>
  <si>
    <t>Balatonfüredi Intézményellátó Szervezet</t>
  </si>
  <si>
    <t>Városi Könyvtár</t>
  </si>
  <si>
    <t>Városi Rendelőint.</t>
  </si>
  <si>
    <t>Városi Bölcsőde</t>
  </si>
  <si>
    <t>Költségvetési szervek összesen:</t>
  </si>
  <si>
    <t>Önkormányzati Hivatal</t>
  </si>
  <si>
    <t>Intézmények összesen:</t>
  </si>
  <si>
    <t>Mindösszesen:</t>
  </si>
  <si>
    <t>SZEMÉLYI JUTTATÁS</t>
  </si>
  <si>
    <t>MUNKAADÓKAT TERH. JÁRULÉKOK ÉS SZOCIÁLIS HOZZÁJÁRULÁSI ADÓ</t>
  </si>
  <si>
    <t>DOLOGI KIADÁSOK</t>
  </si>
  <si>
    <t xml:space="preserve">ELLÁTOTTAK  PÉNZBELI JUTTATÁSAI </t>
  </si>
  <si>
    <t>EGYÉB MŰKÖDÉSI CÉLÚ KIADÁSOK</t>
  </si>
  <si>
    <t xml:space="preserve"> BERUHÁZÁSOK</t>
  </si>
  <si>
    <t>FELÚJÍTÁSOK</t>
  </si>
  <si>
    <t>EGYÉB FELHALMOZÁSI KIADÁSOK</t>
  </si>
  <si>
    <t>FINANSZÍROZÁSI KIADÁSOK</t>
  </si>
  <si>
    <t>ÖSSZESEN</t>
  </si>
  <si>
    <t>Eötvös L. Ált.Isk.</t>
  </si>
  <si>
    <t>Intézményellátó kp.</t>
  </si>
  <si>
    <t>Bölcsöde</t>
  </si>
  <si>
    <t>Intézmény</t>
  </si>
  <si>
    <t>EÖTVÖS ISKOLA</t>
  </si>
  <si>
    <t>RADNÓTI ISKOLA</t>
  </si>
  <si>
    <t>FEKETE I. ISKOLA</t>
  </si>
  <si>
    <t>GIMNÁZIUM</t>
  </si>
  <si>
    <t>Intézményellátó  kp.</t>
  </si>
  <si>
    <t>ZENEISKOLA</t>
  </si>
  <si>
    <t>INTÉZMÉNYELLÁTÓ ÖSSZESEN:</t>
  </si>
  <si>
    <t>KÖNYVTÁR</t>
  </si>
  <si>
    <t>BÖLCSÖDE</t>
  </si>
  <si>
    <t>RENDELŐINTÉZET</t>
  </si>
  <si>
    <t>Orvosi műszerek</t>
  </si>
  <si>
    <t>Összesen:</t>
  </si>
  <si>
    <t>I.   Közös Önkormányzati Hivatal költségvetése</t>
  </si>
  <si>
    <t>1. Személyi juttatás</t>
  </si>
  <si>
    <t>2. Munkaadót terhelő járulékok</t>
  </si>
  <si>
    <t>3. Dologi kiadások</t>
  </si>
  <si>
    <t xml:space="preserve">          Igazgatás dologi Balatonfüred</t>
  </si>
  <si>
    <t xml:space="preserve">          Telephelyek dologi</t>
  </si>
  <si>
    <t>4.1.  Ellátottak pénzbeli juttatásai Balatonfüred</t>
  </si>
  <si>
    <t xml:space="preserve">   Rendszeres gyermekvédelmi támogatás</t>
  </si>
  <si>
    <t xml:space="preserve">   Bérpótló juttatás, fogl.helyetteítő tám.</t>
  </si>
  <si>
    <t xml:space="preserve">   Rendszeres szociális segély</t>
  </si>
  <si>
    <t xml:space="preserve">   Lakásfenntartási támogatás</t>
  </si>
  <si>
    <t>4.2. Ellátottak pénzbeli juttatásai  telephelyek</t>
  </si>
  <si>
    <t>5. Egyéb működési célú kiadások</t>
  </si>
  <si>
    <t>6. Saját hatáskörű fejlesztések</t>
  </si>
  <si>
    <t>I. Közös Önkormányzati Hivatal összesen:</t>
  </si>
  <si>
    <t>II.  Önkormányzat költségvetése</t>
  </si>
  <si>
    <t>1. Személyi juttatások</t>
  </si>
  <si>
    <t xml:space="preserve">  Képviselő-testület személyi juttatásai</t>
  </si>
  <si>
    <t xml:space="preserve">  Városi Kitüntetések</t>
  </si>
  <si>
    <t xml:space="preserve">  Megbízási díjak</t>
  </si>
  <si>
    <t xml:space="preserve">  Jubileumi jutalom szakiskola</t>
  </si>
  <si>
    <t xml:space="preserve">  Ösztöndíjak</t>
  </si>
  <si>
    <t xml:space="preserve">  Közfoglalkoztatás</t>
  </si>
  <si>
    <t xml:space="preserve">Modern idők játszóház pályázat </t>
  </si>
  <si>
    <t xml:space="preserve">Híd a generációk között pályázat </t>
  </si>
  <si>
    <t xml:space="preserve">Öveges program pályázat </t>
  </si>
  <si>
    <t xml:space="preserve">  TÁMOP óvodafejlesztési pályázat</t>
  </si>
  <si>
    <t xml:space="preserve">  TÁMOP kulturális szakember képzés</t>
  </si>
  <si>
    <t>2. Munkaadót terhelő járulékok és szociális hozzájárulási adó</t>
  </si>
  <si>
    <t>Építés és településfejlesztés</t>
  </si>
  <si>
    <t>Városüzemeltetés</t>
  </si>
  <si>
    <t>Idegenforgalmi feladatok</t>
  </si>
  <si>
    <t>Oktatás, nevelés</t>
  </si>
  <si>
    <t>Közművelődés</t>
  </si>
  <si>
    <t>Sport</t>
  </si>
  <si>
    <t>TV és újság</t>
  </si>
  <si>
    <t>Lakásgazdálkodás</t>
  </si>
  <si>
    <t>Vagyonhasznosítás</t>
  </si>
  <si>
    <t>ÁFA befizetés</t>
  </si>
  <si>
    <t>Munkaegészségügyi ellát</t>
  </si>
  <si>
    <t>Házi segítségnyújtás</t>
  </si>
  <si>
    <t>Közfoglalkoztatás</t>
  </si>
  <si>
    <t>Fejlesztési célú hitel kamata</t>
  </si>
  <si>
    <t xml:space="preserve">      TÁMOP óvodafejlesztési pályázat</t>
  </si>
  <si>
    <t xml:space="preserve">      TÁMOP kulturális szakember képzés</t>
  </si>
  <si>
    <t>ÁROP pályázat</t>
  </si>
  <si>
    <t>Autóbusz pályaudvar pályázat dologi kiadás</t>
  </si>
  <si>
    <t>Arácsi út pályázat dologi kiadás</t>
  </si>
  <si>
    <t>Kerékpárút pályázat dologi kiadás</t>
  </si>
  <si>
    <t>4. Ellátottak pénzbeli juttatásai</t>
  </si>
  <si>
    <t>Nyári szociális gyermekétkeztetés</t>
  </si>
  <si>
    <t>Rendkívüli gyermekvédelmi támogatás</t>
  </si>
  <si>
    <t>Átm szociális segély (kölcsön)</t>
  </si>
  <si>
    <t>Temetési segély</t>
  </si>
  <si>
    <t>Köztemetés</t>
  </si>
  <si>
    <t>1. Elvonások, befizetések</t>
  </si>
  <si>
    <t>2. Működési célú garancia- és kezességvállalásból származó kifizetés államháztartáson belülre</t>
  </si>
  <si>
    <t>3. Működési célú visszatérítendő támogatások, kölcsönök nyújtása áh-n belülre</t>
  </si>
  <si>
    <t>4. Működési célú visszatérítendő támogatások, kölcsönök törlesztése áh-n belülre</t>
  </si>
  <si>
    <t>5. Egyéb működési célú támogatások áh-n belülre</t>
  </si>
  <si>
    <t>6. Működési célú garancia- és kezességvállalásból származó kifizetés államháztartáson kívülre</t>
  </si>
  <si>
    <t xml:space="preserve">Balatonfüredi Kézilabda Sport Egyesület </t>
  </si>
  <si>
    <t>Balatonfüredi Sport Club</t>
  </si>
  <si>
    <t>8. Egyéb működési célú támogatások áh-n kívülre</t>
  </si>
  <si>
    <t>Önkormányzati működési kiadások  összesen:</t>
  </si>
  <si>
    <t>Országos Mentőszolgálat támogatás</t>
  </si>
  <si>
    <t xml:space="preserve">Veszprém Megyei Rendőr-főkapitányság </t>
  </si>
  <si>
    <t>Balatonfüredi Többcélú Társulás BSZAK</t>
  </si>
  <si>
    <t>Közoktatási Intézményfenntartó Társulás Óvodák</t>
  </si>
  <si>
    <t>Önkéntes Tűzoltóság</t>
  </si>
  <si>
    <t>Vagyonvédelmi Alapítvány</t>
  </si>
  <si>
    <t>Váll. Fejl. Közalapítvány</t>
  </si>
  <si>
    <t>Városért Közalapítvány</t>
  </si>
  <si>
    <t>Balatonfüred Város Közalapítvány Tempevölgy</t>
  </si>
  <si>
    <t>Kovászna Testvérvárosi Egyesület</t>
  </si>
  <si>
    <t>Opatija Testvérvárosi Egyesület</t>
  </si>
  <si>
    <t>Kouvala Testvérvárosi Egyesület</t>
  </si>
  <si>
    <t>Germering Testvérvárosi Egyesület</t>
  </si>
  <si>
    <t>QUASIMODO Alapítvány</t>
  </si>
  <si>
    <t>Fordítóház Alapítvány</t>
  </si>
  <si>
    <t>Sportegyesületek</t>
  </si>
  <si>
    <t>SOS Alapítvány Vállalkozásfejlesztő Aliroda</t>
  </si>
  <si>
    <t>Balatonfüred Református Egyházközség</t>
  </si>
  <si>
    <t>Balatonfüred-Arács Református Egyházközség</t>
  </si>
  <si>
    <t>Balatonfüred-Dörgicse Evangélikus Egyházközség</t>
  </si>
  <si>
    <t>Római Katolikus Plébánia</t>
  </si>
  <si>
    <t>Civil pályázati alap</t>
  </si>
  <si>
    <t>Polgármesteri keret</t>
  </si>
  <si>
    <t>Alpolgármesteri keret</t>
  </si>
  <si>
    <t>Képviselői keret</t>
  </si>
  <si>
    <t>Érzékeny Gyermekeinkét Alapít. (liszt és szűróvizsgálat is)</t>
  </si>
  <si>
    <t xml:space="preserve">Idegenforgalmi támogatás </t>
  </si>
  <si>
    <t>MEDNA</t>
  </si>
  <si>
    <t>Gitár fesztivál-Balatonfüredi Nemzetközi Gitárfesztivál Alapítvány</t>
  </si>
  <si>
    <t>Renaissance 2009. Idegenforgalmi és Turisztikai Kft. (Gyermekművészeti fesztivál)</t>
  </si>
  <si>
    <t>Művészeti együttesek nemzetközi kapcsolattartás</t>
  </si>
  <si>
    <t>Reformkori Hagyományőrzők Egyesülete</t>
  </si>
  <si>
    <t>Művészeti együttesek formaruha pályázat</t>
  </si>
  <si>
    <t>"S.O.S. és Könyvelő" Szociálisan Rászorultakat Segítő Kft</t>
  </si>
  <si>
    <t>Balaton Mozi</t>
  </si>
  <si>
    <t>Radnóti Miklós Ált. Isk. Jövőjéért Alapítvány</t>
  </si>
  <si>
    <t>Probió Zrt.  Virágos Füred</t>
  </si>
  <si>
    <t xml:space="preserve">Sportesemények támogatása: Magyar Vitorlás Szövetség Kékszalag Fesztivál </t>
  </si>
  <si>
    <t xml:space="preserve">Sportesemények támogatása: Nemzetközi ultramaraton </t>
  </si>
  <si>
    <t>Balatonfüred Kulturális Nonprofit Kft.</t>
  </si>
  <si>
    <t>Múzsák Egyesülete Sirály táncfesztivál</t>
  </si>
  <si>
    <t>Príma primisszima díj támogatása (Veszprémi Príma Díj Alapítvány)</t>
  </si>
  <si>
    <t>Balatonfüredi Néptánc Egyesület</t>
  </si>
  <si>
    <t>Eötvös L. Általános Iskola Tanulóiért Alapítvány</t>
  </si>
  <si>
    <t>Rákóczy Szövetség</t>
  </si>
  <si>
    <t>Arácsért Közhasznú Alapítvány</t>
  </si>
  <si>
    <t>Danubius Zrt. marketing akció</t>
  </si>
  <si>
    <t>Lóczy-barlangért és Kéki-völgyért Idegenforgalmi és Környezetvédő Egyesület</t>
  </si>
  <si>
    <t>Gondviselés Alapítvány (idősek átmeneti elhelyezése)</t>
  </si>
  <si>
    <t>Füred Studió Kft.</t>
  </si>
  <si>
    <t>Gyermekgolygó Nonprofit Kft</t>
  </si>
  <si>
    <t>Veszprém Megyei Mentőszervezet 04. Alapítvány</t>
  </si>
  <si>
    <t>Balatonfüredi Református Egyház (Református Iskola)</t>
  </si>
  <si>
    <t>Siloam Református Otthon támogatása</t>
  </si>
  <si>
    <t>Konferencia Központ Kft.</t>
  </si>
  <si>
    <t>Balatonfüredi Katolikus Egyház</t>
  </si>
  <si>
    <t>Balaton Best Nonprofit Kft.</t>
  </si>
  <si>
    <t>I. Kötelezettséggel terhelt fejlesztések</t>
  </si>
  <si>
    <t>Önkéntes Tűzoltóság épületének létesítése  önrész</t>
  </si>
  <si>
    <t>Savanyúvizes kutak védterület kijelőlése (340/2007 sz. hat.) hidrogeológiai geodéziai anyag készítése</t>
  </si>
  <si>
    <t>Autóbusz pályaudvar önrész + projektmen.+pályázatírás</t>
  </si>
  <si>
    <t xml:space="preserve">Arácsi út II. ütem </t>
  </si>
  <si>
    <t>2561/1 hrsz-ú ingatlan kisajátítási különbözet</t>
  </si>
  <si>
    <t>Belterületi csapadékvíz elvezetésének fejlesztése</t>
  </si>
  <si>
    <t>Park u. óvoda kert terv + tervezési alaptérkép + kert rendezés</t>
  </si>
  <si>
    <t xml:space="preserve"> - Orvosok pályázati alap (műszer beszerzés)</t>
  </si>
  <si>
    <t>Forgatási célú értékpapír vásárlás</t>
  </si>
  <si>
    <t xml:space="preserve"> - Lakásépítés, -vásárlás kölcsön (dolgozói + lakáshoz jutás tám.)</t>
  </si>
  <si>
    <t xml:space="preserve">   - DRV ZRt.hozzájárulás környezetvédelmi beruházásokhoz</t>
  </si>
  <si>
    <t xml:space="preserve">   - Krutz Károly helyi védettség alatt álló épület felújítása (300/2010.és 39/2013.(II.07.))</t>
  </si>
  <si>
    <r>
      <t xml:space="preserve">    </t>
    </r>
    <r>
      <rPr>
        <sz val="10"/>
        <rFont val="Arial"/>
        <family val="2"/>
        <charset val="238"/>
      </rPr>
      <t>1.1. Előző év költségvetési maradványának  igénybevétele működési célra</t>
    </r>
  </si>
  <si>
    <t>Anna korzó II. ütem (204/2011.)</t>
  </si>
  <si>
    <t>KDOP kerékpárút tervezés, előkészítés, önrész</t>
  </si>
  <si>
    <t>KDOP vízvédelmi rendszerek rekonstrukciója pályázat tervezés, engedélyezés 2011, önrész 2012-ben 357/2011. (X.3.)</t>
  </si>
  <si>
    <t>Pethő Sándor szobor</t>
  </si>
  <si>
    <t>Tervek, megvalósítási tanulmányok, pályázatok</t>
  </si>
  <si>
    <t>Útépítések  2012. év : Szabadság u. - Tagore sétány közötti muvás út burkolása, Gyöngyvirág u. szennyvízcsatorna építése, és aszfaltozása, Vázsonyi u. építése buszfordulótól újtelepig, Köztársaság u. 1-5. épületek előtti parkoló felújítása, Vázsonyi u. me</t>
  </si>
  <si>
    <t>Útépítések  2013.</t>
  </si>
  <si>
    <t xml:space="preserve">KDOP-2.1.1/D-12 Turisztikai attrakciók és szolgáltatások fejlesztése </t>
  </si>
  <si>
    <t xml:space="preserve">Közvilágítás bővítése </t>
  </si>
  <si>
    <t>Kagylóköz sétánnyá alakítása</t>
  </si>
  <si>
    <t>I. összesen:</t>
  </si>
  <si>
    <t>Beruházás előkészítő kiadások (tervezés, önrészek)</t>
  </si>
  <si>
    <t>Útépítések 2014.</t>
  </si>
  <si>
    <t>Településrendezési eszközök</t>
  </si>
  <si>
    <t>Játszótér építés</t>
  </si>
  <si>
    <t>Ebből: bérleti díj</t>
  </si>
  <si>
    <t>3. Betét bevonás</t>
  </si>
  <si>
    <t>Ökoturisztika pályázat dologi kiadás</t>
  </si>
  <si>
    <t>Közvilágítás pályázat dologi kiadás</t>
  </si>
  <si>
    <t>Beruházásokhoz kapcsolódó dologi kiadások</t>
  </si>
  <si>
    <t>Rozmaring köz, Magyare köz, Galagonya u. infrastruktúrális fejlesztés 2014.é vi ütem nettó</t>
  </si>
  <si>
    <t>Zsinagóga tervezési ktg., előkészítési költségek + ingatlan vásárlás</t>
  </si>
  <si>
    <t>Probió telekcsere 1249 hrsz-ú ingatlan vétel</t>
  </si>
  <si>
    <t>Balatonfüredi sétányrendszer felújítása</t>
  </si>
  <si>
    <t xml:space="preserve">  -Többcélú Társulás (BSZAK fejlesztési tám.)</t>
  </si>
  <si>
    <t xml:space="preserve">  - Közoktatási Társulás (óvodák fejlesztési tám.)</t>
  </si>
  <si>
    <t>Információs táblarendszer</t>
  </si>
  <si>
    <t>Meglévő részesedések növeléséhez kapcsolódó kiadások: törzstőke emelés</t>
  </si>
  <si>
    <t xml:space="preserve">      Konferencia Központ</t>
  </si>
  <si>
    <t xml:space="preserve">       Füredkult Kft.</t>
  </si>
  <si>
    <t xml:space="preserve">       Probió Zrt.</t>
  </si>
  <si>
    <t>Részesedések beszerzése:</t>
  </si>
  <si>
    <t xml:space="preserve">Üzletrész vásálás részletek </t>
  </si>
  <si>
    <t>II. összesen:</t>
  </si>
  <si>
    <t>I+II. összesen:</t>
  </si>
  <si>
    <t>egyéb kisértékű eszközök</t>
  </si>
  <si>
    <t>játékok</t>
  </si>
  <si>
    <t xml:space="preserve">    Informatikai fejlesztések (kisértékű, nagyértékű)</t>
  </si>
  <si>
    <t>Erdélyi Tündérkert Alapítvány Hátrányos Helyzetű Gyerekekért</t>
  </si>
  <si>
    <t>Magyar Úszószövetség "Jövő Bajnokai" program</t>
  </si>
  <si>
    <t>BAHART idegenforgalmi támogatása</t>
  </si>
  <si>
    <t>Felhalmozási célú visszatérítendő támogatások, kölcsönök nyújtása áh-n kívülre</t>
  </si>
  <si>
    <t xml:space="preserve"> - tagi hitel Probió Zrt.</t>
  </si>
  <si>
    <t>Egyéb felhalmozási célú támogatások áh-n belülre</t>
  </si>
  <si>
    <t xml:space="preserve">  - Rendőrkapitányság épületének felújításához támogatás</t>
  </si>
  <si>
    <t>Egyéb felhalmozási célú támogatások áh-n kívülre</t>
  </si>
  <si>
    <t xml:space="preserve"> - Konferencia Központ Kft. fejlesztési támogatása </t>
  </si>
  <si>
    <t xml:space="preserve">  - Panelprogram támogatás</t>
  </si>
  <si>
    <t xml:space="preserve">      - Köztársaság u. 3. (panelprogram, 351/2005 sz. hat.)</t>
  </si>
  <si>
    <t xml:space="preserve">      - Köztársaság u. 5. (panelprogram, 352/2005 sz. hat.)</t>
  </si>
  <si>
    <t xml:space="preserve">      - Noszlopy u. 16. (panelprogram, 353/2005 sz. hat.)</t>
  </si>
  <si>
    <t xml:space="preserve">      - Kéki u. 2. (panelprogram, 289/2006 sz. hat.)</t>
  </si>
  <si>
    <t xml:space="preserve">      - Csárda u. 2. (panelprogram, 290/2006 sz. hat.)</t>
  </si>
  <si>
    <t>Ebből: bérleti díjak</t>
  </si>
  <si>
    <t xml:space="preserve">      - Köztársaság u. 13. (panelprogram, 291/2006 sz. hat.)</t>
  </si>
  <si>
    <t xml:space="preserve">      - Kéki u. 5. (panelprogram, 292/2006 sz. hat.)</t>
  </si>
  <si>
    <t xml:space="preserve">      - Köztársaság u. 7. (panelprogram, 293/2006 sz. hat.)</t>
  </si>
  <si>
    <t xml:space="preserve">      - Csárda u. 19. (panelprogram, 294/2006 sz. hat.)</t>
  </si>
  <si>
    <t xml:space="preserve">      - Köztársaság u. 19. (panelprogram 8/2009.)</t>
  </si>
  <si>
    <t xml:space="preserve">      - Köztársaság u. 17. (panelprogram 9/2009.)</t>
  </si>
  <si>
    <t xml:space="preserve">      - Köztársaság u. 15. (panelprogram 10/2009.)</t>
  </si>
  <si>
    <t xml:space="preserve">      - Köztársaság u. 11. (panelprogram 11/2009.)</t>
  </si>
  <si>
    <t xml:space="preserve">      - Köztársaság u. 1. (panelprogram 12/2009.)</t>
  </si>
  <si>
    <t>III. összesen:</t>
  </si>
  <si>
    <t>I+II+III. összesen:</t>
  </si>
  <si>
    <t>IV. Finanszírozási kiadások</t>
  </si>
  <si>
    <t>Hitel törlesztés</t>
  </si>
  <si>
    <t>IV. Finanszírozási kiadások összesen:</t>
  </si>
  <si>
    <t>V. Felújítások</t>
  </si>
  <si>
    <t>Intézményi felújítások</t>
  </si>
  <si>
    <t>Lakásfelújítás</t>
  </si>
  <si>
    <t>IV. összesen:</t>
  </si>
  <si>
    <t>Felhalmozási kiadások összesen:</t>
  </si>
  <si>
    <t xml:space="preserve">1. Működési bevételek </t>
  </si>
  <si>
    <t>2. Működési kiadások</t>
  </si>
  <si>
    <t>1. Működési célú támogatások államháztartáson belülről</t>
  </si>
  <si>
    <t>2. Közhatalmi bevételek</t>
  </si>
  <si>
    <t>2. Munkaadót terhelő járulékok és szoc.hj. Adó</t>
  </si>
  <si>
    <t xml:space="preserve">3. Működési bevételek </t>
  </si>
  <si>
    <t>Működési célú támogatások áh-n belülre:</t>
  </si>
  <si>
    <t>Működési célú támogatások áh-n kívülre:</t>
  </si>
  <si>
    <t>3. Dologi  kiadások</t>
  </si>
  <si>
    <t>4. Működési célú átvett pénzeszközök államháztartáson kivülről</t>
  </si>
  <si>
    <t xml:space="preserve"> Összes költségvetési működési bevétel:</t>
  </si>
  <si>
    <t xml:space="preserve"> Összes költségvetési működési kiadás: </t>
  </si>
  <si>
    <t xml:space="preserve"> Működési többlet: </t>
  </si>
  <si>
    <t xml:space="preserve"> Működési hiány: </t>
  </si>
  <si>
    <t>Költségvetési hiány belső finanszírozása működési célú</t>
  </si>
  <si>
    <t>Finanszírozási célú műveletek kiadásai működési célú</t>
  </si>
  <si>
    <t>5. Költségvetési Maradvány</t>
  </si>
  <si>
    <t>Költségvetési hiány külső finanszírozása működési célú</t>
  </si>
  <si>
    <t>6. Értékpapír kibocsátás, értékesítés</t>
  </si>
  <si>
    <t>7. Hitelfelvétel</t>
  </si>
  <si>
    <t>Összes működési bevétel:</t>
  </si>
  <si>
    <t>Összes működési kiadás</t>
  </si>
  <si>
    <t xml:space="preserve">1. Felhalmozási bevételek </t>
  </si>
  <si>
    <t xml:space="preserve">2. Felhalmozási kiadások </t>
  </si>
  <si>
    <t>1. Felhalmozási célú támogatások államháztartáson belülről</t>
  </si>
  <si>
    <t xml:space="preserve">1.1. Beruházások </t>
  </si>
  <si>
    <t xml:space="preserve">2. Felhalmozási bev.  </t>
  </si>
  <si>
    <t>1.2. Int.saját hatáskörű fejlesztések</t>
  </si>
  <si>
    <t>3. Felhalmozási célú átvett pénzeszközök</t>
  </si>
  <si>
    <t>2. Felújítások</t>
  </si>
  <si>
    <t>3. Egyéb felhalmozási kiadások</t>
  </si>
  <si>
    <t>3.1. Egyéb felhalmozási célú támogatások áh-n kívülre</t>
  </si>
  <si>
    <t>3.2. Egyéb felhalmozási célú támogatások áh-n belülre</t>
  </si>
  <si>
    <t>3.3. Felhalmozási célú visszatérítendő támogatások, kölcsönök nyújtása áh-n kívülre</t>
  </si>
  <si>
    <t xml:space="preserve"> Összes költségvetési felhalmozási bevétel: </t>
  </si>
  <si>
    <t xml:space="preserve"> Összes költségvetési felhalmozási kiadás: </t>
  </si>
  <si>
    <t xml:space="preserve"> Felhalmozási többlet: </t>
  </si>
  <si>
    <t>Könyvtár összesen:</t>
  </si>
  <si>
    <t>ELŐIRÁNYZAT</t>
  </si>
  <si>
    <t xml:space="preserve"> Felhalmozási hiány: </t>
  </si>
  <si>
    <t>Költségvetési hiány belső finanszírozása felhalmozási célú</t>
  </si>
  <si>
    <t>Finanszírozási célú műveletek kiadásai felhalmozási célú</t>
  </si>
  <si>
    <t>4.Költségvetési maradvány</t>
  </si>
  <si>
    <t>4. Értékpapírok visszavásárlása</t>
  </si>
  <si>
    <t>Költségvetési hiány külső finanszírozása felhalmozási célú</t>
  </si>
  <si>
    <t>5. Hitelek törlesztése</t>
  </si>
  <si>
    <t>5. Értékpapír kibocsátás, értékesítés</t>
  </si>
  <si>
    <t>6. Hitelfelvétel</t>
  </si>
  <si>
    <t>Összes felhalmozási bevétel:</t>
  </si>
  <si>
    <t>Összes felhalmozási kiadás</t>
  </si>
  <si>
    <t>BEVÉTELEK</t>
  </si>
  <si>
    <t>KIADÁSOK</t>
  </si>
  <si>
    <t>Költségvetési működési bevételek</t>
  </si>
  <si>
    <t>Költségvetési működési kiadások</t>
  </si>
  <si>
    <t>Költségvetési felhalmozási bevételek</t>
  </si>
  <si>
    <t>Költségvetési felhalmozási kiadások</t>
  </si>
  <si>
    <t>Költségvetési többlet:</t>
  </si>
  <si>
    <t>Költségvetési hiány:</t>
  </si>
  <si>
    <t>Költségvetési hiány belső finanszírozása:</t>
  </si>
  <si>
    <t>Finanszírozási célú műveletek kiadásai összesen:</t>
  </si>
  <si>
    <t>Finanszírozási célú műveletek működési kiadásai</t>
  </si>
  <si>
    <t>Finanszírozási célú műveletek felhalmozási kiadásai</t>
  </si>
  <si>
    <t>Költségvetési hiány külső finanszírozása:</t>
  </si>
  <si>
    <t>Összes kiadás:</t>
  </si>
  <si>
    <t>TÖBBLET</t>
  </si>
  <si>
    <t>Működési bevételek</t>
  </si>
  <si>
    <t>1. Működési támogatások államháztartáson belülről</t>
  </si>
  <si>
    <t>Költségvetési működési  bevételek kötelező feladatok szerinti bontásban</t>
  </si>
  <si>
    <t>Költségvetési felhalmozási kiadások kötelező feladatok szerinti bontásban</t>
  </si>
  <si>
    <t>Finanszírozási bevételek</t>
  </si>
  <si>
    <t>Finanszírozási kiadások</t>
  </si>
  <si>
    <t>Működési bevételek kiemelt előirányzatonként kötelező feladatok szerinti bontásban</t>
  </si>
  <si>
    <t>Működési kiadások kiemelt előirányzatonként kötelező feladatok szerinti bontásban</t>
  </si>
  <si>
    <t>Felhalmozási bevételek</t>
  </si>
  <si>
    <t xml:space="preserve">2. Felhalmozási bevételek </t>
  </si>
  <si>
    <t>3. Felhalmozási célú átvett pénzeszközök áh-n kívülről</t>
  </si>
  <si>
    <t>3. Egyéb felhalmozási célú kiadások</t>
  </si>
  <si>
    <t>3.1. Egyéb felhalmozási célú pénzeszköz átadás áh-n kívülre</t>
  </si>
  <si>
    <t>3.2. Egyéb felhalmozási célú pénzeszköz átadás áh-n belülre</t>
  </si>
  <si>
    <t>3.4. Felhalmozási célú visszatérítendő támogatások, kölcsönök nyújtása áh-n kívülre</t>
  </si>
  <si>
    <t>Költségvetési felhalmozási bevételek kötelező feladatok szerinti bontásban</t>
  </si>
  <si>
    <t>Felhalmozási bevételek kiemelt előirányzatonként kötelező feladatok szerinti bontásban</t>
  </si>
  <si>
    <t>Felhalmozási kiadások kiemelt előirányzatonként kötelező feladatok szerinti bontásban</t>
  </si>
  <si>
    <t>Költségvetési működési  bevételek önként vállalt feladatok szerinti bontásban</t>
  </si>
  <si>
    <t>Költségvetési működési kiadások önként vállalt feladatok szerinti bontásban</t>
  </si>
  <si>
    <t>Működési bevételek kiemelt előirányzatonként önként vállalt feladatok szerinti bontásban</t>
  </si>
  <si>
    <t>Működési kiadások kiemelt előirányzatonként önként vállalt feladatok szerinti bontásban</t>
  </si>
  <si>
    <t>Költségvetési felhalmozási bevételek önként vállalt feladatok szerinti bontásban</t>
  </si>
  <si>
    <t>Költségvetési felhalmozási kiadások önként vállalt feladatok szerinti bontásban</t>
  </si>
  <si>
    <t>Felhalmozási bevételek kiemelt előirányzatonként önként vállalt feladatok szerinti bontásban</t>
  </si>
  <si>
    <t>Felhalmozási kiadások kiemelt előirányzatonként önként vállalt feladatok szerinti bontásban</t>
  </si>
  <si>
    <t>Költségvetési működési  bevételek állami (államigazgatási) feladatok szerinti bontásban</t>
  </si>
  <si>
    <t>Költségvetési működési kiadások állami (államigazgatási) feladatok szerinti bontásban</t>
  </si>
  <si>
    <t>Működési bevételek kiemelt előirányzatonként állami (államigazgatási) feladatok szerinti bontásban</t>
  </si>
  <si>
    <t>Működési kiadások kiemelt előirányzatonként állami (államigazgatási)  feladatok szerinti bontásban</t>
  </si>
  <si>
    <t>Felhalmozási bevételek kiemelt előirányzatonként állami (államigazgatási)  feladatok szerinti bontásban</t>
  </si>
  <si>
    <t>Felhalmozási kiadások kiemelt előirányzatonként állami (államigazgatási)  feladatok szerinti bontásban</t>
  </si>
  <si>
    <t>Január</t>
  </si>
  <si>
    <t>Február</t>
  </si>
  <si>
    <t>Március</t>
  </si>
  <si>
    <t>Április</t>
  </si>
  <si>
    <t>Május</t>
  </si>
  <si>
    <t>Június</t>
  </si>
  <si>
    <t>Július</t>
  </si>
  <si>
    <t>Augusztus</t>
  </si>
  <si>
    <t>Szeptember</t>
  </si>
  <si>
    <t>Október</t>
  </si>
  <si>
    <t>November</t>
  </si>
  <si>
    <t>December</t>
  </si>
  <si>
    <t>Nyitó pénzkészlet</t>
  </si>
  <si>
    <t>Működési célú támogatások áh-n belülről</t>
  </si>
  <si>
    <t>Közhatalmi bevételek</t>
  </si>
  <si>
    <t>Működési célú átvett pénzeszközök</t>
  </si>
  <si>
    <t>Közös Önkormányzati Hivatal</t>
  </si>
  <si>
    <t>Működési bevételek összesen:</t>
  </si>
  <si>
    <t>Felhalmozási célú támogatások áh-n belülről</t>
  </si>
  <si>
    <t>Felhalmozási  bevételek</t>
  </si>
  <si>
    <t>Felhalmozási célú átvett pénzeszközök</t>
  </si>
  <si>
    <t>Közös Önkormányzati Hivatal felhalm.bev.</t>
  </si>
  <si>
    <t>Intézményi felhalmozási bevételek</t>
  </si>
  <si>
    <t>Felhalmozási bevételek összesen</t>
  </si>
  <si>
    <t>Pénzforgalom nélküli bevételek Önkormányzat</t>
  </si>
  <si>
    <t>Pénzforgalom nélküli bevételek Hivatal</t>
  </si>
  <si>
    <t>Pénzforgalom nélküli bevételek Intézmények</t>
  </si>
  <si>
    <t>Közös Önkormányzati Hivatal működési kiadásai (igazgatás személyi, járulék, dologi, ellátottak pénzbeli jutt.)</t>
  </si>
  <si>
    <t>Önkormányzat feladatai (személyi, jár, dologi)</t>
  </si>
  <si>
    <t>Ellátottak pénzbeli juttatásai</t>
  </si>
  <si>
    <t>Egyéb működési célú kiadások</t>
  </si>
  <si>
    <t>Intézmények működési kiadásai</t>
  </si>
  <si>
    <t>Tartalék</t>
  </si>
  <si>
    <t>Működési kiadások összesen:</t>
  </si>
  <si>
    <t>Beruházások</t>
  </si>
  <si>
    <t>Felújítások</t>
  </si>
  <si>
    <t>Saját hatáskörű intézményi fejl.</t>
  </si>
  <si>
    <t>Egyéb felhalmozási célú kiadások</t>
  </si>
  <si>
    <t>Felhalmozási célú kiadások összesen</t>
  </si>
  <si>
    <t>Finanszírozási kiadások (hitel törlesztés, értékpapír visszavásárlás)</t>
  </si>
  <si>
    <t>Záró pénzkészlet</t>
  </si>
  <si>
    <t>MEGNEVEZÉS</t>
  </si>
  <si>
    <t xml:space="preserve">ÁLLAMI TÁMOGATÁS </t>
  </si>
  <si>
    <t xml:space="preserve">  Óvodáztatási támogatás</t>
  </si>
  <si>
    <t>KDOP vízvédelmi rendszerek dologi kiadás</t>
  </si>
  <si>
    <t>KLIK utaztatás támogatása</t>
  </si>
  <si>
    <t>71-esről nyíló zsákutca (Delta és a Séta u. között)</t>
  </si>
  <si>
    <t>Horváth M u. előkészítési költségek</t>
  </si>
  <si>
    <t>P.Horváth Á. U.  járda tervezési ktg.</t>
  </si>
  <si>
    <t>0195/4 hrsz-ú ingatlan megvásárlása (rét, pince)</t>
  </si>
  <si>
    <t xml:space="preserve"> - Szent Benedek Gimnázium Közhasznú Alapítvány 243/2014. (IX.25.) </t>
  </si>
  <si>
    <t xml:space="preserve"> - Református Iskola folyosó világítás és becsengető rendszer felújítás támogatása 286/2014. (XI.27.)</t>
  </si>
  <si>
    <t xml:space="preserve"> - Balatonfüred Kulturális Nonprofit Kft. közművelődési támogatás)</t>
  </si>
  <si>
    <t xml:space="preserve">      2.3.3. Települési adó</t>
  </si>
  <si>
    <t>I.e.</t>
  </si>
  <si>
    <t>Egyéb önkormányzati feladatok támogatása</t>
  </si>
  <si>
    <t>I.c.</t>
  </si>
  <si>
    <t>Települési önkormányzatok szociális feladatainak egyéb támogatása</t>
  </si>
  <si>
    <t>Pénzbeli szociális ellátások kiegészítése</t>
  </si>
  <si>
    <t>III.1.</t>
  </si>
  <si>
    <t>demens személyek nappali int-i ellát - társulás által történő feladatellátás</t>
  </si>
  <si>
    <t>Pedagógus II. kategóriába sorolt óvodapedagógusok kieg. támog.</t>
  </si>
  <si>
    <t xml:space="preserve">   Fogl.helyetteítő tám.</t>
  </si>
  <si>
    <t>Méltányos ápolási díj</t>
  </si>
  <si>
    <t>Települési ápolási támogatás</t>
  </si>
  <si>
    <t>Méltányos közgyógyellátás</t>
  </si>
  <si>
    <t>Települési gyógyszertámogatás</t>
  </si>
  <si>
    <t>Települési lakhatási támogatás</t>
  </si>
  <si>
    <t>Sportesemények támogatása: Úszó Világkupa</t>
  </si>
  <si>
    <t>KEOP közvilágítás energiatakarékos átalakítása ÚJ</t>
  </si>
  <si>
    <t>743 hrsz-ú ingatlan Bfüred, Horváth M. u. 20.</t>
  </si>
  <si>
    <t>kisajátítást megelőző vétel, telekalakítás ingatlanok vételára, műszaki és zöldkár megtérítése P. Horváth Á. U.</t>
  </si>
  <si>
    <t>1. Költségvetési hiány belső finanszírozására szolgáló finanszírozási  bevételek</t>
  </si>
  <si>
    <t>I. HELYI ÖNKORMÁNYZATOK MŰKÖDÉSÉNEK ÁLT.TÁMOGATÁSA</t>
  </si>
  <si>
    <t>III. SZOCIÁLIS, GYERMEKJÓLÉTI  ÉS GYERMEKÉTKEZTETÉSI FELADATAI</t>
  </si>
  <si>
    <t xml:space="preserve">     fogyatékos személyek nappali intézményi ellátása társulás általi feladatellátás</t>
  </si>
  <si>
    <t>demens személyek nappali intézményi ellátása - társulás által történő feladatellátás</t>
  </si>
  <si>
    <t>6. Pénzforgalom nélküli kiadások (tartalék)</t>
  </si>
  <si>
    <t xml:space="preserve">  Megbízási díjak </t>
  </si>
  <si>
    <t xml:space="preserve">2. Elvonások, befizetések </t>
  </si>
  <si>
    <t>5. Egyéb felhalmozási célú támogatások államháztartáson belülről</t>
  </si>
  <si>
    <t>Intézményi létszámok:</t>
  </si>
  <si>
    <t xml:space="preserve">Önkormányzat </t>
  </si>
  <si>
    <t xml:space="preserve"> - Infrastruktúrális fejlesztések</t>
  </si>
  <si>
    <t>TARTALÉKOK</t>
  </si>
  <si>
    <t xml:space="preserve">     Belterületi csapadékvíz elvezetésének      fejlesztése dologi kiadások</t>
  </si>
  <si>
    <t>KEOP Napelemes rendszer kivitelezése a Lóczy L. Gimnáziumban</t>
  </si>
  <si>
    <t>KEOP Napelemes rendszer kivitelezése a Radnóti M. és Eötvös L. Ált. Isk.</t>
  </si>
  <si>
    <t>Számítástechnikai eszközök</t>
  </si>
  <si>
    <t>Takarító eszközök</t>
  </si>
  <si>
    <t>Szerszám</t>
  </si>
  <si>
    <t>Tornatermi eszközök</t>
  </si>
  <si>
    <t>Tantermi bútor</t>
  </si>
  <si>
    <t>CD lejátszó</t>
  </si>
  <si>
    <t>Bútor</t>
  </si>
  <si>
    <t>Sportszer</t>
  </si>
  <si>
    <t>Magnók</t>
  </si>
  <si>
    <t>Nyomtató, vetítővászon</t>
  </si>
  <si>
    <t>Hűtőszekrény</t>
  </si>
  <si>
    <t>Mikró,kenyérpirító</t>
  </si>
  <si>
    <t>Fényképezőgép</t>
  </si>
  <si>
    <t>Kézi kapu háló</t>
  </si>
  <si>
    <t>Zászlók</t>
  </si>
  <si>
    <t>Számítógépek</t>
  </si>
  <si>
    <t xml:space="preserve">Telefon </t>
  </si>
  <si>
    <t>Szőnyeg</t>
  </si>
  <si>
    <t>Szekrény</t>
  </si>
  <si>
    <t>Dokumentumbeszerzés</t>
  </si>
  <si>
    <t>Informatikai eszközök</t>
  </si>
  <si>
    <t>Porszívó</t>
  </si>
  <si>
    <t>Függöny</t>
  </si>
  <si>
    <t>szekrény</t>
  </si>
  <si>
    <t>Uszoda működtetőjének működési támogatás</t>
  </si>
  <si>
    <t>Kézilabda nemzetközi szereplés támogatása</t>
  </si>
  <si>
    <t>Egyéb sporttámogatás</t>
  </si>
  <si>
    <t>Köztársaság úti lakótelep játszópark terv + építés I. ütem</t>
  </si>
  <si>
    <t>közvilágítás tervezés</t>
  </si>
  <si>
    <t>Zsidó temető felújítás</t>
  </si>
  <si>
    <t>Útépítési tervek (Balaton u., Mészöly G., Horgászköz)</t>
  </si>
  <si>
    <t>Balatoni Sellők szoborcsoport áthelyezés</t>
  </si>
  <si>
    <t>Kossuth kút felújítás</t>
  </si>
  <si>
    <t>közterület fásítása</t>
  </si>
  <si>
    <t>Játszóterek bővítése</t>
  </si>
  <si>
    <t>Utcai bútorok beszerzése (padok, szemetesek, városi információs rendszer)</t>
  </si>
  <si>
    <t>Szelektív mintagyűjtő szigetek (2 db)</t>
  </si>
  <si>
    <t>autóbusz várók telepítése</t>
  </si>
  <si>
    <t>közvilágítási hálózat bővítése</t>
  </si>
  <si>
    <t>Önkormányzati Hivatal belső építészeti megújítása (házasságkötő teremmel)</t>
  </si>
  <si>
    <t>Határ u., Egressy köz szennyvízcsatorna építés</t>
  </si>
  <si>
    <t>Galagonya, Magyare köz közvilágítás</t>
  </si>
  <si>
    <t>temető felújítás (Katolikus Egyháztól átvett)</t>
  </si>
  <si>
    <t>Gépkocsi beszerzés (Füredkult, BSZAK)</t>
  </si>
  <si>
    <t>Állami támogatás megelőlegezés visszafizetés</t>
  </si>
  <si>
    <t>5.1. Elvonások, befizetések</t>
  </si>
  <si>
    <t>5.2. Egyéb működési célú támogatások áh-n belülre</t>
  </si>
  <si>
    <t>5.4. Egyéb működési célú támogatások áh-n kívülre</t>
  </si>
  <si>
    <t>5.5. Működési célú visszatérítendő támogatások, kölcsönök nyújtása áh-n kívülre</t>
  </si>
  <si>
    <t>6. Állami támogatás megelőlegezés visszafizetése</t>
  </si>
  <si>
    <t>Költségve-tési szervek</t>
  </si>
  <si>
    <t>Önkormány-zat</t>
  </si>
  <si>
    <t>Önkormány-zat összesen</t>
  </si>
  <si>
    <t>Intézményfinanszírozás</t>
  </si>
  <si>
    <t>7. Állami támogatás megelőlegezés visszafizetése</t>
  </si>
  <si>
    <t>8. Hitelek törlesztése</t>
  </si>
  <si>
    <t>849/3 hrsz-ú ingatlan vásárlása Bfüred, Széchényi u. 8. 2015. évi részlet nettó</t>
  </si>
  <si>
    <t>Önkormányzat összesen</t>
  </si>
  <si>
    <t>ÉNYKK (Balaton Volán jogutódja)</t>
  </si>
  <si>
    <t>2015. évi eredeti ei.</t>
  </si>
  <si>
    <t>tányér, pohár</t>
  </si>
  <si>
    <t>mosogatógép</t>
  </si>
  <si>
    <t>informatikai eszközök</t>
  </si>
  <si>
    <t>Egyéb kisértékű eszközök</t>
  </si>
  <si>
    <t>bútor</t>
  </si>
  <si>
    <t>4. Államháztartáson belüli megelőlegezések</t>
  </si>
  <si>
    <t>ÖSSZESEN:</t>
  </si>
  <si>
    <t xml:space="preserve">  Rendezvényekhez kapcsolódó személyi</t>
  </si>
  <si>
    <t xml:space="preserve">  Rendezvényekhez kapcsolódó járulék és kifizetői adó</t>
  </si>
  <si>
    <t xml:space="preserve">  KEOP 5.7.0. Szent Benedek Szakiskola kollégium energetikai korszerűsítés</t>
  </si>
  <si>
    <t xml:space="preserve">  Diákmunka</t>
  </si>
  <si>
    <t xml:space="preserve">     KEOP 5.7.0. Szent Benedek Szakiskola kollégium energetikai korszerűsítés</t>
  </si>
  <si>
    <t>KEOP Napelemes rendszer kivitelezése a Lóczy Gimnáziumban</t>
  </si>
  <si>
    <t>KEOP Napelemes rendszer kivitelezése az Eötvös és Radnóti Ált. Iskolában</t>
  </si>
  <si>
    <t>Uszoda eszköz beszerzés</t>
  </si>
  <si>
    <t>Balatonfüredi Kézilabda Klub többlet támogatás</t>
  </si>
  <si>
    <t>Acro Dance Sporttánc Egyesület</t>
  </si>
  <si>
    <t>139 hrsz-ú ingatlan megvásárlása 2015. évi ütem</t>
  </si>
  <si>
    <t>Annabella Szálloda előtti burkolatos járda kialakítása</t>
  </si>
  <si>
    <t>Kerékpárút Szabadság utcai csomópontjának szintbeli csatlakozásának kialakítása</t>
  </si>
  <si>
    <t>1543/1/A hrsz-ú ingatlan megvásárlása Ófalu</t>
  </si>
  <si>
    <t>KEOP 5.7.0. Szent Benedek Szakiskola kollégium energetikai korszerűsítés</t>
  </si>
  <si>
    <t>Szent Benedek Szakiskola kollégium belső építészeti tervezés</t>
  </si>
  <si>
    <t>8. Állami támogatás megelőlegezés visszafizetése</t>
  </si>
  <si>
    <t>9. Betét vásárlás</t>
  </si>
  <si>
    <t xml:space="preserve">Működési célú átvett pénzeszközök </t>
  </si>
  <si>
    <t>Finanszírozási bevételek (hitel, kötvény, értékpapír, betét, állami támogatás megelőlegezés)</t>
  </si>
  <si>
    <t>Balatonarács focipálya + infrastruktúra + parkosítás</t>
  </si>
  <si>
    <t>Gyógyüdülőhely fejlesztési stratégia</t>
  </si>
  <si>
    <t>Szeméttelepen napelempark tervezése</t>
  </si>
  <si>
    <t>Intézményi kv-i maradvány elvonásból elkülönített keret</t>
  </si>
  <si>
    <t>Radnóti Iskola maradványból elkülönítve</t>
  </si>
  <si>
    <t>Társulásoknak átadott intézmények kv-i maradványa</t>
  </si>
  <si>
    <t>Közfoglalkoztatási előleg</t>
  </si>
  <si>
    <t>Család és gyermekjóléti központ fejlesztési tám. 1838/2015.(XI.24.) Korm.határozat</t>
  </si>
  <si>
    <t>Nemzeti Kulturális Alap támogatás visszafizetés</t>
  </si>
  <si>
    <t>Balatonfüredi Alapszolgáltatási Központ</t>
  </si>
  <si>
    <t>Szent Benedek Sportjáért Alapítvány</t>
  </si>
  <si>
    <t>Hotel Agro támogatása</t>
  </si>
  <si>
    <t>Széchényi Ferenc Oktatási Alapítványa a diákokért</t>
  </si>
  <si>
    <t>Kerekerdő Óvoda Gyerekeiért Alapítvány támogatása</t>
  </si>
  <si>
    <t xml:space="preserve">Konferencia Központ Kft. Advent fényei </t>
  </si>
  <si>
    <t>Kisértékű eszközök (városüzemeltetés, egyéb)</t>
  </si>
  <si>
    <t>3911/1 hrsz-ú ingatlan vásárlás</t>
  </si>
  <si>
    <t>1165 hrsz-ú ingatlan vásárlás</t>
  </si>
  <si>
    <t>Csopak-Balatonfüred településeket összekötő 7221. j. út tervezés Bfüredre eső 1/3 rész</t>
  </si>
  <si>
    <t>1424/4 hrsz-ú ingatlanon lévő épület bontása</t>
  </si>
  <si>
    <t>Aranyhíd Patika Bt. Részesedés</t>
  </si>
  <si>
    <t>P.Horváth Ádám u. alatti átvezetés csatorna kiépítés</t>
  </si>
  <si>
    <t xml:space="preserve"> - Balatonfüredi Utánpótlás Sport Club (uszoda lelátó)</t>
  </si>
  <si>
    <t>Felhalmozási célú visszatérítendő támogatások, kölcsönök nyújtása áh-n belülre</t>
  </si>
  <si>
    <t>Észak-Balatoni Térség Regionális Települési Szilárdhulladék Kezelési Önkormányzati Társulás</t>
  </si>
  <si>
    <t xml:space="preserve"> - Balatonfüredi Utánpótlás Sport Club (Arácsi focipályák öltöző önrész + uszoda lelátó önrész)</t>
  </si>
  <si>
    <t>3.3. Felhalmozási célú visszatérítendő támogatások, kölcsönök nyújtása áh-n belülre</t>
  </si>
  <si>
    <t>II.4.</t>
  </si>
  <si>
    <t>DRV Zrt. 2015. évi víz- és csatornaszolgáltatás támogatása</t>
  </si>
  <si>
    <t>Önkormányzati támogatás</t>
  </si>
  <si>
    <t>Intézmény / munkanemek</t>
  </si>
  <si>
    <t>1. Park u-i óvoda I/a.</t>
  </si>
  <si>
    <t>2. Arácsi óvoda - Iskolalépcső u. I/c.</t>
  </si>
  <si>
    <t>Arácsi u. felöli ragalja csere 2014. évi kötváll.</t>
  </si>
  <si>
    <t>Egy csoportszoba parkettázás 2014. évi kötváll.</t>
  </si>
  <si>
    <t>3. Hunyadi u. óvoda I/b.</t>
  </si>
  <si>
    <t>Homokcsere 2014. évi kötváll.</t>
  </si>
  <si>
    <t>4. Noszlopy G. u. óvoda III.</t>
  </si>
  <si>
    <t>3. vízesblokk felújítása 2014. évi kötváll.</t>
  </si>
  <si>
    <t>5. Bölcsőde</t>
  </si>
  <si>
    <t>vízlágyító berendezés beszerzése</t>
  </si>
  <si>
    <t>6. Kossuth u. Óvoda</t>
  </si>
  <si>
    <t>Vizesblokk felújítása 2014. évi kötváll.</t>
  </si>
  <si>
    <t>Felnőtt öltöző beépített szekrény</t>
  </si>
  <si>
    <t>7. Mogyoró u. Óvoda</t>
  </si>
  <si>
    <t>Belső ajtó csere</t>
  </si>
  <si>
    <t>8. Általános Iskola Eötvös Lóránd</t>
  </si>
  <si>
    <t>Ebédlő felújítása üvegfallal 2014. évi kötváll.</t>
  </si>
  <si>
    <t>Tanári WC felújítása emeleti</t>
  </si>
  <si>
    <t>Új épületszárny festése 2014. évi kötváll.</t>
  </si>
  <si>
    <t>Szagelszívó rendszer felújítása</t>
  </si>
  <si>
    <t>2013. évi kötelezettségvállalás</t>
  </si>
  <si>
    <t xml:space="preserve">9. Református Általános Iskola </t>
  </si>
  <si>
    <t>1 db alsós tt. parketta+festés 2014. évi kötváll.</t>
  </si>
  <si>
    <t>2014. évi kötváll. Bojlerek cseréje</t>
  </si>
  <si>
    <t>1 db alsós terem világítása 2014. évi kötváll.</t>
  </si>
  <si>
    <t>1 db felsős tt. bútor csere</t>
  </si>
  <si>
    <t>10. Általános Iskola Radnóti M.</t>
  </si>
  <si>
    <t>Oszlopos terem felújítása 2014. évi kötváll.</t>
  </si>
  <si>
    <t>Tanári szék csere 2014. évi kötváll.</t>
  </si>
  <si>
    <t>Bejárati ajtók cseréje 2014. évi kötváll.</t>
  </si>
  <si>
    <t>2014. évi kötváll. tetőfelújítás beázás miatt</t>
  </si>
  <si>
    <t>2014. évi kötváll. folyosó burkolat felújítás</t>
  </si>
  <si>
    <t>2014. évi kötváll. öltöző ajtók cseréje</t>
  </si>
  <si>
    <t>3. osztályokba pad vétele</t>
  </si>
  <si>
    <t>Tárgyaló asztal és igh. iroda szekrény csere</t>
  </si>
  <si>
    <t>11. Általános Iskola Fekete I.</t>
  </si>
  <si>
    <t>Cipőtartó szekrény és fogas</t>
  </si>
  <si>
    <t>12. Ferencsik János Zeneiskola</t>
  </si>
  <si>
    <t>Falvédő burkolat elhelyezése</t>
  </si>
  <si>
    <t>Beázott falfelület javítása 2014. évi kötváll.</t>
  </si>
  <si>
    <t>Bejárati ajtó javítása</t>
  </si>
  <si>
    <t>Terasz ajtó beázás megszüntetése</t>
  </si>
  <si>
    <t>Tetőtéri párkány burkolás</t>
  </si>
  <si>
    <t>13. Széchenyi F. Szakképző Iskola</t>
  </si>
  <si>
    <t xml:space="preserve"> Összesen</t>
  </si>
  <si>
    <t>14. Lóczy L. Gimnázium</t>
  </si>
  <si>
    <t>TT terem kábelezés 2014. évi kötváll.</t>
  </si>
  <si>
    <t>2014. évi kötváll. tanulószoba tetfedés jav.</t>
  </si>
  <si>
    <t>Bejárati lépcső javítása</t>
  </si>
  <si>
    <t>15. Közösségi Ház</t>
  </si>
  <si>
    <t>Hőközpont javítása 2014. évi kötváll.</t>
  </si>
  <si>
    <t>2014. évi kötelezettségvállalás (lépcső csúszásmentesítés, korlát)</t>
  </si>
  <si>
    <t>16. BSZAK</t>
  </si>
  <si>
    <t>17. Szakorvosi Rendelő Intézet</t>
  </si>
  <si>
    <t>18. Városi Könyvtár</t>
  </si>
  <si>
    <t>Bejárati üveg ajtók cseréje</t>
  </si>
  <si>
    <t>bojler csere</t>
  </si>
  <si>
    <t>19. Helytörténeti Gyűjtemény</t>
  </si>
  <si>
    <t>20. Játszószoba</t>
  </si>
  <si>
    <t>22. Hivatali épület</t>
  </si>
  <si>
    <t>Irodák, konyha felújítása 2014. évi kötváll.</t>
  </si>
  <si>
    <t>Irodák felújítása</t>
  </si>
  <si>
    <t>23. Vaszary villa, Jókai Múzeum állagmegóvás</t>
  </si>
  <si>
    <t>24. Konferencia Központ</t>
  </si>
  <si>
    <t>íves terem padlózat csere, klíma, függőny csere</t>
  </si>
  <si>
    <t>lelátó feletti szalagfüggöny felújítása</t>
  </si>
  <si>
    <t>Klíma elhelyezése íves terembe</t>
  </si>
  <si>
    <t>26. Tartalék</t>
  </si>
  <si>
    <t xml:space="preserve">Több éves kihatással járó döntésekből származó kötelezettségek célok szerint, </t>
  </si>
  <si>
    <t>évenkénti bontásban (e/Ft)</t>
  </si>
  <si>
    <t xml:space="preserve">Kötelezettség jogcíme </t>
  </si>
  <si>
    <t>Kötelezettség-</t>
  </si>
  <si>
    <t>2018. után</t>
  </si>
  <si>
    <t>Tárgyéven túli köt. Összesen (7+8+9+10)</t>
  </si>
  <si>
    <t>Összesen (4+5+6+11)</t>
  </si>
  <si>
    <t xml:space="preserve">vállalás </t>
  </si>
  <si>
    <t xml:space="preserve">kifizetés </t>
  </si>
  <si>
    <t>2015.</t>
  </si>
  <si>
    <t>2016.</t>
  </si>
  <si>
    <t>2017.</t>
  </si>
  <si>
    <t>2018.</t>
  </si>
  <si>
    <t xml:space="preserve">éve </t>
  </si>
  <si>
    <t>(aktuális  kv-i év)</t>
  </si>
  <si>
    <t>1.</t>
  </si>
  <si>
    <t>2.</t>
  </si>
  <si>
    <t>3.</t>
  </si>
  <si>
    <t>4.</t>
  </si>
  <si>
    <t>5.</t>
  </si>
  <si>
    <t>6.</t>
  </si>
  <si>
    <t>7.</t>
  </si>
  <si>
    <t>8.</t>
  </si>
  <si>
    <t>9.</t>
  </si>
  <si>
    <t>10.</t>
  </si>
  <si>
    <t>11.</t>
  </si>
  <si>
    <t>12.</t>
  </si>
  <si>
    <t>Működési célú hitel-törlesztés</t>
  </si>
  <si>
    <t>(tőke + kamat )</t>
  </si>
  <si>
    <t>Felhalmozási célú hitel-törlesztés</t>
  </si>
  <si>
    <t xml:space="preserve">(tőke + kamat) </t>
  </si>
  <si>
    <t>Bérlakásépítés hitel</t>
  </si>
  <si>
    <t>Szennyvízcsatorna beruházás hitel</t>
  </si>
  <si>
    <t>Útépítés, intézményi beruházás hitel</t>
  </si>
  <si>
    <t>Zákonyi utca átépítése hitel</t>
  </si>
  <si>
    <t>Füred Kemping vásárlása hitel</t>
  </si>
  <si>
    <t>hitel összesen</t>
  </si>
  <si>
    <t>Bérlakás hitel kamata</t>
  </si>
  <si>
    <t>Szennyvízcsatorna beruházás hitel kamata</t>
  </si>
  <si>
    <t>Útépítés, intézményi beruházás hitel kamata</t>
  </si>
  <si>
    <t>Zákonyi utca átépítése hitel kamata</t>
  </si>
  <si>
    <t>13.</t>
  </si>
  <si>
    <t>Füred Kemping vásárlása hitel kamat</t>
  </si>
  <si>
    <t>kamat összesen</t>
  </si>
  <si>
    <t>kezességvállalás: Orvosok hitelei</t>
  </si>
  <si>
    <t>kezességvállalás: hitelek összesen</t>
  </si>
  <si>
    <t>kezességvállalás: Orvosok hitelkamatai</t>
  </si>
  <si>
    <t>kezességvállalás: hitelkamatok össz.</t>
  </si>
  <si>
    <t>Fejlesztés feladatonként</t>
  </si>
  <si>
    <t>Panelprogram tám.: Köztársaság u. 3. (351/2005)</t>
  </si>
  <si>
    <t>2005.</t>
  </si>
  <si>
    <t>Panelprogram tám.: Köztársaság u. 5. (352/2005)</t>
  </si>
  <si>
    <t>Panelprogram tám.: Noszlopy u. 16. (353/2005)</t>
  </si>
  <si>
    <t>Panelprogram tám.: Kéki u. 2. (289/2006)</t>
  </si>
  <si>
    <t>2006.</t>
  </si>
  <si>
    <t>Panelprogram tám.: Csárda u. 2. (290/2006)</t>
  </si>
  <si>
    <t>Panelprogram tám.: Köztársaság u. 13. (291/2006)</t>
  </si>
  <si>
    <t>Panelprogram tám.: Kéki u. 5. (292/2006)</t>
  </si>
  <si>
    <t>Panelprogram tám.: Köztársaság u. 7. (293/2006)</t>
  </si>
  <si>
    <t>Panelprogram tám.: Csárda u. 19. (294/2006)</t>
  </si>
  <si>
    <t>DRV Zrt hozzájárulás környezetvédelmi beruházások megvalósítására</t>
  </si>
  <si>
    <t>Népház és posta rekonstrukciója pályázathoz kapcsolódó ingatlan karbantartás és fenntartás költségeire pénzügyi alap (220/2008)</t>
  </si>
  <si>
    <t>2008.</t>
  </si>
  <si>
    <t>Balatoni Hajózási Zrt részvénycsomagjának átvételével kapcsolatos kötváll (tőkeemelés és tőkejuttatás) (285/2008)</t>
  </si>
  <si>
    <t>Mederhasználati díjra megkötött szerződés (lejár 2067.09.17)</t>
  </si>
  <si>
    <t>Panelprogram Köztársaság u. 19. tám (8/2009)</t>
  </si>
  <si>
    <t>Panelpromram Köztársaság u. 17. tám (9/2009)</t>
  </si>
  <si>
    <t>Panelprogram Köztársaság u.15.tám. (10/2009)</t>
  </si>
  <si>
    <t>2009.</t>
  </si>
  <si>
    <t>Panelprogram Köztársaság u.11.tám. (11/2009)</t>
  </si>
  <si>
    <t>Panelprogram Köztársaság u.1. tám. (12/2009)</t>
  </si>
  <si>
    <t>Együttműködési megáll.Orsz. Rendőrfőkapitánysággal (47/2009), 288/2014. (XI.27.)</t>
  </si>
  <si>
    <t>TDM pályázat működési támogatás (2+5 évre) (194,201/2009)</t>
  </si>
  <si>
    <t>Autóbuszpályaudvar fejlesztése pályázat: elszámolható költségek önrész, pályázaton kívűli beruházás teljes összeg(86/2010)</t>
  </si>
  <si>
    <t>Autóbuszpályaudvar pm költség, közbeszerzés 339/2011 (IX.15)</t>
  </si>
  <si>
    <t>Balaton Mozi támogatása (53/2011)</t>
  </si>
  <si>
    <t>2 TDM projekt 2017-2018 évi támogatása (124/2011)</t>
  </si>
  <si>
    <t>Anna-korzó II. ütem kiépítése (204/2011)</t>
  </si>
  <si>
    <t>Kerékpárforgalmi hálózat fejlesztése 276/2011 (VII.28)</t>
  </si>
  <si>
    <t>Balatonfüred Vizilabda Sportjáért Közhasznú Alapítvány támogatás saját forrás biztosítására 341/2011 (IX.15.),  295/2013. (IX.30.)</t>
  </si>
  <si>
    <t>Intézményi felújítások 2012-2014 év 20/2012 (II.08.)</t>
  </si>
  <si>
    <t xml:space="preserve">Annagóra Park Társasház tulajdonjog szerzés 339/2012. (XII.13.) </t>
  </si>
  <si>
    <t>Balatonfüred Kézilabda Sportjáért Közhasznú Alapítvány kézilabda sportakadémia önrész 151/2013. (IV.26.) /2014-2015./</t>
  </si>
  <si>
    <t>Balatonfüredi Yacht Club éves működési támogatásának biztosítása 10 éven keresztül 231/2013. (VII.05.)</t>
  </si>
  <si>
    <t>Balatonfüred Rozmaring köz, Magyare köz, Galagonya u. infrastruktúrális fejlesztése 249/2013. (VII.25.)</t>
  </si>
  <si>
    <t>KMF Közép-magyarországi Fejlesztési Zrt. Konferencia Központ üzletrész részletek</t>
  </si>
  <si>
    <t>300/2014.(XII.18.) intézményi felújítások közbeszerzési kiírásához fedezet biztosítása</t>
  </si>
  <si>
    <t>309/2014. (XII.18.) kisajátítást megelőző vétel, telekalakítás ingatlanok vételára, műszaki és zöldkár megtérítése P. Horváth Á. u.</t>
  </si>
  <si>
    <t>Összesen: (1+4+9)</t>
  </si>
  <si>
    <t>Az önkormányzat által adott közvetett támogatások</t>
  </si>
  <si>
    <t xml:space="preserve">                                (kedvezmények) 2015. év                       </t>
  </si>
  <si>
    <t xml:space="preserve">Bevételi jogcím </t>
  </si>
  <si>
    <t>Intézmények,</t>
  </si>
  <si>
    <t xml:space="preserve">Kedvezmény nélkül </t>
  </si>
  <si>
    <t xml:space="preserve">Kedvezmények </t>
  </si>
  <si>
    <t>adónemek</t>
  </si>
  <si>
    <t>elérhető</t>
  </si>
  <si>
    <t>összege</t>
  </si>
  <si>
    <t>bevétel  e/Ft</t>
  </si>
  <si>
    <t>e/Ft</t>
  </si>
  <si>
    <t>Ellátottak térítési díjának ill. kártérítésének méltányossági alapon történő elengedésének összege</t>
  </si>
  <si>
    <t>Bölcsőde</t>
  </si>
  <si>
    <t>Intézményellátó Sz.</t>
  </si>
  <si>
    <t xml:space="preserve"> -Fekete István Ált. Isk.</t>
  </si>
  <si>
    <t xml:space="preserve"> -Eötvös L. Ált. Isk.</t>
  </si>
  <si>
    <t xml:space="preserve"> -Radnóti M. Ált. Isk.</t>
  </si>
  <si>
    <t xml:space="preserve"> -Zeneiskola</t>
  </si>
  <si>
    <t xml:space="preserve"> -Lóczy L. Gimnázium</t>
  </si>
  <si>
    <t>Lakosság részére nyújtott lakásépítéshez, lakásfelújításhoz nyújtott kölcsönök elengedésének összege</t>
  </si>
  <si>
    <t>Helyi adónál, gépjárműadónál biztosított kedvezmény, mentesség összege</t>
  </si>
  <si>
    <t>Építményadó</t>
  </si>
  <si>
    <t>Iparűzési adó</t>
  </si>
  <si>
    <t>IFA személyek után</t>
  </si>
  <si>
    <t>Telekadó</t>
  </si>
  <si>
    <t>Talajterhelési díj</t>
  </si>
  <si>
    <t>Gépjárműadó</t>
  </si>
  <si>
    <t>Települési adó</t>
  </si>
  <si>
    <t>Helyiségek, eszközök hasznosításából származó bevételből nyújtott kedvezmény, mentesség összege</t>
  </si>
  <si>
    <t>egyéb nyújtott kedvezmény vagy kölcsön elengedésének összege</t>
  </si>
  <si>
    <t>Összesen :</t>
  </si>
  <si>
    <t xml:space="preserve">EU Projekt megnevezése: </t>
  </si>
  <si>
    <t>Bevételek</t>
  </si>
  <si>
    <t>2016 év</t>
  </si>
  <si>
    <t>2017 év</t>
  </si>
  <si>
    <t>Következő évek</t>
  </si>
  <si>
    <t>EU forrás</t>
  </si>
  <si>
    <t>Egyéb forrás</t>
  </si>
  <si>
    <t>Saját forrás</t>
  </si>
  <si>
    <t>Kiadások</t>
  </si>
  <si>
    <t>személyi juttatások</t>
  </si>
  <si>
    <t>személyi juttatások járulékai</t>
  </si>
  <si>
    <t>dologi kiadások</t>
  </si>
  <si>
    <t>felújítások</t>
  </si>
  <si>
    <t>beruházások</t>
  </si>
  <si>
    <t>átadott pénzeszközök</t>
  </si>
  <si>
    <t>KDOP-4.2.3-09-2010-0005</t>
  </si>
  <si>
    <t>A közösségi közlekedés feltételeinek javítása Balatonfüreden</t>
  </si>
  <si>
    <t>KDOP -4.1.1/E-11-2011-0005</t>
  </si>
  <si>
    <t>Balatonfüred belterületi csapadékvíz elvezetésének fejlesztése</t>
  </si>
  <si>
    <t>Az önkormányzat adósságot keletkeztető ügyletből származó tárgyévi összes fizetési kötelezettsége az adósságot keletkeztető ügylet futamidejének végéig egyik évben sem haladja meg az önkormányzat adott évi saját bevételeinek 50%-át.</t>
  </si>
  <si>
    <t>megnevezés</t>
  </si>
  <si>
    <t>1. Helyi adó bevétel</t>
  </si>
  <si>
    <t>2. Vagyon és vagyonértékű jog értékesítéséből származó bevétel</t>
  </si>
  <si>
    <t>3. Osztalék, koncessziós díj és hozambevétel,</t>
  </si>
  <si>
    <t>4. tárgyi eszköz és immateriális jószág, részvény, részesedés, vállalalat értékesítésből vagy privatizációból származó bevétel</t>
  </si>
  <si>
    <t>5. Bírság, pótlék- és díjbevétel</t>
  </si>
  <si>
    <t>6. Kezességvállalással kapcsolatos megtérülés</t>
  </si>
  <si>
    <t>az önkormányzat adott évi saját bevételeinek 50%-a</t>
  </si>
  <si>
    <t xml:space="preserve">adósságot keletkeztető ügyletekből és kezességvállalásokból fennálló kötelezettségek </t>
  </si>
  <si>
    <t>futamidő kezdete</t>
  </si>
  <si>
    <t>Balatoni Hajózási Zrt. részvények átvét. Tőkejuttatás</t>
  </si>
  <si>
    <t>Konferencia Központ üzletrész megvásárlása</t>
  </si>
  <si>
    <t>2003.</t>
  </si>
  <si>
    <t>Panelprogram támogatás</t>
  </si>
  <si>
    <t>2005-2009.</t>
  </si>
  <si>
    <t>15. sz. melléklet</t>
  </si>
  <si>
    <t>Összeg</t>
  </si>
  <si>
    <t>Előző években befolyt parkolóhely megváltás bevétele</t>
  </si>
  <si>
    <t>Bevétel összesen:</t>
  </si>
  <si>
    <t>2011. évben a parkolóhely megváltás alap terhére elsz. kiadás</t>
  </si>
  <si>
    <t>2011. évben a 2013. évi bevétel terhére megelőlegezett kiadás</t>
  </si>
  <si>
    <t>2011. évben a 2014. évi bevétel terhére megelőlegezett kiadás</t>
  </si>
  <si>
    <t>2011. évben a 2015. évi bevétel terhére megelőlegezett kiadás</t>
  </si>
  <si>
    <t>16. sz. melléklet</t>
  </si>
  <si>
    <t>Környezetvédelmi bírság</t>
  </si>
  <si>
    <t>2013. évi záró</t>
  </si>
  <si>
    <t>2014. évi kiadás</t>
  </si>
  <si>
    <t>2014. évi záró</t>
  </si>
  <si>
    <t>Az Önkormányzat adósságállományának alakulása</t>
  </si>
  <si>
    <t>lejárat, eszközök bel- és külföldi hitelezők szerinti bontásban (e/Ft-ban)</t>
  </si>
  <si>
    <t>Felvétel</t>
  </si>
  <si>
    <t xml:space="preserve">Lejárat </t>
  </si>
  <si>
    <t>Hitel állomány január 1-jén</t>
  </si>
  <si>
    <t xml:space="preserve">Hitel jellege </t>
  </si>
  <si>
    <t>éve</t>
  </si>
  <si>
    <t>BELFÖLDI HITELÁLLOMÁNY</t>
  </si>
  <si>
    <t>Működési célú hitel állomány + kamat</t>
  </si>
  <si>
    <t xml:space="preserve">Hitel összesen </t>
  </si>
  <si>
    <t xml:space="preserve">Kamat összesen </t>
  </si>
  <si>
    <t>Felhalmozási célú hitel állomány+kamat</t>
  </si>
  <si>
    <t>Hitel összesen (7-10)</t>
  </si>
  <si>
    <t>Kamat összesen (12-15)</t>
  </si>
  <si>
    <t>Összesen: (1+6)</t>
  </si>
  <si>
    <t>KÜLFÖLDI HITELÁLLOMÁNY</t>
  </si>
  <si>
    <t>14.</t>
  </si>
  <si>
    <t>15.</t>
  </si>
  <si>
    <t>16.</t>
  </si>
  <si>
    <t>17.</t>
  </si>
  <si>
    <t>18.</t>
  </si>
  <si>
    <t>19.</t>
  </si>
  <si>
    <t>20.</t>
  </si>
  <si>
    <t>21.</t>
  </si>
  <si>
    <t>22.</t>
  </si>
  <si>
    <t>23.</t>
  </si>
  <si>
    <t>24.</t>
  </si>
  <si>
    <t>25.</t>
  </si>
  <si>
    <t>26.</t>
  </si>
  <si>
    <t>27.</t>
  </si>
  <si>
    <t>Összesen: (18+23)</t>
  </si>
  <si>
    <t>28.</t>
  </si>
  <si>
    <t>Összesen: (17+32)</t>
  </si>
  <si>
    <t>2015. évi várható</t>
  </si>
  <si>
    <t>2016. évi javaslat</t>
  </si>
  <si>
    <t>Település üzemeltetéséhez kapcsolódó feladatellát.támog.(beszámítás után)</t>
  </si>
  <si>
    <t>Egyéb önkormányzati feladatok támogatása (beszámítás után)</t>
  </si>
  <si>
    <t>Lakott külterületekkel kapcsolatos feladatok támogatása(beszámítás után)</t>
  </si>
  <si>
    <t>Üdülőhelyi feladatok támogatása (beszámitás után)</t>
  </si>
  <si>
    <t xml:space="preserve">Üdülőhelyi feladatok támogatása </t>
  </si>
  <si>
    <t>II. EGYES KÖZNEVELÉSI FELADATOK TÁMOGATÁSA</t>
  </si>
  <si>
    <t>A köznevelési intézmények müködtetéséhez kapcsolódó támogatás</t>
  </si>
  <si>
    <t xml:space="preserve">     család- és gyermekjóléti szolgálat</t>
  </si>
  <si>
    <t xml:space="preserve">     család- és gyermekjóléti központ</t>
  </si>
  <si>
    <t xml:space="preserve">     házi segítségnyújtás - társulás által történő feladatellátás</t>
  </si>
  <si>
    <t xml:space="preserve">     időskorúak nappali intézényi ellátása - társulás által történő feladatellátás</t>
  </si>
  <si>
    <t xml:space="preserve">  A rászoruló gyermekek intézményen kívüli szünidei étkeztetésének támogatása</t>
  </si>
  <si>
    <t>III.3. a.</t>
  </si>
  <si>
    <t>III.3. b.</t>
  </si>
  <si>
    <t>III. 5.c</t>
  </si>
  <si>
    <t xml:space="preserve">  A rászoruló gyermekek int. kívüli szünidei étk. támogatása</t>
  </si>
  <si>
    <t xml:space="preserve"> Az Önkormányzat  működési bevételei és kiadásai  2016. év</t>
  </si>
  <si>
    <t>Bevétele és kiadások mérlege 2016. év</t>
  </si>
  <si>
    <t xml:space="preserve"> Az Önkormányzat felhalmozási bevételei és kiadásai  2016. év</t>
  </si>
  <si>
    <t xml:space="preserve"> Az Önkormányzat  kötelező feladatok bevételei és kiadásai  2016. év</t>
  </si>
  <si>
    <t xml:space="preserve"> Az Önkormányzat önként vállalt feladatok bevételei és kiadásai  2016. év</t>
  </si>
  <si>
    <t xml:space="preserve"> Az Önkormányzat állami (államigazgatási) feladatok bevételei és kiadásai  2016. év</t>
  </si>
  <si>
    <t>BEVÉTELEK ÉS KIADÁSOK ELŐIRÁNYZATÁNAK HAVI ÜTEMEZÉSE 2016. ÉV</t>
  </si>
  <si>
    <t>Pedagógus II. kat. sorolt óvodapedag. kieg. támog.-minősítés 2014. dec.31-ig szerezték meg</t>
  </si>
  <si>
    <t>Pedagógus II. kat. sorolt óvodapedag. kieg. támog.-minősítés 2015. évben szerezték meg</t>
  </si>
  <si>
    <t>II.5.a</t>
  </si>
  <si>
    <t>II.5.b</t>
  </si>
  <si>
    <t>PARKOLÓHELY MEGVÁLTÁS ALAKULÁSA 2016.</t>
  </si>
  <si>
    <t>2015. évben befolyt parkolóhely megváltás bevétele</t>
  </si>
  <si>
    <t>2016. évi tervezett bevétel</t>
  </si>
  <si>
    <t>2016. évben céltartalékba helyezve</t>
  </si>
  <si>
    <t>KÖRNYEZETVÉDELMI ALAP ALAKULÁSA 2016.</t>
  </si>
  <si>
    <t>2014. év</t>
  </si>
  <si>
    <t>2015. évi kiadás</t>
  </si>
  <si>
    <t>2015. évi  bevétel</t>
  </si>
  <si>
    <t>2015. évi záró</t>
  </si>
  <si>
    <t>2016. évi tervezetett kiadás</t>
  </si>
  <si>
    <t>2016. évi várható záró</t>
  </si>
  <si>
    <t>2015. évről áthúzódó bérkompenzáció támogatása</t>
  </si>
  <si>
    <t xml:space="preserve">    kiegészítő támogatás a bölcsődében foglalkoztatott felsőfokú végzettségű kisgyermeknevelők béréhez</t>
  </si>
  <si>
    <t>III.7.</t>
  </si>
  <si>
    <t>I.6.</t>
  </si>
  <si>
    <t>Bérkompenzáció 2015. évről áthúzódó</t>
  </si>
  <si>
    <t>Védett szőlők támogatása</t>
  </si>
  <si>
    <t xml:space="preserve"> Farkasdy szárny csapadék elvezetés 243/2015.(X.13.)</t>
  </si>
  <si>
    <t xml:space="preserve">5477. hrsz-ú ingatlan vásárlás 306/2015. (XII.17.) </t>
  </si>
  <si>
    <t>218/3 és 210 hrsz-ú ingatlanokat érintő ingatlan csere 307/2015.(XII.17.)</t>
  </si>
  <si>
    <t>139 hrsz-ú ingatlan (szálloda) megvásárlása 210/2015. (VIII.26.)</t>
  </si>
  <si>
    <t xml:space="preserve">       Gótika Kft.</t>
  </si>
  <si>
    <t xml:space="preserve">    -Andrew John Prest Koloska u. 8. helyi védettség alatt álló épület felújítása 311/2015.(XII.17.)</t>
  </si>
  <si>
    <t xml:space="preserve">   -Hegyi Rita Dózsa György u. 1/a helyi védettség alatt álló épület felújítása 312/2015.(XII.17.) </t>
  </si>
  <si>
    <t xml:space="preserve"> -Nagy Istvánné és Nagy János Mikes K. u. 16. helyi védett épület felújítás 313/2015.(XII.17.) </t>
  </si>
  <si>
    <t xml:space="preserve"> -Pósvári Gábor Arácsi út 94. helyi védett épület felújítása tám. 314/2015. (XII.17.) </t>
  </si>
  <si>
    <t xml:space="preserve"> - Füred Stúdió Kft. Fejlesztés digitalizálás</t>
  </si>
  <si>
    <t>4.1. Üzemeltetési díjak</t>
  </si>
  <si>
    <t>2017. évi várható előirányzatok</t>
  </si>
  <si>
    <t>2018. évi várható előirányzatok</t>
  </si>
  <si>
    <t>I. Működési támogatások államháztartáson belülről</t>
  </si>
  <si>
    <t>II. Felhalmozási támogatások államháztartáson belülről</t>
  </si>
  <si>
    <t xml:space="preserve">VIII. Finanszírozási  bevételek </t>
  </si>
  <si>
    <t>1. Költségvetési hiány belső finanszírozására szolgáló finanszírozási bevételek</t>
  </si>
  <si>
    <t>2. Költségvetési hiány külső finanszírozására, vagy költségvetési többlet felhasználására szolgáló  finanszírozási bevételek</t>
  </si>
  <si>
    <t>I. Működési kiadások</t>
  </si>
  <si>
    <t>2.  Munkaadót terhelő járulék és szociális hozzájárulási adó</t>
  </si>
  <si>
    <t>II. Felhalmozási kiadások</t>
  </si>
  <si>
    <t>1. Beruházások</t>
  </si>
  <si>
    <t>2. Intézm saját hatásk fejl</t>
  </si>
  <si>
    <t>3. Felújítás</t>
  </si>
  <si>
    <t>4. Egyéb felhalmozási célú kiadások</t>
  </si>
  <si>
    <t>Állami támogatás megelőlegezés visszafiz.</t>
  </si>
  <si>
    <t>2019. évi várható előirányzatok</t>
  </si>
  <si>
    <t>2018 év</t>
  </si>
  <si>
    <t>2019.</t>
  </si>
  <si>
    <t>2016. előtti</t>
  </si>
  <si>
    <t>2015. évi költségvetés terhére fizetendő</t>
  </si>
  <si>
    <t>2019. után</t>
  </si>
  <si>
    <t>163/2015.(VI.25.) SOS Együtt Egymásért Alapítvánnyal együttműködési megállapodás városüzemeltetés szakfeladat terhére üzemanyagköltségekre</t>
  </si>
  <si>
    <t>210/2015.(VIII.26.) 139 hrsz-ú ingatlan megvásárlása</t>
  </si>
  <si>
    <t>241/2015. (X.13.) 2015. évi útépítések átütemezése</t>
  </si>
  <si>
    <t>243/2015. (X.22.) Farkasdy szárny csapadékvíz elvezetési munkák</t>
  </si>
  <si>
    <t>ÉNYKK Zrt. 2011. évi veszteség rendezésére támogatás nyújtása 252/2015.(X.22.)</t>
  </si>
  <si>
    <t>267/2015.(XI.26.) Balatonfüred Város Sportjáért Közhasznú Alapítvány és a Balatonfüredi Kézilabda Közhasznú Alapítvány visszatérítendő támogatás 4-4 millió forint a Eötvös és Radnóti Iskolák sportcsarnok tervezésre</t>
  </si>
  <si>
    <t>268/2015. (XI.26.) Szent Benedek Szakképző Iskola és Kollégium Fiúkollégium épületének belsőépítészeti Felújítása</t>
  </si>
  <si>
    <t>294/2015.(XII.17.) Gótika Kft. Törzstőke emelés</t>
  </si>
  <si>
    <t>306/2015.(XII.17.) 5477 hrsz-ú ingatlan megvásárlása</t>
  </si>
  <si>
    <t>307/2015.(XII.17.) a 218/3 és 210 hrsz-ú ingatlanokat érintő csere</t>
  </si>
  <si>
    <t xml:space="preserve">Balatonfüred Kemping ingatlan vásárlás felvett hitel </t>
  </si>
  <si>
    <t>Balatonfüred Kemping ingatlan vásárlás hitel  kamata</t>
  </si>
  <si>
    <t>Hátsó nagy kapu javítása(2015. évi kötváll.)</t>
  </si>
  <si>
    <t>Ragalja javítás folytatása (2015. évi kötváll.)</t>
  </si>
  <si>
    <t>Bejárati ajtó feújítása, beázott fal javítása, szigetelő vakolat Gipszkartonozás, festés, villany (2015. évi kötváll.)</t>
  </si>
  <si>
    <t>Posta épület bontása (2015. évi kötváll.)</t>
  </si>
  <si>
    <t>Játszótéri homokcsere (2015. évi kötváll.)</t>
  </si>
  <si>
    <t xml:space="preserve">Kerítés festés, zárak (2015. évi kötváll.) </t>
  </si>
  <si>
    <t>WC kialakítás (2015. évi kötváll.)</t>
  </si>
  <si>
    <t>Árnyéktűrő füvesítés(2015. évi kötváll.)</t>
  </si>
  <si>
    <t>Hátsó járda, lépcső felújítása (2015. évi kötváll.)</t>
  </si>
  <si>
    <t>Pince villamos vezetékcsere (2015. évi kötváll.)</t>
  </si>
  <si>
    <t>Salakos futópálya felújítása (2015. évi kötváll.)</t>
  </si>
  <si>
    <t>Tanári WC-k felújítása (2015. évi kötváll.)</t>
  </si>
  <si>
    <t>Tantermek festése, gipszkartonok foly. Cseréje (2015. évi kötváll.)</t>
  </si>
  <si>
    <t>éttermi mosdók felújítás (2015. évi kötváll.)</t>
  </si>
  <si>
    <t>tornaterem világítás felújítás (2015. évi kötváll.)</t>
  </si>
  <si>
    <t>2 db alsós terem világítása (2015. évi kötváll.)</t>
  </si>
  <si>
    <t>Törött mosdók, WC-k cseréje (2015. évi kötváll.)</t>
  </si>
  <si>
    <t>Sportpálya vonal festése (aszf) (2015. évi kötváll.)</t>
  </si>
  <si>
    <t>Ereszcsatorna tisztítás (2015. évi kötváll.)</t>
  </si>
  <si>
    <t>Beázott falfelület javítása (2015. évi kötváll.)</t>
  </si>
  <si>
    <t>Kollégiumi külön tanterem felújítása (2015. évi kötváll.)</t>
  </si>
  <si>
    <t>Koll. csengő felszerelése (2015. évi kötváll.)</t>
  </si>
  <si>
    <t>Folyosói mennyezeti világítás (2015. évi kötváll.)</t>
  </si>
  <si>
    <t>Távolugró pálya építése (2015. évi kötváll.)</t>
  </si>
  <si>
    <t>Kosárpalánk udvari elh. (2015. évi kötváll.)</t>
  </si>
  <si>
    <t>Igazgatói iroda festés (2015. évi kötváll.)</t>
  </si>
  <si>
    <t>Látogatói és személyzeti WC festés, (falikutak leszedése) (2015. évi kötváll.)</t>
  </si>
  <si>
    <t xml:space="preserve">27. Lakásfelújítás 2016. évi </t>
  </si>
  <si>
    <t>28. Lakásfelújítás (2015. évi kötváll.</t>
  </si>
  <si>
    <t xml:space="preserve">      Rendkívüli települési támogatás     21/2016.(II.04.)</t>
  </si>
  <si>
    <t xml:space="preserve">Hajmáskér-Sólyi Református Társegyházközség Pannonikum Szeretetszolgálat </t>
  </si>
  <si>
    <t>Szent Benedek Szakiskola kollégium belső építészeti felújítás I-II. ütem 268/2015.(XII.17.)</t>
  </si>
  <si>
    <t>Intézményi felújítások 2015. évi kötváll.</t>
  </si>
  <si>
    <t xml:space="preserve"> 1.5. Működési célú költségvetési támogatások és kiegészítő támogatások</t>
  </si>
  <si>
    <t>1. Készletértékesítés bevétele</t>
  </si>
  <si>
    <t>2. Szolgáltatások ellenértéke</t>
  </si>
  <si>
    <t>10. Biztosító által fizetett kártérítés</t>
  </si>
  <si>
    <t xml:space="preserve">11. Egyéb működési bevételek </t>
  </si>
  <si>
    <t>9. Egyéb pénzügyi műveletek bevételei</t>
  </si>
  <si>
    <t xml:space="preserve">25. </t>
  </si>
  <si>
    <t>Tisztasági meszelés (2014. évi kötváll.)</t>
  </si>
  <si>
    <t xml:space="preserve"> - Balatonfüred Kézilabda Sportjáért Közhasznú Alapítvány Kézilabda Akadémia építés</t>
  </si>
  <si>
    <t>Fénymásoló</t>
  </si>
  <si>
    <t>Szárítógép</t>
  </si>
  <si>
    <t>Mosógép</t>
  </si>
  <si>
    <t>Projektor izzók</t>
  </si>
  <si>
    <t>Kamera, kameraállvány</t>
  </si>
  <si>
    <t xml:space="preserve"> Lóczy barlang fogadóépület tervezési ktg. 16/2016.(II.04.)</t>
  </si>
  <si>
    <t xml:space="preserve"> - tagi hitel Gótika Kft.</t>
  </si>
  <si>
    <t>Balaton Best Nonprofit Kft. TDM pályázat önrész megelőlegezés</t>
  </si>
  <si>
    <t>Turisztikai Egyesület TDM pályázat önrész megelőlegezés</t>
  </si>
  <si>
    <t>Balatonfüredi Turisztikai Egyesület  (TDM)</t>
  </si>
  <si>
    <t>Balatonfüredi Turisztikai Egyesület  (TDM pályázat önrész 2016. évi)</t>
  </si>
  <si>
    <t>Nagycsaládosok Szivárvány Egyesülete (Városi Gyereknap)</t>
  </si>
  <si>
    <t>Balaton Best Nonprofit Kft. (TDM pályázati önrész 2016. évi)</t>
  </si>
  <si>
    <t>Betlehemi szoborcsoport bővítése járulék</t>
  </si>
  <si>
    <t>Útépítések 2016. évi I. ütem</t>
  </si>
  <si>
    <t>Vázsonyi úti buszfordulónál lejáró</t>
  </si>
  <si>
    <t>Vízkivételi mű (Kovászna Park)</t>
  </si>
  <si>
    <t>Térfigyelő kamera</t>
  </si>
  <si>
    <t>Utcai bútorok beszerzése (padok, szemetesek)</t>
  </si>
  <si>
    <t>Felnőtt aktív pihenőeszözök telepítése</t>
  </si>
  <si>
    <t>virágládák telepítése</t>
  </si>
  <si>
    <t>Szelektív hulladékgyűjtő sziget II. ütem</t>
  </si>
  <si>
    <t>BMX pálya eszközök</t>
  </si>
  <si>
    <t>Információs táblarendszer bővítése</t>
  </si>
  <si>
    <t>Petőfi- Táncsics u., Öreghegyi u., Balaton u. kisajátítások</t>
  </si>
  <si>
    <t>Felhagyott temetők (Papsoka, Katolikus, Zsidó) felújítása</t>
  </si>
  <si>
    <t>Kemping fejlesztés "Bejárható Magyarország"</t>
  </si>
  <si>
    <t>Kemping  vizesblokk tervezés</t>
  </si>
  <si>
    <t>Kisfaludy üzletház WC bővítés</t>
  </si>
  <si>
    <t>telek, épület vásárlás pályázatokhoz</t>
  </si>
  <si>
    <t>pályázati önrész</t>
  </si>
  <si>
    <t>Lóczy Lajos Alapítvány</t>
  </si>
  <si>
    <t xml:space="preserve"> - Társasház, Balatonfüred, Noszlopy Gáspár u. 14.</t>
  </si>
  <si>
    <t xml:space="preserve"> - Társasház, Balatonfüred, Noszlopy Gáspár u. 12.</t>
  </si>
  <si>
    <t xml:space="preserve"> -Balatonfüredi Utánpótlás Sport Club infrastruktúrális fejlesztések</t>
  </si>
  <si>
    <t xml:space="preserve"> - Római Katolikus Plébánia fejlesztési támogatás (Piros templom I.)</t>
  </si>
  <si>
    <t xml:space="preserve"> - Arácsi Református Egyház fejlesztési támogatás (udvar, járda)</t>
  </si>
  <si>
    <t xml:space="preserve"> - Római Katolikus Egyház fejlesztési támogatás (Arácson) 2015-2016.</t>
  </si>
  <si>
    <t xml:space="preserve"> - Balatonfüred Sportjáért Közhasznú Alapítvány látvány csapatsport támogatása (363/2011.(X.3.) ) (uszoda)</t>
  </si>
  <si>
    <t xml:space="preserve"> - Balatonfüred Kézilabda Sportjáért Közhasznú Alapítvány Eötvös sportcsarnok </t>
  </si>
  <si>
    <t xml:space="preserve"> - Balatonfüred Sportjáért Közhasznú Alapítvány Radnóti sportcsarnok </t>
  </si>
  <si>
    <t>Posta épület helyének tereprendezése, öntözési lehetőséggel</t>
  </si>
  <si>
    <t>Udvari fajátékok felújítása, festése</t>
  </si>
  <si>
    <t>Konyhai mosogatók cseréje (nagyüzemi)</t>
  </si>
  <si>
    <t>Udvar rendezése, füvesítés</t>
  </si>
  <si>
    <t>4. vizesblokk felújítása</t>
  </si>
  <si>
    <t>Terasz lapozás, járda; terasz kerítés (2015. évi kötváll.) + 2016. évi</t>
  </si>
  <si>
    <t>Terász árnyékoló berendezés csere</t>
  </si>
  <si>
    <t>Terasz lapozás, járda; terasz kerítés (2015. évi kötváll.) +2016. évi</t>
  </si>
  <si>
    <t>udvar füvesítés</t>
  </si>
  <si>
    <t>udvar fakerítés eleminek cseréje a Könyvtár felöl</t>
  </si>
  <si>
    <t xml:space="preserve">udvar fedett terasz felülvizsgálata </t>
  </si>
  <si>
    <t>öntözési mellékmérő</t>
  </si>
  <si>
    <t>gyermekmosdóban szekrény beépítése</t>
  </si>
  <si>
    <t>Alsós lépcsőház festése</t>
  </si>
  <si>
    <t>emeleti tanári WC-k felújítása</t>
  </si>
  <si>
    <t>Tantermek világítás korszerűsítése</t>
  </si>
  <si>
    <t>Tantermek és folyosók festése</t>
  </si>
  <si>
    <t>Folyosói burkolatcsere folytatása</t>
  </si>
  <si>
    <t>1 db alsós tt. parketta+festés (2015. évi kötváll.) + 2016. évi</t>
  </si>
  <si>
    <t>műfüves pálya levezető út burkolás , vízelvezetés</t>
  </si>
  <si>
    <t>Alsó két teremben táblák áthelyezése</t>
  </si>
  <si>
    <t>Linóleum padló felújítás</t>
  </si>
  <si>
    <t>bejárati lépcső csúszásgátló felújítása</t>
  </si>
  <si>
    <t>Horváth Mihály u. közmű kiváltás</t>
  </si>
  <si>
    <t xml:space="preserve"> </t>
  </si>
  <si>
    <t>II. Javasolt fejlesztések</t>
  </si>
  <si>
    <t>Uszoda közműbekötés, közműkiváltás</t>
  </si>
  <si>
    <t>III. Egyéb felhalmozási kiadások</t>
  </si>
  <si>
    <t xml:space="preserve"> - Füredkult. Kft. épület felújítás</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</si>
</sst>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 _F_t_-;\-* #,##0.00\ _F_t_-;_-* &quot;-&quot;??\ _F_t_-;_-@_-"/>
    <numFmt numFmtId="164" formatCode="mmm\ d/"/>
    <numFmt numFmtId="165" formatCode="#,##0.0000"/>
    <numFmt numFmtId="166" formatCode="#,##0.0"/>
    <numFmt numFmtId="167" formatCode="0.0"/>
    <numFmt numFmtId="168" formatCode="#,##0;[Red]#,##0"/>
    <numFmt numFmtId="169" formatCode="#\ ##0"/>
    <numFmt numFmtId="170" formatCode="_-* #,##0\ _F_t_-;\-* #,##0\ _F_t_-;_-* &quot;-&quot;??\ _F_t_-;_-@_-"/>
  </numFmts>
  <fonts count="58" x14ac:knownFonts="1">
    <font>
      <sz val="10"/>
      <name val="Arial"/>
      <family val="2"/>
      <charset val="238"/>
    </font>
    <font>
      <sz val="11"/>
      <color indexed="8"/>
      <name val="Calibri"/>
      <family val="2"/>
      <charset val="238"/>
    </font>
    <font>
      <sz val="11"/>
      <color indexed="9"/>
      <name val="Calibri"/>
      <family val="2"/>
      <charset val="238"/>
    </font>
    <font>
      <sz val="11"/>
      <color indexed="62"/>
      <name val="Calibri"/>
      <family val="2"/>
      <charset val="238"/>
    </font>
    <font>
      <b/>
      <sz val="18"/>
      <color indexed="56"/>
      <name val="Cambria"/>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9"/>
      <name val="Calibri"/>
      <family val="2"/>
      <charset val="238"/>
    </font>
    <font>
      <sz val="11"/>
      <color indexed="10"/>
      <name val="Calibri"/>
      <family val="2"/>
      <charset val="238"/>
    </font>
    <font>
      <sz val="11"/>
      <color indexed="52"/>
      <name val="Calibri"/>
      <family val="2"/>
      <charset val="238"/>
    </font>
    <font>
      <sz val="11"/>
      <color indexed="17"/>
      <name val="Calibri"/>
      <family val="2"/>
      <charset val="238"/>
    </font>
    <font>
      <b/>
      <sz val="11"/>
      <color indexed="63"/>
      <name val="Calibri"/>
      <family val="2"/>
      <charset val="238"/>
    </font>
    <font>
      <i/>
      <sz val="11"/>
      <color indexed="23"/>
      <name val="Calibri"/>
      <family val="2"/>
      <charset val="238"/>
    </font>
    <font>
      <sz val="10"/>
      <name val="Arial CE"/>
      <family val="2"/>
      <charset val="238"/>
    </font>
    <font>
      <sz val="11"/>
      <color indexed="20"/>
      <name val="Calibri"/>
      <family val="2"/>
      <charset val="238"/>
    </font>
    <font>
      <sz val="11"/>
      <color indexed="60"/>
      <name val="Calibri"/>
      <family val="2"/>
      <charset val="238"/>
    </font>
    <font>
      <b/>
      <sz val="11"/>
      <color indexed="52"/>
      <name val="Calibri"/>
      <family val="2"/>
      <charset val="238"/>
    </font>
    <font>
      <b/>
      <sz val="11"/>
      <color indexed="8"/>
      <name val="Calibri"/>
      <family val="2"/>
      <charset val="238"/>
    </font>
    <font>
      <sz val="11"/>
      <name val="Arial"/>
      <family val="2"/>
      <charset val="238"/>
    </font>
    <font>
      <b/>
      <sz val="11"/>
      <name val="Arial"/>
      <family val="2"/>
      <charset val="238"/>
    </font>
    <font>
      <b/>
      <sz val="10"/>
      <name val="Arial"/>
      <family val="2"/>
      <charset val="238"/>
    </font>
    <font>
      <i/>
      <sz val="11"/>
      <name val="Arial"/>
      <family val="2"/>
      <charset val="238"/>
    </font>
    <font>
      <b/>
      <i/>
      <sz val="11"/>
      <name val="Arial"/>
      <family val="2"/>
      <charset val="238"/>
    </font>
    <font>
      <b/>
      <sz val="12"/>
      <name val="Arial"/>
      <family val="2"/>
      <charset val="238"/>
    </font>
    <font>
      <sz val="12"/>
      <name val="Arial"/>
      <family val="2"/>
      <charset val="238"/>
    </font>
    <font>
      <b/>
      <i/>
      <sz val="10"/>
      <name val="Arial"/>
      <family val="2"/>
      <charset val="238"/>
    </font>
    <font>
      <i/>
      <sz val="12"/>
      <name val="Arial"/>
      <family val="2"/>
      <charset val="238"/>
    </font>
    <font>
      <sz val="8"/>
      <name val="Arial"/>
      <family val="2"/>
      <charset val="238"/>
    </font>
    <font>
      <sz val="10"/>
      <name val="Arial"/>
      <family val="2"/>
      <charset val="238"/>
    </font>
    <font>
      <sz val="9"/>
      <name val="Arial"/>
      <family val="2"/>
      <charset val="238"/>
    </font>
    <font>
      <b/>
      <sz val="11"/>
      <color indexed="8"/>
      <name val="Arial"/>
      <family val="2"/>
      <charset val="238"/>
    </font>
    <font>
      <b/>
      <sz val="9"/>
      <name val="Arial"/>
      <family val="2"/>
      <charset val="238"/>
    </font>
    <font>
      <i/>
      <sz val="9"/>
      <name val="Arial"/>
      <family val="2"/>
      <charset val="238"/>
    </font>
    <font>
      <b/>
      <i/>
      <sz val="9"/>
      <name val="Arial"/>
      <family val="2"/>
      <charset val="238"/>
    </font>
    <font>
      <i/>
      <sz val="10"/>
      <name val="Arial"/>
      <family val="2"/>
      <charset val="238"/>
    </font>
    <font>
      <b/>
      <sz val="11"/>
      <name val="Times New Roman"/>
      <family val="1"/>
      <charset val="238"/>
    </font>
    <font>
      <sz val="12"/>
      <name val="Times New Roman"/>
      <family val="1"/>
      <charset val="238"/>
    </font>
    <font>
      <b/>
      <sz val="10"/>
      <name val="Times New Roman"/>
      <family val="1"/>
      <charset val="238"/>
    </font>
    <font>
      <sz val="10"/>
      <name val="Times New Roman"/>
      <family val="1"/>
      <charset val="238"/>
    </font>
    <font>
      <i/>
      <sz val="14"/>
      <name val="Arial"/>
      <family val="2"/>
      <charset val="238"/>
    </font>
    <font>
      <sz val="10"/>
      <name val="Arial"/>
      <family val="2"/>
      <charset val="238"/>
    </font>
    <font>
      <sz val="10"/>
      <name val="Times New Roman CE"/>
      <charset val="238"/>
    </font>
    <font>
      <sz val="10"/>
      <name val="Times New Roman CE"/>
      <family val="1"/>
      <charset val="238"/>
    </font>
    <font>
      <b/>
      <sz val="10"/>
      <name val="Arial CE"/>
      <family val="2"/>
      <charset val="238"/>
    </font>
    <font>
      <sz val="10"/>
      <name val="Arial CE"/>
      <charset val="238"/>
    </font>
    <font>
      <b/>
      <sz val="9"/>
      <name val="Arial CE"/>
      <family val="2"/>
      <charset val="238"/>
    </font>
    <font>
      <sz val="9"/>
      <name val="Arial CE"/>
      <family val="2"/>
      <charset val="238"/>
    </font>
    <font>
      <b/>
      <sz val="9"/>
      <name val="Arial CE"/>
      <charset val="238"/>
    </font>
    <font>
      <b/>
      <sz val="10"/>
      <name val="Arial CE"/>
      <charset val="238"/>
    </font>
    <font>
      <sz val="9"/>
      <name val="Times New Roman"/>
      <family val="1"/>
      <charset val="238"/>
    </font>
    <font>
      <b/>
      <i/>
      <u/>
      <sz val="11"/>
      <name val="Arial"/>
      <family val="2"/>
      <charset val="238"/>
    </font>
    <font>
      <b/>
      <sz val="12"/>
      <name val="Times New Roman"/>
      <family val="1"/>
      <charset val="238"/>
    </font>
    <font>
      <sz val="12"/>
      <name val="Arial CE"/>
      <family val="2"/>
      <charset val="238"/>
    </font>
    <font>
      <sz val="11"/>
      <name val="Arial CE"/>
      <family val="2"/>
      <charset val="238"/>
    </font>
    <font>
      <sz val="10"/>
      <color rgb="FFFF0000"/>
      <name val="Arial"/>
      <family val="2"/>
      <charset val="238"/>
    </font>
    <font>
      <sz val="10"/>
      <color indexed="8"/>
      <name val="Arial"/>
      <family val="2"/>
      <charset val="238"/>
    </font>
    <font>
      <b/>
      <sz val="10"/>
      <color indexed="8"/>
      <name val="Arial"/>
      <family val="2"/>
      <charset val="238"/>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0"/>
        <bgColor indexed="36"/>
      </patternFill>
    </fill>
    <fill>
      <patternFill patternType="solid">
        <fgColor indexed="49"/>
        <bgColor indexed="40"/>
      </patternFill>
    </fill>
    <fill>
      <patternFill patternType="solid">
        <fgColor indexed="53"/>
        <bgColor indexed="52"/>
      </patternFill>
    </fill>
    <fill>
      <patternFill patternType="solid">
        <fgColor indexed="45"/>
        <bgColor indexed="29"/>
      </patternFill>
    </fill>
    <fill>
      <patternFill patternType="solid">
        <fgColor indexed="22"/>
        <bgColor indexed="31"/>
      </patternFill>
    </fill>
    <fill>
      <patternFill patternType="solid">
        <fgColor indexed="55"/>
        <bgColor indexed="23"/>
      </patternFill>
    </fill>
    <fill>
      <patternFill patternType="solid">
        <fgColor indexed="42"/>
        <bgColor indexed="27"/>
      </patternFill>
    </fill>
    <fill>
      <patternFill patternType="solid">
        <fgColor indexed="26"/>
      </patternFill>
    </fill>
    <fill>
      <patternFill patternType="solid">
        <fgColor indexed="22"/>
      </patternFill>
    </fill>
    <fill>
      <patternFill patternType="solid">
        <fgColor indexed="43"/>
        <bgColor indexed="26"/>
      </patternFill>
    </fill>
    <fill>
      <patternFill patternType="solid">
        <fgColor indexed="9"/>
        <bgColor indexed="26"/>
      </patternFill>
    </fill>
    <fill>
      <patternFill patternType="solid">
        <fgColor indexed="47"/>
        <bgColor indexed="22"/>
      </patternFill>
    </fill>
    <fill>
      <patternFill patternType="solid">
        <fgColor indexed="9"/>
        <bgColor indexed="34"/>
      </patternFill>
    </fill>
    <fill>
      <patternFill patternType="solid">
        <fgColor indexed="9"/>
        <bgColor indexed="64"/>
      </patternFill>
    </fill>
  </fills>
  <borders count="16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8"/>
      </left>
      <right style="thin">
        <color indexed="8"/>
      </right>
      <top style="thin">
        <color indexed="8"/>
      </top>
      <bottom style="thin">
        <color indexed="8"/>
      </bottom>
      <diagonal/>
    </border>
    <border>
      <left style="thin">
        <color indexed="8"/>
      </left>
      <right/>
      <top/>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bottom style="thin">
        <color indexed="8"/>
      </bottom>
      <diagonal/>
    </border>
    <border>
      <left/>
      <right style="thin">
        <color indexed="8"/>
      </right>
      <top style="thin">
        <color indexed="8"/>
      </top>
      <bottom/>
      <diagonal/>
    </border>
    <border>
      <left/>
      <right/>
      <top style="thin">
        <color indexed="8"/>
      </top>
      <bottom style="thin">
        <color indexed="8"/>
      </bottom>
      <diagonal/>
    </border>
    <border>
      <left/>
      <right/>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8"/>
      </top>
      <bottom/>
      <diagonal/>
    </border>
    <border>
      <left style="medium">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thin">
        <color indexed="8"/>
      </top>
      <bottom/>
      <diagonal/>
    </border>
    <border>
      <left style="thin">
        <color indexed="8"/>
      </left>
      <right style="medium">
        <color indexed="64"/>
      </right>
      <top style="thin">
        <color indexed="8"/>
      </top>
      <bottom style="thin">
        <color indexed="64"/>
      </bottom>
      <diagonal/>
    </border>
    <border>
      <left/>
      <right style="medium">
        <color indexed="64"/>
      </right>
      <top/>
      <bottom/>
      <diagonal/>
    </border>
    <border>
      <left style="thin">
        <color indexed="8"/>
      </left>
      <right style="medium">
        <color indexed="64"/>
      </right>
      <top/>
      <bottom style="thin">
        <color indexed="8"/>
      </bottom>
      <diagonal/>
    </border>
    <border>
      <left style="medium">
        <color indexed="64"/>
      </left>
      <right/>
      <top/>
      <bottom/>
      <diagonal/>
    </border>
    <border>
      <left style="medium">
        <color indexed="64"/>
      </left>
      <right style="thin">
        <color indexed="8"/>
      </right>
      <top/>
      <bottom/>
      <diagonal/>
    </border>
    <border>
      <left style="medium">
        <color indexed="64"/>
      </left>
      <right style="thin">
        <color indexed="8"/>
      </right>
      <top style="thin">
        <color indexed="8"/>
      </top>
      <bottom/>
      <diagonal/>
    </border>
    <border>
      <left style="medium">
        <color indexed="64"/>
      </left>
      <right/>
      <top style="thin">
        <color indexed="8"/>
      </top>
      <bottom style="thin">
        <color indexed="8"/>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style="thin">
        <color indexed="8"/>
      </right>
      <top/>
      <bottom style="thin">
        <color indexed="8"/>
      </bottom>
      <diagonal/>
    </border>
    <border>
      <left style="thin">
        <color indexed="8"/>
      </left>
      <right style="thin">
        <color indexed="8"/>
      </right>
      <top/>
      <bottom style="medium">
        <color indexed="64"/>
      </bottom>
      <diagonal/>
    </border>
    <border>
      <left/>
      <right style="medium">
        <color indexed="64"/>
      </right>
      <top/>
      <bottom style="thin">
        <color indexed="8"/>
      </bottom>
      <diagonal/>
    </border>
    <border>
      <left style="thin">
        <color indexed="64"/>
      </left>
      <right style="medium">
        <color indexed="64"/>
      </right>
      <top style="thin">
        <color indexed="64"/>
      </top>
      <bottom style="thin">
        <color indexed="64"/>
      </bottom>
      <diagonal/>
    </border>
    <border>
      <left style="medium">
        <color indexed="64"/>
      </left>
      <right style="thin">
        <color indexed="8"/>
      </right>
      <top style="thin">
        <color indexed="8"/>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8"/>
      </top>
      <bottom style="thin">
        <color indexed="8"/>
      </bottom>
      <diagonal/>
    </border>
    <border>
      <left/>
      <right style="thin">
        <color indexed="8"/>
      </right>
      <top style="thin">
        <color indexed="8"/>
      </top>
      <bottom style="medium">
        <color indexed="64"/>
      </bottom>
      <diagonal/>
    </border>
    <border>
      <left/>
      <right style="medium">
        <color indexed="64"/>
      </right>
      <top style="thin">
        <color indexed="8"/>
      </top>
      <bottom style="medium">
        <color indexed="64"/>
      </bottom>
      <diagonal/>
    </border>
    <border>
      <left style="medium">
        <color indexed="64"/>
      </left>
      <right/>
      <top/>
      <bottom style="thin">
        <color indexed="8"/>
      </bottom>
      <diagonal/>
    </border>
    <border>
      <left style="thin">
        <color indexed="8"/>
      </left>
      <right style="medium">
        <color indexed="64"/>
      </right>
      <top/>
      <bottom/>
      <diagonal/>
    </border>
    <border>
      <left style="medium">
        <color indexed="64"/>
      </left>
      <right/>
      <top style="thin">
        <color indexed="8"/>
      </top>
      <bottom/>
      <diagonal/>
    </border>
    <border>
      <left style="medium">
        <color indexed="64"/>
      </left>
      <right/>
      <top style="thin">
        <color indexed="8"/>
      </top>
      <bottom style="medium">
        <color indexed="64"/>
      </bottom>
      <diagonal/>
    </border>
    <border>
      <left style="medium">
        <color indexed="64"/>
      </left>
      <right style="thin">
        <color indexed="8"/>
      </right>
      <top style="medium">
        <color indexed="64"/>
      </top>
      <bottom style="thin">
        <color indexed="8"/>
      </bottom>
      <diagonal/>
    </border>
    <border>
      <left style="thin">
        <color indexed="8"/>
      </left>
      <right/>
      <top style="thin">
        <color indexed="8"/>
      </top>
      <bottom style="medium">
        <color indexed="64"/>
      </bottom>
      <diagonal/>
    </border>
    <border>
      <left style="medium">
        <color indexed="64"/>
      </left>
      <right style="thin">
        <color indexed="64"/>
      </right>
      <top style="thin">
        <color indexed="64"/>
      </top>
      <bottom/>
      <diagonal/>
    </border>
    <border>
      <left style="medium">
        <color indexed="64"/>
      </left>
      <right/>
      <top style="thin">
        <color indexed="64"/>
      </top>
      <bottom style="medium">
        <color indexed="64"/>
      </bottom>
      <diagonal/>
    </border>
    <border>
      <left style="thin">
        <color indexed="8"/>
      </left>
      <right style="thin">
        <color indexed="8"/>
      </right>
      <top style="thin">
        <color indexed="64"/>
      </top>
      <bottom style="medium">
        <color indexed="64"/>
      </bottom>
      <diagonal/>
    </border>
    <border>
      <left style="thin">
        <color indexed="8"/>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indexed="8"/>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8"/>
      </right>
      <top style="medium">
        <color indexed="64"/>
      </top>
      <bottom style="medium">
        <color indexed="64"/>
      </bottom>
      <diagonal/>
    </border>
    <border>
      <left style="thin">
        <color indexed="64"/>
      </left>
      <right style="medium">
        <color indexed="64"/>
      </right>
      <top/>
      <bottom style="thin">
        <color indexed="64"/>
      </bottom>
      <diagonal/>
    </border>
    <border>
      <left/>
      <right style="thin">
        <color indexed="8"/>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8"/>
      </left>
      <right style="thin">
        <color indexed="8"/>
      </right>
      <top style="medium">
        <color indexed="64"/>
      </top>
      <bottom/>
      <diagonal/>
    </border>
    <border>
      <left style="thin">
        <color indexed="8"/>
      </left>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8"/>
      </left>
      <right style="thin">
        <color indexed="8"/>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8"/>
      </bottom>
      <diagonal/>
    </border>
    <border>
      <left style="thin">
        <color indexed="8"/>
      </left>
      <right/>
      <top style="thin">
        <color indexed="8"/>
      </top>
      <bottom style="thin">
        <color indexed="64"/>
      </bottom>
      <diagonal/>
    </border>
    <border>
      <left/>
      <right/>
      <top style="medium">
        <color indexed="64"/>
      </top>
      <bottom style="thin">
        <color indexed="8"/>
      </bottom>
      <diagonal/>
    </border>
    <border>
      <left/>
      <right style="medium">
        <color indexed="64"/>
      </right>
      <top style="medium">
        <color indexed="64"/>
      </top>
      <bottom style="thin">
        <color indexed="8"/>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thin">
        <color indexed="8"/>
      </left>
      <right/>
      <top style="medium">
        <color indexed="64"/>
      </top>
      <bottom style="thin">
        <color indexed="8"/>
      </bottom>
      <diagonal/>
    </border>
    <border>
      <left/>
      <right/>
      <top style="medium">
        <color indexed="64"/>
      </top>
      <bottom/>
      <diagonal/>
    </border>
    <border>
      <left/>
      <right style="medium">
        <color indexed="64"/>
      </right>
      <top style="medium">
        <color indexed="64"/>
      </top>
      <bottom/>
      <diagonal/>
    </border>
    <border>
      <left style="thin">
        <color indexed="8"/>
      </left>
      <right style="medium">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thin">
        <color indexed="8"/>
      </right>
      <top/>
      <bottom style="medium">
        <color indexed="64"/>
      </bottom>
      <diagonal/>
    </border>
    <border>
      <left style="thin">
        <color indexed="64"/>
      </left>
      <right/>
      <top/>
      <bottom style="thin">
        <color indexed="64"/>
      </bottom>
      <diagonal/>
    </border>
    <border>
      <left style="thin">
        <color indexed="8"/>
      </left>
      <right style="medium">
        <color indexed="64"/>
      </right>
      <top style="medium">
        <color indexed="64"/>
      </top>
      <bottom/>
      <diagonal/>
    </border>
    <border>
      <left style="thin">
        <color indexed="64"/>
      </left>
      <right style="thin">
        <color indexed="64"/>
      </right>
      <top/>
      <bottom/>
      <diagonal/>
    </border>
    <border>
      <left style="medium">
        <color indexed="64"/>
      </left>
      <right style="thin">
        <color indexed="64"/>
      </right>
      <top style="thin">
        <color indexed="8"/>
      </top>
      <bottom style="thin">
        <color indexed="64"/>
      </bottom>
      <diagonal/>
    </border>
    <border>
      <left/>
      <right style="medium">
        <color indexed="64"/>
      </right>
      <top/>
      <bottom style="thin">
        <color indexed="64"/>
      </bottom>
      <diagonal/>
    </border>
    <border>
      <left style="thin">
        <color indexed="8"/>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8"/>
      </bottom>
      <diagonal/>
    </border>
    <border>
      <left style="medium">
        <color indexed="64"/>
      </left>
      <right style="thin">
        <color indexed="64"/>
      </right>
      <top style="thin">
        <color indexed="8"/>
      </top>
      <bottom style="thin">
        <color indexed="8"/>
      </bottom>
      <diagonal/>
    </border>
    <border>
      <left/>
      <right style="medium">
        <color indexed="64"/>
      </right>
      <top style="thin">
        <color indexed="8"/>
      </top>
      <bottom style="thin">
        <color indexed="64"/>
      </bottom>
      <diagonal/>
    </border>
    <border>
      <left style="thin">
        <color indexed="8"/>
      </left>
      <right/>
      <top style="medium">
        <color indexed="64"/>
      </top>
      <bottom style="medium">
        <color indexed="64"/>
      </bottom>
      <diagonal/>
    </border>
    <border>
      <left style="medium">
        <color indexed="64"/>
      </left>
      <right style="thin">
        <color indexed="8"/>
      </right>
      <top style="thin">
        <color indexed="64"/>
      </top>
      <bottom style="thin">
        <color indexed="8"/>
      </bottom>
      <diagonal/>
    </border>
    <border>
      <left style="thin">
        <color indexed="8"/>
      </left>
      <right style="thin">
        <color indexed="64"/>
      </right>
      <top style="thin">
        <color indexed="8"/>
      </top>
      <bottom style="thin">
        <color indexed="64"/>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bottom style="thin">
        <color rgb="FF000000"/>
      </bottom>
      <diagonal/>
    </border>
    <border>
      <left/>
      <right/>
      <top/>
      <bottom style="thin">
        <color rgb="FF000000"/>
      </bottom>
      <diagonal/>
    </border>
    <border>
      <left style="medium">
        <color indexed="64"/>
      </left>
      <right style="thin">
        <color rgb="FF000000"/>
      </right>
      <top/>
      <bottom style="thin">
        <color rgb="FF000000"/>
      </bottom>
      <diagonal/>
    </border>
    <border>
      <left style="thin">
        <color indexed="8"/>
      </left>
      <right style="thin">
        <color indexed="8"/>
      </right>
      <top style="thin">
        <color indexed="8"/>
      </top>
      <bottom style="thin">
        <color indexed="64"/>
      </bottom>
      <diagonal/>
    </border>
    <border>
      <left/>
      <right style="thin">
        <color indexed="8"/>
      </right>
      <top/>
      <bottom/>
      <diagonal/>
    </border>
    <border>
      <left/>
      <right style="thin">
        <color indexed="8"/>
      </right>
      <top style="thin">
        <color indexed="8"/>
      </top>
      <bottom style="thin">
        <color indexed="64"/>
      </bottom>
      <diagonal/>
    </border>
    <border>
      <left style="thin">
        <color indexed="8"/>
      </left>
      <right style="thin">
        <color indexed="8"/>
      </right>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8"/>
      </bottom>
      <diagonal/>
    </border>
    <border>
      <left style="medium">
        <color indexed="64"/>
      </left>
      <right style="thin">
        <color indexed="64"/>
      </right>
      <top style="thin">
        <color indexed="8"/>
      </top>
      <bottom/>
      <diagonal/>
    </border>
    <border>
      <left style="thin">
        <color indexed="64"/>
      </left>
      <right style="medium">
        <color indexed="64"/>
      </right>
      <top style="medium">
        <color indexed="64"/>
      </top>
      <bottom style="thin">
        <color indexed="8"/>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8"/>
      </top>
      <bottom style="thin">
        <color indexed="64"/>
      </bottom>
      <diagonal/>
    </border>
    <border>
      <left style="thin">
        <color indexed="64"/>
      </left>
      <right style="medium">
        <color indexed="64"/>
      </right>
      <top style="thin">
        <color indexed="64"/>
      </top>
      <bottom style="thin">
        <color indexed="8"/>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8"/>
      </top>
      <bottom style="medium">
        <color indexed="64"/>
      </bottom>
      <diagonal/>
    </border>
    <border>
      <left style="thin">
        <color indexed="64"/>
      </left>
      <right style="medium">
        <color indexed="64"/>
      </right>
      <top style="thin">
        <color indexed="8"/>
      </top>
      <bottom style="thin">
        <color indexed="8"/>
      </bottom>
      <diagonal/>
    </border>
    <border>
      <left style="thin">
        <color indexed="64"/>
      </left>
      <right style="medium">
        <color indexed="64"/>
      </right>
      <top style="thin">
        <color indexed="8"/>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thin">
        <color indexed="8"/>
      </right>
      <top style="thin">
        <color indexed="8"/>
      </top>
      <bottom style="thin">
        <color indexed="64"/>
      </bottom>
      <diagonal/>
    </border>
    <border>
      <left style="thin">
        <color indexed="64"/>
      </left>
      <right/>
      <top style="thin">
        <color indexed="8"/>
      </top>
      <bottom style="thin">
        <color indexed="64"/>
      </bottom>
      <diagonal/>
    </border>
    <border>
      <left style="medium">
        <color indexed="64"/>
      </left>
      <right/>
      <top style="thin">
        <color indexed="8"/>
      </top>
      <bottom style="thin">
        <color indexed="64"/>
      </bottom>
      <diagonal/>
    </border>
    <border>
      <left/>
      <right style="medium">
        <color indexed="64"/>
      </right>
      <top style="thin">
        <color rgb="FF000000"/>
      </top>
      <bottom style="thin">
        <color indexed="64"/>
      </bottom>
      <diagonal/>
    </border>
    <border>
      <left/>
      <right style="thin">
        <color indexed="8"/>
      </right>
      <top style="thin">
        <color rgb="FF000000"/>
      </top>
      <bottom style="thin">
        <color indexed="64"/>
      </bottom>
      <diagonal/>
    </border>
    <border>
      <left style="medium">
        <color indexed="64"/>
      </left>
      <right style="thin">
        <color indexed="64"/>
      </right>
      <top style="thin">
        <color rgb="FF000000"/>
      </top>
      <bottom style="thin">
        <color indexed="64"/>
      </bottom>
      <diagonal/>
    </border>
    <border>
      <left style="medium">
        <color indexed="64"/>
      </left>
      <right style="thin">
        <color indexed="64"/>
      </right>
      <top style="thin">
        <color indexed="64"/>
      </top>
      <bottom style="thin">
        <color indexed="8"/>
      </bottom>
      <diagonal/>
    </border>
    <border>
      <left/>
      <right style="thin">
        <color indexed="8"/>
      </right>
      <top style="thin">
        <color indexed="64"/>
      </top>
      <bottom style="thin">
        <color indexed="64"/>
      </bottom>
      <diagonal/>
    </border>
    <border>
      <left style="thin">
        <color indexed="8"/>
      </left>
      <right style="medium">
        <color indexed="64"/>
      </right>
      <top/>
      <bottom style="thin">
        <color indexed="64"/>
      </bottom>
      <diagonal/>
    </border>
    <border>
      <left style="thin">
        <color indexed="8"/>
      </left>
      <right/>
      <top/>
      <bottom style="thin">
        <color indexed="64"/>
      </bottom>
      <diagonal/>
    </border>
    <border>
      <left style="thin">
        <color indexed="8"/>
      </left>
      <right style="medium">
        <color indexed="64"/>
      </right>
      <top style="thin">
        <color indexed="64"/>
      </top>
      <bottom style="thin">
        <color indexed="64"/>
      </bottom>
      <diagonal/>
    </border>
    <border>
      <left style="thin">
        <color indexed="8"/>
      </left>
      <right/>
      <top style="thin">
        <color indexed="64"/>
      </top>
      <bottom style="thin">
        <color indexed="64"/>
      </bottom>
      <diagonal/>
    </border>
    <border>
      <left style="medium">
        <color indexed="64"/>
      </left>
      <right style="thin">
        <color indexed="8"/>
      </right>
      <top style="thin">
        <color indexed="64"/>
      </top>
      <bottom style="thin">
        <color indexed="64"/>
      </bottom>
      <diagonal/>
    </border>
    <border>
      <left style="medium">
        <color indexed="64"/>
      </left>
      <right style="thin">
        <color indexed="8"/>
      </right>
      <top/>
      <bottom style="thin">
        <color indexed="64"/>
      </bottom>
      <diagonal/>
    </border>
    <border>
      <left/>
      <right/>
      <top/>
      <bottom style="thin">
        <color indexed="64"/>
      </bottom>
      <diagonal/>
    </border>
    <border>
      <left style="thin">
        <color indexed="8"/>
      </left>
      <right style="medium">
        <color indexed="64"/>
      </right>
      <top style="medium">
        <color indexed="64"/>
      </top>
      <bottom style="thin">
        <color indexed="64"/>
      </bottom>
      <diagonal/>
    </border>
    <border>
      <left style="medium">
        <color indexed="64"/>
      </left>
      <right style="thin">
        <color indexed="8"/>
      </right>
      <top style="medium">
        <color indexed="64"/>
      </top>
      <bottom style="thin">
        <color indexed="64"/>
      </bottom>
      <diagonal/>
    </border>
  </borders>
  <cellStyleXfs count="99">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15" fillId="22" borderId="0" applyNumberFormat="0" applyBorder="0" applyAlignment="0" applyProtection="0"/>
    <xf numFmtId="0" fontId="3" fillId="7" borderId="1" applyNumberFormat="0" applyAlignment="0" applyProtection="0"/>
    <xf numFmtId="0" fontId="17" fillId="23" borderId="1" applyNumberFormat="0" applyAlignment="0" applyProtection="0"/>
    <xf numFmtId="0" fontId="8" fillId="24" borderId="2" applyNumberFormat="0" applyAlignment="0" applyProtection="0"/>
    <xf numFmtId="0" fontId="4" fillId="0" borderId="0" applyNumberFormat="0" applyFill="0" applyBorder="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13" fillId="0" borderId="0" applyNumberFormat="0" applyFill="0" applyBorder="0" applyAlignment="0" applyProtection="0"/>
    <xf numFmtId="43" fontId="29" fillId="0" borderId="0" applyFill="0" applyBorder="0" applyAlignment="0" applyProtection="0"/>
    <xf numFmtId="0" fontId="9" fillId="0" borderId="0" applyNumberFormat="0" applyFill="0" applyBorder="0" applyAlignment="0" applyProtection="0"/>
    <xf numFmtId="0" fontId="11" fillId="25" borderId="0" applyNumberFormat="0" applyBorder="0" applyAlignment="0" applyProtection="0"/>
    <xf numFmtId="0" fontId="10" fillId="0" borderId="6" applyNumberFormat="0" applyFill="0" applyAlignment="0" applyProtection="0"/>
    <xf numFmtId="0" fontId="29" fillId="26" borderId="7" applyNumberFormat="0" applyFont="0" applyAlignment="0" applyProtection="0"/>
    <xf numFmtId="0" fontId="12" fillId="27" borderId="8" applyNumberFormat="0" applyAlignment="0" applyProtection="0"/>
    <xf numFmtId="0" fontId="16" fillId="28" borderId="0" applyNumberFormat="0" applyBorder="0" applyAlignment="0" applyProtection="0"/>
    <xf numFmtId="0" fontId="29" fillId="0" borderId="0"/>
    <xf numFmtId="0" fontId="29"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8" fillId="0" borderId="9" applyNumberFormat="0" applyFill="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3" fillId="7" borderId="1" applyNumberFormat="0" applyAlignment="0" applyProtection="0"/>
    <xf numFmtId="0" fontId="10" fillId="0" borderId="6" applyNumberFormat="0" applyFill="0" applyAlignment="0" applyProtection="0"/>
    <xf numFmtId="0" fontId="14" fillId="0" borderId="0"/>
    <xf numFmtId="0" fontId="14" fillId="0" borderId="0"/>
    <xf numFmtId="0" fontId="29" fillId="26" borderId="7" applyNumberFormat="0" applyFont="0" applyAlignment="0" applyProtection="0"/>
    <xf numFmtId="0" fontId="12" fillId="27" borderId="8" applyNumberFormat="0" applyAlignment="0" applyProtection="0"/>
    <xf numFmtId="0" fontId="4" fillId="0" borderId="0" applyNumberFormat="0" applyFill="0" applyBorder="0" applyAlignment="0" applyProtection="0"/>
    <xf numFmtId="0" fontId="18" fillId="0" borderId="9" applyNumberFormat="0" applyFill="0" applyAlignment="0" applyProtection="0"/>
    <xf numFmtId="0" fontId="9" fillId="0" borderId="0" applyNumberFormat="0" applyFill="0" applyBorder="0" applyAlignment="0" applyProtection="0"/>
    <xf numFmtId="43" fontId="41" fillId="0" borderId="0" applyFill="0" applyBorder="0" applyAlignment="0" applyProtection="0"/>
    <xf numFmtId="0" fontId="14" fillId="0" borderId="0"/>
    <xf numFmtId="0" fontId="29" fillId="0" borderId="0"/>
    <xf numFmtId="0" fontId="29" fillId="0" borderId="0"/>
    <xf numFmtId="0" fontId="29" fillId="0" borderId="0"/>
    <xf numFmtId="0" fontId="29" fillId="0" borderId="0"/>
    <xf numFmtId="0" fontId="42" fillId="0" borderId="0"/>
    <xf numFmtId="0" fontId="43" fillId="0" borderId="0"/>
    <xf numFmtId="0" fontId="45" fillId="0" borderId="0"/>
    <xf numFmtId="43" fontId="29" fillId="0" borderId="0" applyFont="0" applyFill="0" applyBorder="0" applyAlignment="0" applyProtection="0"/>
  </cellStyleXfs>
  <cellXfs count="1467">
    <xf numFmtId="0" fontId="0" fillId="0" borderId="0" xfId="0"/>
    <xf numFmtId="0" fontId="21" fillId="0" borderId="0" xfId="55" applyFont="1" applyBorder="1" applyAlignment="1">
      <alignment horizontal="center"/>
    </xf>
    <xf numFmtId="3" fontId="19" fillId="0" borderId="14" xfId="48" applyNumberFormat="1" applyFont="1" applyBorder="1"/>
    <xf numFmtId="3" fontId="19" fillId="0" borderId="10" xfId="48" applyNumberFormat="1" applyFont="1" applyBorder="1"/>
    <xf numFmtId="0" fontId="19" fillId="0" borderId="10" xfId="48" applyFont="1" applyBorder="1"/>
    <xf numFmtId="0" fontId="19" fillId="0" borderId="10" xfId="48" applyFont="1" applyBorder="1" applyAlignment="1">
      <alignment horizontal="right"/>
    </xf>
    <xf numFmtId="0" fontId="21" fillId="0" borderId="0" xfId="47" applyFont="1"/>
    <xf numFmtId="0" fontId="21" fillId="0" borderId="0" xfId="47" applyFont="1" applyBorder="1"/>
    <xf numFmtId="0" fontId="21" fillId="0" borderId="0" xfId="48" applyFont="1"/>
    <xf numFmtId="3" fontId="21" fillId="0" borderId="0" xfId="48" applyNumberFormat="1" applyFont="1"/>
    <xf numFmtId="3" fontId="21" fillId="0" borderId="0" xfId="48" applyNumberFormat="1" applyFont="1" applyFill="1"/>
    <xf numFmtId="0" fontId="21" fillId="0" borderId="0" xfId="48" applyFont="1" applyFill="1"/>
    <xf numFmtId="0" fontId="24" fillId="0" borderId="0" xfId="53" applyFont="1" applyFill="1" applyAlignment="1">
      <alignment horizontal="center" vertical="center" wrapText="1"/>
    </xf>
    <xf numFmtId="3" fontId="24" fillId="0" borderId="0" xfId="53" applyNumberFormat="1" applyFont="1" applyFill="1" applyAlignment="1">
      <alignment horizontal="center" vertical="center" wrapText="1"/>
    </xf>
    <xf numFmtId="0" fontId="19" fillId="0" borderId="0" xfId="47" applyFont="1"/>
    <xf numFmtId="0" fontId="19" fillId="0" borderId="16" xfId="47" applyFont="1" applyBorder="1"/>
    <xf numFmtId="0" fontId="20" fillId="0" borderId="16" xfId="47" applyFont="1" applyBorder="1"/>
    <xf numFmtId="0" fontId="20" fillId="0" borderId="14" xfId="47" applyFont="1" applyBorder="1"/>
    <xf numFmtId="0" fontId="19" fillId="0" borderId="10" xfId="48" applyFont="1" applyBorder="1" applyAlignment="1">
      <alignment wrapText="1"/>
    </xf>
    <xf numFmtId="0" fontId="19" fillId="0" borderId="16" xfId="48" applyFont="1" applyBorder="1"/>
    <xf numFmtId="0" fontId="19" fillId="0" borderId="14" xfId="48" applyFont="1" applyBorder="1"/>
    <xf numFmtId="0" fontId="19" fillId="29" borderId="10" xfId="55" applyFont="1" applyFill="1" applyBorder="1" applyAlignment="1">
      <alignment wrapText="1"/>
    </xf>
    <xf numFmtId="0" fontId="19" fillId="0" borderId="14" xfId="48" applyFont="1" applyBorder="1" applyAlignment="1">
      <alignment wrapText="1"/>
    </xf>
    <xf numFmtId="0" fontId="25" fillId="0" borderId="0" xfId="48" applyFont="1" applyFill="1" applyBorder="1"/>
    <xf numFmtId="0" fontId="25" fillId="0" borderId="0" xfId="48" applyFont="1"/>
    <xf numFmtId="0" fontId="19" fillId="0" borderId="16" xfId="48" applyFont="1" applyBorder="1" applyAlignment="1">
      <alignment wrapText="1"/>
    </xf>
    <xf numFmtId="0" fontId="20" fillId="0" borderId="14" xfId="48" applyFont="1" applyBorder="1"/>
    <xf numFmtId="0" fontId="20" fillId="0" borderId="18" xfId="48" applyFont="1" applyBorder="1"/>
    <xf numFmtId="0" fontId="20" fillId="0" borderId="16" xfId="48" applyFont="1" applyBorder="1"/>
    <xf numFmtId="0" fontId="20" fillId="0" borderId="10" xfId="48" applyFont="1" applyBorder="1"/>
    <xf numFmtId="0" fontId="20" fillId="0" borderId="16" xfId="48" applyFont="1" applyBorder="1" applyAlignment="1">
      <alignment wrapText="1"/>
    </xf>
    <xf numFmtId="0" fontId="19" fillId="0" borderId="11" xfId="48" applyFont="1" applyBorder="1"/>
    <xf numFmtId="0" fontId="20" fillId="0" borderId="17" xfId="48" applyFont="1" applyBorder="1" applyAlignment="1">
      <alignment wrapText="1"/>
    </xf>
    <xf numFmtId="0" fontId="19" fillId="0" borderId="17" xfId="48" applyFont="1" applyBorder="1" applyAlignment="1">
      <alignment wrapText="1"/>
    </xf>
    <xf numFmtId="0" fontId="21" fillId="0" borderId="0" xfId="48" applyFont="1" applyBorder="1" applyAlignment="1">
      <alignment wrapText="1"/>
    </xf>
    <xf numFmtId="0" fontId="21" fillId="0" borderId="0" xfId="48" applyFont="1" applyBorder="1"/>
    <xf numFmtId="0" fontId="19" fillId="0" borderId="12" xfId="48" applyFont="1" applyBorder="1"/>
    <xf numFmtId="0" fontId="19" fillId="0" borderId="19" xfId="48" applyFont="1" applyBorder="1" applyAlignment="1">
      <alignment wrapText="1"/>
    </xf>
    <xf numFmtId="3" fontId="20" fillId="0" borderId="10" xfId="48" applyNumberFormat="1" applyFont="1" applyBorder="1"/>
    <xf numFmtId="3" fontId="20" fillId="0" borderId="14" xfId="48" applyNumberFormat="1" applyFont="1" applyBorder="1"/>
    <xf numFmtId="3" fontId="19" fillId="0" borderId="15" xfId="48" applyNumberFormat="1" applyFont="1" applyBorder="1"/>
    <xf numFmtId="0" fontId="20" fillId="0" borderId="20" xfId="48" applyFont="1" applyBorder="1" applyAlignment="1">
      <alignment wrapText="1"/>
    </xf>
    <xf numFmtId="0" fontId="20" fillId="0" borderId="14" xfId="52" applyFont="1" applyBorder="1" applyAlignment="1">
      <alignment wrapText="1"/>
    </xf>
    <xf numFmtId="0" fontId="20" fillId="0" borderId="21" xfId="52" applyFont="1" applyBorder="1" applyAlignment="1">
      <alignment wrapText="1"/>
    </xf>
    <xf numFmtId="0" fontId="20" fillId="0" borderId="11" xfId="52" applyFont="1" applyBorder="1" applyAlignment="1">
      <alignment wrapText="1"/>
    </xf>
    <xf numFmtId="0" fontId="19" fillId="0" borderId="14" xfId="55" applyFont="1" applyBorder="1" applyAlignment="1">
      <alignment horizontal="left" wrapText="1"/>
    </xf>
    <xf numFmtId="3" fontId="19" fillId="0" borderId="10" xfId="52" applyNumberFormat="1" applyFont="1" applyBorder="1"/>
    <xf numFmtId="0" fontId="19" fillId="0" borderId="22" xfId="50" applyFont="1" applyBorder="1" applyAlignment="1">
      <alignment wrapText="1"/>
    </xf>
    <xf numFmtId="0" fontId="19" fillId="0" borderId="14" xfId="50" applyFont="1" applyBorder="1" applyAlignment="1">
      <alignment wrapText="1"/>
    </xf>
    <xf numFmtId="0" fontId="19" fillId="0" borderId="21" xfId="50" applyFont="1" applyBorder="1" applyAlignment="1">
      <alignment wrapText="1"/>
    </xf>
    <xf numFmtId="0" fontId="19" fillId="0" borderId="16" xfId="50" applyFont="1" applyBorder="1" applyAlignment="1">
      <alignment wrapText="1"/>
    </xf>
    <xf numFmtId="0" fontId="19" fillId="29" borderId="14" xfId="55" applyFont="1" applyFill="1" applyBorder="1" applyAlignment="1">
      <alignment wrapText="1"/>
    </xf>
    <xf numFmtId="3" fontId="20" fillId="0" borderId="10" xfId="52" applyNumberFormat="1" applyFont="1" applyBorder="1"/>
    <xf numFmtId="0" fontId="21" fillId="0" borderId="0" xfId="52" applyFont="1"/>
    <xf numFmtId="0" fontId="19" fillId="0" borderId="14" xfId="52" applyFont="1" applyBorder="1" applyAlignment="1">
      <alignment wrapText="1"/>
    </xf>
    <xf numFmtId="0" fontId="19" fillId="0" borderId="21" xfId="52" applyFont="1" applyBorder="1" applyAlignment="1">
      <alignment wrapText="1"/>
    </xf>
    <xf numFmtId="0" fontId="20" fillId="0" borderId="16" xfId="52" applyFont="1" applyBorder="1" applyAlignment="1">
      <alignment wrapText="1"/>
    </xf>
    <xf numFmtId="0" fontId="20" fillId="0" borderId="0" xfId="52" applyFont="1" applyBorder="1"/>
    <xf numFmtId="0" fontId="20" fillId="0" borderId="22" xfId="52" applyFont="1" applyBorder="1"/>
    <xf numFmtId="0" fontId="19" fillId="0" borderId="21" xfId="50" applyFont="1" applyFill="1" applyBorder="1" applyAlignment="1">
      <alignment wrapText="1"/>
    </xf>
    <xf numFmtId="0" fontId="19" fillId="0" borderId="16" xfId="52" applyFont="1" applyBorder="1" applyAlignment="1">
      <alignment wrapText="1"/>
    </xf>
    <xf numFmtId="0" fontId="20" fillId="0" borderId="22" xfId="52" applyFont="1" applyBorder="1" applyAlignment="1">
      <alignment wrapText="1"/>
    </xf>
    <xf numFmtId="0" fontId="20" fillId="0" borderId="10" xfId="52" applyFont="1" applyBorder="1" applyAlignment="1">
      <alignment wrapText="1"/>
    </xf>
    <xf numFmtId="0" fontId="20" fillId="0" borderId="17" xfId="52" applyFont="1" applyBorder="1" applyAlignment="1">
      <alignment wrapText="1"/>
    </xf>
    <xf numFmtId="3" fontId="19" fillId="0" borderId="10" xfId="52" applyNumberFormat="1" applyFont="1" applyBorder="1" applyAlignment="1">
      <alignment wrapText="1"/>
    </xf>
    <xf numFmtId="0" fontId="20" fillId="0" borderId="21" xfId="52" applyFont="1" applyBorder="1"/>
    <xf numFmtId="0" fontId="19" fillId="0" borderId="10" xfId="50" applyFont="1" applyBorder="1" applyAlignment="1">
      <alignment wrapText="1"/>
    </xf>
    <xf numFmtId="0" fontId="19" fillId="0" borderId="12" xfId="52" applyFont="1" applyBorder="1" applyAlignment="1">
      <alignment wrapText="1"/>
    </xf>
    <xf numFmtId="0" fontId="19" fillId="0" borderId="10" xfId="52" applyFont="1" applyBorder="1" applyAlignment="1">
      <alignment wrapText="1"/>
    </xf>
    <xf numFmtId="0" fontId="20" fillId="0" borderId="12" xfId="52" applyFont="1" applyBorder="1" applyAlignment="1">
      <alignment wrapText="1"/>
    </xf>
    <xf numFmtId="0" fontId="21" fillId="0" borderId="0" xfId="52" applyFont="1" applyBorder="1" applyAlignment="1">
      <alignment wrapText="1"/>
    </xf>
    <xf numFmtId="0" fontId="21" fillId="0" borderId="0" xfId="52" applyFont="1" applyBorder="1"/>
    <xf numFmtId="0" fontId="20" fillId="0" borderId="15" xfId="52" applyFont="1" applyBorder="1" applyAlignment="1">
      <alignment wrapText="1"/>
    </xf>
    <xf numFmtId="0" fontId="19" fillId="0" borderId="10" xfId="55" applyFont="1" applyBorder="1" applyAlignment="1">
      <alignment horizontal="left" wrapText="1"/>
    </xf>
    <xf numFmtId="0" fontId="19" fillId="0" borderId="12" xfId="50" applyFont="1" applyBorder="1" applyAlignment="1">
      <alignment wrapText="1"/>
    </xf>
    <xf numFmtId="0" fontId="19" fillId="0" borderId="15" xfId="50" applyFont="1" applyBorder="1" applyAlignment="1">
      <alignment wrapText="1"/>
    </xf>
    <xf numFmtId="3" fontId="20" fillId="0" borderId="10" xfId="52" applyNumberFormat="1" applyFont="1" applyBorder="1" applyAlignment="1">
      <alignment wrapText="1"/>
    </xf>
    <xf numFmtId="0" fontId="25" fillId="0" borderId="0" xfId="0" applyFont="1" applyFill="1" applyAlignment="1">
      <alignment wrapText="1"/>
    </xf>
    <xf numFmtId="0" fontId="25" fillId="0" borderId="0" xfId="0" applyFont="1" applyFill="1"/>
    <xf numFmtId="0" fontId="25" fillId="0" borderId="0" xfId="0" applyFont="1" applyFill="1" applyAlignment="1">
      <alignment horizontal="left" wrapText="1"/>
    </xf>
    <xf numFmtId="0" fontId="25" fillId="0" borderId="0" xfId="0" applyFont="1" applyFill="1" applyAlignment="1">
      <alignment horizontal="right"/>
    </xf>
    <xf numFmtId="0" fontId="25" fillId="0" borderId="15" xfId="0" applyFont="1" applyFill="1" applyBorder="1" applyAlignment="1">
      <alignment horizontal="center" wrapText="1"/>
    </xf>
    <xf numFmtId="3" fontId="24" fillId="0" borderId="15" xfId="0" applyNumberFormat="1" applyFont="1" applyFill="1" applyBorder="1" applyAlignment="1">
      <alignment horizontal="left" wrapText="1"/>
    </xf>
    <xf numFmtId="3" fontId="24" fillId="0" borderId="15" xfId="0" applyNumberFormat="1" applyFont="1" applyFill="1" applyBorder="1" applyAlignment="1">
      <alignment horizontal="right" wrapText="1"/>
    </xf>
    <xf numFmtId="3" fontId="24" fillId="0" borderId="10" xfId="0" applyNumberFormat="1" applyFont="1" applyFill="1" applyBorder="1" applyAlignment="1">
      <alignment horizontal="left" wrapText="1"/>
    </xf>
    <xf numFmtId="3" fontId="24" fillId="0" borderId="10" xfId="0" applyNumberFormat="1" applyFont="1" applyFill="1" applyBorder="1" applyAlignment="1">
      <alignment horizontal="right" wrapText="1"/>
    </xf>
    <xf numFmtId="0" fontId="25" fillId="0" borderId="12" xfId="0" applyFont="1" applyFill="1" applyBorder="1" applyAlignment="1">
      <alignment wrapText="1"/>
    </xf>
    <xf numFmtId="3" fontId="25" fillId="0" borderId="12" xfId="0" applyNumberFormat="1" applyFont="1" applyFill="1" applyBorder="1"/>
    <xf numFmtId="0" fontId="25" fillId="0" borderId="10" xfId="0" applyFont="1" applyFill="1" applyBorder="1" applyAlignment="1">
      <alignment wrapText="1"/>
    </xf>
    <xf numFmtId="3" fontId="25" fillId="0" borderId="10" xfId="0" applyNumberFormat="1" applyFont="1" applyFill="1" applyBorder="1"/>
    <xf numFmtId="0" fontId="27" fillId="0" borderId="10" xfId="0" applyFont="1" applyFill="1" applyBorder="1" applyAlignment="1">
      <alignment wrapText="1"/>
    </xf>
    <xf numFmtId="3" fontId="27" fillId="0" borderId="10" xfId="0" applyNumberFormat="1" applyFont="1" applyFill="1" applyBorder="1"/>
    <xf numFmtId="0" fontId="24" fillId="0" borderId="10" xfId="0" applyFont="1" applyFill="1" applyBorder="1" applyAlignment="1">
      <alignment wrapText="1"/>
    </xf>
    <xf numFmtId="3" fontId="24" fillId="0" borderId="10" xfId="0" applyNumberFormat="1" applyFont="1" applyFill="1" applyBorder="1"/>
    <xf numFmtId="3" fontId="25" fillId="0" borderId="11" xfId="0" applyNumberFormat="1" applyFont="1" applyFill="1" applyBorder="1"/>
    <xf numFmtId="0" fontId="24" fillId="0" borderId="15" xfId="0" applyFont="1" applyFill="1" applyBorder="1" applyAlignment="1">
      <alignment wrapText="1"/>
    </xf>
    <xf numFmtId="3" fontId="24" fillId="0" borderId="15" xfId="0" applyNumberFormat="1" applyFont="1" applyFill="1" applyBorder="1"/>
    <xf numFmtId="0" fontId="29" fillId="0" borderId="0" xfId="48" applyFont="1"/>
    <xf numFmtId="0" fontId="19" fillId="0" borderId="23" xfId="48" applyFont="1" applyBorder="1"/>
    <xf numFmtId="0" fontId="20" fillId="0" borderId="23" xfId="47" applyFont="1" applyBorder="1"/>
    <xf numFmtId="0" fontId="19" fillId="0" borderId="23" xfId="47" applyFont="1" applyBorder="1"/>
    <xf numFmtId="0" fontId="20" fillId="0" borderId="23" xfId="48" applyFont="1" applyBorder="1"/>
    <xf numFmtId="0" fontId="25" fillId="0" borderId="10" xfId="0" applyFont="1" applyFill="1" applyBorder="1"/>
    <xf numFmtId="0" fontId="29" fillId="0" borderId="0" xfId="47" applyFont="1"/>
    <xf numFmtId="3" fontId="20" fillId="0" borderId="16" xfId="47" applyNumberFormat="1" applyFont="1" applyBorder="1"/>
    <xf numFmtId="0" fontId="19" fillId="0" borderId="16" xfId="48" applyNumberFormat="1" applyFont="1" applyBorder="1" applyAlignment="1">
      <alignment wrapText="1"/>
    </xf>
    <xf numFmtId="0" fontId="20" fillId="0" borderId="24" xfId="48" applyFont="1" applyBorder="1"/>
    <xf numFmtId="0" fontId="19" fillId="0" borderId="24" xfId="48" applyFont="1" applyBorder="1"/>
    <xf numFmtId="3" fontId="19" fillId="0" borderId="18" xfId="48" applyNumberFormat="1" applyFont="1" applyBorder="1"/>
    <xf numFmtId="3" fontId="20" fillId="0" borderId="14" xfId="52" applyNumberFormat="1" applyFont="1" applyBorder="1"/>
    <xf numFmtId="0" fontId="24" fillId="0" borderId="0" xfId="55" applyFont="1" applyAlignment="1">
      <alignment horizontal="center" wrapText="1"/>
    </xf>
    <xf numFmtId="0" fontId="29" fillId="0" borderId="0" xfId="55" applyFont="1"/>
    <xf numFmtId="0" fontId="29" fillId="0" borderId="0" xfId="55" applyFont="1" applyAlignment="1">
      <alignment horizontal="center" vertical="center"/>
    </xf>
    <xf numFmtId="3" fontId="25" fillId="0" borderId="10" xfId="55" applyNumberFormat="1" applyFont="1" applyBorder="1"/>
    <xf numFmtId="3" fontId="25" fillId="0" borderId="10" xfId="55" applyNumberFormat="1" applyFont="1" applyFill="1" applyBorder="1" applyAlignment="1">
      <alignment horizontal="right" wrapText="1"/>
    </xf>
    <xf numFmtId="0" fontId="21" fillId="0" borderId="0" xfId="55" applyFont="1" applyBorder="1"/>
    <xf numFmtId="0" fontId="21" fillId="0" borderId="0" xfId="55" applyFont="1"/>
    <xf numFmtId="0" fontId="21" fillId="29" borderId="0" xfId="55" applyFont="1" applyFill="1" applyBorder="1"/>
    <xf numFmtId="0" fontId="21" fillId="29" borderId="0" xfId="55" applyFont="1" applyFill="1"/>
    <xf numFmtId="0" fontId="29" fillId="0" borderId="0" xfId="55" applyFont="1" applyBorder="1"/>
    <xf numFmtId="0" fontId="29" fillId="0" borderId="10" xfId="55" applyFont="1" applyBorder="1" applyAlignment="1">
      <alignment wrapText="1"/>
    </xf>
    <xf numFmtId="0" fontId="29" fillId="0" borderId="0" xfId="55" applyFont="1" applyAlignment="1">
      <alignment wrapText="1"/>
    </xf>
    <xf numFmtId="0" fontId="30" fillId="0" borderId="0" xfId="55" applyFont="1" applyBorder="1"/>
    <xf numFmtId="0" fontId="30" fillId="29" borderId="0" xfId="55" applyFont="1" applyFill="1" applyBorder="1"/>
    <xf numFmtId="0" fontId="32" fillId="29" borderId="0" xfId="55" applyFont="1" applyFill="1" applyBorder="1"/>
    <xf numFmtId="3" fontId="33" fillId="29" borderId="0" xfId="55" applyNumberFormat="1" applyFont="1" applyFill="1" applyBorder="1"/>
    <xf numFmtId="0" fontId="33" fillId="29" borderId="0" xfId="55" applyFont="1" applyFill="1" applyBorder="1"/>
    <xf numFmtId="0" fontId="34" fillId="29" borderId="0" xfId="55" applyFont="1" applyFill="1" applyBorder="1"/>
    <xf numFmtId="3" fontId="32" fillId="29" borderId="0" xfId="55" applyNumberFormat="1" applyFont="1" applyFill="1" applyBorder="1"/>
    <xf numFmtId="3" fontId="32" fillId="29" borderId="0" xfId="55" applyNumberFormat="1" applyFont="1" applyFill="1" applyBorder="1" applyAlignment="1">
      <alignment vertical="center"/>
    </xf>
    <xf numFmtId="0" fontId="32" fillId="29" borderId="0" xfId="55" applyFont="1" applyFill="1" applyBorder="1" applyAlignment="1">
      <alignment vertical="center"/>
    </xf>
    <xf numFmtId="0" fontId="30" fillId="29" borderId="0" xfId="55" applyFont="1" applyFill="1" applyBorder="1" applyAlignment="1">
      <alignment vertical="center" wrapText="1"/>
    </xf>
    <xf numFmtId="0" fontId="30" fillId="29" borderId="0" xfId="55" applyFont="1" applyFill="1" applyBorder="1" applyAlignment="1">
      <alignment vertical="center"/>
    </xf>
    <xf numFmtId="3" fontId="30" fillId="29" borderId="0" xfId="55" applyNumberFormat="1" applyFont="1" applyFill="1" applyBorder="1" applyAlignment="1">
      <alignment vertical="center"/>
    </xf>
    <xf numFmtId="3" fontId="32" fillId="29" borderId="0" xfId="55" applyNumberFormat="1" applyFont="1" applyFill="1" applyBorder="1" applyAlignment="1">
      <alignment horizontal="right" wrapText="1"/>
    </xf>
    <xf numFmtId="3" fontId="30" fillId="0" borderId="0" xfId="55" applyNumberFormat="1" applyFont="1" applyBorder="1"/>
    <xf numFmtId="0" fontId="19" fillId="0" borderId="25" xfId="55" applyFont="1" applyBorder="1"/>
    <xf numFmtId="0" fontId="19" fillId="0" borderId="25" xfId="55" applyFont="1" applyFill="1" applyBorder="1"/>
    <xf numFmtId="0" fontId="19" fillId="0" borderId="0" xfId="55" applyFont="1" applyBorder="1"/>
    <xf numFmtId="0" fontId="19" fillId="0" borderId="0" xfId="55" applyFont="1" applyFill="1" applyBorder="1"/>
    <xf numFmtId="3" fontId="19" fillId="29" borderId="12" xfId="55" applyNumberFormat="1" applyFont="1" applyFill="1" applyBorder="1" applyAlignment="1">
      <alignment horizontal="right" wrapText="1"/>
    </xf>
    <xf numFmtId="0" fontId="19" fillId="29" borderId="10" xfId="55" applyFont="1" applyFill="1" applyBorder="1"/>
    <xf numFmtId="0" fontId="32" fillId="0" borderId="0" xfId="55" applyFont="1" applyBorder="1"/>
    <xf numFmtId="0" fontId="19" fillId="0" borderId="10" xfId="55" applyFont="1" applyBorder="1"/>
    <xf numFmtId="4" fontId="19" fillId="29" borderId="12" xfId="55" applyNumberFormat="1" applyFont="1" applyFill="1" applyBorder="1" applyAlignment="1">
      <alignment horizontal="right" wrapText="1"/>
    </xf>
    <xf numFmtId="0" fontId="19" fillId="0" borderId="14" xfId="55" applyFont="1" applyBorder="1"/>
    <xf numFmtId="0" fontId="19" fillId="0" borderId="15" xfId="55" applyFont="1" applyBorder="1"/>
    <xf numFmtId="0" fontId="30" fillId="0" borderId="0" xfId="55" applyFont="1" applyFill="1" applyBorder="1"/>
    <xf numFmtId="0" fontId="29" fillId="0" borderId="0" xfId="55" applyFont="1" applyAlignment="1">
      <alignment horizontal="right"/>
    </xf>
    <xf numFmtId="3" fontId="29" fillId="0" borderId="0" xfId="55" applyNumberFormat="1" applyFont="1"/>
    <xf numFmtId="0" fontId="21" fillId="0" borderId="0" xfId="55" applyFont="1" applyAlignment="1">
      <alignment wrapText="1"/>
    </xf>
    <xf numFmtId="0" fontId="28" fillId="0" borderId="0" xfId="55" applyFont="1" applyAlignment="1">
      <alignment horizontal="center" vertical="center" wrapText="1"/>
    </xf>
    <xf numFmtId="3" fontId="19" fillId="0" borderId="14" xfId="55" applyNumberFormat="1" applyFont="1" applyBorder="1" applyAlignment="1">
      <alignment horizontal="right"/>
    </xf>
    <xf numFmtId="3" fontId="19" fillId="0" borderId="14" xfId="55" applyNumberFormat="1" applyFont="1" applyBorder="1"/>
    <xf numFmtId="3" fontId="19" fillId="0" borderId="10" xfId="55" applyNumberFormat="1" applyFont="1" applyBorder="1" applyAlignment="1">
      <alignment horizontal="right"/>
    </xf>
    <xf numFmtId="3" fontId="19" fillId="0" borderId="10" xfId="55" applyNumberFormat="1" applyFont="1" applyBorder="1"/>
    <xf numFmtId="3" fontId="20" fillId="0" borderId="14" xfId="55" applyNumberFormat="1" applyFont="1" applyBorder="1" applyAlignment="1">
      <alignment horizontal="right"/>
    </xf>
    <xf numFmtId="3" fontId="21" fillId="0" borderId="0" xfId="55" applyNumberFormat="1" applyFont="1"/>
    <xf numFmtId="3" fontId="20" fillId="0" borderId="10" xfId="55" applyNumberFormat="1" applyFont="1" applyBorder="1" applyAlignment="1">
      <alignment horizontal="right"/>
    </xf>
    <xf numFmtId="0" fontId="29" fillId="29" borderId="0" xfId="55" applyFont="1" applyFill="1" applyBorder="1"/>
    <xf numFmtId="3" fontId="29" fillId="29" borderId="0" xfId="55" applyNumberFormat="1" applyFont="1" applyFill="1" applyBorder="1" applyAlignment="1">
      <alignment horizontal="right"/>
    </xf>
    <xf numFmtId="3" fontId="29" fillId="29" borderId="0" xfId="55" applyNumberFormat="1" applyFont="1" applyFill="1" applyBorder="1"/>
    <xf numFmtId="0" fontId="29" fillId="29" borderId="0" xfId="55" applyFont="1" applyFill="1"/>
    <xf numFmtId="3" fontId="29" fillId="0" borderId="0" xfId="55" applyNumberFormat="1" applyFont="1" applyBorder="1"/>
    <xf numFmtId="0" fontId="19" fillId="0" borderId="10" xfId="55" applyFont="1" applyFill="1" applyBorder="1"/>
    <xf numFmtId="0" fontId="19" fillId="0" borderId="14" xfId="55" applyFont="1" applyFill="1" applyBorder="1"/>
    <xf numFmtId="0" fontId="29" fillId="0" borderId="0" xfId="55" applyFont="1" applyFill="1" applyBorder="1"/>
    <xf numFmtId="3" fontId="29" fillId="0" borderId="0" xfId="55" applyNumberFormat="1" applyFont="1" applyFill="1" applyBorder="1"/>
    <xf numFmtId="0" fontId="29" fillId="0" borderId="0" xfId="55" applyFont="1" applyFill="1"/>
    <xf numFmtId="3" fontId="20" fillId="0" borderId="14" xfId="55" applyNumberFormat="1" applyFont="1" applyBorder="1"/>
    <xf numFmtId="3" fontId="21" fillId="0" borderId="0" xfId="55" applyNumberFormat="1" applyFont="1" applyBorder="1"/>
    <xf numFmtId="3" fontId="29" fillId="0" borderId="0" xfId="48" applyNumberFormat="1" applyFont="1"/>
    <xf numFmtId="3" fontId="20" fillId="0" borderId="10" xfId="55" applyNumberFormat="1" applyFont="1" applyBorder="1"/>
    <xf numFmtId="0" fontId="28" fillId="0" borderId="0" xfId="55" applyFont="1" applyAlignment="1">
      <alignment horizontal="center"/>
    </xf>
    <xf numFmtId="0" fontId="29" fillId="0" borderId="0" xfId="48" applyFont="1" applyAlignment="1">
      <alignment horizontal="right"/>
    </xf>
    <xf numFmtId="3" fontId="20" fillId="0" borderId="15" xfId="55" applyNumberFormat="1" applyFont="1" applyBorder="1"/>
    <xf numFmtId="3" fontId="24" fillId="0" borderId="10" xfId="55" applyNumberFormat="1" applyFont="1" applyFill="1" applyBorder="1" applyAlignment="1">
      <alignment vertical="center" wrapText="1"/>
    </xf>
    <xf numFmtId="3" fontId="24" fillId="0" borderId="10" xfId="55" applyNumberFormat="1" applyFont="1" applyFill="1" applyBorder="1" applyAlignment="1">
      <alignment horizontal="right" wrapText="1"/>
    </xf>
    <xf numFmtId="0" fontId="24" fillId="0" borderId="0" xfId="55" applyFont="1" applyFill="1" applyBorder="1" applyAlignment="1">
      <alignment horizontal="left" vertical="center" wrapText="1" indent="1"/>
    </xf>
    <xf numFmtId="3" fontId="24" fillId="0" borderId="0" xfId="55" applyNumberFormat="1" applyFont="1" applyFill="1" applyBorder="1"/>
    <xf numFmtId="0" fontId="24" fillId="0" borderId="0" xfId="55" applyFont="1" applyFill="1" applyBorder="1" applyAlignment="1">
      <alignment horizontal="left" vertical="center" wrapText="1" indent="2"/>
    </xf>
    <xf numFmtId="3" fontId="24" fillId="0" borderId="0" xfId="55" applyNumberFormat="1" applyFont="1" applyFill="1" applyBorder="1" applyAlignment="1">
      <alignment horizontal="right" wrapText="1"/>
    </xf>
    <xf numFmtId="0" fontId="25" fillId="0" borderId="0" xfId="55" applyFont="1" applyFill="1" applyBorder="1"/>
    <xf numFmtId="3" fontId="25" fillId="0" borderId="0" xfId="55" applyNumberFormat="1" applyFont="1" applyFill="1" applyBorder="1" applyAlignment="1">
      <alignment horizontal="right" wrapText="1"/>
    </xf>
    <xf numFmtId="0" fontId="25" fillId="0" borderId="0" xfId="55" applyFont="1" applyFill="1" applyBorder="1" applyAlignment="1">
      <alignment horizontal="left" vertical="center" wrapText="1" indent="2"/>
    </xf>
    <xf numFmtId="3" fontId="25" fillId="0" borderId="10" xfId="45" applyNumberFormat="1" applyFont="1" applyFill="1" applyBorder="1" applyAlignment="1"/>
    <xf numFmtId="3" fontId="25" fillId="0" borderId="0" xfId="55" applyNumberFormat="1" applyFont="1" applyFill="1" applyBorder="1" applyAlignment="1">
      <alignment horizontal="left" vertical="center" wrapText="1" indent="2"/>
    </xf>
    <xf numFmtId="0" fontId="25" fillId="0" borderId="0" xfId="55" applyFont="1" applyFill="1" applyBorder="1" applyAlignment="1">
      <alignment horizontal="left" vertical="center" wrapText="1" indent="1"/>
    </xf>
    <xf numFmtId="3" fontId="25" fillId="0" borderId="15" xfId="55" applyNumberFormat="1" applyFont="1" applyFill="1" applyBorder="1" applyAlignment="1">
      <alignment horizontal="right" wrapText="1"/>
    </xf>
    <xf numFmtId="0" fontId="25" fillId="0" borderId="18" xfId="55" applyFont="1" applyBorder="1"/>
    <xf numFmtId="3" fontId="24" fillId="0" borderId="10" xfId="55" applyNumberFormat="1" applyFont="1" applyFill="1" applyBorder="1" applyAlignment="1">
      <alignment horizontal="right" vertical="center" wrapText="1"/>
    </xf>
    <xf numFmtId="0" fontId="29" fillId="0" borderId="0" xfId="53" applyFont="1" applyFill="1"/>
    <xf numFmtId="0" fontId="29" fillId="0" borderId="11" xfId="53" applyFont="1" applyFill="1" applyBorder="1" applyAlignment="1">
      <alignment wrapText="1"/>
    </xf>
    <xf numFmtId="0" fontId="29" fillId="0" borderId="0" xfId="53" applyFont="1" applyFill="1" applyAlignment="1">
      <alignment wrapText="1"/>
    </xf>
    <xf numFmtId="3" fontId="21" fillId="0" borderId="0" xfId="45" applyNumberFormat="1" applyFont="1" applyBorder="1" applyAlignment="1">
      <alignment horizontal="center"/>
    </xf>
    <xf numFmtId="3" fontId="29" fillId="0" borderId="0" xfId="45" applyNumberFormat="1" applyFont="1"/>
    <xf numFmtId="3" fontId="29" fillId="0" borderId="0" xfId="45" applyNumberFormat="1" applyFont="1" applyAlignment="1">
      <alignment horizontal="center"/>
    </xf>
    <xf numFmtId="0" fontId="29" fillId="0" borderId="0" xfId="45" applyFont="1"/>
    <xf numFmtId="3" fontId="21" fillId="0" borderId="0" xfId="45" applyNumberFormat="1" applyFont="1" applyBorder="1"/>
    <xf numFmtId="3" fontId="29" fillId="0" borderId="0" xfId="45" applyNumberFormat="1" applyFont="1" applyFill="1" applyBorder="1"/>
    <xf numFmtId="3" fontId="29" fillId="0" borderId="0" xfId="45" applyNumberFormat="1" applyFont="1" applyFill="1"/>
    <xf numFmtId="3" fontId="29" fillId="0" borderId="0" xfId="45" applyNumberFormat="1" applyFont="1" applyFill="1" applyAlignment="1">
      <alignment horizontal="center"/>
    </xf>
    <xf numFmtId="0" fontId="29" fillId="0" borderId="0" xfId="45" applyFont="1" applyFill="1"/>
    <xf numFmtId="168" fontId="29" fillId="0" borderId="0" xfId="48" applyNumberFormat="1" applyFont="1" applyFill="1" applyBorder="1" applyAlignment="1">
      <alignment horizontal="right" vertical="top" wrapText="1"/>
    </xf>
    <xf numFmtId="168" fontId="29" fillId="0" borderId="0" xfId="48" applyNumberFormat="1" applyFont="1" applyBorder="1" applyAlignment="1">
      <alignment horizontal="right" vertical="top" wrapText="1"/>
    </xf>
    <xf numFmtId="3" fontId="21" fillId="0" borderId="0" xfId="45" applyNumberFormat="1" applyFont="1"/>
    <xf numFmtId="3" fontId="21" fillId="0" borderId="0" xfId="45" applyNumberFormat="1" applyFont="1" applyAlignment="1">
      <alignment horizontal="center"/>
    </xf>
    <xf numFmtId="0" fontId="21" fillId="0" borderId="0" xfId="45" applyFont="1"/>
    <xf numFmtId="0" fontId="29" fillId="0" borderId="0" xfId="48" applyFont="1" applyAlignment="1">
      <alignment wrapText="1"/>
    </xf>
    <xf numFmtId="0" fontId="29" fillId="0" borderId="0" xfId="48" applyFont="1" applyAlignment="1">
      <alignment horizontal="right" wrapText="1"/>
    </xf>
    <xf numFmtId="0" fontId="29" fillId="0" borderId="11" xfId="48" applyFont="1" applyBorder="1"/>
    <xf numFmtId="0" fontId="29" fillId="0" borderId="0" xfId="52" applyFont="1" applyAlignment="1">
      <alignment wrapText="1"/>
    </xf>
    <xf numFmtId="0" fontId="29" fillId="0" borderId="0" xfId="52" applyFont="1"/>
    <xf numFmtId="0" fontId="29" fillId="0" borderId="0" xfId="52" applyFont="1" applyAlignment="1">
      <alignment horizontal="right"/>
    </xf>
    <xf numFmtId="0" fontId="20" fillId="29" borderId="10" xfId="56" applyFont="1" applyFill="1" applyBorder="1" applyAlignment="1">
      <alignment horizontal="center" vertical="center" wrapText="1"/>
    </xf>
    <xf numFmtId="0" fontId="29" fillId="0" borderId="10" xfId="52" applyFont="1" applyBorder="1" applyAlignment="1">
      <alignment wrapText="1"/>
    </xf>
    <xf numFmtId="3" fontId="19" fillId="29" borderId="10" xfId="56" applyNumberFormat="1" applyFont="1" applyFill="1" applyBorder="1" applyAlignment="1">
      <alignment horizontal="right" vertical="center" wrapText="1"/>
    </xf>
    <xf numFmtId="3" fontId="19" fillId="29" borderId="10" xfId="56" applyNumberFormat="1" applyFont="1" applyFill="1" applyBorder="1" applyAlignment="1">
      <alignment horizontal="right" wrapText="1"/>
    </xf>
    <xf numFmtId="3" fontId="29" fillId="0" borderId="10" xfId="52" applyNumberFormat="1" applyFont="1" applyBorder="1"/>
    <xf numFmtId="0" fontId="29" fillId="0" borderId="0" xfId="52" applyFont="1" applyBorder="1"/>
    <xf numFmtId="0" fontId="29" fillId="0" borderId="10" xfId="52" applyFont="1" applyBorder="1"/>
    <xf numFmtId="3" fontId="29" fillId="0" borderId="0" xfId="52" applyNumberFormat="1" applyFont="1"/>
    <xf numFmtId="0" fontId="29" fillId="0" borderId="0" xfId="0" applyFont="1"/>
    <xf numFmtId="3" fontId="29" fillId="0" borderId="0" xfId="0" applyNumberFormat="1" applyFont="1"/>
    <xf numFmtId="0" fontId="29" fillId="0" borderId="0" xfId="0" applyFont="1" applyAlignment="1">
      <alignment wrapText="1"/>
    </xf>
    <xf numFmtId="3" fontId="25" fillId="0" borderId="14" xfId="45" applyNumberFormat="1" applyFont="1" applyFill="1" applyBorder="1" applyAlignment="1"/>
    <xf numFmtId="3" fontId="25" fillId="0" borderId="23" xfId="45" applyNumberFormat="1" applyFont="1" applyFill="1" applyBorder="1" applyAlignment="1"/>
    <xf numFmtId="3" fontId="24" fillId="0" borderId="17" xfId="45" applyNumberFormat="1" applyFont="1" applyBorder="1" applyAlignment="1"/>
    <xf numFmtId="0" fontId="25" fillId="0" borderId="14" xfId="45" applyFont="1" applyFill="1" applyBorder="1"/>
    <xf numFmtId="3" fontId="25" fillId="0" borderId="18" xfId="45" applyNumberFormat="1" applyFont="1" applyFill="1" applyBorder="1" applyAlignment="1"/>
    <xf numFmtId="0" fontId="25" fillId="0" borderId="16" xfId="45" applyFont="1" applyFill="1" applyBorder="1"/>
    <xf numFmtId="3" fontId="24" fillId="0" borderId="10" xfId="45" applyNumberFormat="1" applyFont="1" applyBorder="1" applyAlignment="1"/>
    <xf numFmtId="3" fontId="25" fillId="0" borderId="0" xfId="45" applyNumberFormat="1" applyFont="1" applyAlignment="1">
      <alignment wrapText="1"/>
    </xf>
    <xf numFmtId="3" fontId="25" fillId="0" borderId="0" xfId="45" applyNumberFormat="1" applyFont="1"/>
    <xf numFmtId="0" fontId="29" fillId="0" borderId="25" xfId="55" applyFont="1" applyBorder="1"/>
    <xf numFmtId="0" fontId="21" fillId="0" borderId="10" xfId="55" applyFont="1" applyBorder="1" applyAlignment="1">
      <alignment horizontal="center" vertical="center" wrapText="1"/>
    </xf>
    <xf numFmtId="0" fontId="29" fillId="0" borderId="18" xfId="55" applyFont="1" applyBorder="1"/>
    <xf numFmtId="0" fontId="29" fillId="0" borderId="15" xfId="55" applyFont="1" applyBorder="1"/>
    <xf numFmtId="0" fontId="35" fillId="0" borderId="0" xfId="0" applyFont="1"/>
    <xf numFmtId="3" fontId="21" fillId="0" borderId="0" xfId="52" applyNumberFormat="1" applyFont="1" applyBorder="1"/>
    <xf numFmtId="0" fontId="29" fillId="0" borderId="11" xfId="55" applyFont="1" applyBorder="1"/>
    <xf numFmtId="3" fontId="21" fillId="29" borderId="10" xfId="55" applyNumberFormat="1" applyFont="1" applyFill="1" applyBorder="1" applyAlignment="1">
      <alignment horizontal="right" wrapText="1"/>
    </xf>
    <xf numFmtId="3" fontId="35" fillId="29" borderId="12" xfId="55" applyNumberFormat="1" applyFont="1" applyFill="1" applyBorder="1" applyAlignment="1">
      <alignment horizontal="right" wrapText="1"/>
    </xf>
    <xf numFmtId="3" fontId="29" fillId="29" borderId="10" xfId="55" applyNumberFormat="1" applyFont="1" applyFill="1" applyBorder="1" applyAlignment="1">
      <alignment horizontal="right" wrapText="1"/>
    </xf>
    <xf numFmtId="3" fontId="29" fillId="29" borderId="12" xfId="55" applyNumberFormat="1" applyFont="1" applyFill="1" applyBorder="1" applyAlignment="1">
      <alignment horizontal="right" wrapText="1"/>
    </xf>
    <xf numFmtId="3" fontId="21" fillId="29" borderId="12" xfId="55" applyNumberFormat="1" applyFont="1" applyFill="1" applyBorder="1" applyAlignment="1">
      <alignment horizontal="right" wrapText="1"/>
    </xf>
    <xf numFmtId="3" fontId="21" fillId="29" borderId="15" xfId="55" applyNumberFormat="1" applyFont="1" applyFill="1" applyBorder="1" applyAlignment="1">
      <alignment horizontal="right" wrapText="1"/>
    </xf>
    <xf numFmtId="3" fontId="29" fillId="29" borderId="15" xfId="55" applyNumberFormat="1" applyFont="1" applyFill="1" applyBorder="1" applyAlignment="1">
      <alignment horizontal="right" wrapText="1"/>
    </xf>
    <xf numFmtId="3" fontId="35" fillId="29" borderId="13" xfId="55" applyNumberFormat="1" applyFont="1" applyFill="1" applyBorder="1" applyAlignment="1">
      <alignment horizontal="right" wrapText="1"/>
    </xf>
    <xf numFmtId="3" fontId="29" fillId="29" borderId="13" xfId="55" applyNumberFormat="1" applyFont="1" applyFill="1" applyBorder="1" applyAlignment="1">
      <alignment horizontal="right" wrapText="1"/>
    </xf>
    <xf numFmtId="3" fontId="35" fillId="29" borderId="10" xfId="55" applyNumberFormat="1" applyFont="1" applyFill="1" applyBorder="1" applyAlignment="1">
      <alignment horizontal="right" wrapText="1"/>
    </xf>
    <xf numFmtId="3" fontId="21" fillId="29" borderId="14" xfId="55" applyNumberFormat="1" applyFont="1" applyFill="1" applyBorder="1" applyAlignment="1">
      <alignment horizontal="right" wrapText="1"/>
    </xf>
    <xf numFmtId="0" fontId="20" fillId="0" borderId="23" xfId="49" applyFont="1" applyFill="1" applyBorder="1" applyAlignment="1">
      <alignment wrapText="1"/>
    </xf>
    <xf numFmtId="0" fontId="0" fillId="0" borderId="26" xfId="53" applyFont="1" applyFill="1" applyBorder="1" applyAlignment="1">
      <alignment wrapText="1"/>
    </xf>
    <xf numFmtId="0" fontId="0" fillId="0" borderId="0" xfId="55" applyFont="1"/>
    <xf numFmtId="0" fontId="24" fillId="0" borderId="27" xfId="55" applyFont="1" applyFill="1" applyBorder="1" applyAlignment="1">
      <alignment horizontal="left" vertical="center" wrapText="1" indent="1"/>
    </xf>
    <xf numFmtId="0" fontId="24" fillId="0" borderId="27" xfId="55" applyFont="1" applyFill="1" applyBorder="1" applyAlignment="1">
      <alignment horizontal="left" vertical="center" wrapText="1" indent="2"/>
    </xf>
    <xf numFmtId="3" fontId="24" fillId="0" borderId="28" xfId="55" applyNumberFormat="1" applyFont="1" applyFill="1" applyBorder="1" applyAlignment="1">
      <alignment horizontal="right" wrapText="1"/>
    </xf>
    <xf numFmtId="0" fontId="25" fillId="0" borderId="27" xfId="55" applyFont="1" applyFill="1" applyBorder="1"/>
    <xf numFmtId="3" fontId="25" fillId="0" borderId="28" xfId="55" applyNumberFormat="1" applyFont="1" applyFill="1" applyBorder="1" applyAlignment="1">
      <alignment horizontal="right" wrapText="1"/>
    </xf>
    <xf numFmtId="0" fontId="25" fillId="0" borderId="27" xfId="55" applyFont="1" applyFill="1" applyBorder="1" applyAlignment="1">
      <alignment horizontal="left" vertical="center" wrapText="1" indent="2"/>
    </xf>
    <xf numFmtId="3" fontId="25" fillId="0" borderId="29" xfId="55" applyNumberFormat="1" applyFont="1" applyFill="1" applyBorder="1" applyAlignment="1">
      <alignment horizontal="right" wrapText="1"/>
    </xf>
    <xf numFmtId="3" fontId="24" fillId="0" borderId="29" xfId="55" applyNumberFormat="1" applyFont="1" applyFill="1" applyBorder="1" applyAlignment="1">
      <alignment horizontal="right" wrapText="1"/>
    </xf>
    <xf numFmtId="0" fontId="25" fillId="0" borderId="35" xfId="55" applyFont="1" applyFill="1" applyBorder="1" applyAlignment="1">
      <alignment horizontal="left" vertical="center" wrapText="1" indent="2"/>
    </xf>
    <xf numFmtId="0" fontId="24" fillId="0" borderId="37" xfId="55" applyFont="1" applyFill="1" applyBorder="1" applyAlignment="1">
      <alignment horizontal="left" vertical="center" wrapText="1" indent="1"/>
    </xf>
    <xf numFmtId="3" fontId="24" fillId="0" borderId="39" xfId="55" applyNumberFormat="1" applyFont="1" applyFill="1" applyBorder="1" applyAlignment="1">
      <alignment horizontal="right" wrapText="1"/>
    </xf>
    <xf numFmtId="0" fontId="24" fillId="0" borderId="36" xfId="54" applyFont="1" applyFill="1" applyBorder="1" applyAlignment="1">
      <alignment horizontal="left" vertical="center" wrapText="1"/>
    </xf>
    <xf numFmtId="0" fontId="25" fillId="0" borderId="36" xfId="54" applyFont="1" applyFill="1" applyBorder="1" applyAlignment="1">
      <alignment horizontal="left" vertical="center" wrapText="1"/>
    </xf>
    <xf numFmtId="0" fontId="25" fillId="0" borderId="27" xfId="54" applyFont="1" applyFill="1" applyBorder="1" applyAlignment="1">
      <alignment horizontal="left" vertical="center" wrapText="1"/>
    </xf>
    <xf numFmtId="3" fontId="24" fillId="0" borderId="28" xfId="55" applyNumberFormat="1" applyFont="1" applyFill="1" applyBorder="1" applyAlignment="1">
      <alignment vertical="center" wrapText="1"/>
    </xf>
    <xf numFmtId="0" fontId="25" fillId="0" borderId="35" xfId="54" applyFont="1" applyFill="1" applyBorder="1" applyAlignment="1">
      <alignment horizontal="left" vertical="center" wrapText="1"/>
    </xf>
    <xf numFmtId="0" fontId="25" fillId="0" borderId="42" xfId="55" applyFont="1" applyFill="1" applyBorder="1" applyAlignment="1">
      <alignment horizontal="left" vertical="center" wrapText="1"/>
    </xf>
    <xf numFmtId="0" fontId="25" fillId="0" borderId="27" xfId="55" applyFont="1" applyFill="1" applyBorder="1" applyAlignment="1">
      <alignment horizontal="left" vertical="center" wrapText="1"/>
    </xf>
    <xf numFmtId="3" fontId="25" fillId="0" borderId="28" xfId="45" applyNumberFormat="1" applyFont="1" applyFill="1" applyBorder="1" applyAlignment="1"/>
    <xf numFmtId="3" fontId="24" fillId="0" borderId="28" xfId="55" applyNumberFormat="1" applyFont="1" applyFill="1" applyBorder="1"/>
    <xf numFmtId="0" fontId="25" fillId="0" borderId="35" xfId="55" applyFont="1" applyFill="1" applyBorder="1" applyAlignment="1">
      <alignment horizontal="left" vertical="center" wrapText="1" indent="1"/>
    </xf>
    <xf numFmtId="0" fontId="25" fillId="0" borderId="27" xfId="55" applyFont="1" applyFill="1" applyBorder="1" applyAlignment="1">
      <alignment horizontal="left" vertical="center" wrapText="1" indent="1"/>
    </xf>
    <xf numFmtId="0" fontId="25" fillId="0" borderId="29" xfId="55" applyFont="1" applyBorder="1"/>
    <xf numFmtId="0" fontId="21" fillId="29" borderId="27" xfId="55" applyFont="1" applyFill="1" applyBorder="1" applyAlignment="1">
      <alignment wrapText="1"/>
    </xf>
    <xf numFmtId="0" fontId="29" fillId="29" borderId="27" xfId="55" applyFont="1" applyFill="1" applyBorder="1" applyAlignment="1">
      <alignment wrapText="1"/>
    </xf>
    <xf numFmtId="0" fontId="29" fillId="29" borderId="27" xfId="54" applyFont="1" applyFill="1" applyBorder="1" applyAlignment="1">
      <alignment wrapText="1"/>
    </xf>
    <xf numFmtId="0" fontId="0" fillId="29" borderId="27" xfId="54" applyFont="1" applyFill="1" applyBorder="1" applyAlignment="1">
      <alignment wrapText="1"/>
    </xf>
    <xf numFmtId="3" fontId="29" fillId="29" borderId="38" xfId="55" applyNumberFormat="1" applyFont="1" applyFill="1" applyBorder="1" applyAlignment="1">
      <alignment horizontal="right" wrapText="1"/>
    </xf>
    <xf numFmtId="3" fontId="29" fillId="29" borderId="43" xfId="55" applyNumberFormat="1" applyFont="1" applyFill="1" applyBorder="1" applyAlignment="1">
      <alignment horizontal="right" wrapText="1"/>
    </xf>
    <xf numFmtId="0" fontId="21" fillId="29" borderId="42" xfId="55" applyFont="1" applyFill="1" applyBorder="1" applyAlignment="1">
      <alignment wrapText="1"/>
    </xf>
    <xf numFmtId="0" fontId="29" fillId="29" borderId="33" xfId="54" applyFont="1" applyFill="1" applyBorder="1" applyAlignment="1">
      <alignment wrapText="1"/>
    </xf>
    <xf numFmtId="164" fontId="29" fillId="29" borderId="27" xfId="55" applyNumberFormat="1" applyFont="1" applyFill="1" applyBorder="1" applyAlignment="1">
      <alignment wrapText="1"/>
    </xf>
    <xf numFmtId="164" fontId="0" fillId="29" borderId="27" xfId="55" applyNumberFormat="1" applyFont="1" applyFill="1" applyBorder="1" applyAlignment="1">
      <alignment wrapText="1"/>
    </xf>
    <xf numFmtId="0" fontId="29" fillId="29" borderId="27" xfId="54" applyFont="1" applyFill="1" applyBorder="1" applyAlignment="1">
      <alignment horizontal="left" wrapText="1"/>
    </xf>
    <xf numFmtId="0" fontId="29" fillId="29" borderId="37" xfId="54" applyFont="1" applyFill="1" applyBorder="1" applyAlignment="1">
      <alignment wrapText="1"/>
    </xf>
    <xf numFmtId="0" fontId="21" fillId="29" borderId="27" xfId="54" applyFont="1" applyFill="1" applyBorder="1" applyAlignment="1">
      <alignment wrapText="1"/>
    </xf>
    <xf numFmtId="0" fontId="21" fillId="29" borderId="35" xfId="54" applyFont="1" applyFill="1" applyBorder="1" applyAlignment="1">
      <alignment wrapText="1"/>
    </xf>
    <xf numFmtId="0" fontId="29" fillId="29" borderId="42" xfId="55" applyFont="1" applyFill="1" applyBorder="1" applyAlignment="1">
      <alignment wrapText="1"/>
    </xf>
    <xf numFmtId="0" fontId="29" fillId="29" borderId="35" xfId="55" applyFont="1" applyFill="1" applyBorder="1" applyAlignment="1">
      <alignment wrapText="1"/>
    </xf>
    <xf numFmtId="0" fontId="21" fillId="29" borderId="35" xfId="55" applyFont="1" applyFill="1" applyBorder="1" applyAlignment="1">
      <alignment wrapText="1"/>
    </xf>
    <xf numFmtId="0" fontId="19" fillId="0" borderId="13" xfId="55" applyFont="1" applyBorder="1" applyAlignment="1">
      <alignment wrapText="1"/>
    </xf>
    <xf numFmtId="3" fontId="25" fillId="0" borderId="13" xfId="55" applyNumberFormat="1" applyFont="1" applyBorder="1"/>
    <xf numFmtId="0" fontId="24" fillId="0" borderId="27" xfId="53" applyFont="1" applyFill="1" applyBorder="1" applyAlignment="1">
      <alignment horizontal="left" vertical="center" wrapText="1"/>
    </xf>
    <xf numFmtId="3" fontId="24" fillId="0" borderId="28" xfId="55" applyNumberFormat="1" applyFont="1" applyFill="1" applyBorder="1" applyAlignment="1">
      <alignment horizontal="right" vertical="center" wrapText="1"/>
    </xf>
    <xf numFmtId="0" fontId="29" fillId="0" borderId="27" xfId="53" applyFont="1" applyBorder="1" applyAlignment="1">
      <alignment wrapText="1"/>
    </xf>
    <xf numFmtId="3" fontId="25" fillId="0" borderId="28" xfId="48" applyNumberFormat="1" applyFont="1" applyFill="1" applyBorder="1"/>
    <xf numFmtId="0" fontId="29" fillId="0" borderId="27" xfId="53" applyFont="1" applyFill="1" applyBorder="1" applyAlignment="1">
      <alignment wrapText="1"/>
    </xf>
    <xf numFmtId="0" fontId="29" fillId="0" borderId="35" xfId="48" applyFont="1" applyFill="1" applyBorder="1" applyAlignment="1">
      <alignment wrapText="1"/>
    </xf>
    <xf numFmtId="3" fontId="25" fillId="0" borderId="32" xfId="48" applyNumberFormat="1" applyFont="1" applyFill="1" applyBorder="1"/>
    <xf numFmtId="0" fontId="29" fillId="0" borderId="26" xfId="48" applyFont="1" applyFill="1" applyBorder="1" applyAlignment="1">
      <alignment wrapText="1"/>
    </xf>
    <xf numFmtId="0" fontId="29" fillId="0" borderId="42" xfId="48" applyFont="1" applyFill="1" applyBorder="1" applyAlignment="1">
      <alignment wrapText="1"/>
    </xf>
    <xf numFmtId="0" fontId="0" fillId="0" borderId="35" xfId="48" applyFont="1" applyFill="1" applyBorder="1" applyAlignment="1">
      <alignment wrapText="1"/>
    </xf>
    <xf numFmtId="0" fontId="29" fillId="0" borderId="42" xfId="53" applyFont="1" applyFill="1" applyBorder="1" applyAlignment="1">
      <alignment wrapText="1"/>
    </xf>
    <xf numFmtId="0" fontId="0" fillId="0" borderId="27" xfId="53" applyFont="1" applyFill="1" applyBorder="1" applyAlignment="1">
      <alignment wrapText="1"/>
    </xf>
    <xf numFmtId="0" fontId="29" fillId="0" borderId="35" xfId="53" applyFont="1" applyFill="1" applyBorder="1" applyAlignment="1">
      <alignment wrapText="1"/>
    </xf>
    <xf numFmtId="0" fontId="29" fillId="0" borderId="37" xfId="53" applyFont="1" applyFill="1" applyBorder="1" applyAlignment="1">
      <alignment wrapText="1"/>
    </xf>
    <xf numFmtId="0" fontId="29" fillId="0" borderId="27" xfId="48" applyFont="1" applyFill="1" applyBorder="1" applyAlignment="1">
      <alignment wrapText="1"/>
    </xf>
    <xf numFmtId="0" fontId="29" fillId="0" borderId="27" xfId="48" applyFont="1" applyFill="1" applyBorder="1" applyAlignment="1">
      <alignment horizontal="left" vertical="center" wrapText="1"/>
    </xf>
    <xf numFmtId="0" fontId="25" fillId="0" borderId="27" xfId="48" applyFont="1" applyBorder="1" applyAlignment="1">
      <alignment horizontal="left" wrapText="1"/>
    </xf>
    <xf numFmtId="168" fontId="25" fillId="0" borderId="32" xfId="48" applyNumberFormat="1" applyFont="1" applyBorder="1" applyAlignment="1">
      <alignment horizontal="right" wrapText="1"/>
    </xf>
    <xf numFmtId="168" fontId="25" fillId="0" borderId="44" xfId="48" applyNumberFormat="1" applyFont="1" applyBorder="1" applyAlignment="1">
      <alignment horizontal="right" wrapText="1"/>
    </xf>
    <xf numFmtId="3" fontId="25" fillId="0" borderId="44" xfId="45" applyNumberFormat="1" applyFont="1" applyFill="1" applyBorder="1" applyAlignment="1"/>
    <xf numFmtId="0" fontId="25" fillId="0" borderId="42" xfId="48" applyFont="1" applyFill="1" applyBorder="1" applyAlignment="1">
      <alignment horizontal="left" wrapText="1"/>
    </xf>
    <xf numFmtId="0" fontId="25" fillId="0" borderId="26" xfId="48" applyFont="1" applyFill="1" applyBorder="1" applyAlignment="1">
      <alignment horizontal="left" wrapText="1"/>
    </xf>
    <xf numFmtId="3" fontId="25" fillId="0" borderId="45" xfId="45" applyNumberFormat="1" applyFont="1" applyFill="1" applyBorder="1" applyAlignment="1"/>
    <xf numFmtId="0" fontId="19" fillId="0" borderId="42" xfId="48" applyFont="1" applyFill="1" applyBorder="1" applyAlignment="1">
      <alignment horizontal="left" wrapText="1"/>
    </xf>
    <xf numFmtId="3" fontId="24" fillId="0" borderId="47" xfId="45" applyNumberFormat="1" applyFont="1" applyBorder="1" applyAlignment="1">
      <alignment wrapText="1"/>
    </xf>
    <xf numFmtId="3" fontId="24" fillId="0" borderId="48" xfId="45" applyNumberFormat="1" applyFont="1" applyBorder="1" applyAlignment="1"/>
    <xf numFmtId="3" fontId="24" fillId="0" borderId="49" xfId="45" applyNumberFormat="1" applyFont="1" applyBorder="1" applyAlignment="1"/>
    <xf numFmtId="3" fontId="25" fillId="0" borderId="27" xfId="45" applyNumberFormat="1" applyFont="1" applyFill="1" applyBorder="1" applyAlignment="1">
      <alignment wrapText="1"/>
    </xf>
    <xf numFmtId="3" fontId="24" fillId="0" borderId="27" xfId="45" applyNumberFormat="1" applyFont="1" applyBorder="1" applyAlignment="1">
      <alignment wrapText="1"/>
    </xf>
    <xf numFmtId="3" fontId="24" fillId="0" borderId="50" xfId="45" applyNumberFormat="1" applyFont="1" applyBorder="1" applyAlignment="1"/>
    <xf numFmtId="3" fontId="24" fillId="0" borderId="37" xfId="45" applyNumberFormat="1" applyFont="1" applyBorder="1" applyAlignment="1">
      <alignment wrapText="1"/>
    </xf>
    <xf numFmtId="3" fontId="24" fillId="0" borderId="51" xfId="45" applyNumberFormat="1" applyFont="1" applyBorder="1" applyAlignment="1"/>
    <xf numFmtId="3" fontId="24" fillId="0" borderId="52" xfId="45" applyNumberFormat="1" applyFont="1" applyBorder="1" applyAlignment="1"/>
    <xf numFmtId="0" fontId="25" fillId="0" borderId="27" xfId="48" applyFont="1" applyBorder="1" applyAlignment="1">
      <alignment wrapText="1"/>
    </xf>
    <xf numFmtId="3" fontId="19" fillId="0" borderId="27" xfId="45" applyNumberFormat="1" applyFont="1" applyFill="1" applyBorder="1" applyAlignment="1">
      <alignment wrapText="1"/>
    </xf>
    <xf numFmtId="0" fontId="25" fillId="0" borderId="27" xfId="48" applyFont="1" applyFill="1" applyBorder="1" applyAlignment="1">
      <alignment wrapText="1"/>
    </xf>
    <xf numFmtId="0" fontId="25" fillId="0" borderId="27" xfId="48" applyFont="1" applyFill="1" applyBorder="1" applyAlignment="1">
      <alignment horizontal="left" vertical="center" wrapText="1"/>
    </xf>
    <xf numFmtId="0" fontId="25" fillId="0" borderId="28" xfId="45" applyFont="1" applyFill="1" applyBorder="1"/>
    <xf numFmtId="3" fontId="25" fillId="0" borderId="29" xfId="45" applyNumberFormat="1" applyFont="1" applyFill="1" applyBorder="1" applyAlignment="1"/>
    <xf numFmtId="0" fontId="25" fillId="0" borderId="36" xfId="46" applyFont="1" applyFill="1" applyBorder="1" applyAlignment="1">
      <alignment horizontal="left" vertical="center" wrapText="1"/>
    </xf>
    <xf numFmtId="3" fontId="25" fillId="0" borderId="28" xfId="44" applyNumberFormat="1" applyFont="1" applyFill="1" applyBorder="1" applyAlignment="1"/>
    <xf numFmtId="0" fontId="25" fillId="0" borderId="32" xfId="45" applyFont="1" applyFill="1" applyBorder="1"/>
    <xf numFmtId="0" fontId="19" fillId="0" borderId="27" xfId="53" applyFont="1" applyFill="1" applyBorder="1" applyAlignment="1">
      <alignment wrapText="1"/>
    </xf>
    <xf numFmtId="3" fontId="25" fillId="0" borderId="35" xfId="45" applyNumberFormat="1" applyFont="1" applyFill="1" applyBorder="1" applyAlignment="1">
      <alignment wrapText="1"/>
    </xf>
    <xf numFmtId="3" fontId="24" fillId="0" borderId="28" xfId="45" applyNumberFormat="1" applyFont="1" applyBorder="1" applyAlignment="1"/>
    <xf numFmtId="3" fontId="25" fillId="0" borderId="42" xfId="45" applyNumberFormat="1" applyFont="1" applyFill="1" applyBorder="1" applyAlignment="1">
      <alignment wrapText="1"/>
    </xf>
    <xf numFmtId="3" fontId="25" fillId="0" borderId="32" xfId="45" applyNumberFormat="1" applyFont="1" applyFill="1" applyBorder="1" applyAlignment="1"/>
    <xf numFmtId="3" fontId="25" fillId="0" borderId="53" xfId="45" applyNumberFormat="1" applyFont="1" applyFill="1" applyBorder="1" applyAlignment="1">
      <alignment wrapText="1"/>
    </xf>
    <xf numFmtId="3" fontId="25" fillId="0" borderId="54" xfId="45" applyNumberFormat="1" applyFont="1" applyFill="1" applyBorder="1" applyAlignment="1"/>
    <xf numFmtId="0" fontId="25" fillId="0" borderId="50" xfId="45" applyFont="1" applyFill="1" applyBorder="1"/>
    <xf numFmtId="3" fontId="25" fillId="0" borderId="50" xfId="45" applyNumberFormat="1" applyFont="1" applyBorder="1" applyAlignment="1"/>
    <xf numFmtId="3" fontId="24" fillId="0" borderId="56" xfId="45" applyNumberFormat="1" applyFont="1" applyBorder="1" applyAlignment="1">
      <alignment wrapText="1"/>
    </xf>
    <xf numFmtId="3" fontId="24" fillId="0" borderId="39" xfId="45" applyNumberFormat="1" applyFont="1" applyBorder="1" applyAlignment="1"/>
    <xf numFmtId="0" fontId="19" fillId="0" borderId="32" xfId="48" applyFont="1" applyBorder="1"/>
    <xf numFmtId="0" fontId="19" fillId="29" borderId="27" xfId="55" applyFont="1" applyFill="1" applyBorder="1" applyAlignment="1">
      <alignment wrapText="1"/>
    </xf>
    <xf numFmtId="0" fontId="19" fillId="0" borderId="42" xfId="48" applyFont="1" applyBorder="1" applyAlignment="1">
      <alignment wrapText="1"/>
    </xf>
    <xf numFmtId="0" fontId="19" fillId="0" borderId="27" xfId="48" applyFont="1" applyBorder="1" applyAlignment="1">
      <alignment wrapText="1"/>
    </xf>
    <xf numFmtId="0" fontId="19" fillId="0" borderId="28" xfId="48" applyFont="1" applyBorder="1"/>
    <xf numFmtId="0" fontId="19" fillId="29" borderId="27" xfId="54" applyFont="1" applyFill="1" applyBorder="1" applyAlignment="1">
      <alignment wrapText="1"/>
    </xf>
    <xf numFmtId="164" fontId="19" fillId="0" borderId="17" xfId="48" applyNumberFormat="1" applyFont="1" applyBorder="1" applyAlignment="1">
      <alignment wrapText="1"/>
    </xf>
    <xf numFmtId="0" fontId="19" fillId="0" borderId="22" xfId="48" applyFont="1" applyBorder="1" applyAlignment="1">
      <alignment wrapText="1"/>
    </xf>
    <xf numFmtId="0" fontId="20" fillId="0" borderId="27" xfId="48" applyFont="1" applyBorder="1" applyAlignment="1">
      <alignment wrapText="1"/>
    </xf>
    <xf numFmtId="0" fontId="20" fillId="0" borderId="28" xfId="48" applyFont="1" applyBorder="1"/>
    <xf numFmtId="0" fontId="20" fillId="0" borderId="45" xfId="48" applyFont="1" applyBorder="1"/>
    <xf numFmtId="0" fontId="20" fillId="0" borderId="32" xfId="48" applyFont="1" applyBorder="1"/>
    <xf numFmtId="0" fontId="20" fillId="0" borderId="42" xfId="48" applyFont="1" applyBorder="1" applyAlignment="1">
      <alignment wrapText="1"/>
    </xf>
    <xf numFmtId="0" fontId="20" fillId="0" borderId="32" xfId="48" applyFont="1" applyBorder="1" applyAlignment="1">
      <alignment wrapText="1"/>
    </xf>
    <xf numFmtId="0" fontId="19" fillId="0" borderId="35" xfId="48" applyFont="1" applyBorder="1" applyAlignment="1">
      <alignment wrapText="1"/>
    </xf>
    <xf numFmtId="0" fontId="20" fillId="0" borderId="11" xfId="48" applyFont="1" applyBorder="1"/>
    <xf numFmtId="0" fontId="19" fillId="0" borderId="54" xfId="48" applyFont="1" applyBorder="1"/>
    <xf numFmtId="0" fontId="19" fillId="0" borderId="23" xfId="48" applyNumberFormat="1" applyFont="1" applyBorder="1" applyAlignment="1">
      <alignment wrapText="1"/>
    </xf>
    <xf numFmtId="0" fontId="19" fillId="0" borderId="44" xfId="48" applyNumberFormat="1" applyFont="1" applyBorder="1" applyAlignment="1">
      <alignment wrapText="1"/>
    </xf>
    <xf numFmtId="0" fontId="20" fillId="0" borderId="37" xfId="48" applyFont="1" applyBorder="1" applyAlignment="1">
      <alignment wrapText="1"/>
    </xf>
    <xf numFmtId="0" fontId="20" fillId="0" borderId="58" xfId="48" applyFont="1" applyBorder="1"/>
    <xf numFmtId="0" fontId="20" fillId="0" borderId="39" xfId="48" applyFont="1" applyBorder="1"/>
    <xf numFmtId="0" fontId="19" fillId="0" borderId="45" xfId="48" applyFont="1" applyBorder="1"/>
    <xf numFmtId="0" fontId="19" fillId="0" borderId="45" xfId="48" applyFont="1" applyBorder="1" applyAlignment="1">
      <alignment wrapText="1"/>
    </xf>
    <xf numFmtId="0" fontId="19" fillId="0" borderId="17" xfId="48" applyFont="1" applyFill="1" applyBorder="1" applyAlignment="1">
      <alignment wrapText="1"/>
    </xf>
    <xf numFmtId="0" fontId="20" fillId="0" borderId="49" xfId="48" applyFont="1" applyBorder="1"/>
    <xf numFmtId="3" fontId="20" fillId="0" borderId="45" xfId="48" applyNumberFormat="1" applyFont="1" applyBorder="1"/>
    <xf numFmtId="3" fontId="20" fillId="0" borderId="28" xfId="48" applyNumberFormat="1" applyFont="1" applyBorder="1"/>
    <xf numFmtId="3" fontId="19" fillId="0" borderId="45" xfId="48" applyNumberFormat="1" applyFont="1" applyBorder="1"/>
    <xf numFmtId="3" fontId="19" fillId="0" borderId="28" xfId="48" applyNumberFormat="1" applyFont="1" applyBorder="1"/>
    <xf numFmtId="0" fontId="19" fillId="0" borderId="28" xfId="48" applyFont="1" applyBorder="1" applyAlignment="1">
      <alignment wrapText="1"/>
    </xf>
    <xf numFmtId="0" fontId="20" fillId="0" borderId="29" xfId="48" applyFont="1" applyBorder="1"/>
    <xf numFmtId="3" fontId="20" fillId="0" borderId="49" xfId="48" applyNumberFormat="1" applyFont="1" applyBorder="1"/>
    <xf numFmtId="3" fontId="20" fillId="0" borderId="39" xfId="48" applyNumberFormat="1" applyFont="1" applyBorder="1"/>
    <xf numFmtId="3" fontId="25" fillId="0" borderId="54" xfId="48" applyNumberFormat="1" applyFont="1" applyFill="1" applyBorder="1"/>
    <xf numFmtId="3" fontId="25" fillId="0" borderId="23" xfId="48" applyNumberFormat="1" applyFont="1" applyFill="1" applyBorder="1"/>
    <xf numFmtId="3" fontId="25" fillId="0" borderId="45" xfId="48" applyNumberFormat="1" applyFont="1" applyFill="1" applyBorder="1"/>
    <xf numFmtId="0" fontId="24" fillId="0" borderId="47" xfId="53" applyFont="1" applyFill="1" applyBorder="1" applyAlignment="1">
      <alignment wrapText="1"/>
    </xf>
    <xf numFmtId="3" fontId="24" fillId="0" borderId="48" xfId="53" applyNumberFormat="1" applyFont="1" applyFill="1" applyBorder="1"/>
    <xf numFmtId="3" fontId="24" fillId="0" borderId="49" xfId="53" applyNumberFormat="1" applyFont="1" applyFill="1" applyBorder="1"/>
    <xf numFmtId="0" fontId="37" fillId="0" borderId="59" xfId="55" applyFont="1" applyFill="1" applyBorder="1" applyAlignment="1">
      <alignment horizontal="left" vertical="center" wrapText="1"/>
    </xf>
    <xf numFmtId="3" fontId="25" fillId="0" borderId="30" xfId="45" applyNumberFormat="1" applyFont="1" applyFill="1" applyBorder="1" applyAlignment="1"/>
    <xf numFmtId="0" fontId="20" fillId="0" borderId="27" xfId="47" applyFont="1" applyBorder="1" applyAlignment="1">
      <alignment wrapText="1"/>
    </xf>
    <xf numFmtId="0" fontId="0" fillId="0" borderId="0" xfId="48" applyFont="1" applyAlignment="1">
      <alignment wrapText="1"/>
    </xf>
    <xf numFmtId="3" fontId="19" fillId="0" borderId="0" xfId="48" applyNumberFormat="1" applyFont="1"/>
    <xf numFmtId="0" fontId="38" fillId="0" borderId="10" xfId="55" applyFont="1" applyBorder="1" applyAlignment="1">
      <alignment horizontal="center" vertical="center" wrapText="1"/>
    </xf>
    <xf numFmtId="3" fontId="25" fillId="0" borderId="0" xfId="45" applyNumberFormat="1" applyFont="1" applyFill="1" applyBorder="1" applyAlignment="1"/>
    <xf numFmtId="0" fontId="25" fillId="0" borderId="55" xfId="54" applyFont="1" applyFill="1" applyBorder="1" applyAlignment="1">
      <alignment horizontal="left" vertical="center" wrapText="1"/>
    </xf>
    <xf numFmtId="0" fontId="25" fillId="0" borderId="0" xfId="54" applyFont="1" applyFill="1" applyBorder="1" applyAlignment="1">
      <alignment horizontal="left" vertical="center" wrapText="1"/>
    </xf>
    <xf numFmtId="0" fontId="25" fillId="0" borderId="60" xfId="54" applyFont="1" applyFill="1" applyBorder="1" applyAlignment="1">
      <alignment horizontal="left" vertical="center" wrapText="1"/>
    </xf>
    <xf numFmtId="3" fontId="25" fillId="0" borderId="61" xfId="55" applyNumberFormat="1" applyFont="1" applyFill="1" applyBorder="1" applyAlignment="1">
      <alignment horizontal="right" wrapText="1"/>
    </xf>
    <xf numFmtId="3" fontId="25" fillId="0" borderId="62" xfId="55" applyNumberFormat="1" applyFont="1" applyFill="1" applyBorder="1" applyAlignment="1">
      <alignment horizontal="right" wrapText="1"/>
    </xf>
    <xf numFmtId="0" fontId="25" fillId="0" borderId="63" xfId="54" applyFont="1" applyFill="1" applyBorder="1" applyAlignment="1">
      <alignment horizontal="left" vertical="center" wrapText="1"/>
    </xf>
    <xf numFmtId="3" fontId="25" fillId="0" borderId="63" xfId="55" applyNumberFormat="1" applyFont="1" applyFill="1" applyBorder="1" applyAlignment="1">
      <alignment horizontal="right" wrapText="1"/>
    </xf>
    <xf numFmtId="0" fontId="24" fillId="0" borderId="63" xfId="55" applyFont="1" applyFill="1" applyBorder="1" applyAlignment="1">
      <alignment horizontal="left" vertical="center" wrapText="1" indent="1"/>
    </xf>
    <xf numFmtId="3" fontId="24" fillId="0" borderId="63" xfId="55" applyNumberFormat="1" applyFont="1" applyFill="1" applyBorder="1" applyAlignment="1">
      <alignment horizontal="right" wrapText="1"/>
    </xf>
    <xf numFmtId="0" fontId="29" fillId="0" borderId="0" xfId="53" applyFont="1" applyFill="1" applyBorder="1" applyAlignment="1">
      <alignment wrapText="1"/>
    </xf>
    <xf numFmtId="3" fontId="25" fillId="0" borderId="0" xfId="48" applyNumberFormat="1" applyFont="1" applyFill="1" applyBorder="1"/>
    <xf numFmtId="3" fontId="25" fillId="0" borderId="39" xfId="48" applyNumberFormat="1" applyFont="1" applyFill="1" applyBorder="1"/>
    <xf numFmtId="0" fontId="29" fillId="0" borderId="63" xfId="53" applyFont="1" applyFill="1" applyBorder="1" applyAlignment="1">
      <alignment wrapText="1"/>
    </xf>
    <xf numFmtId="3" fontId="25" fillId="0" borderId="63" xfId="48" applyNumberFormat="1" applyFont="1" applyFill="1" applyBorder="1"/>
    <xf numFmtId="0" fontId="38" fillId="0" borderId="14" xfId="55" applyFont="1" applyBorder="1" applyAlignment="1">
      <alignment horizontal="center" vertical="center" wrapText="1"/>
    </xf>
    <xf numFmtId="0" fontId="20" fillId="29" borderId="14" xfId="56" applyFont="1" applyFill="1" applyBorder="1" applyAlignment="1">
      <alignment horizontal="center" vertical="center" wrapText="1"/>
    </xf>
    <xf numFmtId="3" fontId="19" fillId="29" borderId="14" xfId="56" applyNumberFormat="1" applyFont="1" applyFill="1" applyBorder="1" applyAlignment="1">
      <alignment horizontal="right" vertical="center" wrapText="1"/>
    </xf>
    <xf numFmtId="3" fontId="19" fillId="0" borderId="14" xfId="52" applyNumberFormat="1" applyFont="1" applyBorder="1"/>
    <xf numFmtId="3" fontId="19" fillId="29" borderId="14" xfId="56" applyNumberFormat="1" applyFont="1" applyFill="1" applyBorder="1" applyAlignment="1">
      <alignment horizontal="right" wrapText="1"/>
    </xf>
    <xf numFmtId="0" fontId="38" fillId="0" borderId="23" xfId="55" applyFont="1" applyBorder="1" applyAlignment="1">
      <alignment horizontal="center" vertical="center" wrapText="1"/>
    </xf>
    <xf numFmtId="0" fontId="20" fillId="29" borderId="23" xfId="56" applyFont="1" applyFill="1" applyBorder="1" applyAlignment="1">
      <alignment horizontal="center" vertical="center" wrapText="1"/>
    </xf>
    <xf numFmtId="3" fontId="19" fillId="29" borderId="23" xfId="56" applyNumberFormat="1" applyFont="1" applyFill="1" applyBorder="1" applyAlignment="1">
      <alignment horizontal="right" vertical="center" wrapText="1"/>
    </xf>
    <xf numFmtId="3" fontId="19" fillId="0" borderId="23" xfId="52" applyNumberFormat="1" applyFont="1" applyBorder="1"/>
    <xf numFmtId="3" fontId="19" fillId="29" borderId="23" xfId="56" applyNumberFormat="1" applyFont="1" applyFill="1" applyBorder="1" applyAlignment="1">
      <alignment horizontal="right" wrapText="1"/>
    </xf>
    <xf numFmtId="3" fontId="20" fillId="0" borderId="23" xfId="52" applyNumberFormat="1" applyFont="1" applyBorder="1"/>
    <xf numFmtId="0" fontId="20" fillId="0" borderId="23" xfId="52" applyFont="1" applyBorder="1"/>
    <xf numFmtId="0" fontId="29" fillId="0" borderId="14" xfId="52" applyFont="1" applyBorder="1" applyAlignment="1">
      <alignment wrapText="1"/>
    </xf>
    <xf numFmtId="3" fontId="29" fillId="0" borderId="14" xfId="52" applyNumberFormat="1" applyFont="1" applyBorder="1"/>
    <xf numFmtId="0" fontId="29" fillId="0" borderId="23" xfId="52" applyFont="1" applyBorder="1" applyAlignment="1">
      <alignment wrapText="1"/>
    </xf>
    <xf numFmtId="0" fontId="29" fillId="0" borderId="23" xfId="52" applyFont="1" applyBorder="1"/>
    <xf numFmtId="3" fontId="29" fillId="0" borderId="23" xfId="52" applyNumberFormat="1" applyFont="1" applyBorder="1"/>
    <xf numFmtId="3" fontId="19" fillId="0" borderId="14" xfId="52" applyNumberFormat="1" applyFont="1" applyBorder="1" applyAlignment="1">
      <alignment wrapText="1"/>
    </xf>
    <xf numFmtId="0" fontId="29" fillId="0" borderId="14" xfId="52" applyFont="1" applyBorder="1"/>
    <xf numFmtId="3" fontId="20" fillId="0" borderId="14" xfId="52" applyNumberFormat="1" applyFont="1" applyBorder="1" applyAlignment="1">
      <alignment wrapText="1"/>
    </xf>
    <xf numFmtId="0" fontId="19" fillId="0" borderId="17" xfId="50" applyFont="1" applyBorder="1" applyAlignment="1">
      <alignment wrapText="1"/>
    </xf>
    <xf numFmtId="0" fontId="19" fillId="0" borderId="19" xfId="50" applyFont="1" applyBorder="1" applyAlignment="1">
      <alignment wrapText="1"/>
    </xf>
    <xf numFmtId="0" fontId="19" fillId="0" borderId="17" xfId="52" applyFont="1" applyBorder="1" applyAlignment="1">
      <alignment wrapText="1"/>
    </xf>
    <xf numFmtId="3" fontId="20" fillId="0" borderId="23" xfId="52" applyNumberFormat="1" applyFont="1" applyBorder="1" applyAlignment="1">
      <alignment wrapText="1"/>
    </xf>
    <xf numFmtId="0" fontId="21" fillId="29" borderId="64" xfId="55" applyFont="1" applyFill="1" applyBorder="1" applyAlignment="1">
      <alignment horizontal="center" vertical="center" wrapText="1"/>
    </xf>
    <xf numFmtId="0" fontId="20" fillId="29" borderId="23" xfId="55" applyFont="1" applyFill="1" applyBorder="1"/>
    <xf numFmtId="0" fontId="19" fillId="0" borderId="12" xfId="55" applyFont="1" applyBorder="1"/>
    <xf numFmtId="0" fontId="19" fillId="0" borderId="16" xfId="55" applyFont="1" applyBorder="1"/>
    <xf numFmtId="0" fontId="19" fillId="0" borderId="23" xfId="55" applyFont="1" applyBorder="1" applyAlignment="1">
      <alignment horizontal="center"/>
    </xf>
    <xf numFmtId="3" fontId="24" fillId="0" borderId="23" xfId="55" applyNumberFormat="1" applyFont="1" applyBorder="1" applyAlignment="1">
      <alignment horizontal="right" wrapText="1"/>
    </xf>
    <xf numFmtId="3" fontId="24" fillId="29" borderId="23" xfId="55" applyNumberFormat="1" applyFont="1" applyFill="1" applyBorder="1" applyAlignment="1">
      <alignment horizontal="right" wrapText="1"/>
    </xf>
    <xf numFmtId="3" fontId="24" fillId="29" borderId="23" xfId="55" applyNumberFormat="1" applyFont="1" applyFill="1" applyBorder="1" applyAlignment="1">
      <alignment horizontal="right" vertical="center" wrapText="1"/>
    </xf>
    <xf numFmtId="0" fontId="25" fillId="0" borderId="26" xfId="55" applyFont="1" applyBorder="1" applyAlignment="1">
      <alignment horizontal="left" wrapText="1"/>
    </xf>
    <xf numFmtId="3" fontId="25" fillId="0" borderId="45" xfId="55" applyNumberFormat="1" applyFont="1" applyBorder="1"/>
    <xf numFmtId="0" fontId="25" fillId="29" borderId="26" xfId="54" applyFont="1" applyFill="1" applyBorder="1" applyAlignment="1">
      <alignment wrapText="1"/>
    </xf>
    <xf numFmtId="0" fontId="24" fillId="0" borderId="26" xfId="55" applyFont="1" applyBorder="1" applyAlignment="1">
      <alignment horizontal="left" wrapText="1"/>
    </xf>
    <xf numFmtId="3" fontId="24" fillId="0" borderId="45" xfId="55" applyNumberFormat="1" applyFont="1" applyBorder="1" applyAlignment="1">
      <alignment horizontal="right" wrapText="1"/>
    </xf>
    <xf numFmtId="0" fontId="24" fillId="0" borderId="26" xfId="54" applyFont="1" applyBorder="1" applyAlignment="1">
      <alignment horizontal="left" wrapText="1"/>
    </xf>
    <xf numFmtId="0" fontId="24" fillId="29" borderId="26" xfId="55" applyFont="1" applyFill="1" applyBorder="1" applyAlignment="1">
      <alignment horizontal="left" wrapText="1"/>
    </xf>
    <xf numFmtId="3" fontId="24" fillId="29" borderId="45" xfId="55" applyNumberFormat="1" applyFont="1" applyFill="1" applyBorder="1" applyAlignment="1">
      <alignment horizontal="right" wrapText="1"/>
    </xf>
    <xf numFmtId="0" fontId="24" fillId="29" borderId="26" xfId="55" applyFont="1" applyFill="1" applyBorder="1" applyAlignment="1">
      <alignment horizontal="left" vertical="top" wrapText="1"/>
    </xf>
    <xf numFmtId="3" fontId="24" fillId="29" borderId="45" xfId="55" applyNumberFormat="1" applyFont="1" applyFill="1" applyBorder="1" applyAlignment="1">
      <alignment horizontal="right" vertical="center" wrapText="1"/>
    </xf>
    <xf numFmtId="0" fontId="19" fillId="0" borderId="26" xfId="55" applyFont="1" applyBorder="1" applyAlignment="1">
      <alignment horizontal="left" wrapText="1" indent="2"/>
    </xf>
    <xf numFmtId="0" fontId="19" fillId="0" borderId="47" xfId="55" applyFont="1" applyBorder="1" applyAlignment="1">
      <alignment horizontal="left" wrapText="1" indent="2"/>
    </xf>
    <xf numFmtId="3" fontId="25" fillId="0" borderId="49" xfId="55" applyNumberFormat="1" applyFont="1" applyBorder="1"/>
    <xf numFmtId="0" fontId="21" fillId="29" borderId="65" xfId="55" applyFont="1" applyFill="1" applyBorder="1" applyAlignment="1">
      <alignment horizontal="center" vertical="center" wrapText="1"/>
    </xf>
    <xf numFmtId="0" fontId="36" fillId="0" borderId="66" xfId="55" applyFont="1" applyBorder="1" applyAlignment="1">
      <alignment horizontal="center" vertical="center" wrapText="1"/>
    </xf>
    <xf numFmtId="0" fontId="36" fillId="0" borderId="67" xfId="55" applyFont="1" applyBorder="1" applyAlignment="1">
      <alignment horizontal="center" vertical="center" wrapText="1"/>
    </xf>
    <xf numFmtId="0" fontId="21" fillId="29" borderId="68" xfId="55" applyFont="1" applyFill="1" applyBorder="1" applyAlignment="1">
      <alignment horizontal="center" vertical="center" wrapText="1"/>
    </xf>
    <xf numFmtId="3" fontId="19" fillId="0" borderId="23" xfId="55" applyNumberFormat="1" applyFont="1" applyBorder="1" applyAlignment="1">
      <alignment horizontal="right"/>
    </xf>
    <xf numFmtId="3" fontId="19" fillId="0" borderId="23" xfId="55" applyNumberFormat="1" applyFont="1" applyBorder="1"/>
    <xf numFmtId="3" fontId="20" fillId="0" borderId="23" xfId="55" applyNumberFormat="1" applyFont="1" applyBorder="1" applyAlignment="1">
      <alignment horizontal="right"/>
    </xf>
    <xf numFmtId="3" fontId="19" fillId="0" borderId="23" xfId="55" applyNumberFormat="1" applyFont="1" applyFill="1" applyBorder="1"/>
    <xf numFmtId="3" fontId="20" fillId="0" borderId="23" xfId="55" applyNumberFormat="1" applyFont="1" applyBorder="1"/>
    <xf numFmtId="3" fontId="19" fillId="0" borderId="23" xfId="48" applyNumberFormat="1" applyFont="1" applyBorder="1" applyAlignment="1">
      <alignment horizontal="right"/>
    </xf>
    <xf numFmtId="0" fontId="19" fillId="0" borderId="23" xfId="55" applyFont="1" applyBorder="1"/>
    <xf numFmtId="0" fontId="19" fillId="29" borderId="23" xfId="55" applyFont="1" applyFill="1" applyBorder="1"/>
    <xf numFmtId="0" fontId="19" fillId="0" borderId="23" xfId="55" applyFont="1" applyFill="1" applyBorder="1"/>
    <xf numFmtId="3" fontId="19" fillId="0" borderId="23" xfId="55" applyNumberFormat="1" applyFont="1" applyFill="1" applyBorder="1" applyAlignment="1">
      <alignment horizontal="right"/>
    </xf>
    <xf numFmtId="0" fontId="19" fillId="0" borderId="23" xfId="48" applyFont="1" applyFill="1" applyBorder="1"/>
    <xf numFmtId="0" fontId="24" fillId="0" borderId="69" xfId="55" applyFont="1" applyFill="1" applyBorder="1" applyAlignment="1">
      <alignment horizontal="center" vertical="center" wrapText="1"/>
    </xf>
    <xf numFmtId="3" fontId="25" fillId="0" borderId="28" xfId="55" applyNumberFormat="1" applyFont="1" applyFill="1" applyBorder="1" applyAlignment="1">
      <alignment horizontal="right" vertical="center" wrapText="1"/>
    </xf>
    <xf numFmtId="0" fontId="24" fillId="0" borderId="69" xfId="48" applyFont="1" applyFill="1" applyBorder="1" applyAlignment="1">
      <alignment horizontal="center" vertical="center" wrapText="1"/>
    </xf>
    <xf numFmtId="0" fontId="20" fillId="0" borderId="69" xfId="48" applyFont="1" applyBorder="1" applyAlignment="1">
      <alignment wrapText="1"/>
    </xf>
    <xf numFmtId="0" fontId="19" fillId="0" borderId="70" xfId="48" applyFont="1" applyBorder="1"/>
    <xf numFmtId="0" fontId="20" fillId="0" borderId="71" xfId="48" applyFont="1" applyBorder="1" applyAlignment="1">
      <alignment wrapText="1"/>
    </xf>
    <xf numFmtId="0" fontId="20" fillId="0" borderId="26" xfId="48" applyFont="1" applyBorder="1"/>
    <xf numFmtId="0" fontId="19" fillId="0" borderId="26" xfId="48" applyFont="1" applyBorder="1"/>
    <xf numFmtId="0" fontId="19" fillId="0" borderId="72" xfId="48" applyFont="1" applyBorder="1"/>
    <xf numFmtId="0" fontId="0" fillId="0" borderId="42" xfId="48" applyFont="1" applyFill="1" applyBorder="1" applyAlignment="1">
      <alignment wrapText="1"/>
    </xf>
    <xf numFmtId="3" fontId="25" fillId="0" borderId="76" xfId="48" applyNumberFormat="1" applyFont="1" applyFill="1" applyBorder="1"/>
    <xf numFmtId="0" fontId="20" fillId="0" borderId="28" xfId="48" applyFont="1" applyBorder="1" applyAlignment="1">
      <alignment wrapText="1"/>
    </xf>
    <xf numFmtId="3" fontId="24" fillId="0" borderId="45" xfId="55" applyNumberFormat="1" applyFont="1" applyBorder="1"/>
    <xf numFmtId="3" fontId="24" fillId="0" borderId="14" xfId="55" applyNumberFormat="1" applyFont="1" applyFill="1" applyBorder="1" applyAlignment="1">
      <alignment horizontal="right" wrapText="1"/>
    </xf>
    <xf numFmtId="3" fontId="25" fillId="0" borderId="14" xfId="55" applyNumberFormat="1" applyFont="1" applyFill="1" applyBorder="1" applyAlignment="1">
      <alignment horizontal="right" wrapText="1"/>
    </xf>
    <xf numFmtId="3" fontId="25" fillId="0" borderId="18" xfId="55" applyNumberFormat="1" applyFont="1" applyFill="1" applyBorder="1" applyAlignment="1">
      <alignment horizontal="right" wrapText="1"/>
    </xf>
    <xf numFmtId="3" fontId="24" fillId="0" borderId="18" xfId="55" applyNumberFormat="1" applyFont="1" applyFill="1" applyBorder="1" applyAlignment="1">
      <alignment horizontal="right" wrapText="1"/>
    </xf>
    <xf numFmtId="3" fontId="25" fillId="0" borderId="25" xfId="55" applyNumberFormat="1" applyFont="1" applyFill="1" applyBorder="1" applyAlignment="1">
      <alignment horizontal="right" wrapText="1"/>
    </xf>
    <xf numFmtId="3" fontId="24" fillId="0" borderId="25" xfId="55" applyNumberFormat="1" applyFont="1" applyFill="1" applyBorder="1" applyAlignment="1">
      <alignment horizontal="right" wrapText="1"/>
    </xf>
    <xf numFmtId="3" fontId="24" fillId="0" borderId="25" xfId="55" applyNumberFormat="1" applyFont="1" applyFill="1" applyBorder="1" applyAlignment="1">
      <alignment vertical="center" wrapText="1"/>
    </xf>
    <xf numFmtId="3" fontId="24" fillId="0" borderId="58" xfId="55" applyNumberFormat="1" applyFont="1" applyFill="1" applyBorder="1" applyAlignment="1">
      <alignment horizontal="right" wrapText="1"/>
    </xf>
    <xf numFmtId="3" fontId="25" fillId="0" borderId="24" xfId="55" applyNumberFormat="1" applyFont="1" applyBorder="1"/>
    <xf numFmtId="3" fontId="24" fillId="0" borderId="24" xfId="55" applyNumberFormat="1" applyFont="1" applyBorder="1"/>
    <xf numFmtId="3" fontId="29" fillId="29" borderId="16" xfId="55" applyNumberFormat="1" applyFont="1" applyFill="1" applyBorder="1" applyAlignment="1">
      <alignment horizontal="right" wrapText="1"/>
    </xf>
    <xf numFmtId="3" fontId="21" fillId="29" borderId="18" xfId="55" applyNumberFormat="1" applyFont="1" applyFill="1" applyBorder="1" applyAlignment="1">
      <alignment horizontal="right" wrapText="1"/>
    </xf>
    <xf numFmtId="3" fontId="21" fillId="29" borderId="25" xfId="55" applyNumberFormat="1" applyFont="1" applyFill="1" applyBorder="1" applyAlignment="1">
      <alignment horizontal="right" wrapText="1"/>
    </xf>
    <xf numFmtId="3" fontId="21" fillId="29" borderId="21" xfId="55" applyNumberFormat="1" applyFont="1" applyFill="1" applyBorder="1" applyAlignment="1">
      <alignment horizontal="right" wrapText="1"/>
    </xf>
    <xf numFmtId="3" fontId="21" fillId="29" borderId="23" xfId="55" applyNumberFormat="1" applyFont="1" applyFill="1" applyBorder="1" applyAlignment="1">
      <alignment horizontal="right" wrapText="1"/>
    </xf>
    <xf numFmtId="3" fontId="29" fillId="29" borderId="23" xfId="55" applyNumberFormat="1" applyFont="1" applyFill="1" applyBorder="1" applyAlignment="1">
      <alignment horizontal="right" wrapText="1"/>
    </xf>
    <xf numFmtId="3" fontId="35" fillId="29" borderId="23" xfId="55" applyNumberFormat="1" applyFont="1" applyFill="1" applyBorder="1" applyAlignment="1">
      <alignment horizontal="right" wrapText="1"/>
    </xf>
    <xf numFmtId="3" fontId="26" fillId="29" borderId="23" xfId="55" applyNumberFormat="1" applyFont="1" applyFill="1" applyBorder="1" applyAlignment="1">
      <alignment horizontal="right" wrapText="1"/>
    </xf>
    <xf numFmtId="3" fontId="21" fillId="29" borderId="11" xfId="55" applyNumberFormat="1" applyFont="1" applyFill="1" applyBorder="1" applyAlignment="1">
      <alignment horizontal="right" wrapText="1"/>
    </xf>
    <xf numFmtId="3" fontId="21" fillId="29" borderId="79" xfId="55" applyNumberFormat="1" applyFont="1" applyFill="1" applyBorder="1" applyAlignment="1">
      <alignment horizontal="right" wrapText="1"/>
    </xf>
    <xf numFmtId="3" fontId="29" fillId="29" borderId="80" xfId="55" applyNumberFormat="1" applyFont="1" applyFill="1" applyBorder="1" applyAlignment="1">
      <alignment horizontal="right" wrapText="1"/>
    </xf>
    <xf numFmtId="3" fontId="21" fillId="29" borderId="80" xfId="55" applyNumberFormat="1" applyFont="1" applyFill="1" applyBorder="1" applyAlignment="1">
      <alignment horizontal="right" wrapText="1"/>
    </xf>
    <xf numFmtId="3" fontId="31" fillId="0" borderId="23" xfId="47" applyNumberFormat="1" applyFont="1" applyBorder="1"/>
    <xf numFmtId="3" fontId="25" fillId="0" borderId="16" xfId="55" applyNumberFormat="1" applyFont="1" applyFill="1" applyBorder="1" applyAlignment="1">
      <alignment horizontal="right" wrapText="1"/>
    </xf>
    <xf numFmtId="3" fontId="25" fillId="0" borderId="11" xfId="55" applyNumberFormat="1" applyFont="1" applyFill="1" applyBorder="1" applyAlignment="1">
      <alignment horizontal="right" wrapText="1"/>
    </xf>
    <xf numFmtId="3" fontId="24" fillId="0" borderId="23" xfId="55" applyNumberFormat="1" applyFont="1" applyFill="1" applyBorder="1" applyAlignment="1">
      <alignment horizontal="right" wrapText="1"/>
    </xf>
    <xf numFmtId="3" fontId="25" fillId="0" borderId="23" xfId="55" applyNumberFormat="1" applyFont="1" applyFill="1" applyBorder="1" applyAlignment="1">
      <alignment horizontal="right" wrapText="1"/>
    </xf>
    <xf numFmtId="3" fontId="24" fillId="0" borderId="81" xfId="55" applyNumberFormat="1" applyFont="1" applyFill="1" applyBorder="1"/>
    <xf numFmtId="3" fontId="24" fillId="0" borderId="48" xfId="55" applyNumberFormat="1" applyFont="1" applyFill="1" applyBorder="1" applyAlignment="1">
      <alignment horizontal="right" wrapText="1"/>
    </xf>
    <xf numFmtId="3" fontId="25" fillId="0" borderId="14" xfId="48" applyNumberFormat="1" applyFont="1" applyFill="1" applyBorder="1"/>
    <xf numFmtId="3" fontId="25" fillId="0" borderId="16" xfId="48" applyNumberFormat="1" applyFont="1" applyFill="1" applyBorder="1"/>
    <xf numFmtId="3" fontId="25" fillId="0" borderId="11" xfId="48" applyNumberFormat="1" applyFont="1" applyFill="1" applyBorder="1"/>
    <xf numFmtId="3" fontId="20" fillId="0" borderId="23" xfId="47" applyNumberFormat="1" applyFont="1" applyBorder="1"/>
    <xf numFmtId="3" fontId="25" fillId="0" borderId="14" xfId="44" applyNumberFormat="1" applyFont="1" applyFill="1" applyBorder="1" applyAlignment="1"/>
    <xf numFmtId="3" fontId="25" fillId="0" borderId="11" xfId="45" applyNumberFormat="1" applyFont="1" applyFill="1" applyBorder="1" applyAlignment="1"/>
    <xf numFmtId="0" fontId="25" fillId="0" borderId="21" xfId="45" applyFont="1" applyFill="1" applyBorder="1"/>
    <xf numFmtId="3" fontId="25" fillId="0" borderId="21" xfId="45" applyNumberFormat="1" applyFont="1" applyBorder="1" applyAlignment="1"/>
    <xf numFmtId="3" fontId="24" fillId="0" borderId="11" xfId="45" applyNumberFormat="1" applyFont="1" applyBorder="1" applyAlignment="1"/>
    <xf numFmtId="3" fontId="24" fillId="0" borderId="58" xfId="45" applyNumberFormat="1" applyFont="1" applyBorder="1" applyAlignment="1"/>
    <xf numFmtId="168" fontId="25" fillId="0" borderId="23" xfId="48" applyNumberFormat="1" applyFont="1" applyBorder="1" applyAlignment="1">
      <alignment horizontal="right" wrapText="1"/>
    </xf>
    <xf numFmtId="3" fontId="25" fillId="0" borderId="57" xfId="45" applyNumberFormat="1" applyFont="1" applyFill="1" applyBorder="1" applyAlignment="1">
      <alignment wrapText="1"/>
    </xf>
    <xf numFmtId="3" fontId="25" fillId="0" borderId="41" xfId="45" applyNumberFormat="1" applyFont="1" applyFill="1" applyBorder="1" applyAlignment="1"/>
    <xf numFmtId="3" fontId="25" fillId="0" borderId="40" xfId="45" applyNumberFormat="1" applyFont="1" applyFill="1" applyBorder="1" applyAlignment="1"/>
    <xf numFmtId="3" fontId="25" fillId="0" borderId="39" xfId="45" applyNumberFormat="1" applyFont="1" applyFill="1" applyBorder="1" applyAlignment="1"/>
    <xf numFmtId="3" fontId="24" fillId="0" borderId="85" xfId="45" applyNumberFormat="1" applyFont="1" applyBorder="1" applyAlignment="1"/>
    <xf numFmtId="3" fontId="24" fillId="0" borderId="86" xfId="45" applyNumberFormat="1" applyFont="1" applyBorder="1" applyAlignment="1"/>
    <xf numFmtId="0" fontId="19" fillId="0" borderId="22" xfId="48" applyNumberFormat="1" applyFont="1" applyBorder="1" applyAlignment="1">
      <alignment wrapText="1"/>
    </xf>
    <xf numFmtId="0" fontId="19" fillId="0" borderId="82" xfId="48" applyFont="1" applyBorder="1"/>
    <xf numFmtId="0" fontId="19" fillId="0" borderId="23" xfId="48" applyFont="1" applyBorder="1" applyAlignment="1">
      <alignment wrapText="1"/>
    </xf>
    <xf numFmtId="0" fontId="19" fillId="0" borderId="81" xfId="48" applyFont="1" applyBorder="1"/>
    <xf numFmtId="0" fontId="19" fillId="0" borderId="26" xfId="48" applyFont="1" applyBorder="1" applyAlignment="1">
      <alignment wrapText="1"/>
    </xf>
    <xf numFmtId="0" fontId="19" fillId="0" borderId="26" xfId="48" applyFont="1" applyFill="1" applyBorder="1"/>
    <xf numFmtId="0" fontId="29" fillId="0" borderId="23" xfId="48" applyFont="1" applyBorder="1"/>
    <xf numFmtId="0" fontId="20" fillId="0" borderId="47" xfId="48" applyFont="1" applyBorder="1"/>
    <xf numFmtId="0" fontId="20" fillId="0" borderId="48" xfId="48" applyFont="1" applyBorder="1"/>
    <xf numFmtId="3" fontId="20" fillId="0" borderId="26" xfId="48" applyNumberFormat="1" applyFont="1" applyBorder="1"/>
    <xf numFmtId="3" fontId="19" fillId="0" borderId="26" xfId="48" applyNumberFormat="1" applyFont="1" applyBorder="1"/>
    <xf numFmtId="3" fontId="20" fillId="0" borderId="47" xfId="48" applyNumberFormat="1" applyFont="1" applyBorder="1"/>
    <xf numFmtId="0" fontId="20" fillId="0" borderId="26" xfId="48" applyFont="1" applyBorder="1" applyAlignment="1">
      <alignment wrapText="1"/>
    </xf>
    <xf numFmtId="0" fontId="0" fillId="0" borderId="35" xfId="55" applyFont="1" applyBorder="1"/>
    <xf numFmtId="0" fontId="29" fillId="0" borderId="13" xfId="55" applyFont="1" applyBorder="1"/>
    <xf numFmtId="4" fontId="29" fillId="29" borderId="15" xfId="55" applyNumberFormat="1" applyFont="1" applyFill="1" applyBorder="1" applyAlignment="1">
      <alignment horizontal="right" wrapText="1"/>
    </xf>
    <xf numFmtId="3" fontId="25" fillId="0" borderId="41" xfId="55" applyNumberFormat="1" applyFont="1" applyFill="1" applyBorder="1" applyAlignment="1">
      <alignment horizontal="right" wrapText="1"/>
    </xf>
    <xf numFmtId="3" fontId="25" fillId="0" borderId="39" xfId="55" applyNumberFormat="1" applyFont="1" applyFill="1" applyBorder="1" applyAlignment="1">
      <alignment horizontal="right" wrapText="1"/>
    </xf>
    <xf numFmtId="0" fontId="24" fillId="0" borderId="88" xfId="54" applyFont="1" applyFill="1" applyBorder="1" applyAlignment="1">
      <alignment horizontal="left" vertical="center" wrapText="1"/>
    </xf>
    <xf numFmtId="3" fontId="24" fillId="0" borderId="41" xfId="55" applyNumberFormat="1" applyFont="1" applyFill="1" applyBorder="1" applyAlignment="1">
      <alignment horizontal="right" wrapText="1"/>
    </xf>
    <xf numFmtId="3" fontId="24" fillId="0" borderId="40" xfId="55" applyNumberFormat="1" applyFont="1" applyFill="1" applyBorder="1" applyAlignment="1">
      <alignment horizontal="right" wrapText="1"/>
    </xf>
    <xf numFmtId="0" fontId="25" fillId="0" borderId="37" xfId="55" applyFont="1" applyFill="1" applyBorder="1" applyAlignment="1">
      <alignment horizontal="left" vertical="center" wrapText="1" indent="2"/>
    </xf>
    <xf numFmtId="3" fontId="25" fillId="0" borderId="58" xfId="45" applyNumberFormat="1" applyFont="1" applyFill="1" applyBorder="1" applyAlignment="1"/>
    <xf numFmtId="0" fontId="24" fillId="0" borderId="57" xfId="55" applyFont="1" applyFill="1" applyBorder="1" applyAlignment="1">
      <alignment horizontal="left" vertical="center" wrapText="1" indent="1"/>
    </xf>
    <xf numFmtId="3" fontId="25" fillId="0" borderId="89" xfId="55" applyNumberFormat="1" applyFont="1" applyFill="1" applyBorder="1" applyAlignment="1">
      <alignment horizontal="right" wrapText="1"/>
    </xf>
    <xf numFmtId="3" fontId="25" fillId="0" borderId="90" xfId="55" applyNumberFormat="1" applyFont="1" applyFill="1" applyBorder="1"/>
    <xf numFmtId="3" fontId="25" fillId="0" borderId="91" xfId="55" applyNumberFormat="1" applyFont="1" applyFill="1" applyBorder="1"/>
    <xf numFmtId="3" fontId="25" fillId="0" borderId="89" xfId="48" applyNumberFormat="1" applyFont="1" applyFill="1" applyBorder="1"/>
    <xf numFmtId="3" fontId="25" fillId="0" borderId="41" xfId="55" applyNumberFormat="1" applyFont="1" applyFill="1" applyBorder="1" applyAlignment="1">
      <alignment horizontal="right" vertical="center" wrapText="1"/>
    </xf>
    <xf numFmtId="3" fontId="25" fillId="0" borderId="39" xfId="55" applyNumberFormat="1" applyFont="1" applyFill="1" applyBorder="1" applyAlignment="1">
      <alignment horizontal="right" vertical="center" wrapText="1"/>
    </xf>
    <xf numFmtId="3" fontId="24" fillId="0" borderId="40" xfId="55" applyNumberFormat="1" applyFont="1" applyFill="1" applyBorder="1" applyAlignment="1">
      <alignment horizontal="right" vertical="center" wrapText="1"/>
    </xf>
    <xf numFmtId="3" fontId="25" fillId="0" borderId="58" xfId="48" applyNumberFormat="1" applyFont="1" applyFill="1" applyBorder="1"/>
    <xf numFmtId="3" fontId="24" fillId="0" borderId="83" xfId="45" applyNumberFormat="1" applyFont="1" applyBorder="1" applyAlignment="1">
      <alignment wrapText="1"/>
    </xf>
    <xf numFmtId="3" fontId="24" fillId="0" borderId="38" xfId="45" applyNumberFormat="1" applyFont="1" applyBorder="1" applyAlignment="1"/>
    <xf numFmtId="0" fontId="29" fillId="29" borderId="57" xfId="55" applyFont="1" applyFill="1" applyBorder="1" applyAlignment="1">
      <alignment wrapText="1"/>
    </xf>
    <xf numFmtId="0" fontId="19" fillId="0" borderId="41" xfId="48" applyFont="1" applyBorder="1"/>
    <xf numFmtId="0" fontId="20" fillId="0" borderId="23" xfId="48" applyFont="1" applyBorder="1" applyAlignment="1">
      <alignment wrapText="1"/>
    </xf>
    <xf numFmtId="0" fontId="19" fillId="0" borderId="21" xfId="48" applyFont="1" applyBorder="1" applyAlignment="1">
      <alignment wrapText="1"/>
    </xf>
    <xf numFmtId="0" fontId="25" fillId="0" borderId="75" xfId="55" applyFont="1" applyBorder="1" applyAlignment="1">
      <alignment horizontal="left" wrapText="1"/>
    </xf>
    <xf numFmtId="3" fontId="25" fillId="0" borderId="70" xfId="55" applyNumberFormat="1" applyFont="1" applyBorder="1"/>
    <xf numFmtId="0" fontId="24" fillId="0" borderId="65" xfId="55" applyFont="1" applyBorder="1" applyAlignment="1">
      <alignment horizontal="center" vertical="center" wrapText="1"/>
    </xf>
    <xf numFmtId="3" fontId="25" fillId="0" borderId="87" xfId="55" applyNumberFormat="1" applyFont="1" applyBorder="1"/>
    <xf numFmtId="3" fontId="25" fillId="0" borderId="82" xfId="55" applyNumberFormat="1" applyFont="1" applyBorder="1"/>
    <xf numFmtId="3" fontId="25" fillId="0" borderId="93" xfId="55" applyNumberFormat="1" applyFont="1" applyBorder="1"/>
    <xf numFmtId="0" fontId="21" fillId="29" borderId="57" xfId="55" applyFont="1" applyFill="1" applyBorder="1" applyAlignment="1">
      <alignment wrapText="1"/>
    </xf>
    <xf numFmtId="3" fontId="29" fillId="29" borderId="32" xfId="55" applyNumberFormat="1" applyFont="1" applyFill="1" applyBorder="1" applyAlignment="1">
      <alignment horizontal="right" wrapText="1"/>
    </xf>
    <xf numFmtId="3" fontId="29" fillId="29" borderId="92" xfId="55" applyNumberFormat="1" applyFont="1" applyFill="1" applyBorder="1" applyAlignment="1">
      <alignment horizontal="right" wrapText="1"/>
    </xf>
    <xf numFmtId="3" fontId="21" fillId="29" borderId="57" xfId="55" applyNumberFormat="1" applyFont="1" applyFill="1" applyBorder="1" applyAlignment="1">
      <alignment horizontal="right" wrapText="1"/>
    </xf>
    <xf numFmtId="3" fontId="21" fillId="29" borderId="40" xfId="55" applyNumberFormat="1" applyFont="1" applyFill="1" applyBorder="1" applyAlignment="1">
      <alignment horizontal="right" wrapText="1"/>
    </xf>
    <xf numFmtId="3" fontId="35" fillId="29" borderId="42" xfId="55" applyNumberFormat="1" applyFont="1" applyFill="1" applyBorder="1" applyAlignment="1">
      <alignment horizontal="right" wrapText="1"/>
    </xf>
    <xf numFmtId="3" fontId="29" fillId="29" borderId="42" xfId="55" applyNumberFormat="1" applyFont="1" applyFill="1" applyBorder="1" applyAlignment="1">
      <alignment horizontal="right" wrapText="1"/>
    </xf>
    <xf numFmtId="3" fontId="21" fillId="29" borderId="27" xfId="55" applyNumberFormat="1" applyFont="1" applyFill="1" applyBorder="1" applyAlignment="1">
      <alignment horizontal="right" wrapText="1"/>
    </xf>
    <xf numFmtId="3" fontId="29" fillId="29" borderId="27" xfId="55" applyNumberFormat="1" applyFont="1" applyFill="1" applyBorder="1" applyAlignment="1">
      <alignment horizontal="right" wrapText="1"/>
    </xf>
    <xf numFmtId="3" fontId="29" fillId="29" borderId="94" xfId="55" applyNumberFormat="1" applyFont="1" applyFill="1" applyBorder="1" applyAlignment="1">
      <alignment horizontal="right" wrapText="1"/>
    </xf>
    <xf numFmtId="0" fontId="21" fillId="29" borderId="83" xfId="55" applyFont="1" applyFill="1" applyBorder="1" applyAlignment="1">
      <alignment wrapText="1"/>
    </xf>
    <xf numFmtId="0" fontId="29" fillId="29" borderId="36" xfId="55" applyFont="1" applyFill="1" applyBorder="1" applyAlignment="1">
      <alignment wrapText="1"/>
    </xf>
    <xf numFmtId="164" fontId="29" fillId="29" borderId="36" xfId="54" applyNumberFormat="1" applyFont="1" applyFill="1" applyBorder="1" applyAlignment="1">
      <alignment wrapText="1"/>
    </xf>
    <xf numFmtId="0" fontId="29" fillId="29" borderId="36" xfId="54" applyFont="1" applyFill="1" applyBorder="1" applyAlignment="1">
      <alignment wrapText="1"/>
    </xf>
    <xf numFmtId="0" fontId="0" fillId="29" borderId="36" xfId="54" applyFont="1" applyFill="1" applyBorder="1" applyAlignment="1">
      <alignment wrapText="1"/>
    </xf>
    <xf numFmtId="0" fontId="21" fillId="29" borderId="36" xfId="55" applyFont="1" applyFill="1" applyBorder="1" applyAlignment="1">
      <alignment wrapText="1"/>
    </xf>
    <xf numFmtId="0" fontId="0" fillId="29" borderId="56" xfId="54" applyFont="1" applyFill="1" applyBorder="1" applyAlignment="1">
      <alignment wrapText="1"/>
    </xf>
    <xf numFmtId="3" fontId="21" fillId="29" borderId="81" xfId="55" applyNumberFormat="1" applyFont="1" applyFill="1" applyBorder="1" applyAlignment="1">
      <alignment horizontal="right" wrapText="1"/>
    </xf>
    <xf numFmtId="3" fontId="29" fillId="29" borderId="48" xfId="55" applyNumberFormat="1" applyFont="1" applyFill="1" applyBorder="1" applyAlignment="1">
      <alignment horizontal="right" wrapText="1"/>
    </xf>
    <xf numFmtId="3" fontId="29" fillId="29" borderId="37" xfId="55" applyNumberFormat="1" applyFont="1" applyFill="1" applyBorder="1" applyAlignment="1">
      <alignment horizontal="right" wrapText="1"/>
    </xf>
    <xf numFmtId="3" fontId="21" fillId="29" borderId="42" xfId="55" applyNumberFormat="1" applyFont="1" applyFill="1" applyBorder="1" applyAlignment="1">
      <alignment horizontal="right" wrapText="1"/>
    </xf>
    <xf numFmtId="0" fontId="21" fillId="29" borderId="57" xfId="54" applyFont="1" applyFill="1" applyBorder="1" applyAlignment="1">
      <alignment wrapText="1"/>
    </xf>
    <xf numFmtId="0" fontId="29" fillId="0" borderId="47" xfId="55" applyFont="1" applyBorder="1"/>
    <xf numFmtId="0" fontId="29" fillId="0" borderId="48" xfId="55" applyFont="1" applyBorder="1"/>
    <xf numFmtId="3" fontId="21" fillId="29" borderId="35" xfId="55" applyNumberFormat="1" applyFont="1" applyFill="1" applyBorder="1" applyAlignment="1">
      <alignment horizontal="right" wrapText="1"/>
    </xf>
    <xf numFmtId="3" fontId="21" fillId="29" borderId="55" xfId="55" applyNumberFormat="1" applyFont="1" applyFill="1" applyBorder="1" applyAlignment="1">
      <alignment horizontal="right" wrapText="1"/>
    </xf>
    <xf numFmtId="3" fontId="29" fillId="29" borderId="34" xfId="55" applyNumberFormat="1" applyFont="1" applyFill="1" applyBorder="1" applyAlignment="1">
      <alignment horizontal="right" wrapText="1"/>
    </xf>
    <xf numFmtId="3" fontId="21" fillId="29" borderId="34" xfId="55" applyNumberFormat="1" applyFont="1" applyFill="1" applyBorder="1" applyAlignment="1">
      <alignment horizontal="right" wrapText="1"/>
    </xf>
    <xf numFmtId="3" fontId="21" fillId="29" borderId="36" xfId="55" applyNumberFormat="1" applyFont="1" applyFill="1" applyBorder="1" applyAlignment="1">
      <alignment horizontal="right" wrapText="1"/>
    </xf>
    <xf numFmtId="0" fontId="29" fillId="0" borderId="35" xfId="55" applyFont="1" applyBorder="1"/>
    <xf numFmtId="3" fontId="21" fillId="29" borderId="26" xfId="55" applyNumberFormat="1" applyFont="1" applyFill="1" applyBorder="1" applyAlignment="1">
      <alignment horizontal="right" wrapText="1"/>
    </xf>
    <xf numFmtId="3" fontId="21" fillId="29" borderId="33" xfId="55" applyNumberFormat="1" applyFont="1" applyFill="1" applyBorder="1" applyAlignment="1">
      <alignment horizontal="right" wrapText="1"/>
    </xf>
    <xf numFmtId="3" fontId="29" fillId="29" borderId="53" xfId="55" applyNumberFormat="1" applyFont="1" applyFill="1" applyBorder="1" applyAlignment="1">
      <alignment horizontal="right" wrapText="1"/>
    </xf>
    <xf numFmtId="3" fontId="29" fillId="29" borderId="33" xfId="55" applyNumberFormat="1" applyFont="1" applyFill="1" applyBorder="1" applyAlignment="1">
      <alignment horizontal="right" wrapText="1"/>
    </xf>
    <xf numFmtId="3" fontId="29" fillId="29" borderId="36" xfId="55" applyNumberFormat="1" applyFont="1" applyFill="1" applyBorder="1" applyAlignment="1">
      <alignment horizontal="right" wrapText="1"/>
    </xf>
    <xf numFmtId="3" fontId="29" fillId="29" borderId="26" xfId="55" applyNumberFormat="1" applyFont="1" applyFill="1" applyBorder="1" applyAlignment="1">
      <alignment horizontal="right" wrapText="1"/>
    </xf>
    <xf numFmtId="4" fontId="29" fillId="29" borderId="35" xfId="55" applyNumberFormat="1" applyFont="1" applyFill="1" applyBorder="1" applyAlignment="1">
      <alignment horizontal="right" wrapText="1"/>
    </xf>
    <xf numFmtId="3" fontId="29" fillId="29" borderId="47" xfId="55" applyNumberFormat="1" applyFont="1" applyFill="1" applyBorder="1" applyAlignment="1">
      <alignment horizontal="right" wrapText="1"/>
    </xf>
    <xf numFmtId="0" fontId="21" fillId="29" borderId="72" xfId="55" applyFont="1" applyFill="1" applyBorder="1" applyAlignment="1">
      <alignment horizontal="center" vertical="center" wrapText="1"/>
    </xf>
    <xf numFmtId="0" fontId="21" fillId="0" borderId="26" xfId="55" applyFont="1" applyBorder="1" applyAlignment="1">
      <alignment horizontal="center" vertical="center" wrapText="1"/>
    </xf>
    <xf numFmtId="0" fontId="21" fillId="29" borderId="26" xfId="54" applyFont="1" applyFill="1" applyBorder="1" applyAlignment="1">
      <alignment wrapText="1"/>
    </xf>
    <xf numFmtId="0" fontId="29" fillId="29" borderId="26" xfId="54" applyFont="1" applyFill="1" applyBorder="1" applyAlignment="1">
      <alignment wrapText="1"/>
    </xf>
    <xf numFmtId="0" fontId="21" fillId="29" borderId="26" xfId="55" applyFont="1" applyFill="1" applyBorder="1" applyAlignment="1">
      <alignment wrapText="1"/>
    </xf>
    <xf numFmtId="0" fontId="29" fillId="29" borderId="26" xfId="55" applyFont="1" applyFill="1" applyBorder="1" applyAlignment="1">
      <alignment wrapText="1"/>
    </xf>
    <xf numFmtId="164" fontId="29" fillId="29" borderId="26" xfId="55" applyNumberFormat="1" applyFont="1" applyFill="1" applyBorder="1" applyAlignment="1">
      <alignment wrapText="1"/>
    </xf>
    <xf numFmtId="0" fontId="29" fillId="29" borderId="26" xfId="54" applyFont="1" applyFill="1" applyBorder="1" applyAlignment="1">
      <alignment horizontal="left" wrapText="1"/>
    </xf>
    <xf numFmtId="0" fontId="21" fillId="0" borderId="26" xfId="55" applyFont="1" applyBorder="1"/>
    <xf numFmtId="0" fontId="29" fillId="0" borderId="26" xfId="55" applyFont="1" applyBorder="1"/>
    <xf numFmtId="0" fontId="0" fillId="0" borderId="26" xfId="55" applyFont="1" applyBorder="1"/>
    <xf numFmtId="0" fontId="19" fillId="0" borderId="19" xfId="55" applyFont="1" applyBorder="1"/>
    <xf numFmtId="0" fontId="19" fillId="0" borderId="17" xfId="55" applyFont="1" applyBorder="1"/>
    <xf numFmtId="0" fontId="19" fillId="29" borderId="17" xfId="55" applyFont="1" applyFill="1" applyBorder="1"/>
    <xf numFmtId="0" fontId="19" fillId="0" borderId="17" xfId="55" applyFont="1" applyFill="1" applyBorder="1"/>
    <xf numFmtId="0" fontId="19" fillId="0" borderId="26" xfId="55" applyFont="1" applyBorder="1" applyAlignment="1">
      <alignment horizontal="center" vertical="center" wrapText="1"/>
    </xf>
    <xf numFmtId="0" fontId="19" fillId="0" borderId="20" xfId="55" applyFont="1" applyBorder="1"/>
    <xf numFmtId="0" fontId="19" fillId="0" borderId="78" xfId="55" applyFont="1" applyBorder="1" applyAlignment="1">
      <alignment horizontal="center"/>
    </xf>
    <xf numFmtId="3" fontId="20" fillId="0" borderId="17" xfId="55" applyNumberFormat="1" applyFont="1" applyBorder="1" applyAlignment="1">
      <alignment horizontal="right"/>
    </xf>
    <xf numFmtId="3" fontId="19" fillId="0" borderId="17" xfId="55" applyNumberFormat="1" applyFont="1" applyBorder="1" applyAlignment="1">
      <alignment horizontal="right"/>
    </xf>
    <xf numFmtId="3" fontId="20" fillId="0" borderId="17" xfId="55" applyNumberFormat="1" applyFont="1" applyBorder="1"/>
    <xf numFmtId="0" fontId="19" fillId="0" borderId="17" xfId="48" applyFont="1" applyBorder="1" applyAlignment="1">
      <alignment horizontal="right"/>
    </xf>
    <xf numFmtId="3" fontId="20" fillId="0" borderId="20" xfId="55" applyNumberFormat="1" applyFont="1" applyBorder="1"/>
    <xf numFmtId="3" fontId="19" fillId="0" borderId="17" xfId="55" applyNumberFormat="1" applyFont="1" applyBorder="1"/>
    <xf numFmtId="0" fontId="20" fillId="0" borderId="72" xfId="55" applyFont="1" applyBorder="1"/>
    <xf numFmtId="0" fontId="19" fillId="0" borderId="26" xfId="55" applyFont="1" applyBorder="1"/>
    <xf numFmtId="3" fontId="19" fillId="0" borderId="45" xfId="55" applyNumberFormat="1" applyFont="1" applyBorder="1" applyAlignment="1">
      <alignment horizontal="right"/>
    </xf>
    <xf numFmtId="0" fontId="19" fillId="0" borderId="26" xfId="55" applyFont="1" applyBorder="1" applyAlignment="1">
      <alignment wrapText="1"/>
    </xf>
    <xf numFmtId="0" fontId="20" fillId="0" borderId="26" xfId="55" applyFont="1" applyBorder="1" applyAlignment="1">
      <alignment wrapText="1"/>
    </xf>
    <xf numFmtId="0" fontId="19" fillId="29" borderId="26" xfId="55" applyFont="1" applyFill="1" applyBorder="1"/>
    <xf numFmtId="0" fontId="19" fillId="0" borderId="26" xfId="55" applyFont="1" applyFill="1" applyBorder="1"/>
    <xf numFmtId="3" fontId="19" fillId="0" borderId="26" xfId="55" applyNumberFormat="1" applyFont="1" applyFill="1" applyBorder="1"/>
    <xf numFmtId="0" fontId="20" fillId="0" borderId="26" xfId="55" applyFont="1" applyBorder="1"/>
    <xf numFmtId="0" fontId="20" fillId="0" borderId="47" xfId="55" applyFont="1" applyBorder="1"/>
    <xf numFmtId="3" fontId="20" fillId="0" borderId="48" xfId="55" applyNumberFormat="1" applyFont="1" applyBorder="1"/>
    <xf numFmtId="0" fontId="19" fillId="0" borderId="18" xfId="55" applyFont="1" applyBorder="1"/>
    <xf numFmtId="0" fontId="19" fillId="0" borderId="24" xfId="55" applyFont="1" applyBorder="1" applyAlignment="1">
      <alignment horizontal="center"/>
    </xf>
    <xf numFmtId="0" fontId="19" fillId="29" borderId="14" xfId="55" applyFont="1" applyFill="1" applyBorder="1"/>
    <xf numFmtId="0" fontId="19" fillId="0" borderId="14" xfId="48" applyFont="1" applyBorder="1" applyAlignment="1">
      <alignment horizontal="right"/>
    </xf>
    <xf numFmtId="3" fontId="20" fillId="0" borderId="18" xfId="55" applyNumberFormat="1" applyFont="1" applyBorder="1"/>
    <xf numFmtId="0" fontId="19" fillId="0" borderId="72" xfId="48" applyFont="1" applyBorder="1" applyAlignment="1"/>
    <xf numFmtId="0" fontId="20" fillId="0" borderId="72" xfId="55" applyFont="1" applyFill="1" applyBorder="1" applyAlignment="1">
      <alignment horizontal="center"/>
    </xf>
    <xf numFmtId="0" fontId="19" fillId="0" borderId="36" xfId="46" applyFont="1" applyFill="1" applyBorder="1" applyAlignment="1">
      <alignment horizontal="left" vertical="center" wrapText="1"/>
    </xf>
    <xf numFmtId="0" fontId="19" fillId="0" borderId="56" xfId="46" applyFont="1" applyFill="1" applyBorder="1" applyAlignment="1">
      <alignment horizontal="left" vertical="center" wrapText="1"/>
    </xf>
    <xf numFmtId="0" fontId="25" fillId="0" borderId="92" xfId="45" applyFont="1" applyFill="1" applyBorder="1"/>
    <xf numFmtId="0" fontId="19" fillId="0" borderId="57" xfId="48" applyFont="1" applyBorder="1" applyAlignment="1">
      <alignment wrapText="1"/>
    </xf>
    <xf numFmtId="0" fontId="19" fillId="0" borderId="89" xfId="48" applyFont="1" applyBorder="1"/>
    <xf numFmtId="164" fontId="19" fillId="0" borderId="27" xfId="48" applyNumberFormat="1" applyFont="1" applyBorder="1" applyAlignment="1">
      <alignment wrapText="1"/>
    </xf>
    <xf numFmtId="0" fontId="19" fillId="0" borderId="53" xfId="48" applyFont="1" applyBorder="1" applyAlignment="1">
      <alignment wrapText="1"/>
    </xf>
    <xf numFmtId="0" fontId="20" fillId="0" borderId="35" xfId="48" applyFont="1" applyBorder="1" applyAlignment="1">
      <alignment wrapText="1"/>
    </xf>
    <xf numFmtId="0" fontId="19" fillId="29" borderId="57" xfId="55" applyFont="1" applyFill="1" applyBorder="1" applyAlignment="1">
      <alignment wrapText="1"/>
    </xf>
    <xf numFmtId="0" fontId="40" fillId="0" borderId="10" xfId="0" applyFont="1" applyFill="1" applyBorder="1" applyAlignment="1">
      <alignment wrapText="1"/>
    </xf>
    <xf numFmtId="3" fontId="21" fillId="29" borderId="32" xfId="55" applyNumberFormat="1" applyFont="1" applyFill="1" applyBorder="1" applyAlignment="1">
      <alignment horizontal="right" wrapText="1"/>
    </xf>
    <xf numFmtId="3" fontId="21" fillId="29" borderId="41" xfId="55" applyNumberFormat="1" applyFont="1" applyFill="1" applyBorder="1" applyAlignment="1">
      <alignment horizontal="right" wrapText="1"/>
    </xf>
    <xf numFmtId="0" fontId="21" fillId="29" borderId="55" xfId="55" applyFont="1" applyFill="1" applyBorder="1" applyAlignment="1">
      <alignment wrapText="1"/>
    </xf>
    <xf numFmtId="3" fontId="21" fillId="29" borderId="13" xfId="55" applyNumberFormat="1" applyFont="1" applyFill="1" applyBorder="1" applyAlignment="1">
      <alignment horizontal="right" wrapText="1"/>
    </xf>
    <xf numFmtId="3" fontId="21" fillId="29" borderId="44" xfId="55" applyNumberFormat="1" applyFont="1" applyFill="1" applyBorder="1" applyAlignment="1">
      <alignment horizontal="right" wrapText="1"/>
    </xf>
    <xf numFmtId="3" fontId="29" fillId="29" borderId="97" xfId="55" applyNumberFormat="1" applyFont="1" applyFill="1" applyBorder="1" applyAlignment="1">
      <alignment horizontal="right" wrapText="1"/>
    </xf>
    <xf numFmtId="3" fontId="21" fillId="29" borderId="46" xfId="55" applyNumberFormat="1" applyFont="1" applyFill="1" applyBorder="1" applyAlignment="1">
      <alignment horizontal="right" wrapText="1"/>
    </xf>
    <xf numFmtId="3" fontId="21" fillId="29" borderId="98" xfId="55" applyNumberFormat="1" applyFont="1" applyFill="1" applyBorder="1" applyAlignment="1">
      <alignment horizontal="right" wrapText="1"/>
    </xf>
    <xf numFmtId="0" fontId="20" fillId="0" borderId="0" xfId="47" applyFont="1" applyAlignment="1">
      <alignment horizontal="center"/>
    </xf>
    <xf numFmtId="0" fontId="20" fillId="0" borderId="0" xfId="47" applyFont="1" applyAlignment="1"/>
    <xf numFmtId="0" fontId="19" fillId="0" borderId="24" xfId="47" applyFont="1" applyBorder="1"/>
    <xf numFmtId="3" fontId="19" fillId="0" borderId="45" xfId="47" applyNumberFormat="1" applyFont="1" applyBorder="1"/>
    <xf numFmtId="0" fontId="19" fillId="0" borderId="79" xfId="47" applyFont="1" applyBorder="1"/>
    <xf numFmtId="0" fontId="19" fillId="0" borderId="14" xfId="47" applyFont="1" applyBorder="1"/>
    <xf numFmtId="0" fontId="19" fillId="0" borderId="80" xfId="47" applyFont="1" applyBorder="1"/>
    <xf numFmtId="3" fontId="20" fillId="0" borderId="14" xfId="47" applyNumberFormat="1" applyFont="1" applyBorder="1"/>
    <xf numFmtId="0" fontId="19" fillId="0" borderId="21" xfId="47" applyFont="1" applyBorder="1"/>
    <xf numFmtId="0" fontId="20" fillId="0" borderId="21" xfId="47" applyFont="1" applyBorder="1"/>
    <xf numFmtId="3" fontId="20" fillId="0" borderId="58" xfId="47" applyNumberFormat="1" applyFont="1" applyBorder="1"/>
    <xf numFmtId="3" fontId="20" fillId="0" borderId="48" xfId="47" applyNumberFormat="1" applyFont="1" applyBorder="1"/>
    <xf numFmtId="0" fontId="21" fillId="0" borderId="0" xfId="55" applyFont="1" applyFill="1" applyBorder="1"/>
    <xf numFmtId="3" fontId="25" fillId="0" borderId="44" xfId="48" applyNumberFormat="1" applyFont="1" applyFill="1" applyBorder="1"/>
    <xf numFmtId="0" fontId="21" fillId="0" borderId="0" xfId="53" applyFont="1" applyFill="1"/>
    <xf numFmtId="3" fontId="25" fillId="0" borderId="50" xfId="45" applyNumberFormat="1" applyFont="1" applyFill="1" applyBorder="1" applyAlignment="1"/>
    <xf numFmtId="3" fontId="21" fillId="0" borderId="0" xfId="45" applyNumberFormat="1" applyFont="1" applyFill="1" applyBorder="1"/>
    <xf numFmtId="3" fontId="21" fillId="0" borderId="0" xfId="45" applyNumberFormat="1" applyFont="1" applyFill="1"/>
    <xf numFmtId="3" fontId="21" fillId="0" borderId="0" xfId="45" applyNumberFormat="1" applyFont="1" applyFill="1" applyAlignment="1">
      <alignment horizontal="center"/>
    </xf>
    <xf numFmtId="0" fontId="21" fillId="0" borderId="0" xfId="45" applyFont="1" applyFill="1"/>
    <xf numFmtId="3" fontId="24" fillId="0" borderId="41" xfId="45" applyNumberFormat="1" applyFont="1" applyFill="1" applyBorder="1" applyAlignment="1"/>
    <xf numFmtId="168" fontId="21" fillId="0" borderId="0" xfId="48" applyNumberFormat="1" applyFont="1" applyBorder="1" applyAlignment="1">
      <alignment horizontal="right" vertical="top" wrapText="1"/>
    </xf>
    <xf numFmtId="0" fontId="19" fillId="0" borderId="79" xfId="48" applyFont="1" applyBorder="1"/>
    <xf numFmtId="0" fontId="19" fillId="0" borderId="76" xfId="48" applyFont="1" applyBorder="1"/>
    <xf numFmtId="164" fontId="19" fillId="0" borderId="35" xfId="48" applyNumberFormat="1" applyFont="1" applyBorder="1" applyAlignment="1">
      <alignment wrapText="1"/>
    </xf>
    <xf numFmtId="0" fontId="19" fillId="0" borderId="0" xfId="48" applyNumberFormat="1" applyFont="1" applyBorder="1" applyAlignment="1">
      <alignment wrapText="1"/>
    </xf>
    <xf numFmtId="0" fontId="19" fillId="0" borderId="79" xfId="48" applyNumberFormat="1" applyFont="1" applyBorder="1" applyAlignment="1">
      <alignment wrapText="1"/>
    </xf>
    <xf numFmtId="0" fontId="19" fillId="0" borderId="30" xfId="48" applyFont="1" applyBorder="1"/>
    <xf numFmtId="164" fontId="19" fillId="0" borderId="20" xfId="48" applyNumberFormat="1" applyFont="1" applyBorder="1" applyAlignment="1">
      <alignment wrapText="1"/>
    </xf>
    <xf numFmtId="0" fontId="19" fillId="0" borderId="18" xfId="48" applyFont="1" applyBorder="1"/>
    <xf numFmtId="0" fontId="19" fillId="0" borderId="31" xfId="48" applyNumberFormat="1" applyFont="1" applyBorder="1" applyAlignment="1">
      <alignment wrapText="1"/>
    </xf>
    <xf numFmtId="0" fontId="19" fillId="0" borderId="84" xfId="48" applyFont="1" applyBorder="1"/>
    <xf numFmtId="0" fontId="25" fillId="0" borderId="0" xfId="0" applyFont="1" applyAlignment="1">
      <alignment wrapText="1"/>
    </xf>
    <xf numFmtId="0" fontId="0" fillId="0" borderId="0" xfId="0" applyFont="1"/>
    <xf numFmtId="3" fontId="24" fillId="0" borderId="31" xfId="45" applyNumberFormat="1" applyFont="1" applyBorder="1" applyAlignment="1"/>
    <xf numFmtId="3" fontId="24" fillId="0" borderId="103" xfId="45" applyNumberFormat="1" applyFont="1" applyBorder="1" applyAlignment="1">
      <alignment wrapText="1"/>
    </xf>
    <xf numFmtId="3" fontId="24" fillId="0" borderId="104" xfId="45" applyNumberFormat="1" applyFont="1" applyBorder="1" applyAlignment="1">
      <alignment wrapText="1"/>
    </xf>
    <xf numFmtId="3" fontId="20" fillId="29" borderId="23" xfId="55" applyNumberFormat="1" applyFont="1" applyFill="1" applyBorder="1" applyAlignment="1">
      <alignment horizontal="right" wrapText="1"/>
    </xf>
    <xf numFmtId="168" fontId="25" fillId="0" borderId="23" xfId="48" applyNumberFormat="1" applyFont="1" applyFill="1" applyBorder="1" applyAlignment="1">
      <alignment horizontal="right" wrapText="1"/>
    </xf>
    <xf numFmtId="3" fontId="25" fillId="0" borderId="16" xfId="45" applyNumberFormat="1" applyFont="1" applyFill="1" applyBorder="1" applyAlignment="1"/>
    <xf numFmtId="0" fontId="20" fillId="0" borderId="77" xfId="55" applyFont="1" applyBorder="1" applyAlignment="1">
      <alignment horizontal="center" vertical="center" wrapText="1"/>
    </xf>
    <xf numFmtId="0" fontId="36" fillId="0" borderId="77" xfId="55" applyFont="1" applyBorder="1" applyAlignment="1">
      <alignment horizontal="center" vertical="center" wrapText="1"/>
    </xf>
    <xf numFmtId="0" fontId="36" fillId="0" borderId="100" xfId="55" applyFont="1" applyBorder="1" applyAlignment="1">
      <alignment horizontal="center" vertical="center" wrapText="1"/>
    </xf>
    <xf numFmtId="0" fontId="20" fillId="0" borderId="106" xfId="48" applyFont="1" applyBorder="1"/>
    <xf numFmtId="0" fontId="20" fillId="0" borderId="100" xfId="48" applyFont="1" applyBorder="1"/>
    <xf numFmtId="0" fontId="20" fillId="0" borderId="77" xfId="48" applyFont="1" applyBorder="1"/>
    <xf numFmtId="0" fontId="19" fillId="29" borderId="42" xfId="55" applyFont="1" applyFill="1" applyBorder="1" applyAlignment="1">
      <alignment wrapText="1"/>
    </xf>
    <xf numFmtId="0" fontId="19" fillId="0" borderId="15" xfId="48" applyFont="1" applyBorder="1"/>
    <xf numFmtId="0" fontId="19" fillId="0" borderId="102" xfId="48" applyFont="1" applyBorder="1"/>
    <xf numFmtId="0" fontId="19" fillId="0" borderId="20" xfId="48" applyFont="1" applyBorder="1" applyAlignment="1">
      <alignment wrapText="1"/>
    </xf>
    <xf numFmtId="0" fontId="19" fillId="0" borderId="31" xfId="48" applyFont="1" applyBorder="1"/>
    <xf numFmtId="0" fontId="20" fillId="0" borderId="66" xfId="48" applyFont="1" applyBorder="1"/>
    <xf numFmtId="0" fontId="19" fillId="0" borderId="95" xfId="48" applyFont="1" applyBorder="1"/>
    <xf numFmtId="0" fontId="19" fillId="0" borderId="80" xfId="48" applyFont="1" applyBorder="1"/>
    <xf numFmtId="3" fontId="19" fillId="0" borderId="76" xfId="48" applyNumberFormat="1" applyFont="1" applyBorder="1"/>
    <xf numFmtId="3" fontId="20" fillId="0" borderId="77" xfId="48" applyNumberFormat="1" applyFont="1" applyBorder="1"/>
    <xf numFmtId="3" fontId="20" fillId="0" borderId="106" xfId="48" applyNumberFormat="1" applyFont="1" applyBorder="1"/>
    <xf numFmtId="3" fontId="20" fillId="0" borderId="66" xfId="48" applyNumberFormat="1" applyFont="1" applyBorder="1"/>
    <xf numFmtId="3" fontId="20" fillId="0" borderId="100" xfId="48" applyNumberFormat="1" applyFont="1" applyBorder="1"/>
    <xf numFmtId="3" fontId="25" fillId="0" borderId="79" xfId="48" applyNumberFormat="1" applyFont="1" applyFill="1" applyBorder="1"/>
    <xf numFmtId="0" fontId="25" fillId="0" borderId="42" xfId="48" applyFont="1" applyBorder="1" applyAlignment="1">
      <alignment horizontal="left" wrapText="1"/>
    </xf>
    <xf numFmtId="3" fontId="19" fillId="0" borderId="35" xfId="45" applyNumberFormat="1" applyFont="1" applyFill="1" applyBorder="1" applyAlignment="1">
      <alignment wrapText="1"/>
    </xf>
    <xf numFmtId="0" fontId="25" fillId="0" borderId="107" xfId="48" applyFont="1" applyBorder="1" applyAlignment="1">
      <alignment wrapText="1"/>
    </xf>
    <xf numFmtId="0" fontId="19" fillId="0" borderId="0" xfId="48" applyFont="1" applyBorder="1"/>
    <xf numFmtId="0" fontId="19" fillId="0" borderId="108" xfId="48" applyFont="1" applyBorder="1"/>
    <xf numFmtId="0" fontId="0" fillId="0" borderId="0" xfId="52" applyFont="1" applyAlignment="1">
      <alignment wrapText="1"/>
    </xf>
    <xf numFmtId="0" fontId="19" fillId="0" borderId="0" xfId="47" applyFont="1" applyBorder="1" applyAlignment="1">
      <alignment wrapText="1"/>
    </xf>
    <xf numFmtId="0" fontId="19" fillId="0" borderId="42" xfId="47" applyFont="1" applyBorder="1" applyAlignment="1">
      <alignment wrapText="1"/>
    </xf>
    <xf numFmtId="0" fontId="19" fillId="0" borderId="32" xfId="47" applyFont="1" applyBorder="1"/>
    <xf numFmtId="0" fontId="19" fillId="0" borderId="27" xfId="47" applyFont="1" applyBorder="1" applyAlignment="1">
      <alignment wrapText="1"/>
    </xf>
    <xf numFmtId="0" fontId="19" fillId="0" borderId="12" xfId="47" applyFont="1" applyBorder="1"/>
    <xf numFmtId="0" fontId="20" fillId="0" borderId="28" xfId="47" applyFont="1" applyBorder="1"/>
    <xf numFmtId="0" fontId="20" fillId="0" borderId="10" xfId="47" applyFont="1" applyBorder="1"/>
    <xf numFmtId="0" fontId="19" fillId="0" borderId="109" xfId="0" applyFont="1" applyBorder="1" applyAlignment="1">
      <alignment wrapText="1"/>
    </xf>
    <xf numFmtId="0" fontId="19" fillId="0" borderId="110" xfId="0" applyFont="1" applyBorder="1"/>
    <xf numFmtId="0" fontId="19" fillId="0" borderId="111" xfId="0" applyFont="1" applyBorder="1"/>
    <xf numFmtId="0" fontId="19" fillId="0" borderId="112" xfId="0" applyFont="1" applyBorder="1" applyAlignment="1">
      <alignment wrapText="1"/>
    </xf>
    <xf numFmtId="3" fontId="20" fillId="0" borderId="38" xfId="47" applyNumberFormat="1" applyFont="1" applyBorder="1"/>
    <xf numFmtId="3" fontId="19" fillId="0" borderId="32" xfId="47" applyNumberFormat="1" applyFont="1" applyBorder="1"/>
    <xf numFmtId="3" fontId="19" fillId="0" borderId="16" xfId="47" applyNumberFormat="1" applyFont="1" applyBorder="1"/>
    <xf numFmtId="3" fontId="20" fillId="0" borderId="28" xfId="47" applyNumberFormat="1" applyFont="1" applyBorder="1"/>
    <xf numFmtId="3" fontId="20" fillId="0" borderId="10" xfId="47" applyNumberFormat="1" applyFont="1" applyBorder="1"/>
    <xf numFmtId="0" fontId="20" fillId="0" borderId="36" xfId="47" applyFont="1" applyBorder="1" applyAlignment="1">
      <alignment wrapText="1"/>
    </xf>
    <xf numFmtId="0" fontId="20" fillId="0" borderId="32" xfId="55" applyFont="1" applyBorder="1" applyAlignment="1">
      <alignment horizontal="center" vertical="center" wrapText="1"/>
    </xf>
    <xf numFmtId="0" fontId="20" fillId="0" borderId="12" xfId="55" applyFont="1" applyBorder="1" applyAlignment="1">
      <alignment horizontal="center" vertical="center" wrapText="1"/>
    </xf>
    <xf numFmtId="3" fontId="20" fillId="0" borderId="32" xfId="47" applyNumberFormat="1" applyFont="1" applyBorder="1"/>
    <xf numFmtId="3" fontId="20" fillId="0" borderId="11" xfId="47" applyNumberFormat="1" applyFont="1" applyBorder="1"/>
    <xf numFmtId="0" fontId="19" fillId="0" borderId="27" xfId="90" applyFont="1" applyBorder="1" applyAlignment="1">
      <alignment wrapText="1"/>
    </xf>
    <xf numFmtId="0" fontId="19" fillId="0" borderId="44" xfId="90" applyFont="1" applyBorder="1"/>
    <xf numFmtId="0" fontId="19" fillId="0" borderId="23" xfId="90" applyFont="1" applyBorder="1"/>
    <xf numFmtId="0" fontId="19" fillId="0" borderId="42" xfId="90" applyFont="1" applyBorder="1" applyAlignment="1">
      <alignment wrapText="1"/>
    </xf>
    <xf numFmtId="0" fontId="19" fillId="0" borderId="19" xfId="90" applyFont="1" applyBorder="1"/>
    <xf numFmtId="0" fontId="20" fillId="0" borderId="42" xfId="90" applyFont="1" applyBorder="1" applyAlignment="1">
      <alignment wrapText="1"/>
    </xf>
    <xf numFmtId="3" fontId="20" fillId="0" borderId="44" xfId="90" applyNumberFormat="1" applyFont="1" applyBorder="1"/>
    <xf numFmtId="3" fontId="20" fillId="0" borderId="19" xfId="90" applyNumberFormat="1" applyFont="1" applyBorder="1"/>
    <xf numFmtId="3" fontId="20" fillId="0" borderId="12" xfId="47" applyNumberFormat="1" applyFont="1" applyBorder="1"/>
    <xf numFmtId="0" fontId="19" fillId="0" borderId="30" xfId="47" applyFont="1" applyBorder="1"/>
    <xf numFmtId="0" fontId="19" fillId="0" borderId="113" xfId="47" applyFont="1" applyBorder="1"/>
    <xf numFmtId="0" fontId="19" fillId="0" borderId="54" xfId="47" applyFont="1" applyBorder="1"/>
    <xf numFmtId="0" fontId="19" fillId="0" borderId="11" xfId="47" applyFont="1" applyBorder="1"/>
    <xf numFmtId="0" fontId="20" fillId="0" borderId="45" xfId="47" applyFont="1" applyBorder="1"/>
    <xf numFmtId="0" fontId="19" fillId="0" borderId="44" xfId="47" applyFont="1" applyBorder="1"/>
    <xf numFmtId="0" fontId="19" fillId="0" borderId="19" xfId="47" applyFont="1" applyBorder="1"/>
    <xf numFmtId="0" fontId="19" fillId="0" borderId="31" xfId="47" applyFont="1" applyBorder="1"/>
    <xf numFmtId="0" fontId="19" fillId="0" borderId="114" xfId="47" applyFont="1" applyBorder="1"/>
    <xf numFmtId="3" fontId="20" fillId="0" borderId="44" xfId="47" applyNumberFormat="1" applyFont="1" applyBorder="1"/>
    <xf numFmtId="3" fontId="20" fillId="0" borderId="19" xfId="47" applyNumberFormat="1" applyFont="1" applyBorder="1"/>
    <xf numFmtId="0" fontId="19" fillId="0" borderId="50" xfId="47" applyFont="1" applyBorder="1"/>
    <xf numFmtId="0" fontId="19" fillId="0" borderId="17" xfId="47" applyFont="1" applyBorder="1"/>
    <xf numFmtId="3" fontId="19" fillId="0" borderId="44" xfId="47" applyNumberFormat="1" applyFont="1" applyBorder="1"/>
    <xf numFmtId="3" fontId="19" fillId="0" borderId="19" xfId="47" applyNumberFormat="1" applyFont="1" applyBorder="1"/>
    <xf numFmtId="3" fontId="20" fillId="0" borderId="50" xfId="47" applyNumberFormat="1" applyFont="1" applyBorder="1"/>
    <xf numFmtId="3" fontId="20" fillId="0" borderId="17" xfId="47" applyNumberFormat="1" applyFont="1" applyBorder="1"/>
    <xf numFmtId="0" fontId="19" fillId="0" borderId="105" xfId="47" applyFont="1" applyBorder="1"/>
    <xf numFmtId="3" fontId="20" fillId="0" borderId="52" xfId="47" applyNumberFormat="1" applyFont="1" applyBorder="1"/>
    <xf numFmtId="3" fontId="29" fillId="0" borderId="0" xfId="47" applyNumberFormat="1" applyFont="1"/>
    <xf numFmtId="0" fontId="29" fillId="0" borderId="0" xfId="92" applyFont="1"/>
    <xf numFmtId="0" fontId="29" fillId="0" borderId="0" xfId="92"/>
    <xf numFmtId="0" fontId="21" fillId="0" borderId="15" xfId="96" applyFont="1" applyBorder="1" applyAlignment="1">
      <alignment horizontal="center"/>
    </xf>
    <xf numFmtId="0" fontId="21" fillId="0" borderId="20" xfId="96" applyFont="1" applyBorder="1" applyAlignment="1">
      <alignment horizontal="center"/>
    </xf>
    <xf numFmtId="0" fontId="44" fillId="0" borderId="15" xfId="96" applyFont="1" applyBorder="1" applyAlignment="1">
      <alignment horizontal="center"/>
    </xf>
    <xf numFmtId="0" fontId="29" fillId="0" borderId="13" xfId="96" applyFont="1" applyBorder="1" applyAlignment="1">
      <alignment horizontal="center"/>
    </xf>
    <xf numFmtId="0" fontId="29" fillId="0" borderId="114" xfId="96" applyFont="1" applyBorder="1" applyAlignment="1">
      <alignment horizontal="center"/>
    </xf>
    <xf numFmtId="0" fontId="21" fillId="0" borderId="114" xfId="96" applyFont="1" applyBorder="1" applyAlignment="1">
      <alignment horizontal="center"/>
    </xf>
    <xf numFmtId="0" fontId="44" fillId="0" borderId="114" xfId="96" applyFont="1" applyBorder="1" applyAlignment="1">
      <alignment horizontal="center"/>
    </xf>
    <xf numFmtId="0" fontId="44" fillId="0" borderId="13" xfId="96" applyFont="1" applyBorder="1" applyAlignment="1">
      <alignment horizontal="center" wrapText="1"/>
    </xf>
    <xf numFmtId="0" fontId="29" fillId="0" borderId="12" xfId="96" applyFont="1" applyBorder="1" applyAlignment="1">
      <alignment horizontal="center"/>
    </xf>
    <xf numFmtId="0" fontId="29" fillId="0" borderId="19" xfId="96" applyFont="1" applyBorder="1" applyAlignment="1">
      <alignment horizontal="center"/>
    </xf>
    <xf numFmtId="0" fontId="21" fillId="0" borderId="19" xfId="96" applyFont="1" applyBorder="1" applyAlignment="1">
      <alignment horizontal="center"/>
    </xf>
    <xf numFmtId="0" fontId="29" fillId="0" borderId="19" xfId="96" applyFont="1" applyBorder="1" applyAlignment="1">
      <alignment horizontal="center" wrapText="1"/>
    </xf>
    <xf numFmtId="0" fontId="44" fillId="0" borderId="19" xfId="96" applyFont="1" applyBorder="1" applyAlignment="1">
      <alignment horizontal="center"/>
    </xf>
    <xf numFmtId="0" fontId="44" fillId="0" borderId="12" xfId="96" applyFont="1" applyBorder="1" applyAlignment="1">
      <alignment wrapText="1"/>
    </xf>
    <xf numFmtId="0" fontId="21" fillId="0" borderId="10" xfId="96" applyFont="1" applyBorder="1" applyAlignment="1">
      <alignment horizontal="center"/>
    </xf>
    <xf numFmtId="0" fontId="21" fillId="0" borderId="17" xfId="96" applyFont="1" applyBorder="1" applyAlignment="1">
      <alignment horizontal="center"/>
    </xf>
    <xf numFmtId="0" fontId="44" fillId="0" borderId="17" xfId="96" applyFont="1" applyBorder="1" applyAlignment="1">
      <alignment horizontal="center"/>
    </xf>
    <xf numFmtId="0" fontId="44" fillId="0" borderId="21" xfId="96" applyFont="1" applyBorder="1" applyAlignment="1">
      <alignment horizontal="center"/>
    </xf>
    <xf numFmtId="0" fontId="21" fillId="0" borderId="10" xfId="92" applyFont="1" applyBorder="1" applyAlignment="1">
      <alignment horizontal="center"/>
    </xf>
    <xf numFmtId="0" fontId="21" fillId="0" borderId="20" xfId="96" applyFont="1" applyBorder="1"/>
    <xf numFmtId="0" fontId="29" fillId="30" borderId="20" xfId="96" applyFont="1" applyFill="1" applyBorder="1"/>
    <xf numFmtId="0" fontId="29" fillId="0" borderId="113" xfId="96" applyFont="1" applyBorder="1"/>
    <xf numFmtId="0" fontId="29" fillId="0" borderId="115" xfId="96" applyFont="1" applyBorder="1"/>
    <xf numFmtId="0" fontId="14" fillId="0" borderId="115" xfId="96" applyFont="1" applyBorder="1"/>
    <xf numFmtId="0" fontId="29" fillId="0" borderId="10" xfId="92" applyFont="1" applyBorder="1"/>
    <xf numFmtId="0" fontId="21" fillId="0" borderId="114" xfId="96" applyFont="1" applyBorder="1"/>
    <xf numFmtId="0" fontId="29" fillId="30" borderId="114" xfId="96" applyFont="1" applyFill="1" applyBorder="1"/>
    <xf numFmtId="0" fontId="29" fillId="0" borderId="114" xfId="96" applyFont="1" applyBorder="1"/>
    <xf numFmtId="0" fontId="14" fillId="0" borderId="114" xfId="96" applyFont="1" applyBorder="1"/>
    <xf numFmtId="0" fontId="14" fillId="0" borderId="0" xfId="96" applyFont="1" applyBorder="1"/>
    <xf numFmtId="0" fontId="29" fillId="0" borderId="10" xfId="96" applyFont="1" applyBorder="1" applyAlignment="1">
      <alignment horizontal="center"/>
    </xf>
    <xf numFmtId="0" fontId="29" fillId="0" borderId="10" xfId="96" applyFont="1" applyBorder="1"/>
    <xf numFmtId="0" fontId="14" fillId="0" borderId="10" xfId="96" applyFont="1" applyBorder="1"/>
    <xf numFmtId="0" fontId="14" fillId="0" borderId="14" xfId="96" applyFont="1" applyBorder="1"/>
    <xf numFmtId="0" fontId="21" fillId="0" borderId="113" xfId="96" applyFont="1" applyBorder="1"/>
    <xf numFmtId="0" fontId="29" fillId="0" borderId="20" xfId="96" applyFont="1" applyBorder="1"/>
    <xf numFmtId="0" fontId="14" fillId="0" borderId="20" xfId="96" applyFont="1" applyBorder="1"/>
    <xf numFmtId="0" fontId="14" fillId="0" borderId="25" xfId="96" applyFont="1" applyBorder="1"/>
    <xf numFmtId="0" fontId="21" fillId="0" borderId="116" xfId="96" applyFont="1" applyBorder="1"/>
    <xf numFmtId="169" fontId="21" fillId="0" borderId="10" xfId="96" applyNumberFormat="1" applyFont="1" applyBorder="1"/>
    <xf numFmtId="0" fontId="29" fillId="0" borderId="12" xfId="92" applyFont="1" applyBorder="1" applyAlignment="1">
      <alignment wrapText="1"/>
    </xf>
    <xf numFmtId="0" fontId="29" fillId="0" borderId="12" xfId="92" applyFont="1" applyBorder="1" applyAlignment="1">
      <alignment horizontal="center"/>
    </xf>
    <xf numFmtId="3" fontId="29" fillId="0" borderId="10" xfId="96" applyNumberFormat="1" applyFont="1" applyBorder="1"/>
    <xf numFmtId="3" fontId="14" fillId="0" borderId="10" xfId="96" applyNumberFormat="1" applyFont="1" applyBorder="1"/>
    <xf numFmtId="169" fontId="44" fillId="0" borderId="10" xfId="96" applyNumberFormat="1" applyFont="1" applyBorder="1"/>
    <xf numFmtId="3" fontId="44" fillId="0" borderId="14" xfId="96" applyNumberFormat="1" applyFont="1" applyBorder="1"/>
    <xf numFmtId="3" fontId="29" fillId="0" borderId="10" xfId="92" applyNumberFormat="1" applyFont="1" applyBorder="1"/>
    <xf numFmtId="0" fontId="29" fillId="0" borderId="10" xfId="92" applyFont="1" applyBorder="1" applyAlignment="1">
      <alignment wrapText="1"/>
    </xf>
    <xf numFmtId="0" fontId="29" fillId="0" borderId="10" xfId="92" applyFont="1" applyBorder="1" applyAlignment="1">
      <alignment horizontal="center"/>
    </xf>
    <xf numFmtId="169" fontId="45" fillId="0" borderId="10" xfId="96" applyNumberFormat="1" applyFont="1" applyBorder="1"/>
    <xf numFmtId="3" fontId="45" fillId="0" borderId="14" xfId="96" applyNumberFormat="1" applyFont="1" applyBorder="1"/>
    <xf numFmtId="0" fontId="21" fillId="0" borderId="10" xfId="92" applyFont="1" applyBorder="1" applyAlignment="1">
      <alignment wrapText="1"/>
    </xf>
    <xf numFmtId="3" fontId="21" fillId="0" borderId="10" xfId="96" applyNumberFormat="1" applyFont="1" applyBorder="1"/>
    <xf numFmtId="0" fontId="21" fillId="0" borderId="0" xfId="92" applyFont="1"/>
    <xf numFmtId="0" fontId="29" fillId="0" borderId="15" xfId="92" applyFont="1" applyBorder="1" applyAlignment="1">
      <alignment horizontal="center"/>
    </xf>
    <xf numFmtId="3" fontId="14" fillId="0" borderId="14" xfId="96" applyNumberFormat="1" applyFont="1" applyBorder="1"/>
    <xf numFmtId="3" fontId="44" fillId="0" borderId="10" xfId="96" applyNumberFormat="1" applyFont="1" applyBorder="1"/>
    <xf numFmtId="0" fontId="21" fillId="0" borderId="10" xfId="96" applyFont="1" applyBorder="1"/>
    <xf numFmtId="0" fontId="29" fillId="30" borderId="10" xfId="96" applyFont="1" applyFill="1" applyBorder="1"/>
    <xf numFmtId="0" fontId="29" fillId="0" borderId="10" xfId="96" applyFont="1" applyBorder="1" applyAlignment="1">
      <alignment horizontal="left" wrapText="1"/>
    </xf>
    <xf numFmtId="3" fontId="29" fillId="0" borderId="10" xfId="96" applyNumberFormat="1" applyFont="1" applyBorder="1" applyAlignment="1">
      <alignment horizontal="right" wrapText="1"/>
    </xf>
    <xf numFmtId="3" fontId="14" fillId="0" borderId="10" xfId="96" applyNumberFormat="1" applyFont="1" applyBorder="1" applyAlignment="1">
      <alignment horizontal="right"/>
    </xf>
    <xf numFmtId="169" fontId="14" fillId="0" borderId="10" xfId="96" applyNumberFormat="1" applyFont="1" applyBorder="1"/>
    <xf numFmtId="0" fontId="29" fillId="0" borderId="10" xfId="96" applyFont="1" applyBorder="1" applyAlignment="1">
      <alignment wrapText="1"/>
    </xf>
    <xf numFmtId="3" fontId="29" fillId="0" borderId="10" xfId="96" applyNumberFormat="1" applyFont="1" applyBorder="1" applyAlignment="1">
      <alignment wrapText="1"/>
    </xf>
    <xf numFmtId="3" fontId="14" fillId="0" borderId="10" xfId="96" applyNumberFormat="1" applyFont="1" applyBorder="1" applyAlignment="1"/>
    <xf numFmtId="0" fontId="29" fillId="0" borderId="12" xfId="92" applyFont="1" applyFill="1" applyBorder="1" applyAlignment="1">
      <alignment wrapText="1"/>
    </xf>
    <xf numFmtId="0" fontId="29" fillId="0" borderId="12" xfId="92" applyFont="1" applyFill="1" applyBorder="1" applyAlignment="1">
      <alignment horizontal="center"/>
    </xf>
    <xf numFmtId="3" fontId="29" fillId="0" borderId="12" xfId="92" applyNumberFormat="1" applyFont="1" applyFill="1" applyBorder="1"/>
    <xf numFmtId="3" fontId="29" fillId="0" borderId="12" xfId="92" applyNumberFormat="1" applyFont="1" applyFill="1" applyBorder="1" applyAlignment="1">
      <alignment horizontal="right"/>
    </xf>
    <xf numFmtId="169" fontId="14" fillId="0" borderId="10" xfId="96" applyNumberFormat="1" applyFont="1" applyFill="1" applyBorder="1"/>
    <xf numFmtId="3" fontId="14" fillId="0" borderId="14" xfId="96" applyNumberFormat="1" applyFont="1" applyFill="1" applyBorder="1"/>
    <xf numFmtId="3" fontId="29" fillId="0" borderId="10" xfId="96" applyNumberFormat="1" applyFont="1" applyFill="1" applyBorder="1"/>
    <xf numFmtId="0" fontId="29" fillId="0" borderId="0" xfId="92" applyFont="1" applyFill="1"/>
    <xf numFmtId="0" fontId="29" fillId="0" borderId="10" xfId="92" applyFont="1" applyFill="1" applyBorder="1" applyAlignment="1">
      <alignment wrapText="1"/>
    </xf>
    <xf numFmtId="0" fontId="29" fillId="0" borderId="10" xfId="96" applyFont="1" applyFill="1" applyBorder="1" applyAlignment="1">
      <alignment horizontal="center"/>
    </xf>
    <xf numFmtId="169" fontId="29" fillId="0" borderId="10" xfId="96" applyNumberFormat="1" applyFont="1" applyFill="1" applyBorder="1"/>
    <xf numFmtId="3" fontId="29" fillId="0" borderId="12" xfId="92" applyNumberFormat="1" applyFont="1" applyBorder="1"/>
    <xf numFmtId="3" fontId="29" fillId="0" borderId="12" xfId="92" applyNumberFormat="1" applyFont="1" applyBorder="1" applyAlignment="1">
      <alignment horizontal="right"/>
    </xf>
    <xf numFmtId="0" fontId="29" fillId="0" borderId="10" xfId="96" applyFont="1" applyFill="1" applyBorder="1" applyAlignment="1">
      <alignment wrapText="1"/>
    </xf>
    <xf numFmtId="0" fontId="29" fillId="29" borderId="10" xfId="96" applyFont="1" applyFill="1" applyBorder="1" applyAlignment="1">
      <alignment horizontal="center"/>
    </xf>
    <xf numFmtId="169" fontId="29" fillId="0" borderId="10" xfId="96" applyNumberFormat="1" applyFont="1" applyBorder="1"/>
    <xf numFmtId="0" fontId="19" fillId="0" borderId="0" xfId="92" applyFont="1"/>
    <xf numFmtId="169" fontId="29" fillId="0" borderId="0" xfId="92" applyNumberFormat="1"/>
    <xf numFmtId="0" fontId="29" fillId="0" borderId="0" xfId="94"/>
    <xf numFmtId="0" fontId="46" fillId="0" borderId="117" xfId="95" applyFont="1" applyBorder="1" applyAlignment="1">
      <alignment horizontal="center"/>
    </xf>
    <xf numFmtId="0" fontId="46" fillId="0" borderId="118" xfId="95" applyFont="1" applyBorder="1" applyAlignment="1">
      <alignment horizontal="center"/>
    </xf>
    <xf numFmtId="0" fontId="46" fillId="0" borderId="91" xfId="95" applyFont="1" applyBorder="1" applyAlignment="1">
      <alignment horizontal="center"/>
    </xf>
    <xf numFmtId="0" fontId="47" fillId="0" borderId="119" xfId="95" applyFont="1" applyBorder="1"/>
    <xf numFmtId="0" fontId="47" fillId="0" borderId="120" xfId="95" applyFont="1" applyBorder="1"/>
    <xf numFmtId="0" fontId="48" fillId="0" borderId="120" xfId="95" applyFont="1" applyBorder="1" applyAlignment="1">
      <alignment horizontal="center"/>
    </xf>
    <xf numFmtId="0" fontId="46" fillId="0" borderId="120" xfId="95" applyFont="1" applyBorder="1" applyAlignment="1">
      <alignment horizontal="center"/>
    </xf>
    <xf numFmtId="0" fontId="46" fillId="0" borderId="31" xfId="95" applyFont="1" applyBorder="1" applyAlignment="1">
      <alignment horizontal="center"/>
    </xf>
    <xf numFmtId="0" fontId="46" fillId="0" borderId="121" xfId="95" applyFont="1" applyBorder="1" applyAlignment="1">
      <alignment horizontal="center"/>
    </xf>
    <xf numFmtId="0" fontId="46" fillId="0" borderId="122" xfId="95" applyFont="1" applyBorder="1" applyAlignment="1">
      <alignment horizontal="center"/>
    </xf>
    <xf numFmtId="0" fontId="46" fillId="0" borderId="123" xfId="95" applyFont="1" applyBorder="1" applyAlignment="1">
      <alignment horizontal="center"/>
    </xf>
    <xf numFmtId="0" fontId="44" fillId="0" borderId="26" xfId="95" applyFont="1" applyBorder="1" applyAlignment="1">
      <alignment horizontal="center"/>
    </xf>
    <xf numFmtId="0" fontId="44" fillId="0" borderId="23" xfId="95" applyFont="1" applyBorder="1" applyAlignment="1">
      <alignment wrapText="1"/>
    </xf>
    <xf numFmtId="0" fontId="44" fillId="0" borderId="23" xfId="95" applyFont="1" applyBorder="1"/>
    <xf numFmtId="169" fontId="49" fillId="0" borderId="23" xfId="95" applyNumberFormat="1" applyFont="1" applyBorder="1" applyAlignment="1">
      <alignment horizontal="right"/>
    </xf>
    <xf numFmtId="169" fontId="49" fillId="0" borderId="45" xfId="95" applyNumberFormat="1" applyFont="1" applyBorder="1" applyAlignment="1">
      <alignment horizontal="right"/>
    </xf>
    <xf numFmtId="0" fontId="14" fillId="0" borderId="26" xfId="95" applyFont="1" applyBorder="1" applyAlignment="1">
      <alignment horizontal="center"/>
    </xf>
    <xf numFmtId="0" fontId="14" fillId="0" borderId="23" xfId="95" applyFont="1" applyBorder="1"/>
    <xf numFmtId="169" fontId="45" fillId="0" borderId="23" xfId="95" applyNumberFormat="1" applyFont="1" applyBorder="1" applyAlignment="1">
      <alignment horizontal="right"/>
    </xf>
    <xf numFmtId="169" fontId="45" fillId="0" borderId="45" xfId="95" applyNumberFormat="1" applyFont="1" applyBorder="1" applyAlignment="1">
      <alignment horizontal="right"/>
    </xf>
    <xf numFmtId="0" fontId="49" fillId="0" borderId="26" xfId="95" applyFont="1" applyBorder="1" applyAlignment="1">
      <alignment horizontal="center" wrapText="1"/>
    </xf>
    <xf numFmtId="0" fontId="49" fillId="0" borderId="23" xfId="95" applyFont="1" applyBorder="1" applyAlignment="1">
      <alignment wrapText="1"/>
    </xf>
    <xf numFmtId="0" fontId="49" fillId="0" borderId="80" xfId="95" applyFont="1" applyBorder="1" applyAlignment="1">
      <alignment wrapText="1"/>
    </xf>
    <xf numFmtId="0" fontId="49" fillId="0" borderId="80" xfId="95" applyFont="1" applyBorder="1"/>
    <xf numFmtId="169" fontId="49" fillId="0" borderId="80" xfId="95" applyNumberFormat="1" applyFont="1" applyBorder="1"/>
    <xf numFmtId="0" fontId="29" fillId="0" borderId="23" xfId="94" applyBorder="1"/>
    <xf numFmtId="0" fontId="45" fillId="0" borderId="23" xfId="95" applyFont="1" applyBorder="1"/>
    <xf numFmtId="3" fontId="50" fillId="29" borderId="10" xfId="55" applyNumberFormat="1" applyFont="1" applyFill="1" applyBorder="1" applyAlignment="1">
      <alignment horizontal="right" wrapText="1"/>
    </xf>
    <xf numFmtId="0" fontId="45" fillId="0" borderId="23" xfId="95" applyFont="1" applyBorder="1" applyAlignment="1">
      <alignment wrapText="1"/>
    </xf>
    <xf numFmtId="3" fontId="50" fillId="29" borderId="11" xfId="55" applyNumberFormat="1" applyFont="1" applyFill="1" applyBorder="1" applyAlignment="1">
      <alignment horizontal="right" wrapText="1"/>
    </xf>
    <xf numFmtId="0" fontId="49" fillId="0" borderId="59" xfId="95" applyFont="1" applyBorder="1" applyAlignment="1">
      <alignment horizontal="center" wrapText="1"/>
    </xf>
    <xf numFmtId="0" fontId="49" fillId="0" borderId="79" xfId="95" applyFont="1" applyBorder="1" applyAlignment="1">
      <alignment wrapText="1"/>
    </xf>
    <xf numFmtId="0" fontId="14" fillId="0" borderId="79" xfId="95" applyFont="1" applyBorder="1"/>
    <xf numFmtId="169" fontId="45" fillId="0" borderId="79" xfId="95" applyNumberFormat="1" applyFont="1" applyBorder="1" applyAlignment="1">
      <alignment horizontal="right"/>
    </xf>
    <xf numFmtId="169" fontId="45" fillId="0" borderId="76" xfId="95" applyNumberFormat="1" applyFont="1" applyBorder="1" applyAlignment="1">
      <alignment horizontal="right"/>
    </xf>
    <xf numFmtId="0" fontId="44" fillId="0" borderId="65" xfId="95" applyFont="1" applyBorder="1" applyAlignment="1">
      <alignment horizontal="center"/>
    </xf>
    <xf numFmtId="0" fontId="44" fillId="0" borderId="67" xfId="95" applyFont="1" applyBorder="1"/>
    <xf numFmtId="3" fontId="44" fillId="0" borderId="67" xfId="95" applyNumberFormat="1" applyFont="1" applyBorder="1" applyAlignment="1">
      <alignment horizontal="right"/>
    </xf>
    <xf numFmtId="3" fontId="44" fillId="0" borderId="66" xfId="95" applyNumberFormat="1" applyFont="1" applyBorder="1" applyAlignment="1">
      <alignment horizontal="right"/>
    </xf>
    <xf numFmtId="0" fontId="29" fillId="0" borderId="0" xfId="93"/>
    <xf numFmtId="0" fontId="23" fillId="28" borderId="0" xfId="93" applyFont="1" applyFill="1" applyAlignment="1"/>
    <xf numFmtId="3" fontId="23" fillId="0" borderId="0" xfId="93" applyNumberFormat="1" applyFont="1" applyFill="1" applyAlignment="1"/>
    <xf numFmtId="0" fontId="19" fillId="0" borderId="0" xfId="93" applyFont="1" applyFill="1" applyBorder="1" applyAlignment="1"/>
    <xf numFmtId="0" fontId="19" fillId="0" borderId="0" xfId="93" applyFont="1" applyFill="1" applyAlignment="1"/>
    <xf numFmtId="0" fontId="19" fillId="0" borderId="22" xfId="93" applyFont="1" applyFill="1" applyBorder="1" applyAlignment="1"/>
    <xf numFmtId="0" fontId="51" fillId="0" borderId="10" xfId="93" applyFont="1" applyFill="1" applyBorder="1"/>
    <xf numFmtId="3" fontId="23" fillId="0" borderId="10" xfId="93" applyNumberFormat="1" applyFont="1" applyFill="1" applyBorder="1" applyAlignment="1">
      <alignment horizontal="right"/>
    </xf>
    <xf numFmtId="0" fontId="23" fillId="0" borderId="10" xfId="93" applyFont="1" applyFill="1" applyBorder="1" applyAlignment="1">
      <alignment horizontal="right"/>
    </xf>
    <xf numFmtId="0" fontId="19" fillId="0" borderId="10" xfId="93" applyFont="1" applyFill="1" applyBorder="1"/>
    <xf numFmtId="3" fontId="19" fillId="0" borderId="10" xfId="93" applyNumberFormat="1" applyFont="1" applyFill="1" applyBorder="1"/>
    <xf numFmtId="0" fontId="23" fillId="0" borderId="10" xfId="93" applyFont="1" applyFill="1" applyBorder="1"/>
    <xf numFmtId="3" fontId="23" fillId="0" borderId="10" xfId="93" applyNumberFormat="1" applyFont="1" applyFill="1" applyBorder="1"/>
    <xf numFmtId="0" fontId="19" fillId="0" borderId="0" xfId="93" applyFont="1" applyBorder="1"/>
    <xf numFmtId="3" fontId="19" fillId="0" borderId="0" xfId="93" applyNumberFormat="1" applyFont="1" applyBorder="1"/>
    <xf numFmtId="3" fontId="20" fillId="0" borderId="0" xfId="93" applyNumberFormat="1" applyFont="1"/>
    <xf numFmtId="0" fontId="20" fillId="0" borderId="0" xfId="93" applyFont="1"/>
    <xf numFmtId="0" fontId="19" fillId="0" borderId="0" xfId="93" applyFont="1"/>
    <xf numFmtId="0" fontId="23" fillId="0" borderId="22" xfId="93" applyFont="1" applyFill="1" applyBorder="1" applyAlignment="1"/>
    <xf numFmtId="3" fontId="19" fillId="0" borderId="0" xfId="93" applyNumberFormat="1" applyFont="1"/>
    <xf numFmtId="3" fontId="29" fillId="0" borderId="0" xfId="93" applyNumberFormat="1"/>
    <xf numFmtId="0" fontId="29" fillId="0" borderId="0" xfId="91" applyFont="1"/>
    <xf numFmtId="0" fontId="25" fillId="0" borderId="0" xfId="91" applyFont="1" applyAlignment="1">
      <alignment horizontal="justify" wrapText="1"/>
    </xf>
    <xf numFmtId="0" fontId="29" fillId="0" borderId="0" xfId="91" applyFont="1" applyAlignment="1">
      <alignment wrapText="1"/>
    </xf>
    <xf numFmtId="0" fontId="23" fillId="0" borderId="15" xfId="91" applyFont="1" applyBorder="1" applyAlignment="1">
      <alignment horizontal="left" wrapText="1"/>
    </xf>
    <xf numFmtId="0" fontId="23" fillId="0" borderId="15" xfId="91" applyFont="1" applyBorder="1" applyAlignment="1">
      <alignment horizontal="left"/>
    </xf>
    <xf numFmtId="0" fontId="20" fillId="0" borderId="10" xfId="91" applyFont="1" applyBorder="1" applyAlignment="1">
      <alignment horizontal="right"/>
    </xf>
    <xf numFmtId="0" fontId="19" fillId="0" borderId="10" xfId="91" applyFont="1" applyBorder="1" applyAlignment="1">
      <alignment wrapText="1"/>
    </xf>
    <xf numFmtId="0" fontId="19" fillId="0" borderId="10" xfId="91" applyFont="1" applyBorder="1" applyAlignment="1"/>
    <xf numFmtId="0" fontId="19" fillId="0" borderId="23" xfId="91" applyFont="1" applyBorder="1"/>
    <xf numFmtId="0" fontId="19" fillId="0" borderId="10" xfId="91" applyFont="1" applyBorder="1"/>
    <xf numFmtId="0" fontId="20" fillId="0" borderId="10" xfId="91" applyFont="1" applyBorder="1" applyAlignment="1">
      <alignment wrapText="1"/>
    </xf>
    <xf numFmtId="0" fontId="20" fillId="0" borderId="10" xfId="91" applyFont="1" applyBorder="1" applyAlignment="1"/>
    <xf numFmtId="1" fontId="20" fillId="0" borderId="10" xfId="91" applyNumberFormat="1" applyFont="1" applyBorder="1"/>
    <xf numFmtId="0" fontId="21" fillId="0" borderId="0" xfId="91" applyFont="1"/>
    <xf numFmtId="0" fontId="19" fillId="0" borderId="0" xfId="91" applyFont="1" applyAlignment="1">
      <alignment wrapText="1"/>
    </xf>
    <xf numFmtId="0" fontId="19" fillId="0" borderId="0" xfId="91" applyFont="1"/>
    <xf numFmtId="3" fontId="29" fillId="0" borderId="0" xfId="91" applyNumberFormat="1" applyFont="1"/>
    <xf numFmtId="0" fontId="25" fillId="0" borderId="0" xfId="0" applyFont="1"/>
    <xf numFmtId="3" fontId="25" fillId="0" borderId="0" xfId="0" applyNumberFormat="1" applyFont="1"/>
    <xf numFmtId="3" fontId="25" fillId="0" borderId="0" xfId="0" applyNumberFormat="1" applyFont="1" applyAlignment="1">
      <alignment horizontal="right"/>
    </xf>
    <xf numFmtId="0" fontId="24" fillId="0" borderId="10" xfId="0" applyFont="1" applyBorder="1" applyAlignment="1">
      <alignment horizontal="center"/>
    </xf>
    <xf numFmtId="3" fontId="24" fillId="0" borderId="10" xfId="0" applyNumberFormat="1" applyFont="1" applyBorder="1" applyAlignment="1">
      <alignment horizontal="center"/>
    </xf>
    <xf numFmtId="0" fontId="25" fillId="0" borderId="10" xfId="0" applyFont="1" applyBorder="1"/>
    <xf numFmtId="3" fontId="25" fillId="0" borderId="10" xfId="0" applyNumberFormat="1" applyFont="1" applyBorder="1"/>
    <xf numFmtId="0" fontId="24" fillId="0" borderId="10" xfId="0" applyFont="1" applyBorder="1"/>
    <xf numFmtId="3" fontId="24" fillId="0" borderId="10" xfId="0" applyNumberFormat="1" applyFont="1" applyBorder="1"/>
    <xf numFmtId="0" fontId="25" fillId="0" borderId="15" xfId="0" applyFont="1" applyBorder="1"/>
    <xf numFmtId="3" fontId="25" fillId="0" borderId="15" xfId="0" applyNumberFormat="1" applyFont="1" applyBorder="1"/>
    <xf numFmtId="0" fontId="24" fillId="0" borderId="12" xfId="0" applyFont="1" applyBorder="1" applyAlignment="1">
      <alignment horizontal="left"/>
    </xf>
    <xf numFmtId="3" fontId="25" fillId="0" borderId="12" xfId="0" applyNumberFormat="1" applyFont="1" applyBorder="1" applyAlignment="1">
      <alignment horizontal="right"/>
    </xf>
    <xf numFmtId="3" fontId="25" fillId="0" borderId="10" xfId="0" applyNumberFormat="1" applyFont="1" applyBorder="1" applyAlignment="1">
      <alignment horizontal="right"/>
    </xf>
    <xf numFmtId="3" fontId="25" fillId="0" borderId="15" xfId="0" applyNumberFormat="1" applyFont="1" applyBorder="1" applyAlignment="1">
      <alignment horizontal="right"/>
    </xf>
    <xf numFmtId="0" fontId="24" fillId="0" borderId="15" xfId="0" applyFont="1" applyBorder="1"/>
    <xf numFmtId="0" fontId="25" fillId="31" borderId="10" xfId="0" applyFont="1" applyFill="1" applyBorder="1"/>
    <xf numFmtId="0" fontId="29" fillId="0" borderId="0" xfId="93" applyAlignment="1">
      <alignment horizontal="center"/>
    </xf>
    <xf numFmtId="0" fontId="44" fillId="0" borderId="15" xfId="93" applyFont="1" applyBorder="1" applyAlignment="1">
      <alignment horizontal="center"/>
    </xf>
    <xf numFmtId="0" fontId="44" fillId="0" borderId="20" xfId="93" applyFont="1" applyBorder="1" applyAlignment="1">
      <alignment horizontal="center"/>
    </xf>
    <xf numFmtId="0" fontId="14" fillId="0" borderId="13" xfId="93" applyFont="1" applyBorder="1" applyAlignment="1">
      <alignment horizontal="center"/>
    </xf>
    <xf numFmtId="0" fontId="44" fillId="0" borderId="13" xfId="93" applyFont="1" applyBorder="1" applyAlignment="1">
      <alignment horizontal="center"/>
    </xf>
    <xf numFmtId="0" fontId="44" fillId="0" borderId="114" xfId="93" applyFont="1" applyBorder="1" applyAlignment="1">
      <alignment horizontal="center"/>
    </xf>
    <xf numFmtId="0" fontId="44" fillId="0" borderId="114" xfId="93" applyFont="1" applyBorder="1" applyAlignment="1">
      <alignment horizontal="center" wrapText="1"/>
    </xf>
    <xf numFmtId="0" fontId="14" fillId="0" borderId="12" xfId="93" applyFont="1" applyBorder="1" applyAlignment="1">
      <alignment horizontal="center"/>
    </xf>
    <xf numFmtId="0" fontId="44" fillId="0" borderId="19" xfId="93" applyFont="1" applyBorder="1" applyAlignment="1">
      <alignment horizontal="center"/>
    </xf>
    <xf numFmtId="0" fontId="14" fillId="0" borderId="19" xfId="93" applyFont="1" applyBorder="1" applyAlignment="1">
      <alignment horizontal="center"/>
    </xf>
    <xf numFmtId="0" fontId="44" fillId="0" borderId="10" xfId="93" applyFont="1" applyBorder="1" applyAlignment="1">
      <alignment horizontal="center"/>
    </xf>
    <xf numFmtId="0" fontId="44" fillId="0" borderId="10" xfId="93" applyFont="1" applyBorder="1" applyAlignment="1">
      <alignment wrapText="1"/>
    </xf>
    <xf numFmtId="0" fontId="14" fillId="30" borderId="10" xfId="93" applyFont="1" applyFill="1" applyBorder="1"/>
    <xf numFmtId="0" fontId="14" fillId="0" borderId="10" xfId="93" applyFont="1" applyBorder="1"/>
    <xf numFmtId="0" fontId="44" fillId="0" borderId="12" xfId="93" applyFont="1" applyBorder="1" applyAlignment="1">
      <alignment horizontal="center"/>
    </xf>
    <xf numFmtId="0" fontId="29" fillId="0" borderId="12" xfId="93" applyBorder="1"/>
    <xf numFmtId="0" fontId="14" fillId="0" borderId="12" xfId="93" applyFont="1" applyBorder="1"/>
    <xf numFmtId="0" fontId="44" fillId="0" borderId="10" xfId="93" applyFont="1" applyFill="1" applyBorder="1"/>
    <xf numFmtId="0" fontId="29" fillId="0" borderId="10" xfId="93" applyBorder="1"/>
    <xf numFmtId="0" fontId="14" fillId="0" borderId="15" xfId="93" applyFont="1" applyBorder="1"/>
    <xf numFmtId="3" fontId="44" fillId="0" borderId="10" xfId="93" applyNumberFormat="1" applyFont="1" applyBorder="1"/>
    <xf numFmtId="3" fontId="14" fillId="0" borderId="12" xfId="93" applyNumberFormat="1" applyFont="1" applyBorder="1"/>
    <xf numFmtId="3" fontId="14" fillId="0" borderId="10" xfId="93" applyNumberFormat="1" applyFont="1" applyBorder="1"/>
    <xf numFmtId="0" fontId="44" fillId="0" borderId="15" xfId="93" applyFont="1" applyFill="1" applyBorder="1"/>
    <xf numFmtId="3" fontId="44" fillId="0" borderId="15" xfId="93" applyNumberFormat="1" applyFont="1" applyBorder="1"/>
    <xf numFmtId="0" fontId="44" fillId="0" borderId="10" xfId="93" applyFont="1" applyBorder="1"/>
    <xf numFmtId="0" fontId="29" fillId="0" borderId="0" xfId="93" applyBorder="1"/>
    <xf numFmtId="3" fontId="14" fillId="0" borderId="15" xfId="93" applyNumberFormat="1" applyFont="1" applyBorder="1"/>
    <xf numFmtId="0" fontId="21" fillId="0" borderId="10" xfId="93" applyFont="1" applyBorder="1" applyAlignment="1">
      <alignment horizontal="center"/>
    </xf>
    <xf numFmtId="3" fontId="21" fillId="0" borderId="10" xfId="93" applyNumberFormat="1" applyFont="1" applyBorder="1"/>
    <xf numFmtId="3" fontId="19" fillId="29" borderId="23" xfId="49" applyNumberFormat="1" applyFont="1" applyFill="1" applyBorder="1"/>
    <xf numFmtId="0" fontId="19" fillId="0" borderId="26" xfId="49" applyFont="1" applyFill="1" applyBorder="1"/>
    <xf numFmtId="0" fontId="20" fillId="0" borderId="23" xfId="49" applyFont="1" applyBorder="1"/>
    <xf numFmtId="0" fontId="19" fillId="0" borderId="18" xfId="49" applyFont="1" applyBorder="1"/>
    <xf numFmtId="0" fontId="19" fillId="0" borderId="25" xfId="49" applyNumberFormat="1" applyFont="1" applyBorder="1"/>
    <xf numFmtId="0" fontId="19" fillId="0" borderId="25" xfId="49" applyFont="1" applyBorder="1"/>
    <xf numFmtId="2" fontId="19" fillId="0" borderId="25" xfId="49" applyNumberFormat="1" applyFont="1" applyBorder="1"/>
    <xf numFmtId="0" fontId="19" fillId="0" borderId="20" xfId="49" applyFont="1" applyBorder="1"/>
    <xf numFmtId="0" fontId="19" fillId="0" borderId="23" xfId="49" applyFont="1" applyFill="1" applyBorder="1" applyAlignment="1">
      <alignment vertical="center"/>
    </xf>
    <xf numFmtId="0" fontId="19" fillId="0" borderId="23" xfId="0" applyFont="1" applyBorder="1"/>
    <xf numFmtId="0" fontId="19" fillId="0" borderId="23" xfId="49" applyFont="1" applyFill="1" applyBorder="1"/>
    <xf numFmtId="2" fontId="20" fillId="0" borderId="23" xfId="49" applyNumberFormat="1" applyFont="1" applyFill="1" applyBorder="1" applyAlignment="1">
      <alignment horizontal="center" wrapText="1"/>
    </xf>
    <xf numFmtId="0" fontId="19" fillId="0" borderId="23" xfId="49" applyNumberFormat="1" applyFont="1" applyFill="1" applyBorder="1" applyAlignment="1">
      <alignment horizontal="center"/>
    </xf>
    <xf numFmtId="0" fontId="20" fillId="0" borderId="23" xfId="49" applyFont="1" applyFill="1" applyBorder="1"/>
    <xf numFmtId="0" fontId="20" fillId="0" borderId="26" xfId="47" applyFont="1" applyBorder="1" applyAlignment="1">
      <alignment wrapText="1"/>
    </xf>
    <xf numFmtId="0" fontId="19" fillId="0" borderId="26" xfId="47" applyFont="1" applyBorder="1" applyAlignment="1">
      <alignment wrapText="1"/>
    </xf>
    <xf numFmtId="0" fontId="20" fillId="0" borderId="47" xfId="47" applyFont="1" applyBorder="1" applyAlignment="1">
      <alignment wrapText="1"/>
    </xf>
    <xf numFmtId="0" fontId="36" fillId="0" borderId="101" xfId="55" applyFont="1" applyBorder="1" applyAlignment="1">
      <alignment horizontal="center" vertical="center" wrapText="1"/>
    </xf>
    <xf numFmtId="0" fontId="19" fillId="0" borderId="124" xfId="47" applyFont="1" applyBorder="1"/>
    <xf numFmtId="0" fontId="20" fillId="0" borderId="124" xfId="47" applyFont="1" applyBorder="1"/>
    <xf numFmtId="0" fontId="20" fillId="0" borderId="50" xfId="47" applyFont="1" applyBorder="1"/>
    <xf numFmtId="0" fontId="19" fillId="0" borderId="125" xfId="47" applyFont="1" applyBorder="1" applyAlignment="1">
      <alignment wrapText="1"/>
    </xf>
    <xf numFmtId="0" fontId="19" fillId="0" borderId="104" xfId="47" applyFont="1" applyBorder="1" applyAlignment="1">
      <alignment wrapText="1"/>
    </xf>
    <xf numFmtId="0" fontId="20" fillId="0" borderId="104" xfId="47" applyFont="1" applyBorder="1" applyAlignment="1">
      <alignment wrapText="1"/>
    </xf>
    <xf numFmtId="0" fontId="20" fillId="0" borderId="126" xfId="47" applyFont="1" applyBorder="1" applyAlignment="1">
      <alignment wrapText="1"/>
    </xf>
    <xf numFmtId="0" fontId="20" fillId="0" borderId="68" xfId="47" applyFont="1" applyBorder="1" applyAlignment="1">
      <alignment wrapText="1"/>
    </xf>
    <xf numFmtId="0" fontId="19" fillId="0" borderId="99" xfId="47" applyFont="1" applyBorder="1"/>
    <xf numFmtId="0" fontId="20" fillId="0" borderId="65" xfId="47" applyFont="1" applyBorder="1" applyAlignment="1">
      <alignment wrapText="1"/>
    </xf>
    <xf numFmtId="0" fontId="20" fillId="0" borderId="69" xfId="47" applyFont="1" applyBorder="1" applyAlignment="1">
      <alignment wrapText="1"/>
    </xf>
    <xf numFmtId="0" fontId="19" fillId="0" borderId="27" xfId="47" applyFont="1" applyFill="1" applyBorder="1" applyAlignment="1">
      <alignment wrapText="1"/>
    </xf>
    <xf numFmtId="3" fontId="24" fillId="0" borderId="54" xfId="45" applyNumberFormat="1" applyFont="1" applyBorder="1" applyAlignment="1"/>
    <xf numFmtId="3" fontId="24" fillId="0" borderId="127" xfId="45" applyNumberFormat="1" applyFont="1" applyBorder="1" applyAlignment="1"/>
    <xf numFmtId="0" fontId="19" fillId="0" borderId="0" xfId="0" applyFont="1"/>
    <xf numFmtId="0" fontId="20" fillId="0" borderId="26" xfId="49" applyFont="1" applyFill="1" applyBorder="1"/>
    <xf numFmtId="3" fontId="20" fillId="0" borderId="23" xfId="49" applyNumberFormat="1" applyFont="1" applyFill="1" applyBorder="1"/>
    <xf numFmtId="3" fontId="20" fillId="29" borderId="23" xfId="49" applyNumberFormat="1" applyFont="1" applyFill="1" applyBorder="1"/>
    <xf numFmtId="3" fontId="20" fillId="29" borderId="45" xfId="49" applyNumberFormat="1" applyFont="1" applyFill="1" applyBorder="1" applyAlignment="1">
      <alignment horizontal="right"/>
    </xf>
    <xf numFmtId="4" fontId="20" fillId="0" borderId="23" xfId="49" applyNumberFormat="1" applyFont="1" applyFill="1" applyBorder="1"/>
    <xf numFmtId="3" fontId="20" fillId="0" borderId="45" xfId="0" applyNumberFormat="1" applyFont="1" applyBorder="1" applyAlignment="1">
      <alignment horizontal="right"/>
    </xf>
    <xf numFmtId="4" fontId="19" fillId="0" borderId="23" xfId="49" applyNumberFormat="1" applyFont="1" applyFill="1" applyBorder="1"/>
    <xf numFmtId="3" fontId="19" fillId="0" borderId="45" xfId="0" applyNumberFormat="1" applyFont="1" applyBorder="1" applyAlignment="1">
      <alignment horizontal="right"/>
    </xf>
    <xf numFmtId="3" fontId="19" fillId="29" borderId="45" xfId="49" applyNumberFormat="1" applyFont="1" applyFill="1" applyBorder="1" applyAlignment="1">
      <alignment horizontal="right"/>
    </xf>
    <xf numFmtId="0" fontId="20" fillId="0" borderId="26" xfId="51" applyFont="1" applyFill="1" applyBorder="1"/>
    <xf numFmtId="0" fontId="19" fillId="0" borderId="26" xfId="51" applyFont="1" applyFill="1" applyBorder="1"/>
    <xf numFmtId="3" fontId="19" fillId="0" borderId="23" xfId="49" applyNumberFormat="1" applyFont="1" applyFill="1" applyBorder="1"/>
    <xf numFmtId="166" fontId="19" fillId="29" borderId="23" xfId="49" applyNumberFormat="1" applyFont="1" applyFill="1" applyBorder="1"/>
    <xf numFmtId="3" fontId="19" fillId="0" borderId="45" xfId="49" applyNumberFormat="1" applyFont="1" applyBorder="1"/>
    <xf numFmtId="166" fontId="20" fillId="29" borderId="23" xfId="49" applyNumberFormat="1" applyFont="1" applyFill="1" applyBorder="1"/>
    <xf numFmtId="3" fontId="19" fillId="0" borderId="45" xfId="49" applyNumberFormat="1" applyFont="1" applyFill="1" applyBorder="1"/>
    <xf numFmtId="0" fontId="20" fillId="0" borderId="26" xfId="0" applyFont="1" applyBorder="1"/>
    <xf numFmtId="3" fontId="20" fillId="0" borderId="45" xfId="49" applyNumberFormat="1" applyFont="1" applyBorder="1"/>
    <xf numFmtId="0" fontId="19" fillId="0" borderId="26" xfId="0" applyFont="1" applyBorder="1"/>
    <xf numFmtId="3" fontId="19" fillId="0" borderId="45" xfId="0" applyNumberFormat="1" applyFont="1" applyBorder="1"/>
    <xf numFmtId="3" fontId="20" fillId="29" borderId="45" xfId="49" applyNumberFormat="1" applyFont="1" applyFill="1" applyBorder="1"/>
    <xf numFmtId="2" fontId="19" fillId="0" borderId="23" xfId="49" applyNumberFormat="1" applyFont="1" applyFill="1" applyBorder="1"/>
    <xf numFmtId="3" fontId="19" fillId="29" borderId="45" xfId="49" applyNumberFormat="1" applyFont="1" applyFill="1" applyBorder="1"/>
    <xf numFmtId="0" fontId="19" fillId="0" borderId="23" xfId="49" applyFont="1" applyBorder="1"/>
    <xf numFmtId="0" fontId="22" fillId="0" borderId="26" xfId="49" applyFont="1" applyFill="1" applyBorder="1"/>
    <xf numFmtId="165" fontId="19" fillId="0" borderId="23" xfId="49" applyNumberFormat="1" applyFont="1" applyFill="1" applyBorder="1"/>
    <xf numFmtId="0" fontId="19" fillId="0" borderId="26" xfId="49" applyFont="1" applyFill="1" applyBorder="1" applyAlignment="1">
      <alignment wrapText="1"/>
    </xf>
    <xf numFmtId="0" fontId="22" fillId="0" borderId="23" xfId="49" applyFont="1" applyFill="1" applyBorder="1"/>
    <xf numFmtId="3" fontId="22" fillId="0" borderId="23" xfId="49" applyNumberFormat="1" applyFont="1" applyFill="1" applyBorder="1"/>
    <xf numFmtId="3" fontId="22" fillId="29" borderId="23" xfId="49" applyNumberFormat="1" applyFont="1" applyFill="1" applyBorder="1"/>
    <xf numFmtId="2" fontId="20" fillId="0" borderId="23" xfId="49" applyNumberFormat="1" applyFont="1" applyFill="1" applyBorder="1"/>
    <xf numFmtId="1" fontId="19" fillId="0" borderId="23" xfId="49" applyNumberFormat="1" applyFont="1" applyFill="1" applyBorder="1"/>
    <xf numFmtId="0" fontId="19" fillId="0" borderId="45" xfId="49" applyFont="1" applyBorder="1"/>
    <xf numFmtId="3" fontId="20" fillId="0" borderId="26" xfId="49" applyNumberFormat="1" applyFont="1" applyFill="1" applyBorder="1"/>
    <xf numFmtId="3" fontId="19" fillId="0" borderId="26" xfId="49" applyNumberFormat="1" applyFont="1" applyFill="1" applyBorder="1"/>
    <xf numFmtId="0" fontId="20" fillId="0" borderId="47" xfId="49" applyFont="1" applyFill="1" applyBorder="1"/>
    <xf numFmtId="0" fontId="19" fillId="0" borderId="48" xfId="49" applyFont="1" applyBorder="1"/>
    <xf numFmtId="3" fontId="20" fillId="0" borderId="49" xfId="49" applyNumberFormat="1" applyFont="1" applyBorder="1"/>
    <xf numFmtId="0" fontId="20" fillId="0" borderId="72" xfId="49" applyFont="1" applyFill="1" applyBorder="1" applyAlignment="1">
      <alignment horizontal="center" wrapText="1"/>
    </xf>
    <xf numFmtId="0" fontId="20" fillId="0" borderId="81" xfId="49" applyNumberFormat="1" applyFont="1" applyFill="1" applyBorder="1" applyAlignment="1">
      <alignment horizontal="center" wrapText="1"/>
    </xf>
    <xf numFmtId="0" fontId="20" fillId="0" borderId="81" xfId="49" applyFont="1" applyFill="1" applyBorder="1" applyAlignment="1">
      <alignment horizontal="center" wrapText="1"/>
    </xf>
    <xf numFmtId="2" fontId="20" fillId="0" borderId="81" xfId="49" applyNumberFormat="1" applyFont="1" applyFill="1" applyBorder="1" applyAlignment="1">
      <alignment horizontal="center" wrapText="1"/>
    </xf>
    <xf numFmtId="0" fontId="20" fillId="0" borderId="81" xfId="49" applyFont="1" applyFill="1" applyBorder="1" applyAlignment="1">
      <alignment vertical="center"/>
    </xf>
    <xf numFmtId="0" fontId="20" fillId="29" borderId="81" xfId="49" applyFont="1" applyFill="1" applyBorder="1" applyAlignment="1">
      <alignment vertical="center"/>
    </xf>
    <xf numFmtId="0" fontId="20" fillId="29" borderId="82" xfId="49" applyFont="1" applyFill="1" applyBorder="1" applyAlignment="1">
      <alignment vertical="center"/>
    </xf>
    <xf numFmtId="0" fontId="19" fillId="0" borderId="26" xfId="49" applyFont="1" applyFill="1" applyBorder="1" applyAlignment="1">
      <alignment horizontal="center"/>
    </xf>
    <xf numFmtId="0" fontId="19" fillId="29" borderId="45" xfId="49" applyFont="1" applyFill="1" applyBorder="1" applyAlignment="1">
      <alignment vertical="center"/>
    </xf>
    <xf numFmtId="166" fontId="19" fillId="0" borderId="23" xfId="49" applyNumberFormat="1" applyFont="1" applyFill="1" applyBorder="1"/>
    <xf numFmtId="0" fontId="20" fillId="0" borderId="26" xfId="49" applyFont="1" applyFill="1" applyBorder="1" applyAlignment="1">
      <alignment horizontal="center"/>
    </xf>
    <xf numFmtId="0" fontId="20" fillId="0" borderId="23" xfId="49" applyNumberFormat="1" applyFont="1" applyFill="1" applyBorder="1" applyAlignment="1">
      <alignment horizontal="center"/>
    </xf>
    <xf numFmtId="3" fontId="20" fillId="0" borderId="45" xfId="49" applyNumberFormat="1" applyFont="1" applyFill="1" applyBorder="1"/>
    <xf numFmtId="2" fontId="19" fillId="0" borderId="23" xfId="49" applyNumberFormat="1" applyFont="1" applyBorder="1"/>
    <xf numFmtId="0" fontId="20" fillId="0" borderId="26" xfId="49" applyFont="1" applyFill="1" applyBorder="1" applyAlignment="1">
      <alignment horizontal="center" wrapText="1"/>
    </xf>
    <xf numFmtId="0" fontId="20" fillId="0" borderId="23" xfId="49" applyNumberFormat="1" applyFont="1" applyFill="1" applyBorder="1" applyAlignment="1">
      <alignment horizontal="center" wrapText="1"/>
    </xf>
    <xf numFmtId="0" fontId="20" fillId="0" borderId="23" xfId="49" applyFont="1" applyFill="1" applyBorder="1" applyAlignment="1">
      <alignment horizontal="center" wrapText="1"/>
    </xf>
    <xf numFmtId="0" fontId="20" fillId="0" borderId="23" xfId="49" applyFont="1" applyFill="1" applyBorder="1" applyAlignment="1">
      <alignment vertical="center"/>
    </xf>
    <xf numFmtId="0" fontId="20" fillId="29" borderId="23" xfId="49" applyFont="1" applyFill="1" applyBorder="1" applyAlignment="1">
      <alignment vertical="center"/>
    </xf>
    <xf numFmtId="0" fontId="20" fillId="29" borderId="45" xfId="49" applyFont="1" applyFill="1" applyBorder="1" applyAlignment="1">
      <alignment vertical="center"/>
    </xf>
    <xf numFmtId="0" fontId="20" fillId="0" borderId="26" xfId="49" applyFont="1" applyBorder="1"/>
    <xf numFmtId="3" fontId="20" fillId="0" borderId="23" xfId="49" applyNumberFormat="1" applyFont="1" applyFill="1" applyBorder="1" applyAlignment="1"/>
    <xf numFmtId="3" fontId="20" fillId="0" borderId="45" xfId="49" applyNumberFormat="1" applyFont="1" applyFill="1" applyBorder="1" applyAlignment="1"/>
    <xf numFmtId="0" fontId="19" fillId="0" borderId="26" xfId="49" applyFont="1" applyBorder="1"/>
    <xf numFmtId="167" fontId="20" fillId="0" borderId="23" xfId="49" applyNumberFormat="1" applyFont="1" applyFill="1" applyBorder="1"/>
    <xf numFmtId="3" fontId="23" fillId="29" borderId="45" xfId="49" applyNumberFormat="1" applyFont="1" applyFill="1" applyBorder="1"/>
    <xf numFmtId="0" fontId="19" fillId="0" borderId="23" xfId="49" applyFont="1" applyFill="1" applyBorder="1" applyAlignment="1">
      <alignment wrapText="1"/>
    </xf>
    <xf numFmtId="0" fontId="22" fillId="0" borderId="23" xfId="49" applyFont="1" applyFill="1" applyBorder="1" applyAlignment="1">
      <alignment wrapText="1"/>
    </xf>
    <xf numFmtId="2" fontId="22" fillId="0" borderId="23" xfId="49" applyNumberFormat="1" applyFont="1" applyFill="1" applyBorder="1"/>
    <xf numFmtId="3" fontId="22" fillId="29" borderId="45" xfId="49" applyNumberFormat="1" applyFont="1" applyFill="1" applyBorder="1"/>
    <xf numFmtId="1" fontId="20" fillId="0" borderId="23" xfId="49" applyNumberFormat="1" applyFont="1" applyFill="1" applyBorder="1"/>
    <xf numFmtId="0" fontId="20" fillId="0" borderId="23" xfId="49" applyFont="1" applyFill="1" applyBorder="1" applyAlignment="1">
      <alignment horizontal="center"/>
    </xf>
    <xf numFmtId="0" fontId="19" fillId="0" borderId="23" xfId="49" applyFont="1" applyFill="1" applyBorder="1" applyAlignment="1">
      <alignment horizontal="center"/>
    </xf>
    <xf numFmtId="4" fontId="19" fillId="29" borderId="23" xfId="49" applyNumberFormat="1" applyFont="1" applyFill="1" applyBorder="1"/>
    <xf numFmtId="0" fontId="19" fillId="0" borderId="47" xfId="49" applyFont="1" applyFill="1" applyBorder="1" applyAlignment="1">
      <alignment horizontal="center"/>
    </xf>
    <xf numFmtId="0" fontId="19" fillId="0" borderId="48" xfId="49" applyNumberFormat="1" applyFont="1" applyFill="1" applyBorder="1" applyAlignment="1">
      <alignment horizontal="center"/>
    </xf>
    <xf numFmtId="0" fontId="20" fillId="0" borderId="48" xfId="49" applyFont="1" applyFill="1" applyBorder="1" applyAlignment="1">
      <alignment wrapText="1"/>
    </xf>
    <xf numFmtId="2" fontId="19" fillId="0" borderId="48" xfId="49" applyNumberFormat="1" applyFont="1" applyFill="1" applyBorder="1"/>
    <xf numFmtId="0" fontId="19" fillId="0" borderId="48" xfId="49" applyFont="1" applyFill="1" applyBorder="1"/>
    <xf numFmtId="3" fontId="19" fillId="0" borderId="48" xfId="49" applyNumberFormat="1" applyFont="1" applyFill="1" applyBorder="1"/>
    <xf numFmtId="0" fontId="0" fillId="0" borderId="11" xfId="0" applyBorder="1" applyAlignment="1"/>
    <xf numFmtId="0" fontId="0" fillId="0" borderId="0" xfId="0" applyAlignment="1"/>
    <xf numFmtId="0" fontId="36" fillId="0" borderId="23" xfId="55" applyFont="1" applyBorder="1" applyAlignment="1">
      <alignment horizontal="center" vertical="center" wrapText="1"/>
    </xf>
    <xf numFmtId="3" fontId="19" fillId="0" borderId="23" xfId="48" applyNumberFormat="1" applyFont="1" applyBorder="1"/>
    <xf numFmtId="0" fontId="20" fillId="0" borderId="23" xfId="55" applyFont="1" applyBorder="1"/>
    <xf numFmtId="0" fontId="20" fillId="0" borderId="72" xfId="55" applyFont="1" applyBorder="1" applyAlignment="1">
      <alignment wrapText="1"/>
    </xf>
    <xf numFmtId="0" fontId="36" fillId="0" borderId="45" xfId="55" applyFont="1" applyBorder="1" applyAlignment="1">
      <alignment horizontal="center" vertical="center" wrapText="1"/>
    </xf>
    <xf numFmtId="3" fontId="19" fillId="0" borderId="45" xfId="55" applyNumberFormat="1" applyFont="1" applyBorder="1"/>
    <xf numFmtId="3" fontId="20" fillId="0" borderId="45" xfId="55" applyNumberFormat="1" applyFont="1" applyBorder="1" applyAlignment="1">
      <alignment horizontal="right"/>
    </xf>
    <xf numFmtId="3" fontId="20" fillId="0" borderId="45" xfId="55" applyNumberFormat="1" applyFont="1" applyBorder="1"/>
    <xf numFmtId="3" fontId="20" fillId="0" borderId="49" xfId="55" applyNumberFormat="1" applyFont="1" applyBorder="1"/>
    <xf numFmtId="0" fontId="20" fillId="0" borderId="128" xfId="55" applyFont="1" applyBorder="1" applyAlignment="1">
      <alignment wrapText="1"/>
    </xf>
    <xf numFmtId="0" fontId="19" fillId="0" borderId="78" xfId="55" applyFont="1" applyBorder="1" applyAlignment="1">
      <alignment horizontal="center" vertical="center" wrapText="1"/>
    </xf>
    <xf numFmtId="0" fontId="19" fillId="0" borderId="78" xfId="55" applyFont="1" applyBorder="1"/>
    <xf numFmtId="0" fontId="19" fillId="0" borderId="78" xfId="55" applyFont="1" applyBorder="1" applyAlignment="1">
      <alignment wrapText="1"/>
    </xf>
    <xf numFmtId="0" fontId="20" fillId="0" borderId="78" xfId="55" applyFont="1" applyBorder="1" applyAlignment="1">
      <alignment wrapText="1"/>
    </xf>
    <xf numFmtId="0" fontId="19" fillId="29" borderId="78" xfId="55" applyFont="1" applyFill="1" applyBorder="1"/>
    <xf numFmtId="0" fontId="19" fillId="0" borderId="78" xfId="55" applyFont="1" applyFill="1" applyBorder="1"/>
    <xf numFmtId="3" fontId="19" fillId="0" borderId="78" xfId="55" applyNumberFormat="1" applyFont="1" applyFill="1" applyBorder="1"/>
    <xf numFmtId="0" fontId="20" fillId="0" borderId="78" xfId="55" applyFont="1" applyBorder="1"/>
    <xf numFmtId="0" fontId="20" fillId="0" borderId="129" xfId="55" applyFont="1" applyBorder="1"/>
    <xf numFmtId="3" fontId="20" fillId="0" borderId="78" xfId="55" applyNumberFormat="1" applyFont="1" applyBorder="1"/>
    <xf numFmtId="3" fontId="20" fillId="0" borderId="24" xfId="55" applyNumberFormat="1" applyFont="1" applyBorder="1"/>
    <xf numFmtId="0" fontId="36" fillId="0" borderId="24" xfId="55" applyFont="1" applyBorder="1" applyAlignment="1">
      <alignment horizontal="center" vertical="center" wrapText="1"/>
    </xf>
    <xf numFmtId="3" fontId="19" fillId="0" borderId="24" xfId="55" applyNumberFormat="1" applyFont="1" applyBorder="1" applyAlignment="1">
      <alignment horizontal="right"/>
    </xf>
    <xf numFmtId="3" fontId="20" fillId="0" borderId="24" xfId="55" applyNumberFormat="1" applyFont="1" applyBorder="1" applyAlignment="1">
      <alignment horizontal="right"/>
    </xf>
    <xf numFmtId="3" fontId="20" fillId="0" borderId="93" xfId="55" applyNumberFormat="1" applyFont="1" applyBorder="1"/>
    <xf numFmtId="3" fontId="19" fillId="0" borderId="45" xfId="55" applyNumberFormat="1" applyFont="1" applyFill="1" applyBorder="1"/>
    <xf numFmtId="0" fontId="21" fillId="0" borderId="78" xfId="55" applyFont="1" applyBorder="1" applyAlignment="1">
      <alignment horizontal="center" vertical="center" wrapText="1"/>
    </xf>
    <xf numFmtId="3" fontId="19" fillId="29" borderId="23" xfId="55" applyNumberFormat="1" applyFont="1" applyFill="1" applyBorder="1" applyAlignment="1">
      <alignment horizontal="right" wrapText="1"/>
    </xf>
    <xf numFmtId="4" fontId="19" fillId="29" borderId="23" xfId="55" applyNumberFormat="1" applyFont="1" applyFill="1" applyBorder="1" applyAlignment="1">
      <alignment horizontal="right" wrapText="1"/>
    </xf>
    <xf numFmtId="3" fontId="20" fillId="29" borderId="45" xfId="55" applyNumberFormat="1" applyFont="1" applyFill="1" applyBorder="1" applyAlignment="1">
      <alignment horizontal="right" wrapText="1"/>
    </xf>
    <xf numFmtId="3" fontId="19" fillId="29" borderId="45" xfId="55" applyNumberFormat="1" applyFont="1" applyFill="1" applyBorder="1" applyAlignment="1">
      <alignment horizontal="right" wrapText="1"/>
    </xf>
    <xf numFmtId="4" fontId="19" fillId="29" borderId="45" xfId="55" applyNumberFormat="1" applyFont="1" applyFill="1" applyBorder="1" applyAlignment="1">
      <alignment horizontal="right" wrapText="1"/>
    </xf>
    <xf numFmtId="4" fontId="19" fillId="29" borderId="48" xfId="55" applyNumberFormat="1" applyFont="1" applyFill="1" applyBorder="1" applyAlignment="1">
      <alignment horizontal="right" wrapText="1"/>
    </xf>
    <xf numFmtId="3" fontId="19" fillId="29" borderId="48" xfId="55" applyNumberFormat="1" applyFont="1" applyFill="1" applyBorder="1" applyAlignment="1">
      <alignment horizontal="right" wrapText="1"/>
    </xf>
    <xf numFmtId="3" fontId="19" fillId="29" borderId="49" xfId="55" applyNumberFormat="1" applyFont="1" applyFill="1" applyBorder="1" applyAlignment="1">
      <alignment horizontal="right" wrapText="1"/>
    </xf>
    <xf numFmtId="3" fontId="19" fillId="0" borderId="23" xfId="55" applyNumberFormat="1" applyFont="1" applyFill="1" applyBorder="1" applyAlignment="1">
      <alignment horizontal="right" wrapText="1"/>
    </xf>
    <xf numFmtId="3" fontId="20" fillId="0" borderId="23" xfId="55" applyNumberFormat="1" applyFont="1" applyFill="1" applyBorder="1" applyAlignment="1">
      <alignment horizontal="right" wrapText="1"/>
    </xf>
    <xf numFmtId="0" fontId="20" fillId="29" borderId="23" xfId="55" applyFont="1" applyFill="1" applyBorder="1" applyAlignment="1">
      <alignment vertical="center"/>
    </xf>
    <xf numFmtId="0" fontId="19" fillId="29" borderId="23" xfId="55" applyFont="1" applyFill="1" applyBorder="1" applyAlignment="1">
      <alignment vertical="center" wrapText="1"/>
    </xf>
    <xf numFmtId="0" fontId="19" fillId="29" borderId="23" xfId="55" applyFont="1" applyFill="1" applyBorder="1" applyAlignment="1">
      <alignment vertical="center"/>
    </xf>
    <xf numFmtId="0" fontId="19" fillId="0" borderId="23" xfId="55" applyNumberFormat="1" applyFont="1" applyFill="1" applyBorder="1" applyAlignment="1">
      <alignment horizontal="right" wrapText="1"/>
    </xf>
    <xf numFmtId="3" fontId="19" fillId="29" borderId="23" xfId="55" applyNumberFormat="1" applyFont="1" applyFill="1" applyBorder="1"/>
    <xf numFmtId="0" fontId="20" fillId="0" borderId="23" xfId="55" applyFont="1" applyFill="1" applyBorder="1"/>
    <xf numFmtId="4" fontId="19" fillId="0" borderId="23" xfId="55" applyNumberFormat="1" applyFont="1" applyFill="1" applyBorder="1" applyAlignment="1">
      <alignment horizontal="right" wrapText="1"/>
    </xf>
    <xf numFmtId="0" fontId="19" fillId="29" borderId="81" xfId="55" applyFont="1" applyFill="1" applyBorder="1"/>
    <xf numFmtId="0" fontId="20" fillId="29" borderId="45" xfId="55" applyFont="1" applyFill="1" applyBorder="1"/>
    <xf numFmtId="0" fontId="20" fillId="29" borderId="45" xfId="55" applyFont="1" applyFill="1" applyBorder="1" applyAlignment="1">
      <alignment vertical="center"/>
    </xf>
    <xf numFmtId="4" fontId="19" fillId="0" borderId="48" xfId="55" applyNumberFormat="1" applyFont="1" applyFill="1" applyBorder="1" applyAlignment="1">
      <alignment horizontal="right" wrapText="1"/>
    </xf>
    <xf numFmtId="4" fontId="19" fillId="29" borderId="49" xfId="55" applyNumberFormat="1" applyFont="1" applyFill="1" applyBorder="1" applyAlignment="1">
      <alignment horizontal="right" wrapText="1"/>
    </xf>
    <xf numFmtId="3" fontId="20" fillId="29" borderId="24" xfId="55" applyNumberFormat="1" applyFont="1" applyFill="1" applyBorder="1" applyAlignment="1">
      <alignment horizontal="right" wrapText="1"/>
    </xf>
    <xf numFmtId="3" fontId="19" fillId="29" borderId="24" xfId="55" applyNumberFormat="1" applyFont="1" applyFill="1" applyBorder="1" applyAlignment="1">
      <alignment horizontal="right" wrapText="1"/>
    </xf>
    <xf numFmtId="4" fontId="19" fillId="29" borderId="24" xfId="55" applyNumberFormat="1" applyFont="1" applyFill="1" applyBorder="1" applyAlignment="1">
      <alignment horizontal="right" wrapText="1"/>
    </xf>
    <xf numFmtId="3" fontId="19" fillId="29" borderId="93" xfId="55" applyNumberFormat="1" applyFont="1" applyFill="1" applyBorder="1" applyAlignment="1">
      <alignment horizontal="right" wrapText="1"/>
    </xf>
    <xf numFmtId="0" fontId="21" fillId="29" borderId="128" xfId="55" applyFont="1" applyFill="1" applyBorder="1" applyAlignment="1">
      <alignment horizontal="center" vertical="center" wrapText="1"/>
    </xf>
    <xf numFmtId="0" fontId="21" fillId="29" borderId="78" xfId="54" applyFont="1" applyFill="1" applyBorder="1" applyAlignment="1">
      <alignment wrapText="1"/>
    </xf>
    <xf numFmtId="0" fontId="29" fillId="29" borderId="78" xfId="54" applyFont="1" applyFill="1" applyBorder="1" applyAlignment="1">
      <alignment wrapText="1"/>
    </xf>
    <xf numFmtId="0" fontId="21" fillId="29" borderId="78" xfId="55" applyFont="1" applyFill="1" applyBorder="1" applyAlignment="1">
      <alignment wrapText="1"/>
    </xf>
    <xf numFmtId="0" fontId="29" fillId="29" borderId="78" xfId="55" applyFont="1" applyFill="1" applyBorder="1" applyAlignment="1">
      <alignment wrapText="1"/>
    </xf>
    <xf numFmtId="164" fontId="29" fillId="29" borderId="78" xfId="55" applyNumberFormat="1" applyFont="1" applyFill="1" applyBorder="1" applyAlignment="1">
      <alignment wrapText="1"/>
    </xf>
    <xf numFmtId="0" fontId="29" fillId="29" borderId="78" xfId="54" applyFont="1" applyFill="1" applyBorder="1" applyAlignment="1">
      <alignment horizontal="left" wrapText="1"/>
    </xf>
    <xf numFmtId="0" fontId="21" fillId="0" borderId="78" xfId="55" applyFont="1" applyBorder="1"/>
    <xf numFmtId="0" fontId="29" fillId="0" borderId="78" xfId="55" applyFont="1" applyBorder="1"/>
    <xf numFmtId="0" fontId="29" fillId="0" borderId="129" xfId="55" applyFont="1" applyBorder="1"/>
    <xf numFmtId="3" fontId="24" fillId="0" borderId="41" xfId="55" applyNumberFormat="1" applyFont="1" applyFill="1" applyBorder="1" applyAlignment="1">
      <alignment horizontal="right" vertical="center" wrapText="1"/>
    </xf>
    <xf numFmtId="0" fontId="39" fillId="0" borderId="33" xfId="0" applyFont="1" applyBorder="1"/>
    <xf numFmtId="3" fontId="25" fillId="0" borderId="31" xfId="45" applyNumberFormat="1" applyFont="1" applyFill="1" applyBorder="1" applyAlignment="1"/>
    <xf numFmtId="0" fontId="25" fillId="0" borderId="26" xfId="96" applyFont="1" applyBorder="1" applyAlignment="1">
      <alignment wrapText="1"/>
    </xf>
    <xf numFmtId="0" fontId="25" fillId="0" borderId="26" xfId="96" applyFont="1" applyFill="1" applyBorder="1" applyAlignment="1">
      <alignment wrapText="1"/>
    </xf>
    <xf numFmtId="0" fontId="25" fillId="0" borderId="26" xfId="0" applyFont="1" applyFill="1" applyBorder="1" applyAlignment="1">
      <alignment wrapText="1"/>
    </xf>
    <xf numFmtId="0" fontId="24" fillId="0" borderId="94" xfId="48" applyFont="1" applyFill="1" applyBorder="1" applyAlignment="1">
      <alignment horizontal="center" vertical="center" wrapText="1"/>
    </xf>
    <xf numFmtId="0" fontId="36" fillId="0" borderId="130" xfId="55" applyFont="1" applyBorder="1" applyAlignment="1">
      <alignment horizontal="center" vertical="center" wrapText="1"/>
    </xf>
    <xf numFmtId="0" fontId="36" fillId="0" borderId="131" xfId="55" applyFont="1" applyBorder="1" applyAlignment="1">
      <alignment horizontal="center" vertical="center" wrapText="1"/>
    </xf>
    <xf numFmtId="3" fontId="24" fillId="0" borderId="23" xfId="45" applyNumberFormat="1" applyFont="1" applyBorder="1" applyAlignment="1"/>
    <xf numFmtId="3" fontId="24" fillId="0" borderId="72" xfId="45" applyNumberFormat="1" applyFont="1" applyBorder="1" applyAlignment="1">
      <alignment horizontal="center" wrapText="1"/>
    </xf>
    <xf numFmtId="0" fontId="36" fillId="0" borderId="81" xfId="55" applyFont="1" applyBorder="1" applyAlignment="1">
      <alignment horizontal="center" vertical="center" wrapText="1"/>
    </xf>
    <xf numFmtId="0" fontId="36" fillId="0" borderId="82" xfId="55" applyFont="1" applyBorder="1" applyAlignment="1">
      <alignment horizontal="center" vertical="center" wrapText="1"/>
    </xf>
    <xf numFmtId="3" fontId="24" fillId="0" borderId="26" xfId="45" applyNumberFormat="1" applyFont="1" applyBorder="1" applyAlignment="1">
      <alignment wrapText="1"/>
    </xf>
    <xf numFmtId="3" fontId="24" fillId="0" borderId="45" xfId="45" applyNumberFormat="1" applyFont="1" applyBorder="1" applyAlignment="1"/>
    <xf numFmtId="0" fontId="25" fillId="0" borderId="26" xfId="43" applyFont="1" applyFill="1" applyBorder="1" applyAlignment="1">
      <alignment wrapText="1"/>
    </xf>
    <xf numFmtId="0" fontId="25" fillId="0" borderId="26" xfId="48" applyFont="1" applyBorder="1" applyAlignment="1">
      <alignment horizontal="left" wrapText="1"/>
    </xf>
    <xf numFmtId="0" fontId="19" fillId="0" borderId="26" xfId="48" applyFont="1" applyFill="1" applyBorder="1" applyAlignment="1">
      <alignment horizontal="left" wrapText="1"/>
    </xf>
    <xf numFmtId="3" fontId="25" fillId="0" borderId="132" xfId="45" applyNumberFormat="1" applyFont="1" applyFill="1" applyBorder="1" applyAlignment="1"/>
    <xf numFmtId="3" fontId="25" fillId="0" borderId="133" xfId="45" applyNumberFormat="1" applyFont="1" applyFill="1" applyBorder="1" applyAlignment="1"/>
    <xf numFmtId="4" fontId="29" fillId="29" borderId="54" xfId="55" applyNumberFormat="1" applyFont="1" applyFill="1" applyBorder="1" applyAlignment="1">
      <alignment horizontal="right" wrapText="1"/>
    </xf>
    <xf numFmtId="4" fontId="29" fillId="29" borderId="49" xfId="55" applyNumberFormat="1" applyFont="1" applyFill="1" applyBorder="1" applyAlignment="1">
      <alignment horizontal="right" wrapText="1"/>
    </xf>
    <xf numFmtId="4" fontId="29" fillId="0" borderId="0" xfId="55" applyNumberFormat="1" applyFont="1" applyBorder="1"/>
    <xf numFmtId="0" fontId="36" fillId="0" borderId="134" xfId="55" applyFont="1" applyBorder="1" applyAlignment="1">
      <alignment horizontal="center" vertical="center" wrapText="1"/>
    </xf>
    <xf numFmtId="3" fontId="29" fillId="29" borderId="28" xfId="55" applyNumberFormat="1" applyFont="1" applyFill="1" applyBorder="1" applyAlignment="1">
      <alignment horizontal="right" wrapText="1"/>
    </xf>
    <xf numFmtId="3" fontId="21" fillId="29" borderId="28" xfId="55" applyNumberFormat="1" applyFont="1" applyFill="1" applyBorder="1" applyAlignment="1">
      <alignment horizontal="right" wrapText="1"/>
    </xf>
    <xf numFmtId="3" fontId="21" fillId="29" borderId="29" xfId="55" applyNumberFormat="1" applyFont="1" applyFill="1" applyBorder="1" applyAlignment="1">
      <alignment horizontal="right" wrapText="1"/>
    </xf>
    <xf numFmtId="3" fontId="21" fillId="29" borderId="45" xfId="55" applyNumberFormat="1" applyFont="1" applyFill="1" applyBorder="1" applyAlignment="1">
      <alignment horizontal="right" wrapText="1"/>
    </xf>
    <xf numFmtId="3" fontId="29" fillId="29" borderId="45" xfId="55" applyNumberFormat="1" applyFont="1" applyFill="1" applyBorder="1" applyAlignment="1">
      <alignment horizontal="right" wrapText="1"/>
    </xf>
    <xf numFmtId="4" fontId="29" fillId="29" borderId="29" xfId="55" applyNumberFormat="1" applyFont="1" applyFill="1" applyBorder="1" applyAlignment="1">
      <alignment horizontal="right" wrapText="1"/>
    </xf>
    <xf numFmtId="3" fontId="29" fillId="29" borderId="49" xfId="55" applyNumberFormat="1" applyFont="1" applyFill="1" applyBorder="1" applyAlignment="1">
      <alignment horizontal="right" wrapText="1"/>
    </xf>
    <xf numFmtId="0" fontId="19" fillId="0" borderId="36" xfId="48" applyFont="1" applyBorder="1" applyAlignment="1">
      <alignment wrapText="1"/>
    </xf>
    <xf numFmtId="0" fontId="19" fillId="0" borderId="36" xfId="48" applyFont="1" applyFill="1" applyBorder="1" applyAlignment="1">
      <alignment wrapText="1"/>
    </xf>
    <xf numFmtId="0" fontId="20" fillId="0" borderId="36" xfId="48" applyFont="1" applyBorder="1" applyAlignment="1">
      <alignment wrapText="1"/>
    </xf>
    <xf numFmtId="0" fontId="20" fillId="0" borderId="56" xfId="48" applyFont="1" applyBorder="1" applyAlignment="1">
      <alignment wrapText="1"/>
    </xf>
    <xf numFmtId="0" fontId="19" fillId="0" borderId="135" xfId="48" applyFont="1" applyBorder="1"/>
    <xf numFmtId="0" fontId="19" fillId="0" borderId="136" xfId="48" applyFont="1" applyBorder="1"/>
    <xf numFmtId="3" fontId="20" fillId="0" borderId="136" xfId="48" applyNumberFormat="1" applyFont="1" applyBorder="1"/>
    <xf numFmtId="3" fontId="19" fillId="0" borderId="136" xfId="48" applyNumberFormat="1" applyFont="1" applyBorder="1"/>
    <xf numFmtId="0" fontId="20" fillId="0" borderId="136" xfId="48" applyFont="1" applyBorder="1" applyAlignment="1">
      <alignment wrapText="1"/>
    </xf>
    <xf numFmtId="0" fontId="20" fillId="0" borderId="136" xfId="48" applyFont="1" applyBorder="1"/>
    <xf numFmtId="3" fontId="20" fillId="0" borderId="137" xfId="48" applyNumberFormat="1" applyFont="1" applyBorder="1"/>
    <xf numFmtId="0" fontId="29" fillId="0" borderId="138" xfId="48" applyFont="1" applyBorder="1" applyAlignment="1">
      <alignment wrapText="1"/>
    </xf>
    <xf numFmtId="0" fontId="29" fillId="0" borderId="63" xfId="48" applyFont="1" applyBorder="1"/>
    <xf numFmtId="0" fontId="29" fillId="0" borderId="123" xfId="48" applyFont="1" applyBorder="1"/>
    <xf numFmtId="0" fontId="20" fillId="0" borderId="45" xfId="48" applyFont="1" applyBorder="1" applyAlignment="1">
      <alignment wrapText="1"/>
    </xf>
    <xf numFmtId="3" fontId="24" fillId="0" borderId="82" xfId="55" applyNumberFormat="1" applyFont="1" applyFill="1" applyBorder="1"/>
    <xf numFmtId="3" fontId="24" fillId="0" borderId="45" xfId="55" applyNumberFormat="1" applyFont="1" applyFill="1" applyBorder="1" applyAlignment="1">
      <alignment horizontal="right" wrapText="1"/>
    </xf>
    <xf numFmtId="3" fontId="25" fillId="0" borderId="45" xfId="55" applyNumberFormat="1" applyFont="1" applyFill="1" applyBorder="1" applyAlignment="1">
      <alignment horizontal="right" wrapText="1"/>
    </xf>
    <xf numFmtId="3" fontId="24" fillId="0" borderId="49" xfId="55" applyNumberFormat="1" applyFont="1" applyFill="1" applyBorder="1" applyAlignment="1">
      <alignment horizontal="right" wrapText="1"/>
    </xf>
    <xf numFmtId="3" fontId="24" fillId="0" borderId="36" xfId="55" applyNumberFormat="1" applyFont="1" applyFill="1" applyBorder="1" applyAlignment="1">
      <alignment horizontal="right" wrapText="1"/>
    </xf>
    <xf numFmtId="3" fontId="25" fillId="0" borderId="36" xfId="55" applyNumberFormat="1" applyFont="1" applyFill="1" applyBorder="1" applyAlignment="1">
      <alignment horizontal="right" wrapText="1"/>
    </xf>
    <xf numFmtId="3" fontId="25" fillId="0" borderId="55" xfId="55" applyNumberFormat="1" applyFont="1" applyFill="1" applyBorder="1" applyAlignment="1">
      <alignment horizontal="right" wrapText="1"/>
    </xf>
    <xf numFmtId="3" fontId="24" fillId="0" borderId="55" xfId="55" applyNumberFormat="1" applyFont="1" applyFill="1" applyBorder="1" applyAlignment="1">
      <alignment horizontal="right" wrapText="1"/>
    </xf>
    <xf numFmtId="3" fontId="24" fillId="0" borderId="55" xfId="55" applyNumberFormat="1" applyFont="1" applyFill="1" applyBorder="1" applyAlignment="1">
      <alignment vertical="center" wrapText="1"/>
    </xf>
    <xf numFmtId="3" fontId="25" fillId="0" borderId="33" xfId="55" applyNumberFormat="1" applyFont="1" applyFill="1" applyBorder="1" applyAlignment="1">
      <alignment horizontal="right" wrapText="1"/>
    </xf>
    <xf numFmtId="3" fontId="24" fillId="0" borderId="56" xfId="55" applyNumberFormat="1" applyFont="1" applyFill="1" applyBorder="1" applyAlignment="1">
      <alignment horizontal="right" wrapText="1"/>
    </xf>
    <xf numFmtId="3" fontId="24" fillId="0" borderId="140" xfId="55" applyNumberFormat="1" applyFont="1" applyFill="1" applyBorder="1" applyAlignment="1">
      <alignment horizontal="right" wrapText="1"/>
    </xf>
    <xf numFmtId="3" fontId="25" fillId="0" borderId="140" xfId="55" applyNumberFormat="1" applyFont="1" applyFill="1" applyBorder="1" applyAlignment="1">
      <alignment horizontal="right" wrapText="1"/>
    </xf>
    <xf numFmtId="3" fontId="24" fillId="0" borderId="141" xfId="55" applyNumberFormat="1" applyFont="1" applyFill="1" applyBorder="1" applyAlignment="1">
      <alignment horizontal="right" wrapText="1"/>
    </xf>
    <xf numFmtId="3" fontId="24" fillId="0" borderId="141" xfId="55" applyNumberFormat="1" applyFont="1" applyFill="1" applyBorder="1" applyAlignment="1">
      <alignment vertical="center" wrapText="1"/>
    </xf>
    <xf numFmtId="3" fontId="24" fillId="0" borderId="139" xfId="55" applyNumberFormat="1" applyFont="1" applyFill="1" applyBorder="1" applyAlignment="1">
      <alignment horizontal="right" wrapText="1"/>
    </xf>
    <xf numFmtId="0" fontId="52" fillId="0" borderId="0" xfId="55" applyFont="1" applyAlignment="1">
      <alignment horizontal="center" wrapText="1"/>
    </xf>
    <xf numFmtId="0" fontId="53" fillId="0" borderId="0" xfId="55" applyFont="1"/>
    <xf numFmtId="0" fontId="37" fillId="0" borderId="0" xfId="55" applyFont="1"/>
    <xf numFmtId="0" fontId="14" fillId="0" borderId="0" xfId="55"/>
    <xf numFmtId="0" fontId="52" fillId="0" borderId="10" xfId="55" applyFont="1" applyBorder="1" applyAlignment="1">
      <alignment horizontal="center" vertical="center" wrapText="1"/>
    </xf>
    <xf numFmtId="0" fontId="52" fillId="0" borderId="14" xfId="55" applyFont="1" applyBorder="1" applyAlignment="1">
      <alignment horizontal="center" vertical="center" wrapText="1"/>
    </xf>
    <xf numFmtId="0" fontId="52" fillId="0" borderId="23" xfId="55" applyFont="1" applyBorder="1" applyAlignment="1">
      <alignment horizontal="center" vertical="center" wrapText="1"/>
    </xf>
    <xf numFmtId="0" fontId="14" fillId="0" borderId="0" xfId="55" applyAlignment="1">
      <alignment horizontal="center" vertical="center"/>
    </xf>
    <xf numFmtId="0" fontId="37" fillId="0" borderId="10" xfId="55" applyFont="1" applyBorder="1" applyAlignment="1">
      <alignment horizontal="left" wrapText="1"/>
    </xf>
    <xf numFmtId="3" fontId="37" fillId="0" borderId="10" xfId="55" applyNumberFormat="1" applyFont="1" applyBorder="1"/>
    <xf numFmtId="0" fontId="14" fillId="0" borderId="0" xfId="55" applyFont="1"/>
    <xf numFmtId="3" fontId="37" fillId="0" borderId="14" xfId="55" applyNumberFormat="1" applyFont="1" applyBorder="1"/>
    <xf numFmtId="0" fontId="37" fillId="0" borderId="23" xfId="55" applyFont="1" applyBorder="1"/>
    <xf numFmtId="3" fontId="37" fillId="0" borderId="10" xfId="55" applyNumberFormat="1" applyFont="1" applyFill="1" applyBorder="1" applyAlignment="1">
      <alignment horizontal="right" wrapText="1"/>
    </xf>
    <xf numFmtId="0" fontId="37" fillId="0" borderId="10" xfId="55" applyFont="1" applyBorder="1"/>
    <xf numFmtId="0" fontId="25" fillId="29" borderId="36" xfId="54" applyFont="1" applyFill="1" applyBorder="1" applyAlignment="1">
      <alignment wrapText="1"/>
    </xf>
    <xf numFmtId="0" fontId="25" fillId="29" borderId="55" xfId="54" applyFont="1" applyFill="1" applyBorder="1" applyAlignment="1">
      <alignment wrapText="1"/>
    </xf>
    <xf numFmtId="0" fontId="52" fillId="0" borderId="10" xfId="55" applyFont="1" applyBorder="1" applyAlignment="1">
      <alignment horizontal="left" wrapText="1"/>
    </xf>
    <xf numFmtId="3" fontId="52" fillId="0" borderId="10" xfId="55" applyNumberFormat="1" applyFont="1" applyBorder="1" applyAlignment="1">
      <alignment horizontal="right" wrapText="1"/>
    </xf>
    <xf numFmtId="3" fontId="52" fillId="0" borderId="14" xfId="55" applyNumberFormat="1" applyFont="1" applyBorder="1" applyAlignment="1">
      <alignment horizontal="right" wrapText="1"/>
    </xf>
    <xf numFmtId="3" fontId="52" fillId="0" borderId="23" xfId="55" applyNumberFormat="1" applyFont="1" applyBorder="1" applyAlignment="1">
      <alignment horizontal="right" wrapText="1"/>
    </xf>
    <xf numFmtId="3" fontId="52" fillId="0" borderId="10" xfId="55" applyNumberFormat="1" applyFont="1" applyBorder="1"/>
    <xf numFmtId="0" fontId="37" fillId="32" borderId="142" xfId="97" applyFont="1" applyFill="1" applyBorder="1" applyAlignment="1">
      <alignment wrapText="1"/>
    </xf>
    <xf numFmtId="3" fontId="37" fillId="0" borderId="18" xfId="55" applyNumberFormat="1" applyFont="1" applyBorder="1"/>
    <xf numFmtId="0" fontId="37" fillId="0" borderId="79" xfId="55" applyFont="1" applyBorder="1"/>
    <xf numFmtId="0" fontId="37" fillId="32" borderId="143" xfId="97" applyFont="1" applyFill="1" applyBorder="1" applyAlignment="1">
      <alignment wrapText="1"/>
    </xf>
    <xf numFmtId="0" fontId="37" fillId="0" borderId="14" xfId="55" applyFont="1" applyBorder="1"/>
    <xf numFmtId="3" fontId="37" fillId="0" borderId="23" xfId="55" applyNumberFormat="1" applyFont="1" applyBorder="1"/>
    <xf numFmtId="0" fontId="52" fillId="0" borderId="15" xfId="55" applyFont="1" applyBorder="1" applyAlignment="1">
      <alignment horizontal="left" wrapText="1"/>
    </xf>
    <xf numFmtId="0" fontId="52" fillId="29" borderId="14" xfId="55" applyFont="1" applyFill="1" applyBorder="1" applyAlignment="1">
      <alignment horizontal="left" wrapText="1"/>
    </xf>
    <xf numFmtId="3" fontId="52" fillId="29" borderId="10" xfId="55" applyNumberFormat="1" applyFont="1" applyFill="1" applyBorder="1" applyAlignment="1">
      <alignment horizontal="right" wrapText="1"/>
    </xf>
    <xf numFmtId="3" fontId="52" fillId="29" borderId="14" xfId="55" applyNumberFormat="1" applyFont="1" applyFill="1" applyBorder="1" applyAlignment="1">
      <alignment horizontal="right" wrapText="1"/>
    </xf>
    <xf numFmtId="3" fontId="52" fillId="29" borderId="23" xfId="55" applyNumberFormat="1" applyFont="1" applyFill="1" applyBorder="1" applyAlignment="1">
      <alignment horizontal="right" wrapText="1"/>
    </xf>
    <xf numFmtId="0" fontId="52" fillId="29" borderId="12" xfId="55" applyFont="1" applyFill="1" applyBorder="1" applyAlignment="1">
      <alignment horizontal="left" wrapText="1"/>
    </xf>
    <xf numFmtId="0" fontId="52" fillId="0" borderId="14" xfId="55" applyFont="1" applyBorder="1"/>
    <xf numFmtId="0" fontId="52" fillId="0" borderId="23" xfId="55" applyFont="1" applyBorder="1"/>
    <xf numFmtId="0" fontId="44" fillId="0" borderId="0" xfId="55" applyFont="1" applyBorder="1"/>
    <xf numFmtId="0" fontId="44" fillId="0" borderId="0" xfId="55" applyFont="1"/>
    <xf numFmtId="0" fontId="44" fillId="29" borderId="0" xfId="55" applyFont="1" applyFill="1" applyBorder="1"/>
    <xf numFmtId="0" fontId="44" fillId="29" borderId="0" xfId="55" applyFont="1" applyFill="1"/>
    <xf numFmtId="0" fontId="37" fillId="29" borderId="14" xfId="55" applyFont="1" applyFill="1" applyBorder="1"/>
    <xf numFmtId="0" fontId="37" fillId="29" borderId="23" xfId="55" applyFont="1" applyFill="1" applyBorder="1"/>
    <xf numFmtId="0" fontId="14" fillId="0" borderId="0" xfId="55" applyFont="1" applyBorder="1"/>
    <xf numFmtId="3" fontId="37" fillId="0" borderId="16" xfId="55" applyNumberFormat="1" applyFont="1" applyBorder="1"/>
    <xf numFmtId="0" fontId="37" fillId="0" borderId="80" xfId="55" applyFont="1" applyBorder="1"/>
    <xf numFmtId="0" fontId="37" fillId="0" borderId="15" xfId="55" applyFont="1" applyBorder="1" applyAlignment="1">
      <alignment horizontal="left" wrapText="1"/>
    </xf>
    <xf numFmtId="0" fontId="52" fillId="29" borderId="10" xfId="55" applyFont="1" applyFill="1" applyBorder="1" applyAlignment="1">
      <alignment horizontal="left" wrapText="1"/>
    </xf>
    <xf numFmtId="0" fontId="54" fillId="0" borderId="15" xfId="55" applyFont="1" applyBorder="1" applyAlignment="1">
      <alignment wrapText="1"/>
    </xf>
    <xf numFmtId="0" fontId="53" fillId="0" borderId="15" xfId="55" applyFont="1" applyBorder="1"/>
    <xf numFmtId="0" fontId="14" fillId="0" borderId="23" xfId="55" applyFont="1" applyBorder="1" applyAlignment="1">
      <alignment wrapText="1"/>
    </xf>
    <xf numFmtId="3" fontId="53" fillId="0" borderId="144" xfId="55" applyNumberFormat="1" applyFont="1" applyBorder="1"/>
    <xf numFmtId="0" fontId="53" fillId="0" borderId="23" xfId="55" applyFont="1" applyBorder="1"/>
    <xf numFmtId="3" fontId="53" fillId="0" borderId="145" xfId="55" applyNumberFormat="1" applyFont="1" applyBorder="1"/>
    <xf numFmtId="0" fontId="14" fillId="0" borderId="0" xfId="55" applyAlignment="1">
      <alignment wrapText="1"/>
    </xf>
    <xf numFmtId="0" fontId="29" fillId="0" borderId="10" xfId="96" applyFont="1" applyFill="1" applyBorder="1" applyAlignment="1">
      <alignment horizontal="left" wrapText="1"/>
    </xf>
    <xf numFmtId="3" fontId="29" fillId="0" borderId="10" xfId="96" applyNumberFormat="1" applyFont="1" applyFill="1" applyBorder="1" applyAlignment="1">
      <alignment horizontal="right" wrapText="1"/>
    </xf>
    <xf numFmtId="3" fontId="14" fillId="0" borderId="10" xfId="96" applyNumberFormat="1" applyFont="1" applyFill="1" applyBorder="1" applyAlignment="1">
      <alignment horizontal="right"/>
    </xf>
    <xf numFmtId="0" fontId="0" fillId="0" borderId="0" xfId="0" applyFill="1"/>
    <xf numFmtId="0" fontId="19" fillId="0" borderId="10" xfId="96" applyFont="1" applyBorder="1" applyAlignment="1">
      <alignment horizontal="center"/>
    </xf>
    <xf numFmtId="0" fontId="19" fillId="0" borderId="10" xfId="96" applyFont="1" applyBorder="1" applyAlignment="1">
      <alignment wrapText="1"/>
    </xf>
    <xf numFmtId="0" fontId="19" fillId="29" borderId="10" xfId="96" applyFont="1" applyFill="1" applyBorder="1" applyAlignment="1">
      <alignment horizontal="center"/>
    </xf>
    <xf numFmtId="169" fontId="19" fillId="0" borderId="10" xfId="96" applyNumberFormat="1" applyFont="1" applyBorder="1"/>
    <xf numFmtId="169" fontId="54" fillId="0" borderId="10" xfId="96" applyNumberFormat="1" applyFont="1" applyBorder="1"/>
    <xf numFmtId="3" fontId="54" fillId="0" borderId="14" xfId="96" applyNumberFormat="1" applyFont="1" applyBorder="1"/>
    <xf numFmtId="3" fontId="19" fillId="0" borderId="10" xfId="96" applyNumberFormat="1" applyFont="1" applyBorder="1"/>
    <xf numFmtId="0" fontId="19" fillId="0" borderId="23" xfId="0" applyFont="1" applyBorder="1" applyAlignment="1">
      <alignment horizontal="center"/>
    </xf>
    <xf numFmtId="0" fontId="19" fillId="0" borderId="23" xfId="0" applyFont="1" applyBorder="1" applyAlignment="1">
      <alignment wrapText="1"/>
    </xf>
    <xf numFmtId="3" fontId="54" fillId="0" borderId="23" xfId="96" applyNumberFormat="1" applyFont="1" applyBorder="1"/>
    <xf numFmtId="0" fontId="19" fillId="0" borderId="12" xfId="96" applyFont="1" applyBorder="1" applyAlignment="1">
      <alignment horizontal="center"/>
    </xf>
    <xf numFmtId="0" fontId="19" fillId="0" borderId="12" xfId="96" applyFont="1" applyBorder="1" applyAlignment="1">
      <alignment wrapText="1"/>
    </xf>
    <xf numFmtId="0" fontId="19" fillId="29" borderId="12" xfId="96" applyFont="1" applyFill="1" applyBorder="1" applyAlignment="1">
      <alignment horizontal="center"/>
    </xf>
    <xf numFmtId="169" fontId="19" fillId="0" borderId="12" xfId="96" applyNumberFormat="1" applyFont="1" applyBorder="1"/>
    <xf numFmtId="169" fontId="54" fillId="0" borderId="12" xfId="96" applyNumberFormat="1" applyFont="1" applyBorder="1"/>
    <xf numFmtId="3" fontId="54" fillId="0" borderId="16" xfId="96" applyNumberFormat="1" applyFont="1" applyBorder="1"/>
    <xf numFmtId="3" fontId="19" fillId="0" borderId="12" xfId="96" applyNumberFormat="1" applyFont="1" applyBorder="1"/>
    <xf numFmtId="3" fontId="19" fillId="0" borderId="23" xfId="91" applyNumberFormat="1" applyFont="1" applyBorder="1"/>
    <xf numFmtId="0" fontId="19" fillId="0" borderId="23" xfId="91" applyFont="1" applyBorder="1" applyAlignment="1">
      <alignment horizontal="center"/>
    </xf>
    <xf numFmtId="0" fontId="20" fillId="0" borderId="72" xfId="91" applyFont="1" applyBorder="1" applyAlignment="1">
      <alignment wrapText="1"/>
    </xf>
    <xf numFmtId="0" fontId="20" fillId="0" borderId="81" xfId="91" applyFont="1" applyBorder="1" applyAlignment="1">
      <alignment horizontal="center" wrapText="1"/>
    </xf>
    <xf numFmtId="0" fontId="20" fillId="0" borderId="81" xfId="91" applyFont="1" applyBorder="1" applyAlignment="1">
      <alignment horizontal="right"/>
    </xf>
    <xf numFmtId="0" fontId="20" fillId="0" borderId="82" xfId="91" applyFont="1" applyBorder="1" applyAlignment="1">
      <alignment horizontal="right"/>
    </xf>
    <xf numFmtId="0" fontId="19" fillId="0" borderId="26" xfId="91" applyFont="1" applyBorder="1" applyAlignment="1">
      <alignment wrapText="1"/>
    </xf>
    <xf numFmtId="3" fontId="19" fillId="0" borderId="45" xfId="91" applyNumberFormat="1" applyFont="1" applyBorder="1"/>
    <xf numFmtId="0" fontId="29" fillId="0" borderId="45" xfId="91" applyFont="1" applyBorder="1"/>
    <xf numFmtId="0" fontId="23" fillId="0" borderId="47" xfId="91" applyFont="1" applyBorder="1" applyAlignment="1">
      <alignment wrapText="1"/>
    </xf>
    <xf numFmtId="0" fontId="23" fillId="0" borderId="48" xfId="91" applyFont="1" applyBorder="1" applyAlignment="1">
      <alignment horizontal="center"/>
    </xf>
    <xf numFmtId="3" fontId="23" fillId="0" borderId="48" xfId="91" applyNumberFormat="1" applyFont="1" applyBorder="1"/>
    <xf numFmtId="3" fontId="23" fillId="0" borderId="49" xfId="91" applyNumberFormat="1" applyFont="1" applyBorder="1"/>
    <xf numFmtId="0" fontId="19" fillId="0" borderId="35" xfId="47" applyFont="1" applyBorder="1" applyAlignment="1">
      <alignment wrapText="1"/>
    </xf>
    <xf numFmtId="0" fontId="19" fillId="0" borderId="146" xfId="47" applyFont="1" applyBorder="1"/>
    <xf numFmtId="170" fontId="25" fillId="0" borderId="28" xfId="98" applyNumberFormat="1" applyFont="1" applyFill="1" applyBorder="1" applyAlignment="1">
      <alignment horizontal="right" wrapText="1"/>
    </xf>
    <xf numFmtId="0" fontId="25" fillId="0" borderId="26" xfId="55" applyFont="1" applyFill="1" applyBorder="1" applyAlignment="1">
      <alignment horizontal="left" vertical="center" wrapText="1"/>
    </xf>
    <xf numFmtId="3" fontId="27" fillId="0" borderId="45" xfId="45" applyNumberFormat="1" applyFont="1" applyFill="1" applyBorder="1" applyAlignment="1"/>
    <xf numFmtId="3" fontId="27" fillId="0" borderId="50" xfId="45" applyNumberFormat="1" applyFont="1" applyFill="1" applyBorder="1" applyAlignment="1"/>
    <xf numFmtId="3" fontId="27" fillId="0" borderId="28" xfId="45" applyNumberFormat="1" applyFont="1" applyFill="1" applyBorder="1" applyAlignment="1"/>
    <xf numFmtId="3" fontId="24" fillId="0" borderId="125" xfId="45" applyNumberFormat="1" applyFont="1" applyBorder="1" applyAlignment="1">
      <alignment wrapText="1"/>
    </xf>
    <xf numFmtId="3" fontId="24" fillId="0" borderId="44" xfId="45" applyNumberFormat="1" applyFont="1" applyBorder="1" applyAlignment="1"/>
    <xf numFmtId="3" fontId="24" fillId="0" borderId="22" xfId="45" applyNumberFormat="1" applyFont="1" applyBorder="1" applyAlignment="1"/>
    <xf numFmtId="0" fontId="0" fillId="29" borderId="27" xfId="55" applyFont="1" applyFill="1" applyBorder="1" applyAlignment="1">
      <alignment wrapText="1"/>
    </xf>
    <xf numFmtId="3" fontId="35" fillId="29" borderId="32" xfId="55" applyNumberFormat="1" applyFont="1" applyFill="1" applyBorder="1" applyAlignment="1">
      <alignment horizontal="right" wrapText="1"/>
    </xf>
    <xf numFmtId="3" fontId="29" fillId="29" borderId="39" xfId="55" applyNumberFormat="1" applyFont="1" applyFill="1" applyBorder="1" applyAlignment="1">
      <alignment horizontal="right" wrapText="1"/>
    </xf>
    <xf numFmtId="3" fontId="55" fillId="0" borderId="0" xfId="53" applyNumberFormat="1" applyFont="1" applyFill="1"/>
    <xf numFmtId="3" fontId="20" fillId="0" borderId="90" xfId="47" applyNumberFormat="1" applyFont="1" applyBorder="1"/>
    <xf numFmtId="3" fontId="19" fillId="0" borderId="23" xfId="47" applyNumberFormat="1" applyFont="1" applyBorder="1"/>
    <xf numFmtId="3" fontId="19" fillId="0" borderId="24" xfId="47" applyNumberFormat="1" applyFont="1" applyBorder="1"/>
    <xf numFmtId="3" fontId="31" fillId="0" borderId="22" xfId="47" applyNumberFormat="1" applyFont="1" applyBorder="1"/>
    <xf numFmtId="0" fontId="19" fillId="0" borderId="21" xfId="93" applyFont="1" applyFill="1" applyBorder="1" applyAlignment="1"/>
    <xf numFmtId="0" fontId="24" fillId="0" borderId="0" xfId="0" applyFont="1" applyFill="1" applyBorder="1" applyAlignment="1">
      <alignment horizontal="center"/>
    </xf>
    <xf numFmtId="0" fontId="25" fillId="0" borderId="46" xfId="54" applyFont="1" applyFill="1" applyBorder="1" applyAlignment="1">
      <alignment horizontal="left" vertical="center" wrapText="1"/>
    </xf>
    <xf numFmtId="0" fontId="0" fillId="0" borderId="27" xfId="53" applyFont="1" applyBorder="1" applyAlignment="1">
      <alignment wrapText="1"/>
    </xf>
    <xf numFmtId="3" fontId="20" fillId="0" borderId="91" xfId="47" applyNumberFormat="1" applyFont="1" applyBorder="1"/>
    <xf numFmtId="3" fontId="20" fillId="0" borderId="45" xfId="47" applyNumberFormat="1" applyFont="1" applyBorder="1"/>
    <xf numFmtId="0" fontId="19" fillId="0" borderId="45" xfId="47" applyFont="1" applyBorder="1"/>
    <xf numFmtId="3" fontId="31" fillId="0" borderId="45" xfId="47" applyNumberFormat="1" applyFont="1" applyBorder="1"/>
    <xf numFmtId="3" fontId="20" fillId="0" borderId="49" xfId="47" applyNumberFormat="1" applyFont="1" applyBorder="1"/>
    <xf numFmtId="0" fontId="21" fillId="0" borderId="0" xfId="47" applyFont="1" applyAlignment="1">
      <alignment horizontal="center"/>
    </xf>
    <xf numFmtId="0" fontId="21" fillId="0" borderId="0" xfId="47" applyFont="1" applyAlignment="1">
      <alignment horizontal="center" wrapText="1"/>
    </xf>
    <xf numFmtId="0" fontId="21" fillId="0" borderId="64" xfId="47" applyFont="1" applyBorder="1" applyAlignment="1">
      <alignment horizontal="center"/>
    </xf>
    <xf numFmtId="0" fontId="21" fillId="0" borderId="74" xfId="47" applyFont="1" applyBorder="1" applyAlignment="1">
      <alignment horizontal="center" wrapText="1"/>
    </xf>
    <xf numFmtId="0" fontId="21" fillId="0" borderId="72" xfId="47" applyFont="1" applyBorder="1"/>
    <xf numFmtId="0" fontId="56" fillId="0" borderId="81" xfId="47" applyFont="1" applyBorder="1" applyAlignment="1">
      <alignment wrapText="1"/>
    </xf>
    <xf numFmtId="0" fontId="21" fillId="0" borderId="75" xfId="47" applyFont="1" applyBorder="1"/>
    <xf numFmtId="0" fontId="56" fillId="0" borderId="80" xfId="47" applyFont="1" applyBorder="1" applyAlignment="1">
      <alignment wrapText="1"/>
    </xf>
    <xf numFmtId="0" fontId="29" fillId="0" borderId="26" xfId="47" applyFont="1" applyBorder="1"/>
    <xf numFmtId="0" fontId="56" fillId="0" borderId="23" xfId="47" applyFont="1" applyBorder="1" applyAlignment="1">
      <alignment wrapText="1"/>
    </xf>
    <xf numFmtId="0" fontId="21" fillId="0" borderId="26" xfId="47" applyFont="1" applyBorder="1"/>
    <xf numFmtId="0" fontId="21" fillId="0" borderId="42" xfId="47" applyFont="1" applyBorder="1"/>
    <xf numFmtId="0" fontId="56" fillId="0" borderId="12" xfId="47" applyFont="1" applyBorder="1" applyAlignment="1">
      <alignment wrapText="1"/>
    </xf>
    <xf numFmtId="0" fontId="29" fillId="0" borderId="27" xfId="47" applyFont="1" applyBorder="1"/>
    <xf numFmtId="0" fontId="56" fillId="0" borderId="10" xfId="47" applyFont="1" applyBorder="1" applyAlignment="1">
      <alignment wrapText="1"/>
    </xf>
    <xf numFmtId="0" fontId="21" fillId="0" borderId="27" xfId="47" applyFont="1" applyBorder="1"/>
    <xf numFmtId="0" fontId="29" fillId="0" borderId="42" xfId="47" applyFont="1" applyBorder="1"/>
    <xf numFmtId="0" fontId="56" fillId="0" borderId="14" xfId="47" applyFont="1" applyBorder="1" applyAlignment="1">
      <alignment wrapText="1"/>
    </xf>
    <xf numFmtId="0" fontId="21" fillId="0" borderId="27" xfId="47" applyFont="1" applyBorder="1" applyAlignment="1">
      <alignment wrapText="1"/>
    </xf>
    <xf numFmtId="0" fontId="57" fillId="0" borderId="10" xfId="47" applyFont="1" applyBorder="1" applyAlignment="1">
      <alignment wrapText="1"/>
    </xf>
    <xf numFmtId="0" fontId="56" fillId="0" borderId="13" xfId="47" applyFont="1" applyBorder="1" applyAlignment="1">
      <alignment wrapText="1"/>
    </xf>
    <xf numFmtId="0" fontId="29" fillId="0" borderId="36" xfId="47" applyFont="1" applyBorder="1"/>
    <xf numFmtId="0" fontId="29" fillId="0" borderId="23" xfId="47" applyFont="1" applyBorder="1"/>
    <xf numFmtId="0" fontId="21" fillId="0" borderId="36" xfId="47" applyFont="1" applyBorder="1"/>
    <xf numFmtId="0" fontId="57" fillId="0" borderId="23" xfId="47" applyFont="1" applyBorder="1" applyAlignment="1">
      <alignment wrapText="1"/>
    </xf>
    <xf numFmtId="0" fontId="29" fillId="0" borderId="12" xfId="47" applyFont="1" applyBorder="1" applyAlignment="1">
      <alignment wrapText="1"/>
    </xf>
    <xf numFmtId="0" fontId="57" fillId="0" borderId="14" xfId="47" applyFont="1" applyBorder="1" applyAlignment="1">
      <alignment wrapText="1"/>
    </xf>
    <xf numFmtId="0" fontId="56" fillId="0" borderId="27" xfId="47" applyFont="1" applyBorder="1" applyAlignment="1">
      <alignment wrapText="1"/>
    </xf>
    <xf numFmtId="0" fontId="21" fillId="0" borderId="37" xfId="47" applyFont="1" applyBorder="1"/>
    <xf numFmtId="0" fontId="57" fillId="0" borderId="38" xfId="47" applyFont="1" applyBorder="1" applyAlignment="1">
      <alignment wrapText="1"/>
    </xf>
    <xf numFmtId="0" fontId="29" fillId="0" borderId="0" xfId="47" applyFont="1" applyAlignment="1">
      <alignment wrapText="1"/>
    </xf>
    <xf numFmtId="3" fontId="53" fillId="0" borderId="15" xfId="55" applyNumberFormat="1" applyFont="1" applyBorder="1"/>
    <xf numFmtId="0" fontId="19" fillId="0" borderId="31" xfId="0" applyFont="1" applyBorder="1"/>
    <xf numFmtId="0" fontId="19" fillId="0" borderId="0" xfId="0" applyFont="1" applyBorder="1"/>
    <xf numFmtId="0" fontId="19" fillId="0" borderId="147" xfId="0" applyFont="1" applyBorder="1"/>
    <xf numFmtId="0" fontId="19" fillId="0" borderId="148" xfId="0" applyFont="1" applyBorder="1"/>
    <xf numFmtId="0" fontId="19" fillId="0" borderId="149" xfId="0" applyFont="1" applyBorder="1" applyAlignment="1">
      <alignment wrapText="1"/>
    </xf>
    <xf numFmtId="0" fontId="19" fillId="0" borderId="125" xfId="0" applyFont="1" applyBorder="1" applyAlignment="1">
      <alignment wrapText="1"/>
    </xf>
    <xf numFmtId="0" fontId="19" fillId="0" borderId="150" xfId="0" applyFont="1" applyBorder="1" applyAlignment="1">
      <alignment wrapText="1"/>
    </xf>
    <xf numFmtId="0" fontId="19" fillId="0" borderId="45" xfId="0" applyFont="1" applyBorder="1"/>
    <xf numFmtId="0" fontId="19" fillId="0" borderId="151" xfId="0" applyFont="1" applyBorder="1"/>
    <xf numFmtId="0" fontId="19" fillId="0" borderId="152" xfId="47" applyFont="1" applyBorder="1"/>
    <xf numFmtId="0" fontId="19" fillId="0" borderId="116" xfId="47" applyFont="1" applyBorder="1"/>
    <xf numFmtId="0" fontId="19" fillId="0" borderId="34" xfId="47" applyFont="1" applyBorder="1" applyAlignment="1">
      <alignment wrapText="1"/>
    </xf>
    <xf numFmtId="0" fontId="19" fillId="0" borderId="46" xfId="47" applyFont="1" applyBorder="1" applyAlignment="1">
      <alignment wrapText="1"/>
    </xf>
    <xf numFmtId="0" fontId="19" fillId="0" borderId="153" xfId="47" applyFont="1" applyBorder="1"/>
    <xf numFmtId="0" fontId="19" fillId="0" borderId="154" xfId="47" applyFont="1" applyBorder="1"/>
    <xf numFmtId="0" fontId="19" fillId="0" borderId="155" xfId="47" applyFont="1" applyBorder="1"/>
    <xf numFmtId="0" fontId="19" fillId="0" borderId="156" xfId="47" applyFont="1" applyBorder="1" applyAlignment="1">
      <alignment wrapText="1"/>
    </xf>
    <xf numFmtId="0" fontId="19" fillId="0" borderId="157" xfId="47" applyFont="1" applyBorder="1" applyAlignment="1">
      <alignment wrapText="1"/>
    </xf>
    <xf numFmtId="0" fontId="29" fillId="0" borderId="158" xfId="47" applyFont="1" applyBorder="1"/>
    <xf numFmtId="0" fontId="20" fillId="0" borderId="46" xfId="47" applyFont="1" applyBorder="1" applyAlignment="1">
      <alignment wrapText="1"/>
    </xf>
    <xf numFmtId="3" fontId="20" fillId="0" borderId="30" xfId="47" applyNumberFormat="1" applyFont="1" applyBorder="1"/>
    <xf numFmtId="3" fontId="20" fillId="0" borderId="113" xfId="47" applyNumberFormat="1" applyFont="1" applyBorder="1"/>
    <xf numFmtId="0" fontId="20" fillId="0" borderId="156" xfId="47" applyFont="1" applyBorder="1" applyAlignment="1">
      <alignment wrapText="1"/>
    </xf>
    <xf numFmtId="3" fontId="20" fillId="0" borderId="154" xfId="47" applyNumberFormat="1" applyFont="1" applyBorder="1"/>
    <xf numFmtId="3" fontId="20" fillId="0" borderId="155" xfId="47" applyNumberFormat="1" applyFont="1" applyBorder="1"/>
    <xf numFmtId="0" fontId="20" fillId="0" borderId="30" xfId="47" applyFont="1" applyBorder="1"/>
    <xf numFmtId="0" fontId="20" fillId="0" borderId="84" xfId="47" applyFont="1" applyBorder="1"/>
    <xf numFmtId="0" fontId="0" fillId="0" borderId="0" xfId="47" applyFont="1"/>
    <xf numFmtId="0" fontId="36" fillId="0" borderId="31" xfId="55" applyFont="1" applyBorder="1" applyAlignment="1">
      <alignment horizontal="center" vertical="center" wrapText="1"/>
    </xf>
    <xf numFmtId="0" fontId="36" fillId="0" borderId="97" xfId="55" applyFont="1" applyBorder="1" applyAlignment="1">
      <alignment horizontal="center" vertical="center" wrapText="1"/>
    </xf>
    <xf numFmtId="0" fontId="36" fillId="0" borderId="159" xfId="55" applyFont="1" applyBorder="1" applyAlignment="1">
      <alignment horizontal="center" vertical="center" wrapText="1"/>
    </xf>
    <xf numFmtId="3" fontId="24" fillId="0" borderId="57" xfId="45" applyNumberFormat="1" applyFont="1" applyBorder="1" applyAlignment="1">
      <alignment wrapText="1"/>
    </xf>
    <xf numFmtId="0" fontId="36" fillId="0" borderId="91" xfId="55" applyFont="1" applyBorder="1" applyAlignment="1">
      <alignment horizontal="center" vertical="center" wrapText="1"/>
    </xf>
    <xf numFmtId="0" fontId="36" fillId="0" borderId="0" xfId="55" applyFont="1" applyBorder="1" applyAlignment="1">
      <alignment horizontal="center" vertical="center" wrapText="1"/>
    </xf>
    <xf numFmtId="0" fontId="25" fillId="0" borderId="42" xfId="48" applyFont="1" applyBorder="1" applyAlignment="1">
      <alignment wrapText="1"/>
    </xf>
    <xf numFmtId="0" fontId="24" fillId="0" borderId="160" xfId="48" applyFont="1" applyFill="1" applyBorder="1" applyAlignment="1">
      <alignment horizontal="left" vertical="center" wrapText="1"/>
    </xf>
    <xf numFmtId="0" fontId="21" fillId="29" borderId="73" xfId="55" applyFont="1" applyFill="1" applyBorder="1" applyAlignment="1">
      <alignment horizontal="center" vertical="center" wrapText="1"/>
    </xf>
    <xf numFmtId="0" fontId="21" fillId="29" borderId="74" xfId="55" applyFont="1" applyFill="1" applyBorder="1" applyAlignment="1">
      <alignment horizontal="center" vertical="center" wrapText="1"/>
    </xf>
    <xf numFmtId="0" fontId="21" fillId="29" borderId="96" xfId="55" applyFont="1" applyFill="1" applyBorder="1" applyAlignment="1">
      <alignment horizontal="center" vertical="center" wrapText="1"/>
    </xf>
    <xf numFmtId="0" fontId="20" fillId="0" borderId="81" xfId="55" applyFont="1" applyBorder="1" applyAlignment="1">
      <alignment horizontal="center" vertical="center"/>
    </xf>
    <xf numFmtId="0" fontId="20" fillId="29" borderId="81" xfId="55" applyFont="1" applyFill="1" applyBorder="1" applyAlignment="1">
      <alignment horizontal="center" vertical="center" wrapText="1"/>
    </xf>
    <xf numFmtId="0" fontId="20" fillId="29" borderId="87" xfId="55" applyFont="1" applyFill="1" applyBorder="1" applyAlignment="1">
      <alignment horizontal="center" vertical="center" wrapText="1"/>
    </xf>
    <xf numFmtId="0" fontId="20" fillId="29" borderId="82" xfId="55" applyFont="1" applyFill="1" applyBorder="1" applyAlignment="1">
      <alignment horizontal="center" vertical="center" wrapText="1"/>
    </xf>
    <xf numFmtId="0" fontId="20" fillId="0" borderId="81" xfId="55" applyFont="1" applyFill="1" applyBorder="1" applyAlignment="1">
      <alignment horizontal="center" vertical="center" wrapText="1"/>
    </xf>
    <xf numFmtId="0" fontId="20" fillId="0" borderId="72" xfId="49" applyFont="1" applyFill="1" applyBorder="1" applyAlignment="1">
      <alignment horizontal="center" vertical="center"/>
    </xf>
    <xf numFmtId="0" fontId="20" fillId="0" borderId="26" xfId="49" applyFont="1" applyFill="1" applyBorder="1" applyAlignment="1">
      <alignment horizontal="center" vertical="center"/>
    </xf>
    <xf numFmtId="0" fontId="20" fillId="0" borderId="81" xfId="49" applyFont="1" applyBorder="1" applyAlignment="1">
      <alignment horizontal="center" vertical="center"/>
    </xf>
    <xf numFmtId="0" fontId="20" fillId="0" borderId="23" xfId="49" applyFont="1" applyBorder="1" applyAlignment="1">
      <alignment horizontal="center" vertical="center"/>
    </xf>
    <xf numFmtId="0" fontId="20" fillId="0" borderId="81" xfId="49" applyFont="1" applyFill="1" applyBorder="1" applyAlignment="1">
      <alignment horizontal="center" vertical="center"/>
    </xf>
    <xf numFmtId="0" fontId="20" fillId="0" borderId="23" xfId="49" applyFont="1" applyFill="1" applyBorder="1" applyAlignment="1">
      <alignment horizontal="center" vertical="center"/>
    </xf>
    <xf numFmtId="0" fontId="20" fillId="29" borderId="81" xfId="49" applyFont="1" applyFill="1" applyBorder="1" applyAlignment="1">
      <alignment horizontal="center" vertical="center"/>
    </xf>
    <xf numFmtId="0" fontId="20" fillId="29" borderId="23" xfId="49" applyFont="1" applyFill="1" applyBorder="1" applyAlignment="1">
      <alignment horizontal="center" vertical="center"/>
    </xf>
    <xf numFmtId="0" fontId="20" fillId="29" borderId="82" xfId="49" applyFont="1" applyFill="1" applyBorder="1" applyAlignment="1">
      <alignment horizontal="center" vertical="center"/>
    </xf>
    <xf numFmtId="0" fontId="20" fillId="29" borderId="45" xfId="49" applyFont="1" applyFill="1" applyBorder="1" applyAlignment="1">
      <alignment horizontal="center" vertical="center"/>
    </xf>
    <xf numFmtId="0" fontId="21" fillId="0" borderId="0" xfId="55" applyFont="1" applyFill="1" applyBorder="1" applyAlignment="1">
      <alignment horizontal="center"/>
    </xf>
    <xf numFmtId="0" fontId="20" fillId="0" borderId="81" xfId="55" applyFont="1" applyFill="1" applyBorder="1" applyAlignment="1">
      <alignment horizontal="center" wrapText="1"/>
    </xf>
    <xf numFmtId="0" fontId="20" fillId="0" borderId="82" xfId="55" applyFont="1" applyFill="1" applyBorder="1" applyAlignment="1">
      <alignment horizontal="center" wrapText="1"/>
    </xf>
    <xf numFmtId="0" fontId="21" fillId="0" borderId="0" xfId="55" applyFont="1" applyBorder="1" applyAlignment="1">
      <alignment horizontal="center"/>
    </xf>
    <xf numFmtId="0" fontId="21" fillId="0" borderId="0" xfId="48" applyFont="1" applyBorder="1" applyAlignment="1">
      <alignment horizontal="center"/>
    </xf>
    <xf numFmtId="0" fontId="20" fillId="0" borderId="81" xfId="55" applyFont="1" applyBorder="1" applyAlignment="1">
      <alignment horizontal="center" wrapText="1"/>
    </xf>
    <xf numFmtId="0" fontId="20" fillId="0" borderId="82" xfId="55" applyFont="1" applyBorder="1" applyAlignment="1">
      <alignment horizontal="center" wrapText="1"/>
    </xf>
    <xf numFmtId="0" fontId="20" fillId="0" borderId="81" xfId="55" applyFont="1" applyFill="1" applyBorder="1" applyAlignment="1">
      <alignment horizontal="center"/>
    </xf>
    <xf numFmtId="0" fontId="20" fillId="0" borderId="82" xfId="55" applyFont="1" applyFill="1" applyBorder="1" applyAlignment="1">
      <alignment horizontal="center"/>
    </xf>
    <xf numFmtId="0" fontId="20" fillId="0" borderId="87" xfId="55" applyFont="1" applyFill="1" applyBorder="1" applyAlignment="1">
      <alignment horizontal="center" wrapText="1"/>
    </xf>
    <xf numFmtId="0" fontId="20" fillId="0" borderId="81" xfId="48" applyFont="1" applyBorder="1" applyAlignment="1">
      <alignment horizontal="center" wrapText="1"/>
    </xf>
    <xf numFmtId="0" fontId="20" fillId="0" borderId="81" xfId="55" applyFont="1" applyBorder="1" applyAlignment="1">
      <alignment horizontal="center"/>
    </xf>
    <xf numFmtId="0" fontId="20" fillId="0" borderId="0" xfId="47" applyFont="1" applyBorder="1" applyAlignment="1">
      <alignment horizontal="center"/>
    </xf>
    <xf numFmtId="0" fontId="20" fillId="0" borderId="0" xfId="47" applyFont="1" applyBorder="1" applyAlignment="1">
      <alignment horizontal="center" wrapText="1"/>
    </xf>
    <xf numFmtId="3" fontId="29" fillId="0" borderId="0" xfId="45" applyNumberFormat="1" applyFont="1" applyFill="1" applyBorder="1" applyAlignment="1">
      <alignment horizontal="center" wrapText="1"/>
    </xf>
    <xf numFmtId="0" fontId="24" fillId="0" borderId="0" xfId="48" applyFont="1" applyBorder="1" applyAlignment="1">
      <alignment horizontal="center"/>
    </xf>
    <xf numFmtId="0" fontId="24" fillId="0" borderId="0" xfId="52" applyFont="1" applyBorder="1" applyAlignment="1">
      <alignment horizontal="center"/>
    </xf>
    <xf numFmtId="0" fontId="21" fillId="0" borderId="0" xfId="92" applyFont="1" applyBorder="1" applyAlignment="1">
      <alignment horizontal="center"/>
    </xf>
    <xf numFmtId="0" fontId="21" fillId="0" borderId="10" xfId="96" applyFont="1" applyBorder="1" applyAlignment="1">
      <alignment horizontal="center" wrapText="1"/>
    </xf>
    <xf numFmtId="0" fontId="44" fillId="0" borderId="10" xfId="96" applyFont="1" applyBorder="1" applyAlignment="1">
      <alignment horizontal="center" wrapText="1"/>
    </xf>
    <xf numFmtId="0" fontId="44" fillId="0" borderId="14" xfId="96" applyFont="1" applyBorder="1" applyAlignment="1">
      <alignment horizontal="center" wrapText="1"/>
    </xf>
    <xf numFmtId="0" fontId="21" fillId="0" borderId="0" xfId="93" applyFont="1" applyFill="1" applyBorder="1" applyAlignment="1">
      <alignment horizontal="center"/>
    </xf>
    <xf numFmtId="0" fontId="44" fillId="0" borderId="15" xfId="93" applyFont="1" applyBorder="1" applyAlignment="1">
      <alignment horizontal="center"/>
    </xf>
    <xf numFmtId="0" fontId="21" fillId="0" borderId="0" xfId="94" applyFont="1" applyAlignment="1">
      <alignment horizontal="center"/>
    </xf>
    <xf numFmtId="0" fontId="24" fillId="0" borderId="0" xfId="91" applyFont="1" applyBorder="1" applyAlignment="1">
      <alignment horizontal="center" wrapText="1"/>
    </xf>
    <xf numFmtId="3" fontId="25" fillId="0" borderId="0" xfId="0" applyNumberFormat="1" applyFont="1" applyBorder="1" applyAlignment="1">
      <alignment horizontal="right"/>
    </xf>
    <xf numFmtId="0" fontId="24" fillId="0" borderId="0" xfId="0" applyFont="1" applyBorder="1" applyAlignment="1">
      <alignment horizontal="center"/>
    </xf>
    <xf numFmtId="0" fontId="0" fillId="0" borderId="11" xfId="0" applyBorder="1" applyAlignment="1">
      <alignment horizontal="center"/>
    </xf>
    <xf numFmtId="0" fontId="25" fillId="0" borderId="0" xfId="0" applyFont="1" applyFill="1" applyBorder="1" applyAlignment="1">
      <alignment horizontal="right"/>
    </xf>
  </cellXfs>
  <cellStyles count="99">
    <cellStyle name="20% - 1. jelölőszín" xfId="1" builtinId="30" customBuiltin="1"/>
    <cellStyle name="20% - 2. jelölőszín" xfId="2" builtinId="34" customBuiltin="1"/>
    <cellStyle name="20% - 3. jelölőszín" xfId="3" builtinId="38" customBuiltin="1"/>
    <cellStyle name="20% - 4. jelölőszín" xfId="4" builtinId="42" customBuiltin="1"/>
    <cellStyle name="20% - 5. jelölőszín" xfId="5" builtinId="46" customBuiltin="1"/>
    <cellStyle name="20% - 6. jelölőszín" xfId="6" builtinId="50" customBuiltin="1"/>
    <cellStyle name="20% - Accent1" xfId="58"/>
    <cellStyle name="20% - Accent2" xfId="59"/>
    <cellStyle name="20% - Accent3" xfId="60"/>
    <cellStyle name="20% - Accent4" xfId="61"/>
    <cellStyle name="20% - Accent5" xfId="62"/>
    <cellStyle name="20% - Accent6" xfId="63"/>
    <cellStyle name="40% - 1. jelölőszín" xfId="7" builtinId="31" customBuiltin="1"/>
    <cellStyle name="40% - 2. jelölőszín" xfId="8" builtinId="35" customBuiltin="1"/>
    <cellStyle name="40% - 3. jelölőszín" xfId="9" builtinId="39" customBuiltin="1"/>
    <cellStyle name="40% - 4. jelölőszín" xfId="10" builtinId="43" customBuiltin="1"/>
    <cellStyle name="40% - 5. jelölőszín" xfId="11" builtinId="47" customBuiltin="1"/>
    <cellStyle name="40% - 6. jelölőszín" xfId="12" builtinId="51" customBuiltin="1"/>
    <cellStyle name="40% - Accent1" xfId="64"/>
    <cellStyle name="40% - Accent2" xfId="65"/>
    <cellStyle name="40% - Accent3" xfId="66"/>
    <cellStyle name="40% - Accent4" xfId="67"/>
    <cellStyle name="40% - Accent5" xfId="68"/>
    <cellStyle name="40% - Accent6" xfId="69"/>
    <cellStyle name="60% - 1. jelölőszín" xfId="13" builtinId="32" customBuiltin="1"/>
    <cellStyle name="60% - 2. jelölőszín" xfId="14" builtinId="36" customBuiltin="1"/>
    <cellStyle name="60% - 3. jelölőszín" xfId="15" builtinId="40" customBuiltin="1"/>
    <cellStyle name="60% - 4. jelölőszín" xfId="16" builtinId="44" customBuiltin="1"/>
    <cellStyle name="60% - 5. jelölőszín" xfId="17" builtinId="48" customBuiltin="1"/>
    <cellStyle name="60% - 6. jelölőszín" xfId="18" builtinId="52" customBuiltin="1"/>
    <cellStyle name="60% - Accent1" xfId="70"/>
    <cellStyle name="60% - Accent2" xfId="71"/>
    <cellStyle name="60% - Accent3" xfId="72"/>
    <cellStyle name="60% - Accent4" xfId="73"/>
    <cellStyle name="60% - Accent5" xfId="74"/>
    <cellStyle name="60% - Accent6" xfId="75"/>
    <cellStyle name="Accent1" xfId="19"/>
    <cellStyle name="Accent2" xfId="20"/>
    <cellStyle name="Accent3" xfId="21"/>
    <cellStyle name="Accent4" xfId="22"/>
    <cellStyle name="Accent5" xfId="23"/>
    <cellStyle name="Accent6" xfId="24"/>
    <cellStyle name="Bad" xfId="25"/>
    <cellStyle name="Bevitel" xfId="26" builtinId="20" customBuiltin="1"/>
    <cellStyle name="Calculation" xfId="27"/>
    <cellStyle name="Check Cell" xfId="28"/>
    <cellStyle name="Cím" xfId="29" builtinId="15" customBuiltin="1"/>
    <cellStyle name="Címsor 1" xfId="30" builtinId="16" customBuiltin="1"/>
    <cellStyle name="Címsor 2" xfId="31" builtinId="17" customBuiltin="1"/>
    <cellStyle name="Címsor 3" xfId="32" builtinId="18" customBuiltin="1"/>
    <cellStyle name="Címsor 4" xfId="33" builtinId="19" customBuiltin="1"/>
    <cellStyle name="Explanatory Text" xfId="34"/>
    <cellStyle name="Ezres" xfId="98" builtinId="3"/>
    <cellStyle name="Ezres 2" xfId="35"/>
    <cellStyle name="Ezres 3" xfId="89"/>
    <cellStyle name="Figyelmeztetés" xfId="36" builtinId="11" customBuiltin="1"/>
    <cellStyle name="Good" xfId="37"/>
    <cellStyle name="Heading 1" xfId="76"/>
    <cellStyle name="Heading 2" xfId="77"/>
    <cellStyle name="Heading 3" xfId="78"/>
    <cellStyle name="Heading 4" xfId="79"/>
    <cellStyle name="Hivatkozott cella" xfId="38" builtinId="24" customBuiltin="1"/>
    <cellStyle name="Input" xfId="80"/>
    <cellStyle name="Jegyzet" xfId="39" builtinId="10" customBuiltin="1"/>
    <cellStyle name="Kimenet" xfId="40" builtinId="21" customBuiltin="1"/>
    <cellStyle name="Linked Cell" xfId="81"/>
    <cellStyle name="Neutral" xfId="41"/>
    <cellStyle name="Normál" xfId="0" builtinId="0"/>
    <cellStyle name="Normál 2" xfId="42"/>
    <cellStyle name="Normál_2007. ktgvetés II. forduló_2013. évi költségvetés I." xfId="43"/>
    <cellStyle name="Normál_2007_Koncepció táblák_2012. évi költségvetés előirányzat nyilvántartás VÉGLEGES 2." xfId="44"/>
    <cellStyle name="Normál_2007_Koncepció táblák_2013. évi költségvetés I." xfId="45"/>
    <cellStyle name="Normál_2012. évi költségvetés előirányzat nyilvántartás VÉGLEGES 2." xfId="46"/>
    <cellStyle name="Normál_2012. évi költségvetés I. módosítás VÉGLEGES" xfId="91"/>
    <cellStyle name="Normál_2012. évi költségvetés IV. módosítás" xfId="47"/>
    <cellStyle name="Normál_2013 évi költségvetéshez 2013.02.19." xfId="92"/>
    <cellStyle name="Normál_2013 évi költségvetéshez 2013.02.19._2014 évi költségvetés Tündi táblák" xfId="93"/>
    <cellStyle name="Normál_2013. évi költségvetés I." xfId="48"/>
    <cellStyle name="Normál_2013. évi költségvetés I._2013. évi költségvetés előirányzat nyilvántartás" xfId="49"/>
    <cellStyle name="Normál_2013. évi költségvetés I._2013. évi költségvetés II. forduló testületi előterjesztés" xfId="50"/>
    <cellStyle name="Normál_2013. évi költségvetés I._iNTÉZMÉNYI NORMATÍVA 2014" xfId="51"/>
    <cellStyle name="Normál_2013. évi költségvetés II. forduló testületi előterjesztés" xfId="52"/>
    <cellStyle name="Normál_2013. évi költségvetés II. forduló testületi előterjesztés2." xfId="94"/>
    <cellStyle name="Normál_2014. évi kv. 6. tábla_kitöltve_szűkített II.fordulóhoz 2" xfId="90"/>
    <cellStyle name="Normál_4. sz. melléklet" xfId="95"/>
    <cellStyle name="Normal_KARSZJ3" xfId="82"/>
    <cellStyle name="Normál_költségvetés10melléklet_2013. évi költségvetés I." xfId="53"/>
    <cellStyle name="Normal_KTRSZJ" xfId="83"/>
    <cellStyle name="Normál_Másolat eredetijeKÖLTSÉGVETÉS2005új1" xfId="54"/>
    <cellStyle name="Normál_Másolat eredetijeKÖLTSÉGVETÉS2005új1 2" xfId="97"/>
    <cellStyle name="Normál_Másolat eredetijeKÖLTSÉGVETÉS2005új1_2013. évi költségvetés I." xfId="55"/>
    <cellStyle name="Normál_Másolat eredetijeKÖLTSÉGVETÉS2005új1_2013. évi költségvetés II. forduló testületi előterjesztés" xfId="56"/>
    <cellStyle name="Normál_Munka4_2013 évi költségvetéshez 2013.02.19." xfId="96"/>
    <cellStyle name="Note" xfId="84"/>
    <cellStyle name="Output" xfId="85"/>
    <cellStyle name="Összesen" xfId="57" builtinId="25" customBuiltin="1"/>
    <cellStyle name="Title" xfId="86"/>
    <cellStyle name="Total" xfId="87"/>
    <cellStyle name="Warning Text" xfId="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1\HamarEva\LOCALS~1\Temp\M&#225;solat%20eredetijeksh19000282011.11.1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DOCUME~1\HamarEva\LOCALS~1\Temp\M&#225;solat%20eredetijeksh19000282011.11.1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d"/>
      <sheetName val="Összesítő"/>
      <sheetName val="2.2.1. (önálló fennt.)"/>
      <sheetName val="2.2.1. (int társ)"/>
      <sheetName val="2.2.1. (TKT fennt.2011-2012)"/>
      <sheetName val="2.2.1. (TKT fennt.2012-2013)"/>
      <sheetName val="2.2.2.-2.3. feladatok"/>
      <sheetName val="szakszolgálati adatok"/>
      <sheetName val="2.4. feladat"/>
      <sheetName val="2.5.-2.8. feladatok"/>
      <sheetName val="info 1"/>
      <sheetName val="info 2"/>
    </sheetNames>
    <sheetDataSet>
      <sheetData sheetId="0">
        <row r="34">
          <cell r="BT34" t="str">
            <v>Aba</v>
          </cell>
        </row>
        <row r="35">
          <cell r="BT35" t="str">
            <v>Abádszalók</v>
          </cell>
        </row>
        <row r="36">
          <cell r="BT36" t="str">
            <v>Abaliget</v>
          </cell>
        </row>
        <row r="37">
          <cell r="BT37" t="str">
            <v>Abasár</v>
          </cell>
        </row>
        <row r="38">
          <cell r="BT38" t="str">
            <v>Abaújalpár</v>
          </cell>
        </row>
        <row r="39">
          <cell r="BT39" t="str">
            <v>Abaújkér</v>
          </cell>
        </row>
        <row r="40">
          <cell r="BT40" t="str">
            <v>Abaújlak</v>
          </cell>
        </row>
        <row r="41">
          <cell r="BT41" t="str">
            <v>Abaújszántó</v>
          </cell>
        </row>
        <row r="42">
          <cell r="BT42" t="str">
            <v>Abaújszolnok</v>
          </cell>
        </row>
        <row r="43">
          <cell r="BT43" t="str">
            <v>Abaújvár</v>
          </cell>
        </row>
        <row r="44">
          <cell r="BT44" t="str">
            <v>Abda</v>
          </cell>
        </row>
        <row r="45">
          <cell r="BT45" t="str">
            <v>Abod</v>
          </cell>
        </row>
        <row r="46">
          <cell r="BT46" t="str">
            <v>Abony</v>
          </cell>
        </row>
        <row r="47">
          <cell r="BT47" t="str">
            <v>Ábrahámhegy</v>
          </cell>
        </row>
        <row r="48">
          <cell r="BT48" t="str">
            <v>Ács</v>
          </cell>
        </row>
        <row r="49">
          <cell r="BT49" t="str">
            <v>Acsa</v>
          </cell>
        </row>
        <row r="50">
          <cell r="BT50" t="str">
            <v>Acsád</v>
          </cell>
        </row>
        <row r="51">
          <cell r="BT51" t="str">
            <v>Acsalag</v>
          </cell>
        </row>
        <row r="52">
          <cell r="BT52" t="str">
            <v>Ácsteszér</v>
          </cell>
        </row>
        <row r="53">
          <cell r="BT53" t="str">
            <v>Adács</v>
          </cell>
        </row>
        <row r="54">
          <cell r="BT54" t="str">
            <v>Ádánd</v>
          </cell>
        </row>
        <row r="55">
          <cell r="BT55" t="str">
            <v>Adásztevel</v>
          </cell>
        </row>
        <row r="56">
          <cell r="BT56" t="str">
            <v>Adony</v>
          </cell>
        </row>
        <row r="57">
          <cell r="BT57" t="str">
            <v>Adorjánháza</v>
          </cell>
        </row>
        <row r="58">
          <cell r="BT58" t="str">
            <v>Adorjás</v>
          </cell>
        </row>
        <row r="59">
          <cell r="BT59" t="str">
            <v>Ág</v>
          </cell>
        </row>
        <row r="60">
          <cell r="BT60" t="str">
            <v>Ágasegyháza</v>
          </cell>
        </row>
        <row r="61">
          <cell r="BT61" t="str">
            <v>Ágfalva</v>
          </cell>
        </row>
        <row r="62">
          <cell r="BT62" t="str">
            <v>Aggtelek</v>
          </cell>
        </row>
        <row r="63">
          <cell r="BT63" t="str">
            <v>Agyagosszergény</v>
          </cell>
        </row>
        <row r="64">
          <cell r="BT64" t="str">
            <v>Ajak</v>
          </cell>
        </row>
        <row r="65">
          <cell r="BT65" t="str">
            <v>Ajka</v>
          </cell>
        </row>
        <row r="66">
          <cell r="BT66" t="str">
            <v>Aka</v>
          </cell>
        </row>
        <row r="67">
          <cell r="BT67" t="str">
            <v>Akasztó</v>
          </cell>
        </row>
        <row r="68">
          <cell r="BT68" t="str">
            <v>Alacska</v>
          </cell>
        </row>
        <row r="69">
          <cell r="BT69" t="str">
            <v>Alap</v>
          </cell>
        </row>
        <row r="70">
          <cell r="BT70" t="str">
            <v>Alattyán</v>
          </cell>
        </row>
        <row r="71">
          <cell r="BT71" t="str">
            <v>Albertirsa</v>
          </cell>
        </row>
        <row r="72">
          <cell r="BT72" t="str">
            <v>Alcsútdoboz</v>
          </cell>
        </row>
        <row r="73">
          <cell r="BT73" t="str">
            <v>Aldebrő</v>
          </cell>
        </row>
        <row r="74">
          <cell r="BT74" t="str">
            <v>Algyő</v>
          </cell>
        </row>
        <row r="75">
          <cell r="BT75" t="str">
            <v>Alibánfa</v>
          </cell>
        </row>
        <row r="76">
          <cell r="BT76" t="str">
            <v>Almamellék</v>
          </cell>
        </row>
        <row r="77">
          <cell r="BT77" t="str">
            <v>Almásfüzitő</v>
          </cell>
        </row>
        <row r="78">
          <cell r="BT78" t="str">
            <v>Almásháza</v>
          </cell>
        </row>
        <row r="79">
          <cell r="BT79" t="str">
            <v>Almáskamarás</v>
          </cell>
        </row>
        <row r="80">
          <cell r="BT80" t="str">
            <v>Almáskeresztúr</v>
          </cell>
        </row>
        <row r="81">
          <cell r="BT81" t="str">
            <v>Álmosd</v>
          </cell>
        </row>
        <row r="82">
          <cell r="BT82" t="str">
            <v>Alsóberecki</v>
          </cell>
        </row>
        <row r="83">
          <cell r="BT83" t="str">
            <v>Alsóbogát</v>
          </cell>
        </row>
        <row r="84">
          <cell r="BT84" t="str">
            <v>Alsódobsza</v>
          </cell>
        </row>
        <row r="85">
          <cell r="BT85" t="str">
            <v>Alsógagy</v>
          </cell>
        </row>
        <row r="86">
          <cell r="BT86" t="str">
            <v>Alsómocsolád</v>
          </cell>
        </row>
        <row r="87">
          <cell r="BT87" t="str">
            <v>Alsónána</v>
          </cell>
        </row>
        <row r="88">
          <cell r="BT88" t="str">
            <v>Alsónémedi</v>
          </cell>
        </row>
        <row r="89">
          <cell r="BT89" t="str">
            <v>Alsónemesapáti</v>
          </cell>
        </row>
        <row r="90">
          <cell r="BT90" t="str">
            <v>Alsónyék</v>
          </cell>
        </row>
        <row r="91">
          <cell r="BT91" t="str">
            <v>Alsóörs</v>
          </cell>
        </row>
        <row r="92">
          <cell r="BT92" t="str">
            <v>Alsópáhok</v>
          </cell>
        </row>
        <row r="93">
          <cell r="BT93" t="str">
            <v>Alsópetény</v>
          </cell>
        </row>
        <row r="94">
          <cell r="BT94" t="str">
            <v>Alsórajk</v>
          </cell>
        </row>
        <row r="95">
          <cell r="BT95" t="str">
            <v>Alsóregmec</v>
          </cell>
        </row>
        <row r="96">
          <cell r="BT96" t="str">
            <v>Alsószenterzsébet</v>
          </cell>
        </row>
        <row r="97">
          <cell r="BT97" t="str">
            <v>Alsószentiván</v>
          </cell>
        </row>
        <row r="98">
          <cell r="BT98" t="str">
            <v>Alsószentmárton</v>
          </cell>
        </row>
        <row r="99">
          <cell r="BT99" t="str">
            <v>Alsószölnök</v>
          </cell>
        </row>
        <row r="100">
          <cell r="BT100" t="str">
            <v>Alsószuha</v>
          </cell>
        </row>
        <row r="101">
          <cell r="BT101" t="str">
            <v>Alsótelekes</v>
          </cell>
        </row>
        <row r="102">
          <cell r="BT102" t="str">
            <v>Alsótold</v>
          </cell>
        </row>
        <row r="103">
          <cell r="BT103" t="str">
            <v>Alsóújlak</v>
          </cell>
        </row>
        <row r="104">
          <cell r="BT104" t="str">
            <v>Alsóvadász</v>
          </cell>
        </row>
        <row r="105">
          <cell r="BT105" t="str">
            <v>Alsózsolca</v>
          </cell>
        </row>
        <row r="106">
          <cell r="BT106" t="str">
            <v>Ambrózfalva</v>
          </cell>
        </row>
        <row r="107">
          <cell r="BT107" t="str">
            <v>Anarcs</v>
          </cell>
        </row>
        <row r="108">
          <cell r="BT108" t="str">
            <v>Andocs</v>
          </cell>
        </row>
        <row r="109">
          <cell r="BT109" t="str">
            <v>Andornaktálya</v>
          </cell>
        </row>
        <row r="110">
          <cell r="BT110" t="str">
            <v>Andrásfa</v>
          </cell>
        </row>
        <row r="111">
          <cell r="BT111" t="str">
            <v>Annavölgy</v>
          </cell>
        </row>
        <row r="112">
          <cell r="BT112" t="str">
            <v>Apácatorna</v>
          </cell>
        </row>
        <row r="113">
          <cell r="BT113" t="str">
            <v>Apagy</v>
          </cell>
        </row>
        <row r="114">
          <cell r="BT114" t="str">
            <v>Apaj</v>
          </cell>
        </row>
        <row r="115">
          <cell r="BT115" t="str">
            <v>Aparhant</v>
          </cell>
        </row>
        <row r="116">
          <cell r="BT116" t="str">
            <v>Apátfalva</v>
          </cell>
        </row>
        <row r="117">
          <cell r="BT117" t="str">
            <v>Apátistvánfalva</v>
          </cell>
        </row>
        <row r="118">
          <cell r="BT118" t="str">
            <v>Apátvarasd</v>
          </cell>
        </row>
        <row r="119">
          <cell r="BT119" t="str">
            <v>Apc</v>
          </cell>
        </row>
        <row r="120">
          <cell r="BT120" t="str">
            <v>Áporka</v>
          </cell>
        </row>
        <row r="121">
          <cell r="BT121" t="str">
            <v>Apostag</v>
          </cell>
        </row>
        <row r="122">
          <cell r="BT122" t="str">
            <v>Aranyosapáti</v>
          </cell>
        </row>
        <row r="123">
          <cell r="BT123" t="str">
            <v>Aranyosgadány</v>
          </cell>
        </row>
        <row r="124">
          <cell r="BT124" t="str">
            <v>Arka</v>
          </cell>
        </row>
        <row r="125">
          <cell r="BT125" t="str">
            <v>Arló</v>
          </cell>
        </row>
        <row r="126">
          <cell r="BT126" t="str">
            <v>Arnót</v>
          </cell>
        </row>
        <row r="127">
          <cell r="BT127" t="str">
            <v>Ároktő</v>
          </cell>
        </row>
        <row r="128">
          <cell r="BT128" t="str">
            <v>Árpádhalom</v>
          </cell>
        </row>
        <row r="129">
          <cell r="BT129" t="str">
            <v>Árpás</v>
          </cell>
        </row>
        <row r="130">
          <cell r="BT130" t="str">
            <v>Ártánd</v>
          </cell>
        </row>
        <row r="131">
          <cell r="BT131" t="str">
            <v>Ásotthalom</v>
          </cell>
        </row>
        <row r="132">
          <cell r="BT132" t="str">
            <v>Ásványráró</v>
          </cell>
        </row>
        <row r="133">
          <cell r="BT133" t="str">
            <v>Aszaló</v>
          </cell>
        </row>
        <row r="134">
          <cell r="BT134" t="str">
            <v>Ászár</v>
          </cell>
        </row>
        <row r="135">
          <cell r="BT135" t="str">
            <v>Aszód</v>
          </cell>
        </row>
        <row r="136">
          <cell r="BT136" t="str">
            <v>Aszófő</v>
          </cell>
        </row>
        <row r="137">
          <cell r="BT137" t="str">
            <v>Áta</v>
          </cell>
        </row>
        <row r="138">
          <cell r="BT138" t="str">
            <v>Átány</v>
          </cell>
        </row>
        <row r="139">
          <cell r="BT139" t="str">
            <v>Atkár</v>
          </cell>
        </row>
        <row r="140">
          <cell r="BT140" t="str">
            <v>Attala</v>
          </cell>
        </row>
        <row r="141">
          <cell r="BT141" t="str">
            <v>Babarc</v>
          </cell>
        </row>
        <row r="142">
          <cell r="BT142" t="str">
            <v>Babarcszőlős</v>
          </cell>
        </row>
        <row r="143">
          <cell r="BT143" t="str">
            <v>Babócsa</v>
          </cell>
        </row>
        <row r="144">
          <cell r="BT144" t="str">
            <v>Bábolna</v>
          </cell>
        </row>
        <row r="145">
          <cell r="BT145" t="str">
            <v>Bábonymegyer</v>
          </cell>
        </row>
        <row r="146">
          <cell r="BT146" t="str">
            <v>Babosdöbréte</v>
          </cell>
        </row>
        <row r="147">
          <cell r="BT147" t="str">
            <v>Babót</v>
          </cell>
        </row>
        <row r="148">
          <cell r="BT148" t="str">
            <v>Bácsalmás</v>
          </cell>
        </row>
        <row r="149">
          <cell r="BT149" t="str">
            <v>Bácsbokod</v>
          </cell>
        </row>
        <row r="150">
          <cell r="BT150" t="str">
            <v>Bácsborsód</v>
          </cell>
        </row>
        <row r="151">
          <cell r="BT151" t="str">
            <v>Bácsszentgyörgy</v>
          </cell>
        </row>
        <row r="152">
          <cell r="BT152" t="str">
            <v>Bácsszőlős</v>
          </cell>
        </row>
        <row r="153">
          <cell r="BT153" t="str">
            <v>Badacsonytomaj</v>
          </cell>
        </row>
        <row r="154">
          <cell r="BT154" t="str">
            <v>Badacsonytördemic</v>
          </cell>
        </row>
        <row r="155">
          <cell r="BT155" t="str">
            <v>Bag</v>
          </cell>
        </row>
        <row r="156">
          <cell r="BT156" t="str">
            <v>Bagamér</v>
          </cell>
        </row>
        <row r="157">
          <cell r="BT157" t="str">
            <v>Baglad</v>
          </cell>
        </row>
        <row r="158">
          <cell r="BT158" t="str">
            <v>Bagod</v>
          </cell>
        </row>
        <row r="159">
          <cell r="BT159" t="str">
            <v>Bágyogszovát</v>
          </cell>
        </row>
        <row r="160">
          <cell r="BT160" t="str">
            <v>Baj</v>
          </cell>
        </row>
        <row r="161">
          <cell r="BT161" t="str">
            <v>Baja</v>
          </cell>
        </row>
        <row r="162">
          <cell r="BT162" t="str">
            <v>Bajánsenye</v>
          </cell>
        </row>
        <row r="163">
          <cell r="BT163" t="str">
            <v>Bajna</v>
          </cell>
        </row>
        <row r="164">
          <cell r="BT164" t="str">
            <v>Bajót</v>
          </cell>
        </row>
        <row r="165">
          <cell r="BT165" t="str">
            <v>Bak</v>
          </cell>
        </row>
        <row r="166">
          <cell r="BT166" t="str">
            <v>Bakháza</v>
          </cell>
        </row>
        <row r="167">
          <cell r="BT167" t="str">
            <v>Bakóca</v>
          </cell>
        </row>
        <row r="168">
          <cell r="BT168" t="str">
            <v>Bakonszeg</v>
          </cell>
        </row>
        <row r="169">
          <cell r="BT169" t="str">
            <v>Bakonya</v>
          </cell>
        </row>
        <row r="170">
          <cell r="BT170" t="str">
            <v>Bakonybánk</v>
          </cell>
        </row>
        <row r="171">
          <cell r="BT171" t="str">
            <v>Bakonybél</v>
          </cell>
        </row>
        <row r="172">
          <cell r="BT172" t="str">
            <v>Bakonycsernye</v>
          </cell>
        </row>
        <row r="173">
          <cell r="BT173" t="str">
            <v>Bakonygyirót</v>
          </cell>
        </row>
        <row r="174">
          <cell r="BT174" t="str">
            <v>Bakonyjákó</v>
          </cell>
        </row>
        <row r="175">
          <cell r="BT175" t="str">
            <v>Bakonykoppány</v>
          </cell>
        </row>
        <row r="176">
          <cell r="BT176" t="str">
            <v>Bakonykúti</v>
          </cell>
        </row>
        <row r="177">
          <cell r="BT177" t="str">
            <v>Bakonynána</v>
          </cell>
        </row>
        <row r="178">
          <cell r="BT178" t="str">
            <v>Bakonyoszlop</v>
          </cell>
        </row>
        <row r="179">
          <cell r="BT179" t="str">
            <v>Bakonypéterd</v>
          </cell>
        </row>
        <row r="180">
          <cell r="BT180" t="str">
            <v>Bakonypölöske</v>
          </cell>
        </row>
        <row r="181">
          <cell r="BT181" t="str">
            <v>Bakonyság</v>
          </cell>
        </row>
        <row r="182">
          <cell r="BT182" t="str">
            <v>Bakonysárkány</v>
          </cell>
        </row>
        <row r="183">
          <cell r="BT183" t="str">
            <v>Bakonyszentiván</v>
          </cell>
        </row>
        <row r="184">
          <cell r="BT184" t="str">
            <v>Bakonyszentkirály</v>
          </cell>
        </row>
        <row r="185">
          <cell r="BT185" t="str">
            <v>Bakonyszentlászló</v>
          </cell>
        </row>
        <row r="186">
          <cell r="BT186" t="str">
            <v>Bakonyszombathely</v>
          </cell>
        </row>
        <row r="187">
          <cell r="BT187" t="str">
            <v>Bakonyszücs</v>
          </cell>
        </row>
        <row r="188">
          <cell r="BT188" t="str">
            <v>Bakonytamási</v>
          </cell>
        </row>
        <row r="189">
          <cell r="BT189" t="str">
            <v>Baks</v>
          </cell>
        </row>
        <row r="190">
          <cell r="BT190" t="str">
            <v>Baksa</v>
          </cell>
        </row>
        <row r="191">
          <cell r="BT191" t="str">
            <v>Baktakék</v>
          </cell>
        </row>
        <row r="192">
          <cell r="BT192" t="str">
            <v>Baktalórántháza</v>
          </cell>
        </row>
        <row r="193">
          <cell r="BT193" t="str">
            <v>Baktüttös</v>
          </cell>
        </row>
        <row r="194">
          <cell r="BT194" t="str">
            <v>Balajt</v>
          </cell>
        </row>
        <row r="195">
          <cell r="BT195" t="str">
            <v>Balassagyarmat</v>
          </cell>
        </row>
        <row r="196">
          <cell r="BT196" t="str">
            <v>Balástya</v>
          </cell>
        </row>
        <row r="197">
          <cell r="BT197" t="str">
            <v>Balaton</v>
          </cell>
        </row>
        <row r="198">
          <cell r="BT198" t="str">
            <v>Balatonakali</v>
          </cell>
        </row>
        <row r="199">
          <cell r="BT199" t="str">
            <v>Balatonalmádi</v>
          </cell>
        </row>
        <row r="200">
          <cell r="BT200" t="str">
            <v>Balatonberény</v>
          </cell>
        </row>
        <row r="201">
          <cell r="BT201" t="str">
            <v>Balatonboglár</v>
          </cell>
        </row>
        <row r="202">
          <cell r="BT202" t="str">
            <v>Balatoncsicsó</v>
          </cell>
        </row>
        <row r="203">
          <cell r="BT203" t="str">
            <v>Balatonederics</v>
          </cell>
        </row>
        <row r="204">
          <cell r="BT204" t="str">
            <v>Balatonendréd</v>
          </cell>
        </row>
        <row r="205">
          <cell r="BT205" t="str">
            <v>Balatonfenyves</v>
          </cell>
        </row>
        <row r="206">
          <cell r="BT206" t="str">
            <v>Balatonfőkajár</v>
          </cell>
        </row>
        <row r="207">
          <cell r="BT207" t="str">
            <v>Balatonföldvár</v>
          </cell>
        </row>
        <row r="208">
          <cell r="BT208" t="str">
            <v>Balatonfüred</v>
          </cell>
        </row>
        <row r="209">
          <cell r="BT209" t="str">
            <v>Balatonfűzfő</v>
          </cell>
        </row>
        <row r="210">
          <cell r="BT210" t="str">
            <v>Balatongyörök</v>
          </cell>
        </row>
        <row r="211">
          <cell r="BT211" t="str">
            <v>Balatonhenye</v>
          </cell>
        </row>
        <row r="212">
          <cell r="BT212" t="str">
            <v>Balatonkenese</v>
          </cell>
        </row>
        <row r="213">
          <cell r="BT213" t="str">
            <v>Balatonkeresztúr</v>
          </cell>
        </row>
        <row r="214">
          <cell r="BT214" t="str">
            <v>Balatonlelle</v>
          </cell>
        </row>
        <row r="215">
          <cell r="BT215" t="str">
            <v>Balatonmagyaród</v>
          </cell>
        </row>
        <row r="216">
          <cell r="BT216" t="str">
            <v>Balatonmáriafürdő</v>
          </cell>
        </row>
        <row r="217">
          <cell r="BT217" t="str">
            <v>Balatonőszöd</v>
          </cell>
        </row>
        <row r="218">
          <cell r="BT218" t="str">
            <v>Balatonrendes</v>
          </cell>
        </row>
        <row r="219">
          <cell r="BT219" t="str">
            <v>Balatonszabadi</v>
          </cell>
        </row>
        <row r="220">
          <cell r="BT220" t="str">
            <v>Balatonszárszó</v>
          </cell>
        </row>
        <row r="221">
          <cell r="BT221" t="str">
            <v>Balatonszemes</v>
          </cell>
        </row>
        <row r="222">
          <cell r="BT222" t="str">
            <v>Balatonszentgyörgy</v>
          </cell>
        </row>
        <row r="223">
          <cell r="BT223" t="str">
            <v>Balatonszepezd</v>
          </cell>
        </row>
        <row r="224">
          <cell r="BT224" t="str">
            <v>Balatonszőlős</v>
          </cell>
        </row>
        <row r="225">
          <cell r="BT225" t="str">
            <v>Balatonudvari</v>
          </cell>
        </row>
        <row r="226">
          <cell r="BT226" t="str">
            <v>Balatonújlak</v>
          </cell>
        </row>
        <row r="227">
          <cell r="BT227" t="str">
            <v>Balatonvilágos</v>
          </cell>
        </row>
        <row r="228">
          <cell r="BT228" t="str">
            <v>Balinka</v>
          </cell>
        </row>
        <row r="229">
          <cell r="BT229" t="str">
            <v>Balkány</v>
          </cell>
        </row>
        <row r="230">
          <cell r="BT230" t="str">
            <v>Ballószög</v>
          </cell>
        </row>
        <row r="231">
          <cell r="BT231" t="str">
            <v>Balmazújváros</v>
          </cell>
        </row>
        <row r="232">
          <cell r="BT232" t="str">
            <v>Balogunyom</v>
          </cell>
        </row>
        <row r="233">
          <cell r="BT233" t="str">
            <v>Balotaszállás</v>
          </cell>
        </row>
        <row r="234">
          <cell r="BT234" t="str">
            <v>Balsa</v>
          </cell>
        </row>
        <row r="235">
          <cell r="BT235" t="str">
            <v>Bálványos</v>
          </cell>
        </row>
        <row r="236">
          <cell r="BT236" t="str">
            <v>Bana</v>
          </cell>
        </row>
        <row r="237">
          <cell r="BT237" t="str">
            <v>Bánd</v>
          </cell>
        </row>
        <row r="238">
          <cell r="BT238" t="str">
            <v>Bánfa</v>
          </cell>
        </row>
        <row r="239">
          <cell r="BT239" t="str">
            <v>Bánhorváti</v>
          </cell>
        </row>
        <row r="240">
          <cell r="BT240" t="str">
            <v>Bánk</v>
          </cell>
        </row>
        <row r="241">
          <cell r="BT241" t="str">
            <v>Bánokszentgyörgy</v>
          </cell>
        </row>
        <row r="242">
          <cell r="BT242" t="str">
            <v>Bánréve</v>
          </cell>
        </row>
        <row r="243">
          <cell r="BT243" t="str">
            <v>Bár</v>
          </cell>
        </row>
        <row r="244">
          <cell r="BT244" t="str">
            <v>Barabás</v>
          </cell>
        </row>
        <row r="245">
          <cell r="BT245" t="str">
            <v>Baracs</v>
          </cell>
        </row>
        <row r="246">
          <cell r="BT246" t="str">
            <v>Baracska</v>
          </cell>
        </row>
        <row r="247">
          <cell r="BT247" t="str">
            <v>Báránd</v>
          </cell>
        </row>
        <row r="248">
          <cell r="BT248" t="str">
            <v>Baranyahídvég</v>
          </cell>
        </row>
        <row r="249">
          <cell r="BT249" t="str">
            <v>Baranyajenő</v>
          </cell>
        </row>
        <row r="250">
          <cell r="BT250" t="str">
            <v>Baranyaszentgyörgy</v>
          </cell>
        </row>
        <row r="251">
          <cell r="BT251" t="str">
            <v>Barbacs</v>
          </cell>
        </row>
        <row r="252">
          <cell r="BT252" t="str">
            <v>Barcs</v>
          </cell>
        </row>
        <row r="253">
          <cell r="BT253" t="str">
            <v>Bárdudvarnok</v>
          </cell>
        </row>
        <row r="254">
          <cell r="BT254" t="str">
            <v>Barlahida</v>
          </cell>
        </row>
        <row r="255">
          <cell r="BT255" t="str">
            <v>Bárna</v>
          </cell>
        </row>
        <row r="256">
          <cell r="BT256" t="str">
            <v>Barnag</v>
          </cell>
        </row>
        <row r="257">
          <cell r="BT257" t="str">
            <v>Bársonyos</v>
          </cell>
        </row>
        <row r="258">
          <cell r="BT258" t="str">
            <v>Basal</v>
          </cell>
        </row>
        <row r="259">
          <cell r="BT259" t="str">
            <v>Baskó</v>
          </cell>
        </row>
        <row r="260">
          <cell r="BT260" t="str">
            <v>Báta</v>
          </cell>
        </row>
        <row r="261">
          <cell r="BT261" t="str">
            <v>Bátaapáti</v>
          </cell>
        </row>
        <row r="262">
          <cell r="BT262" t="str">
            <v>Bátaszék</v>
          </cell>
        </row>
        <row r="263">
          <cell r="BT263" t="str">
            <v>Baté</v>
          </cell>
        </row>
        <row r="264">
          <cell r="BT264" t="str">
            <v>Bátmonostor</v>
          </cell>
        </row>
        <row r="265">
          <cell r="BT265" t="str">
            <v>Bátonyterenye</v>
          </cell>
        </row>
        <row r="266">
          <cell r="BT266" t="str">
            <v>Bátor</v>
          </cell>
        </row>
        <row r="267">
          <cell r="BT267" t="str">
            <v>Bátorliget</v>
          </cell>
        </row>
        <row r="268">
          <cell r="BT268" t="str">
            <v>Battonya</v>
          </cell>
        </row>
        <row r="269">
          <cell r="BT269" t="str">
            <v>Bátya</v>
          </cell>
        </row>
        <row r="270">
          <cell r="BT270" t="str">
            <v>Batyk</v>
          </cell>
        </row>
        <row r="271">
          <cell r="BT271" t="str">
            <v>Bázakerettye</v>
          </cell>
        </row>
        <row r="272">
          <cell r="BT272" t="str">
            <v>Bazsi</v>
          </cell>
        </row>
        <row r="273">
          <cell r="BT273" t="str">
            <v>Béb</v>
          </cell>
        </row>
        <row r="274">
          <cell r="BT274" t="str">
            <v>Becsehely</v>
          </cell>
        </row>
        <row r="275">
          <cell r="BT275" t="str">
            <v>Becske</v>
          </cell>
        </row>
        <row r="276">
          <cell r="BT276" t="str">
            <v>Becskeháza</v>
          </cell>
        </row>
        <row r="277">
          <cell r="BT277" t="str">
            <v>Becsvölgye</v>
          </cell>
        </row>
        <row r="278">
          <cell r="BT278" t="str">
            <v>Bedegkér</v>
          </cell>
        </row>
        <row r="279">
          <cell r="BT279" t="str">
            <v>Bedő</v>
          </cell>
        </row>
        <row r="280">
          <cell r="BT280" t="str">
            <v>Bejcgyertyános</v>
          </cell>
        </row>
        <row r="281">
          <cell r="BT281" t="str">
            <v>Békás</v>
          </cell>
        </row>
        <row r="282">
          <cell r="BT282" t="str">
            <v>Bekecs</v>
          </cell>
        </row>
        <row r="283">
          <cell r="BT283" t="str">
            <v>Békés</v>
          </cell>
        </row>
        <row r="284">
          <cell r="BT284" t="str">
            <v>Békéscsaba</v>
          </cell>
        </row>
        <row r="285">
          <cell r="BT285" t="str">
            <v>Békéssámson</v>
          </cell>
        </row>
        <row r="286">
          <cell r="BT286" t="str">
            <v>Békésszentandrás</v>
          </cell>
        </row>
        <row r="287">
          <cell r="BT287" t="str">
            <v>Bekölce</v>
          </cell>
        </row>
        <row r="288">
          <cell r="BT288" t="str">
            <v>Bélapátfalva</v>
          </cell>
        </row>
        <row r="289">
          <cell r="BT289" t="str">
            <v>Bélavár</v>
          </cell>
        </row>
        <row r="290">
          <cell r="BT290" t="str">
            <v>Belecska</v>
          </cell>
        </row>
        <row r="291">
          <cell r="BT291" t="str">
            <v>Beled</v>
          </cell>
        </row>
        <row r="292">
          <cell r="BT292" t="str">
            <v>Beleg</v>
          </cell>
        </row>
        <row r="293">
          <cell r="BT293" t="str">
            <v>Belezna</v>
          </cell>
        </row>
        <row r="294">
          <cell r="BT294" t="str">
            <v>Bélmegyer</v>
          </cell>
        </row>
        <row r="295">
          <cell r="BT295" t="str">
            <v>Beloiannisz</v>
          </cell>
        </row>
        <row r="296">
          <cell r="BT296" t="str">
            <v>Belsősárd</v>
          </cell>
        </row>
        <row r="297">
          <cell r="BT297" t="str">
            <v>Belvárdgyula</v>
          </cell>
        </row>
        <row r="298">
          <cell r="BT298" t="str">
            <v>Benk</v>
          </cell>
        </row>
        <row r="299">
          <cell r="BT299" t="str">
            <v>Bénye</v>
          </cell>
        </row>
        <row r="300">
          <cell r="BT300" t="str">
            <v>Bér</v>
          </cell>
        </row>
        <row r="301">
          <cell r="BT301" t="str">
            <v>Bérbaltavár</v>
          </cell>
        </row>
        <row r="302">
          <cell r="BT302" t="str">
            <v>Bercel</v>
          </cell>
        </row>
        <row r="303">
          <cell r="BT303" t="str">
            <v>Beregdaróc</v>
          </cell>
        </row>
        <row r="304">
          <cell r="BT304" t="str">
            <v>Beregsurány</v>
          </cell>
        </row>
        <row r="305">
          <cell r="BT305" t="str">
            <v>Berekböszörmény</v>
          </cell>
        </row>
        <row r="306">
          <cell r="BT306" t="str">
            <v>Berekfürdő</v>
          </cell>
        </row>
        <row r="307">
          <cell r="BT307" t="str">
            <v>Beremend</v>
          </cell>
        </row>
        <row r="308">
          <cell r="BT308" t="str">
            <v>Berente</v>
          </cell>
        </row>
        <row r="309">
          <cell r="BT309" t="str">
            <v>Beret</v>
          </cell>
        </row>
        <row r="310">
          <cell r="BT310" t="str">
            <v>Berettyóújfalu</v>
          </cell>
        </row>
        <row r="311">
          <cell r="BT311" t="str">
            <v>Berhida</v>
          </cell>
        </row>
        <row r="312">
          <cell r="BT312" t="str">
            <v>Berkenye</v>
          </cell>
        </row>
        <row r="313">
          <cell r="BT313" t="str">
            <v>Berkesd</v>
          </cell>
        </row>
        <row r="314">
          <cell r="BT314" t="str">
            <v>Berkesz</v>
          </cell>
        </row>
        <row r="315">
          <cell r="BT315" t="str">
            <v>Bernecebaráti</v>
          </cell>
        </row>
        <row r="316">
          <cell r="BT316" t="str">
            <v>Berzék</v>
          </cell>
        </row>
        <row r="317">
          <cell r="BT317" t="str">
            <v>Berzence</v>
          </cell>
        </row>
        <row r="318">
          <cell r="BT318" t="str">
            <v>Besence</v>
          </cell>
        </row>
        <row r="319">
          <cell r="BT319" t="str">
            <v>Besenyőd</v>
          </cell>
        </row>
        <row r="320">
          <cell r="BT320" t="str">
            <v>Besenyőtelek</v>
          </cell>
        </row>
        <row r="321">
          <cell r="BT321" t="str">
            <v>Besenyszög</v>
          </cell>
        </row>
        <row r="322">
          <cell r="BT322" t="str">
            <v>Besnyő</v>
          </cell>
        </row>
        <row r="323">
          <cell r="BT323" t="str">
            <v>Beszterec</v>
          </cell>
        </row>
        <row r="324">
          <cell r="BT324" t="str">
            <v>Bezedek</v>
          </cell>
        </row>
        <row r="325">
          <cell r="BT325" t="str">
            <v>Bezenye</v>
          </cell>
        </row>
        <row r="326">
          <cell r="BT326" t="str">
            <v>Bezeréd</v>
          </cell>
        </row>
        <row r="327">
          <cell r="BT327" t="str">
            <v>Bezi</v>
          </cell>
        </row>
        <row r="328">
          <cell r="BT328" t="str">
            <v>Biatorbágy</v>
          </cell>
        </row>
        <row r="329">
          <cell r="BT329" t="str">
            <v>Bicsérd</v>
          </cell>
        </row>
        <row r="330">
          <cell r="BT330" t="str">
            <v>Bicske</v>
          </cell>
        </row>
        <row r="331">
          <cell r="BT331" t="str">
            <v>Bihardancsháza</v>
          </cell>
        </row>
        <row r="332">
          <cell r="BT332" t="str">
            <v>Biharkeresztes</v>
          </cell>
        </row>
        <row r="333">
          <cell r="BT333" t="str">
            <v>Biharnagybajom</v>
          </cell>
        </row>
        <row r="334">
          <cell r="BT334" t="str">
            <v>Bihartorda</v>
          </cell>
        </row>
        <row r="335">
          <cell r="BT335" t="str">
            <v>Biharugra</v>
          </cell>
        </row>
        <row r="336">
          <cell r="BT336" t="str">
            <v>Bikács</v>
          </cell>
        </row>
        <row r="337">
          <cell r="BT337" t="str">
            <v>Bikal</v>
          </cell>
        </row>
        <row r="338">
          <cell r="BT338" t="str">
            <v>Biri</v>
          </cell>
        </row>
        <row r="339">
          <cell r="BT339" t="str">
            <v>Birján</v>
          </cell>
        </row>
        <row r="340">
          <cell r="BT340" t="str">
            <v>Bisse</v>
          </cell>
        </row>
        <row r="341">
          <cell r="BT341" t="str">
            <v>Boba</v>
          </cell>
        </row>
        <row r="342">
          <cell r="BT342" t="str">
            <v>Bocfölde</v>
          </cell>
        </row>
        <row r="343">
          <cell r="BT343" t="str">
            <v>Boconád</v>
          </cell>
        </row>
        <row r="344">
          <cell r="BT344" t="str">
            <v>Bócsa</v>
          </cell>
        </row>
        <row r="345">
          <cell r="BT345" t="str">
            <v>Bocska</v>
          </cell>
        </row>
        <row r="346">
          <cell r="BT346" t="str">
            <v>Bocskaikert</v>
          </cell>
        </row>
        <row r="347">
          <cell r="BT347" t="str">
            <v>Boda</v>
          </cell>
        </row>
        <row r="348">
          <cell r="BT348" t="str">
            <v>Bodajk</v>
          </cell>
        </row>
        <row r="349">
          <cell r="BT349" t="str">
            <v>Bodmér</v>
          </cell>
        </row>
        <row r="350">
          <cell r="BT350" t="str">
            <v>Bodolyabér</v>
          </cell>
        </row>
        <row r="351">
          <cell r="BT351" t="str">
            <v>Bodonhely</v>
          </cell>
        </row>
        <row r="352">
          <cell r="BT352" t="str">
            <v>Bodony</v>
          </cell>
        </row>
        <row r="353">
          <cell r="BT353" t="str">
            <v>Bodorfa</v>
          </cell>
        </row>
        <row r="354">
          <cell r="BT354" t="str">
            <v>Bodrog</v>
          </cell>
        </row>
        <row r="355">
          <cell r="BT355" t="str">
            <v>Bodroghalom</v>
          </cell>
        </row>
        <row r="356">
          <cell r="BT356" t="str">
            <v>Bodrogkeresztúr</v>
          </cell>
        </row>
        <row r="357">
          <cell r="BT357" t="str">
            <v>Bodrogkisfalud</v>
          </cell>
        </row>
        <row r="358">
          <cell r="BT358" t="str">
            <v>Bodrogolaszi</v>
          </cell>
        </row>
        <row r="359">
          <cell r="BT359" t="str">
            <v>Bódvalenke</v>
          </cell>
        </row>
        <row r="360">
          <cell r="BT360" t="str">
            <v>Bódvarákó</v>
          </cell>
        </row>
        <row r="361">
          <cell r="BT361" t="str">
            <v>Bódvaszilas</v>
          </cell>
        </row>
        <row r="362">
          <cell r="BT362" t="str">
            <v>Bogács</v>
          </cell>
        </row>
        <row r="363">
          <cell r="BT363" t="str">
            <v>Bogád</v>
          </cell>
        </row>
        <row r="364">
          <cell r="BT364" t="str">
            <v>Bogádmindszent</v>
          </cell>
        </row>
        <row r="365">
          <cell r="BT365" t="str">
            <v>Bogdása</v>
          </cell>
        </row>
        <row r="366">
          <cell r="BT366" t="str">
            <v>Bogyiszló</v>
          </cell>
        </row>
        <row r="367">
          <cell r="BT367" t="str">
            <v>Bogyoszló</v>
          </cell>
        </row>
        <row r="368">
          <cell r="BT368" t="str">
            <v>Bojt</v>
          </cell>
        </row>
        <row r="369">
          <cell r="BT369" t="str">
            <v>Bókaháza</v>
          </cell>
        </row>
        <row r="370">
          <cell r="BT370" t="str">
            <v>Bokod</v>
          </cell>
        </row>
        <row r="371">
          <cell r="BT371" t="str">
            <v>Bokor</v>
          </cell>
        </row>
        <row r="372">
          <cell r="BT372" t="str">
            <v>Boldog</v>
          </cell>
        </row>
        <row r="373">
          <cell r="BT373" t="str">
            <v>Boldogasszonyfa</v>
          </cell>
        </row>
        <row r="374">
          <cell r="BT374" t="str">
            <v>Boldogkőújfalu</v>
          </cell>
        </row>
        <row r="375">
          <cell r="BT375" t="str">
            <v>Boldogkőváralja</v>
          </cell>
        </row>
        <row r="376">
          <cell r="BT376" t="str">
            <v>Boldva</v>
          </cell>
        </row>
        <row r="377">
          <cell r="BT377" t="str">
            <v>Bolhás</v>
          </cell>
        </row>
        <row r="378">
          <cell r="BT378" t="str">
            <v>Bolhó</v>
          </cell>
        </row>
        <row r="379">
          <cell r="BT379" t="str">
            <v>Bóly</v>
          </cell>
        </row>
        <row r="380">
          <cell r="BT380" t="str">
            <v>Boncodfölde</v>
          </cell>
        </row>
        <row r="381">
          <cell r="BT381" t="str">
            <v>Bonyhád</v>
          </cell>
        </row>
        <row r="382">
          <cell r="BT382" t="str">
            <v>Bonyhádvarasd</v>
          </cell>
        </row>
        <row r="383">
          <cell r="BT383" t="str">
            <v>Bonnya</v>
          </cell>
        </row>
        <row r="384">
          <cell r="BT384" t="str">
            <v>Bordány</v>
          </cell>
        </row>
        <row r="385">
          <cell r="BT385" t="str">
            <v>Borgáta</v>
          </cell>
        </row>
        <row r="386">
          <cell r="BT386" t="str">
            <v>Borjád</v>
          </cell>
        </row>
        <row r="387">
          <cell r="BT387" t="str">
            <v>Borota</v>
          </cell>
        </row>
        <row r="388">
          <cell r="BT388" t="str">
            <v>Borsfa</v>
          </cell>
        </row>
        <row r="389">
          <cell r="BT389" t="str">
            <v>Borsodbóta</v>
          </cell>
        </row>
        <row r="390">
          <cell r="BT390" t="str">
            <v>Borsodgeszt</v>
          </cell>
        </row>
        <row r="391">
          <cell r="BT391" t="str">
            <v>Borsodivánka</v>
          </cell>
        </row>
        <row r="392">
          <cell r="BT392" t="str">
            <v>Borsodnádasd</v>
          </cell>
        </row>
        <row r="393">
          <cell r="BT393" t="str">
            <v>Borsodszentgyörgy</v>
          </cell>
        </row>
        <row r="394">
          <cell r="BT394" t="str">
            <v>Borsodszirák</v>
          </cell>
        </row>
        <row r="395">
          <cell r="BT395" t="str">
            <v>Borsosberény</v>
          </cell>
        </row>
        <row r="396">
          <cell r="BT396" t="str">
            <v>Borszörcsök</v>
          </cell>
        </row>
        <row r="397">
          <cell r="BT397" t="str">
            <v>Borzavár</v>
          </cell>
        </row>
        <row r="398">
          <cell r="BT398" t="str">
            <v>Bosta</v>
          </cell>
        </row>
        <row r="399">
          <cell r="BT399" t="str">
            <v>Botpalád</v>
          </cell>
        </row>
        <row r="400">
          <cell r="BT400" t="str">
            <v>Botykapeterd</v>
          </cell>
        </row>
        <row r="401">
          <cell r="BT401" t="str">
            <v>Bozzai</v>
          </cell>
        </row>
        <row r="402">
          <cell r="BT402" t="str">
            <v>Bozsok</v>
          </cell>
        </row>
        <row r="403">
          <cell r="BT403" t="str">
            <v>Bózsva</v>
          </cell>
        </row>
        <row r="404">
          <cell r="BT404" t="str">
            <v>Bő</v>
          </cell>
        </row>
        <row r="405">
          <cell r="BT405" t="str">
            <v>Bőcs</v>
          </cell>
        </row>
        <row r="406">
          <cell r="BT406" t="str">
            <v>Böde</v>
          </cell>
        </row>
        <row r="407">
          <cell r="BT407" t="str">
            <v>Bödeháza</v>
          </cell>
        </row>
        <row r="408">
          <cell r="BT408" t="str">
            <v>Bögöt</v>
          </cell>
        </row>
        <row r="409">
          <cell r="BT409" t="str">
            <v>Bögöte</v>
          </cell>
        </row>
        <row r="410">
          <cell r="BT410" t="str">
            <v>Böhönye</v>
          </cell>
        </row>
        <row r="411">
          <cell r="BT411" t="str">
            <v>Bököny</v>
          </cell>
        </row>
        <row r="412">
          <cell r="BT412" t="str">
            <v>Bölcske</v>
          </cell>
        </row>
        <row r="413">
          <cell r="BT413" t="str">
            <v>Bőny</v>
          </cell>
        </row>
        <row r="414">
          <cell r="BT414" t="str">
            <v>Börcs</v>
          </cell>
        </row>
        <row r="415">
          <cell r="BT415" t="str">
            <v>Börzönce</v>
          </cell>
        </row>
        <row r="416">
          <cell r="BT416" t="str">
            <v>Bősárkány</v>
          </cell>
        </row>
        <row r="417">
          <cell r="BT417" t="str">
            <v>Bőszénfa</v>
          </cell>
        </row>
        <row r="418">
          <cell r="BT418" t="str">
            <v>Bucsa</v>
          </cell>
        </row>
        <row r="419">
          <cell r="BT419" t="str">
            <v>Bucsu</v>
          </cell>
        </row>
        <row r="420">
          <cell r="BT420" t="str">
            <v>Búcsúszentlászló</v>
          </cell>
        </row>
        <row r="421">
          <cell r="BT421" t="str">
            <v>Bucsuta</v>
          </cell>
        </row>
        <row r="422">
          <cell r="BT422" t="str">
            <v>Budajenő</v>
          </cell>
        </row>
        <row r="423">
          <cell r="BT423" t="str">
            <v>Budakalász</v>
          </cell>
        </row>
        <row r="424">
          <cell r="BT424" t="str">
            <v>Budakeszi</v>
          </cell>
        </row>
        <row r="425">
          <cell r="BT425" t="str">
            <v>Budaörs</v>
          </cell>
        </row>
        <row r="426">
          <cell r="BT426" t="str">
            <v>Bugac</v>
          </cell>
        </row>
        <row r="427">
          <cell r="BT427" t="str">
            <v>Bugacpusztaháza</v>
          </cell>
        </row>
        <row r="428">
          <cell r="BT428" t="str">
            <v>Bugyi</v>
          </cell>
        </row>
        <row r="429">
          <cell r="BT429" t="str">
            <v>Buj</v>
          </cell>
        </row>
        <row r="430">
          <cell r="BT430" t="str">
            <v>Buják</v>
          </cell>
        </row>
        <row r="431">
          <cell r="BT431" t="str">
            <v>Buzsák</v>
          </cell>
        </row>
        <row r="432">
          <cell r="BT432" t="str">
            <v>Bük</v>
          </cell>
        </row>
        <row r="433">
          <cell r="BT433" t="str">
            <v>Bükkábrány</v>
          </cell>
        </row>
        <row r="434">
          <cell r="BT434" t="str">
            <v>Bükkaranyos</v>
          </cell>
        </row>
        <row r="435">
          <cell r="BT435" t="str">
            <v>Bükkmogyorósd</v>
          </cell>
        </row>
        <row r="436">
          <cell r="BT436" t="str">
            <v>Bükkösd</v>
          </cell>
        </row>
        <row r="437">
          <cell r="BT437" t="str">
            <v>Bükkszék</v>
          </cell>
        </row>
        <row r="438">
          <cell r="BT438" t="str">
            <v>Bükkszenterzsébet</v>
          </cell>
        </row>
        <row r="439">
          <cell r="BT439" t="str">
            <v>Bükkszentkereszt</v>
          </cell>
        </row>
        <row r="440">
          <cell r="BT440" t="str">
            <v>Bükkszentmárton</v>
          </cell>
        </row>
        <row r="441">
          <cell r="BT441" t="str">
            <v>Bükkzsérc</v>
          </cell>
        </row>
        <row r="442">
          <cell r="BT442" t="str">
            <v>Bürüs</v>
          </cell>
        </row>
        <row r="443">
          <cell r="BT443" t="str">
            <v>Büssü</v>
          </cell>
        </row>
        <row r="444">
          <cell r="BT444" t="str">
            <v>Büttös</v>
          </cell>
        </row>
        <row r="445">
          <cell r="BT445" t="str">
            <v>Cák</v>
          </cell>
        </row>
        <row r="446">
          <cell r="BT446" t="str">
            <v>Cakóháza</v>
          </cell>
        </row>
        <row r="447">
          <cell r="BT447" t="str">
            <v>Cece</v>
          </cell>
        </row>
        <row r="448">
          <cell r="BT448" t="str">
            <v>Cégénydányád</v>
          </cell>
        </row>
        <row r="449">
          <cell r="BT449" t="str">
            <v>Cegléd</v>
          </cell>
        </row>
        <row r="450">
          <cell r="BT450" t="str">
            <v>Ceglédbercel</v>
          </cell>
        </row>
        <row r="451">
          <cell r="BT451" t="str">
            <v>Celldömölk</v>
          </cell>
        </row>
        <row r="452">
          <cell r="BT452" t="str">
            <v>Cered</v>
          </cell>
        </row>
        <row r="453">
          <cell r="BT453" t="str">
            <v>Chernelházadamonya</v>
          </cell>
        </row>
        <row r="454">
          <cell r="BT454" t="str">
            <v>Cibakháza</v>
          </cell>
        </row>
        <row r="455">
          <cell r="BT455" t="str">
            <v>Cigánd</v>
          </cell>
        </row>
        <row r="456">
          <cell r="BT456" t="str">
            <v>Cikó</v>
          </cell>
        </row>
        <row r="457">
          <cell r="BT457" t="str">
            <v>Cirák</v>
          </cell>
        </row>
        <row r="458">
          <cell r="BT458" t="str">
            <v>Cún</v>
          </cell>
        </row>
        <row r="459">
          <cell r="BT459" t="str">
            <v>Csabacsűd</v>
          </cell>
        </row>
        <row r="460">
          <cell r="BT460" t="str">
            <v>Csabaszabadi</v>
          </cell>
        </row>
        <row r="461">
          <cell r="BT461" t="str">
            <v>Csabdi</v>
          </cell>
        </row>
        <row r="462">
          <cell r="BT462" t="str">
            <v>Csabrendek</v>
          </cell>
        </row>
        <row r="463">
          <cell r="BT463" t="str">
            <v>Csáfordjánosfa</v>
          </cell>
        </row>
        <row r="464">
          <cell r="BT464" t="str">
            <v>Csaholc</v>
          </cell>
        </row>
        <row r="465">
          <cell r="BT465" t="str">
            <v>Csajág</v>
          </cell>
        </row>
        <row r="466">
          <cell r="BT466" t="str">
            <v>Csákány</v>
          </cell>
        </row>
        <row r="467">
          <cell r="BT467" t="str">
            <v>Csákánydoroszló</v>
          </cell>
        </row>
        <row r="468">
          <cell r="BT468" t="str">
            <v>Csákberény</v>
          </cell>
        </row>
        <row r="469">
          <cell r="BT469" t="str">
            <v>Csákvár</v>
          </cell>
        </row>
        <row r="470">
          <cell r="BT470" t="str">
            <v>Csanádalberti</v>
          </cell>
        </row>
        <row r="471">
          <cell r="BT471" t="str">
            <v>Csanádapáca</v>
          </cell>
        </row>
        <row r="472">
          <cell r="BT472" t="str">
            <v>Csanádpalota</v>
          </cell>
        </row>
        <row r="473">
          <cell r="BT473" t="str">
            <v>Csánig</v>
          </cell>
        </row>
        <row r="474">
          <cell r="BT474" t="str">
            <v>Csány</v>
          </cell>
        </row>
        <row r="475">
          <cell r="BT475" t="str">
            <v>Csányoszró</v>
          </cell>
        </row>
        <row r="476">
          <cell r="BT476" t="str">
            <v>Csanytelek</v>
          </cell>
        </row>
        <row r="477">
          <cell r="BT477" t="str">
            <v>Csapi</v>
          </cell>
        </row>
        <row r="478">
          <cell r="BT478" t="str">
            <v>Csapod</v>
          </cell>
        </row>
        <row r="479">
          <cell r="BT479" t="str">
            <v>Csárdaszállás</v>
          </cell>
        </row>
        <row r="480">
          <cell r="BT480" t="str">
            <v>Csarnóta</v>
          </cell>
        </row>
        <row r="481">
          <cell r="BT481" t="str">
            <v>Csaroda</v>
          </cell>
        </row>
        <row r="482">
          <cell r="BT482" t="str">
            <v>Császár</v>
          </cell>
        </row>
        <row r="483">
          <cell r="BT483" t="str">
            <v>Császártöltés</v>
          </cell>
        </row>
        <row r="484">
          <cell r="BT484" t="str">
            <v>Császló</v>
          </cell>
        </row>
        <row r="485">
          <cell r="BT485" t="str">
            <v>Csátalja</v>
          </cell>
        </row>
        <row r="486">
          <cell r="BT486" t="str">
            <v>Csatár</v>
          </cell>
        </row>
        <row r="487">
          <cell r="BT487" t="str">
            <v>Csataszög</v>
          </cell>
        </row>
        <row r="488">
          <cell r="BT488" t="str">
            <v>Csatka</v>
          </cell>
        </row>
        <row r="489">
          <cell r="BT489" t="str">
            <v>Csávoly</v>
          </cell>
        </row>
        <row r="490">
          <cell r="BT490" t="str">
            <v>Csebény</v>
          </cell>
        </row>
        <row r="491">
          <cell r="BT491" t="str">
            <v>Csécse</v>
          </cell>
        </row>
        <row r="492">
          <cell r="BT492" t="str">
            <v>Csegöld</v>
          </cell>
        </row>
        <row r="493">
          <cell r="BT493" t="str">
            <v>Csehbánya</v>
          </cell>
        </row>
        <row r="494">
          <cell r="BT494" t="str">
            <v>Csehi</v>
          </cell>
        </row>
        <row r="495">
          <cell r="BT495" t="str">
            <v>Csehimindszent</v>
          </cell>
        </row>
        <row r="496">
          <cell r="BT496" t="str">
            <v>Csém</v>
          </cell>
        </row>
        <row r="497">
          <cell r="BT497" t="str">
            <v>Csemő</v>
          </cell>
        </row>
        <row r="498">
          <cell r="BT498" t="str">
            <v>Csempeszkopács</v>
          </cell>
        </row>
        <row r="499">
          <cell r="BT499" t="str">
            <v>Csengele</v>
          </cell>
        </row>
        <row r="500">
          <cell r="BT500" t="str">
            <v>Csenger</v>
          </cell>
        </row>
        <row r="501">
          <cell r="BT501" t="str">
            <v>Csengersima</v>
          </cell>
        </row>
        <row r="502">
          <cell r="BT502" t="str">
            <v>Csengerújfalu</v>
          </cell>
        </row>
        <row r="503">
          <cell r="BT503" t="str">
            <v>Csengőd</v>
          </cell>
        </row>
        <row r="504">
          <cell r="BT504" t="str">
            <v>Csénye</v>
          </cell>
        </row>
        <row r="505">
          <cell r="BT505" t="str">
            <v>Csenyéte</v>
          </cell>
        </row>
        <row r="506">
          <cell r="BT506" t="str">
            <v>Csép</v>
          </cell>
        </row>
        <row r="507">
          <cell r="BT507" t="str">
            <v>Csépa</v>
          </cell>
        </row>
        <row r="508">
          <cell r="BT508" t="str">
            <v>Csepreg</v>
          </cell>
        </row>
        <row r="509">
          <cell r="BT509" t="str">
            <v>Csér</v>
          </cell>
        </row>
        <row r="510">
          <cell r="BT510" t="str">
            <v>Cserdi</v>
          </cell>
        </row>
        <row r="511">
          <cell r="BT511" t="str">
            <v>Cserénfa</v>
          </cell>
        </row>
        <row r="512">
          <cell r="BT512" t="str">
            <v>Cserépfalu</v>
          </cell>
        </row>
        <row r="513">
          <cell r="BT513" t="str">
            <v>Cserépváralja</v>
          </cell>
        </row>
        <row r="514">
          <cell r="BT514" t="str">
            <v>Cserháthaláp</v>
          </cell>
        </row>
        <row r="515">
          <cell r="BT515" t="str">
            <v>Cserhátsurány</v>
          </cell>
        </row>
        <row r="516">
          <cell r="BT516" t="str">
            <v>Cserhátszentiván</v>
          </cell>
        </row>
        <row r="517">
          <cell r="BT517" t="str">
            <v>Cserkeszőlő</v>
          </cell>
        </row>
        <row r="518">
          <cell r="BT518" t="str">
            <v>Cserkút</v>
          </cell>
        </row>
        <row r="519">
          <cell r="BT519" t="str">
            <v>Csernely</v>
          </cell>
        </row>
        <row r="520">
          <cell r="BT520" t="str">
            <v>Cserszegtomaj</v>
          </cell>
        </row>
        <row r="521">
          <cell r="BT521" t="str">
            <v>Csertalakos</v>
          </cell>
        </row>
        <row r="522">
          <cell r="BT522" t="str">
            <v>Csertő</v>
          </cell>
        </row>
        <row r="523">
          <cell r="BT523" t="str">
            <v>Csesznek</v>
          </cell>
        </row>
        <row r="524">
          <cell r="BT524" t="str">
            <v>Csesztreg</v>
          </cell>
        </row>
        <row r="525">
          <cell r="BT525" t="str">
            <v>Csesztve</v>
          </cell>
        </row>
        <row r="526">
          <cell r="BT526" t="str">
            <v>Csetény</v>
          </cell>
        </row>
        <row r="527">
          <cell r="BT527" t="str">
            <v>Csévharaszt</v>
          </cell>
        </row>
        <row r="528">
          <cell r="BT528" t="str">
            <v>Csibrák</v>
          </cell>
        </row>
        <row r="529">
          <cell r="BT529" t="str">
            <v>Csikéria</v>
          </cell>
        </row>
        <row r="530">
          <cell r="BT530" t="str">
            <v>Csikóstőttős</v>
          </cell>
        </row>
        <row r="531">
          <cell r="BT531" t="str">
            <v>Csikvánd</v>
          </cell>
        </row>
        <row r="532">
          <cell r="BT532" t="str">
            <v>Csincse</v>
          </cell>
        </row>
        <row r="533">
          <cell r="BT533" t="str">
            <v>Csipkerek</v>
          </cell>
        </row>
        <row r="534">
          <cell r="BT534" t="str">
            <v>Csitár</v>
          </cell>
        </row>
        <row r="535">
          <cell r="BT535" t="str">
            <v>Csobád</v>
          </cell>
        </row>
        <row r="536">
          <cell r="BT536" t="str">
            <v>Csobaj</v>
          </cell>
        </row>
        <row r="537">
          <cell r="BT537" t="str">
            <v>Csobánka</v>
          </cell>
        </row>
        <row r="538">
          <cell r="BT538" t="str">
            <v>Csókakő</v>
          </cell>
        </row>
        <row r="539">
          <cell r="BT539" t="str">
            <v>Csokonyavisonta</v>
          </cell>
        </row>
        <row r="540">
          <cell r="BT540" t="str">
            <v>Csokvaomány</v>
          </cell>
        </row>
        <row r="541">
          <cell r="BT541" t="str">
            <v>Csolnok</v>
          </cell>
        </row>
        <row r="542">
          <cell r="BT542" t="str">
            <v>Csólyospálos</v>
          </cell>
        </row>
        <row r="543">
          <cell r="BT543" t="str">
            <v>Csoma</v>
          </cell>
        </row>
        <row r="544">
          <cell r="BT544" t="str">
            <v>Csomád</v>
          </cell>
        </row>
        <row r="545">
          <cell r="BT545" t="str">
            <v>Csombárd</v>
          </cell>
        </row>
        <row r="546">
          <cell r="BT546" t="str">
            <v>Csongrád</v>
          </cell>
        </row>
        <row r="547">
          <cell r="BT547" t="str">
            <v>Csonkahegyhát</v>
          </cell>
        </row>
        <row r="548">
          <cell r="BT548" t="str">
            <v>Csonkamindszent</v>
          </cell>
        </row>
        <row r="549">
          <cell r="BT549" t="str">
            <v>Csopak</v>
          </cell>
        </row>
        <row r="550">
          <cell r="BT550" t="str">
            <v>Csór</v>
          </cell>
        </row>
        <row r="551">
          <cell r="BT551" t="str">
            <v>Csorna</v>
          </cell>
        </row>
        <row r="552">
          <cell r="BT552" t="str">
            <v>Csorvás</v>
          </cell>
        </row>
        <row r="553">
          <cell r="BT553" t="str">
            <v>Csót</v>
          </cell>
        </row>
        <row r="554">
          <cell r="BT554" t="str">
            <v>Csöde</v>
          </cell>
        </row>
        <row r="555">
          <cell r="BT555" t="str">
            <v>Csögle</v>
          </cell>
        </row>
        <row r="556">
          <cell r="BT556" t="str">
            <v>Csökmő</v>
          </cell>
        </row>
        <row r="557">
          <cell r="BT557" t="str">
            <v>Csököly</v>
          </cell>
        </row>
        <row r="558">
          <cell r="BT558" t="str">
            <v>Csömend</v>
          </cell>
        </row>
        <row r="559">
          <cell r="BT559" t="str">
            <v>Csömödér</v>
          </cell>
        </row>
        <row r="560">
          <cell r="BT560" t="str">
            <v>Csömör</v>
          </cell>
        </row>
        <row r="561">
          <cell r="BT561" t="str">
            <v>Csönge</v>
          </cell>
        </row>
        <row r="562">
          <cell r="BT562" t="str">
            <v>Csörnyeföld</v>
          </cell>
        </row>
        <row r="563">
          <cell r="BT563" t="str">
            <v>Csörög</v>
          </cell>
        </row>
        <row r="564">
          <cell r="BT564" t="str">
            <v>Csörötnek</v>
          </cell>
        </row>
        <row r="565">
          <cell r="BT565" t="str">
            <v>Csősz</v>
          </cell>
        </row>
        <row r="566">
          <cell r="BT566" t="str">
            <v>Csővár</v>
          </cell>
        </row>
        <row r="567">
          <cell r="BT567" t="str">
            <v>Csurgó</v>
          </cell>
        </row>
        <row r="568">
          <cell r="BT568" t="str">
            <v>Csurgónagymarton</v>
          </cell>
        </row>
        <row r="569">
          <cell r="BT569" t="str">
            <v>Dabas</v>
          </cell>
        </row>
        <row r="570">
          <cell r="BT570" t="str">
            <v>Dabronc</v>
          </cell>
        </row>
        <row r="571">
          <cell r="BT571" t="str">
            <v>Dabrony</v>
          </cell>
        </row>
        <row r="572">
          <cell r="BT572" t="str">
            <v>Dad</v>
          </cell>
        </row>
        <row r="573">
          <cell r="BT573" t="str">
            <v>Dág</v>
          </cell>
        </row>
        <row r="574">
          <cell r="BT574" t="str">
            <v>Dáka</v>
          </cell>
        </row>
        <row r="575">
          <cell r="BT575" t="str">
            <v>Dalmand</v>
          </cell>
        </row>
        <row r="576">
          <cell r="BT576" t="str">
            <v>Damak</v>
          </cell>
        </row>
        <row r="577">
          <cell r="BT577" t="str">
            <v>Dámóc</v>
          </cell>
        </row>
        <row r="578">
          <cell r="BT578" t="str">
            <v>Dánszentmiklós</v>
          </cell>
        </row>
        <row r="579">
          <cell r="BT579" t="str">
            <v>Dány</v>
          </cell>
        </row>
        <row r="580">
          <cell r="BT580" t="str">
            <v>Daraboshegy</v>
          </cell>
        </row>
        <row r="581">
          <cell r="BT581" t="str">
            <v>Darány</v>
          </cell>
        </row>
        <row r="582">
          <cell r="BT582" t="str">
            <v>Darnó</v>
          </cell>
        </row>
        <row r="583">
          <cell r="BT583" t="str">
            <v>Darnózseli</v>
          </cell>
        </row>
        <row r="584">
          <cell r="BT584" t="str">
            <v>Daruszentmiklós</v>
          </cell>
        </row>
        <row r="585">
          <cell r="BT585" t="str">
            <v>Darvas</v>
          </cell>
        </row>
        <row r="586">
          <cell r="BT586" t="str">
            <v>Dávod</v>
          </cell>
        </row>
        <row r="587">
          <cell r="BT587" t="str">
            <v>Debercsény</v>
          </cell>
        </row>
        <row r="588">
          <cell r="BT588" t="str">
            <v>Debrecen</v>
          </cell>
        </row>
        <row r="589">
          <cell r="BT589" t="str">
            <v>Debréte</v>
          </cell>
        </row>
        <row r="590">
          <cell r="BT590" t="str">
            <v>Decs</v>
          </cell>
        </row>
        <row r="591">
          <cell r="BT591" t="str">
            <v>Dédestapolcsány</v>
          </cell>
        </row>
        <row r="592">
          <cell r="BT592" t="str">
            <v>Dég</v>
          </cell>
        </row>
        <row r="593">
          <cell r="BT593" t="str">
            <v>Dejtár</v>
          </cell>
        </row>
        <row r="594">
          <cell r="BT594" t="str">
            <v>Délegyháza</v>
          </cell>
        </row>
        <row r="595">
          <cell r="BT595" t="str">
            <v>Demecser</v>
          </cell>
        </row>
        <row r="596">
          <cell r="BT596" t="str">
            <v>Demjén</v>
          </cell>
        </row>
        <row r="597">
          <cell r="BT597" t="str">
            <v>Dencsháza</v>
          </cell>
        </row>
        <row r="598">
          <cell r="BT598" t="str">
            <v>Dénesfa</v>
          </cell>
        </row>
        <row r="599">
          <cell r="BT599" t="str">
            <v>Derecske</v>
          </cell>
        </row>
        <row r="600">
          <cell r="BT600" t="str">
            <v>Derekegyház</v>
          </cell>
        </row>
        <row r="601">
          <cell r="BT601" t="str">
            <v>Deszk</v>
          </cell>
        </row>
        <row r="602">
          <cell r="BT602" t="str">
            <v>Detek</v>
          </cell>
        </row>
        <row r="603">
          <cell r="BT603" t="str">
            <v>Detk</v>
          </cell>
        </row>
        <row r="604">
          <cell r="BT604" t="str">
            <v>Dévaványa</v>
          </cell>
        </row>
        <row r="605">
          <cell r="BT605" t="str">
            <v>Devecser</v>
          </cell>
        </row>
        <row r="606">
          <cell r="BT606" t="str">
            <v>Dinnyeberki</v>
          </cell>
        </row>
        <row r="607">
          <cell r="BT607" t="str">
            <v>Diósberény</v>
          </cell>
        </row>
        <row r="608">
          <cell r="BT608" t="str">
            <v>Diósd</v>
          </cell>
        </row>
        <row r="609">
          <cell r="BT609" t="str">
            <v>Diósjenő</v>
          </cell>
        </row>
        <row r="610">
          <cell r="BT610" t="str">
            <v>Dióskál</v>
          </cell>
        </row>
        <row r="611">
          <cell r="BT611" t="str">
            <v>Diósviszló</v>
          </cell>
        </row>
        <row r="612">
          <cell r="BT612" t="str">
            <v>Doba</v>
          </cell>
        </row>
        <row r="613">
          <cell r="BT613" t="str">
            <v>Doboz</v>
          </cell>
        </row>
        <row r="614">
          <cell r="BT614" t="str">
            <v>Dobri</v>
          </cell>
        </row>
        <row r="615">
          <cell r="BT615" t="str">
            <v>Dobronhegy</v>
          </cell>
        </row>
        <row r="616">
          <cell r="BT616" t="str">
            <v>Dóc</v>
          </cell>
        </row>
        <row r="617">
          <cell r="BT617" t="str">
            <v>Domaháza</v>
          </cell>
        </row>
        <row r="618">
          <cell r="BT618" t="str">
            <v>Domaszék</v>
          </cell>
        </row>
        <row r="619">
          <cell r="BT619" t="str">
            <v>Dombegyház</v>
          </cell>
        </row>
        <row r="620">
          <cell r="BT620" t="str">
            <v>Dombiratos</v>
          </cell>
        </row>
        <row r="621">
          <cell r="BT621" t="str">
            <v>Dombóvár</v>
          </cell>
        </row>
        <row r="622">
          <cell r="BT622" t="str">
            <v>Dombrád</v>
          </cell>
        </row>
        <row r="623">
          <cell r="BT623" t="str">
            <v>Domony</v>
          </cell>
        </row>
        <row r="624">
          <cell r="BT624" t="str">
            <v>Domoszló</v>
          </cell>
        </row>
        <row r="625">
          <cell r="BT625" t="str">
            <v>Dormánd</v>
          </cell>
        </row>
        <row r="626">
          <cell r="BT626" t="str">
            <v>Dorog</v>
          </cell>
        </row>
        <row r="627">
          <cell r="BT627" t="str">
            <v>Dorogháza</v>
          </cell>
        </row>
        <row r="628">
          <cell r="BT628" t="str">
            <v>Dozmat</v>
          </cell>
        </row>
        <row r="629">
          <cell r="BT629" t="str">
            <v>Döbörhegy</v>
          </cell>
        </row>
        <row r="630">
          <cell r="BT630" t="str">
            <v>Döbröce</v>
          </cell>
        </row>
        <row r="631">
          <cell r="BT631" t="str">
            <v>Döbrököz</v>
          </cell>
        </row>
        <row r="632">
          <cell r="BT632" t="str">
            <v>Döbrönte</v>
          </cell>
        </row>
        <row r="633">
          <cell r="BT633" t="str">
            <v>Döge</v>
          </cell>
        </row>
        <row r="634">
          <cell r="BT634" t="str">
            <v>Dömös</v>
          </cell>
        </row>
        <row r="635">
          <cell r="BT635" t="str">
            <v>Dömsöd</v>
          </cell>
        </row>
        <row r="636">
          <cell r="BT636" t="str">
            <v>Dör</v>
          </cell>
        </row>
        <row r="637">
          <cell r="BT637" t="str">
            <v>Dörgicse</v>
          </cell>
        </row>
        <row r="638">
          <cell r="BT638" t="str">
            <v>Döröske</v>
          </cell>
        </row>
        <row r="639">
          <cell r="BT639" t="str">
            <v>Dötk</v>
          </cell>
        </row>
        <row r="640">
          <cell r="BT640" t="str">
            <v>Dövény</v>
          </cell>
        </row>
        <row r="641">
          <cell r="BT641" t="str">
            <v>Drágszél</v>
          </cell>
        </row>
        <row r="642">
          <cell r="BT642" t="str">
            <v>Drávacsehi</v>
          </cell>
        </row>
        <row r="643">
          <cell r="BT643" t="str">
            <v>Drávacsepely</v>
          </cell>
        </row>
        <row r="644">
          <cell r="BT644" t="str">
            <v>Drávafok</v>
          </cell>
        </row>
        <row r="645">
          <cell r="BT645" t="str">
            <v>Drávagárdony</v>
          </cell>
        </row>
        <row r="646">
          <cell r="BT646" t="str">
            <v>Drávaiványi</v>
          </cell>
        </row>
        <row r="647">
          <cell r="BT647" t="str">
            <v>Drávakeresztúr</v>
          </cell>
        </row>
        <row r="648">
          <cell r="BT648" t="str">
            <v>Drávapalkonya</v>
          </cell>
        </row>
        <row r="649">
          <cell r="BT649" t="str">
            <v>Drávapiski</v>
          </cell>
        </row>
        <row r="650">
          <cell r="BT650" t="str">
            <v>Drávaszabolcs</v>
          </cell>
        </row>
        <row r="651">
          <cell r="BT651" t="str">
            <v>Drávaszerdahely</v>
          </cell>
        </row>
        <row r="652">
          <cell r="BT652" t="str">
            <v>Drávasztára</v>
          </cell>
        </row>
        <row r="653">
          <cell r="BT653" t="str">
            <v>Drávatamási</v>
          </cell>
        </row>
        <row r="654">
          <cell r="BT654" t="str">
            <v>Drégelypalánk</v>
          </cell>
        </row>
        <row r="655">
          <cell r="BT655" t="str">
            <v>Dubicsány</v>
          </cell>
        </row>
        <row r="656">
          <cell r="BT656" t="str">
            <v>Dudar</v>
          </cell>
        </row>
        <row r="657">
          <cell r="BT657" t="str">
            <v>Duka</v>
          </cell>
        </row>
        <row r="658">
          <cell r="BT658" t="str">
            <v>Dunaalmás</v>
          </cell>
        </row>
        <row r="659">
          <cell r="BT659" t="str">
            <v>Dunabogdány</v>
          </cell>
        </row>
        <row r="660">
          <cell r="BT660" t="str">
            <v>Dunaegyháza</v>
          </cell>
        </row>
        <row r="661">
          <cell r="BT661" t="str">
            <v>Dunafalva</v>
          </cell>
        </row>
        <row r="662">
          <cell r="BT662" t="str">
            <v>Dunaföldvár</v>
          </cell>
        </row>
        <row r="663">
          <cell r="BT663" t="str">
            <v>Dunaharaszti</v>
          </cell>
        </row>
        <row r="664">
          <cell r="BT664" t="str">
            <v>Dunakeszi</v>
          </cell>
        </row>
        <row r="665">
          <cell r="BT665" t="str">
            <v>Dunakiliti</v>
          </cell>
        </row>
        <row r="666">
          <cell r="BT666" t="str">
            <v>Dunapataj</v>
          </cell>
        </row>
        <row r="667">
          <cell r="BT667" t="str">
            <v>Dunaremete</v>
          </cell>
        </row>
        <row r="668">
          <cell r="BT668" t="str">
            <v>Dunaszeg</v>
          </cell>
        </row>
        <row r="669">
          <cell r="BT669" t="str">
            <v>Dunaszekcső</v>
          </cell>
        </row>
        <row r="670">
          <cell r="BT670" t="str">
            <v>Dunaszentbenedek</v>
          </cell>
        </row>
        <row r="671">
          <cell r="BT671" t="str">
            <v>Dunaszentgyörgy</v>
          </cell>
        </row>
        <row r="672">
          <cell r="BT672" t="str">
            <v>Dunaszentmiklós</v>
          </cell>
        </row>
        <row r="673">
          <cell r="BT673" t="str">
            <v>Dunaszentpál</v>
          </cell>
        </row>
        <row r="674">
          <cell r="BT674" t="str">
            <v>Dunasziget</v>
          </cell>
        </row>
        <row r="675">
          <cell r="BT675" t="str">
            <v>Dunatetétlen</v>
          </cell>
        </row>
        <row r="676">
          <cell r="BT676" t="str">
            <v>Dunaújváros</v>
          </cell>
        </row>
        <row r="677">
          <cell r="BT677" t="str">
            <v>Dunavarsány</v>
          </cell>
        </row>
        <row r="678">
          <cell r="BT678" t="str">
            <v>Dunavecse</v>
          </cell>
        </row>
        <row r="679">
          <cell r="BT679" t="str">
            <v>Dusnok</v>
          </cell>
        </row>
        <row r="680">
          <cell r="BT680" t="str">
            <v>Dúzs</v>
          </cell>
        </row>
        <row r="681">
          <cell r="BT681" t="str">
            <v>Ebergőc</v>
          </cell>
        </row>
        <row r="682">
          <cell r="BT682" t="str">
            <v>Ebes</v>
          </cell>
        </row>
        <row r="683">
          <cell r="BT683" t="str">
            <v>Écs</v>
          </cell>
        </row>
        <row r="684">
          <cell r="BT684" t="str">
            <v>Ecséd</v>
          </cell>
        </row>
        <row r="685">
          <cell r="BT685" t="str">
            <v>Ecseg</v>
          </cell>
        </row>
        <row r="686">
          <cell r="BT686" t="str">
            <v>Ecsegfalva</v>
          </cell>
        </row>
        <row r="687">
          <cell r="BT687" t="str">
            <v>Ecseny</v>
          </cell>
        </row>
        <row r="688">
          <cell r="BT688" t="str">
            <v>Ecser</v>
          </cell>
        </row>
        <row r="689">
          <cell r="BT689" t="str">
            <v>Edde</v>
          </cell>
        </row>
        <row r="690">
          <cell r="BT690" t="str">
            <v>Edelény</v>
          </cell>
        </row>
        <row r="691">
          <cell r="BT691" t="str">
            <v>Edve</v>
          </cell>
        </row>
        <row r="692">
          <cell r="BT692" t="str">
            <v>Eger</v>
          </cell>
        </row>
        <row r="693">
          <cell r="BT693" t="str">
            <v>Egerág</v>
          </cell>
        </row>
        <row r="694">
          <cell r="BT694" t="str">
            <v>Egeralja</v>
          </cell>
        </row>
        <row r="695">
          <cell r="BT695" t="str">
            <v>Egeraracsa</v>
          </cell>
        </row>
        <row r="696">
          <cell r="BT696" t="str">
            <v>Egerbakta</v>
          </cell>
        </row>
        <row r="697">
          <cell r="BT697" t="str">
            <v>Egerbocs</v>
          </cell>
        </row>
        <row r="698">
          <cell r="BT698" t="str">
            <v>Egercsehi</v>
          </cell>
        </row>
        <row r="699">
          <cell r="BT699" t="str">
            <v>Egerfarmos</v>
          </cell>
        </row>
        <row r="700">
          <cell r="BT700" t="str">
            <v>Egerlövő</v>
          </cell>
        </row>
        <row r="701">
          <cell r="BT701" t="str">
            <v>Egerszalók</v>
          </cell>
        </row>
        <row r="702">
          <cell r="BT702" t="str">
            <v>Egerszólát</v>
          </cell>
        </row>
        <row r="703">
          <cell r="BT703" t="str">
            <v>Égerszög</v>
          </cell>
        </row>
        <row r="704">
          <cell r="BT704" t="str">
            <v>Egervár</v>
          </cell>
        </row>
        <row r="705">
          <cell r="BT705" t="str">
            <v>Egervölgy</v>
          </cell>
        </row>
        <row r="706">
          <cell r="BT706" t="str">
            <v>Egyed</v>
          </cell>
        </row>
        <row r="707">
          <cell r="BT707" t="str">
            <v>Egyek</v>
          </cell>
        </row>
        <row r="708">
          <cell r="BT708" t="str">
            <v>Egyházasdengeleg</v>
          </cell>
        </row>
        <row r="709">
          <cell r="BT709" t="str">
            <v>Egyházasfalu</v>
          </cell>
        </row>
        <row r="710">
          <cell r="BT710" t="str">
            <v>Egyházasgerge</v>
          </cell>
        </row>
        <row r="711">
          <cell r="BT711" t="str">
            <v>Egyházasharaszti</v>
          </cell>
        </row>
        <row r="712">
          <cell r="BT712" t="str">
            <v>Egyházashetye</v>
          </cell>
        </row>
        <row r="713">
          <cell r="BT713" t="str">
            <v>Egyházashollós</v>
          </cell>
        </row>
        <row r="714">
          <cell r="BT714" t="str">
            <v>Egyházaskesző</v>
          </cell>
        </row>
        <row r="715">
          <cell r="BT715" t="str">
            <v>Egyházaskozár</v>
          </cell>
        </row>
        <row r="716">
          <cell r="BT716" t="str">
            <v>Egyházasrádóc</v>
          </cell>
        </row>
        <row r="717">
          <cell r="BT717" t="str">
            <v>Elek</v>
          </cell>
        </row>
        <row r="718">
          <cell r="BT718" t="str">
            <v>Ellend</v>
          </cell>
        </row>
        <row r="719">
          <cell r="BT719" t="str">
            <v>Előszállás</v>
          </cell>
        </row>
        <row r="720">
          <cell r="BT720" t="str">
            <v>Emőd</v>
          </cell>
        </row>
        <row r="721">
          <cell r="BT721" t="str">
            <v>Encs</v>
          </cell>
        </row>
        <row r="722">
          <cell r="BT722" t="str">
            <v>Encsencs</v>
          </cell>
        </row>
        <row r="723">
          <cell r="BT723" t="str">
            <v>Endrefalva</v>
          </cell>
        </row>
        <row r="724">
          <cell r="BT724" t="str">
            <v>Endrőc</v>
          </cell>
        </row>
        <row r="725">
          <cell r="BT725" t="str">
            <v>Enese</v>
          </cell>
        </row>
        <row r="726">
          <cell r="BT726" t="str">
            <v>Enying</v>
          </cell>
        </row>
        <row r="727">
          <cell r="BT727" t="str">
            <v>Eperjes</v>
          </cell>
        </row>
        <row r="728">
          <cell r="BT728" t="str">
            <v>Eperjeske</v>
          </cell>
        </row>
        <row r="729">
          <cell r="BT729" t="str">
            <v>Eplény</v>
          </cell>
        </row>
        <row r="730">
          <cell r="BT730" t="str">
            <v>Epöl</v>
          </cell>
        </row>
        <row r="731">
          <cell r="BT731" t="str">
            <v>Ercsi</v>
          </cell>
        </row>
        <row r="732">
          <cell r="BT732" t="str">
            <v>Érd</v>
          </cell>
        </row>
        <row r="733">
          <cell r="BT733" t="str">
            <v>Erdőbénye</v>
          </cell>
        </row>
        <row r="734">
          <cell r="BT734" t="str">
            <v>Erdőhorváti</v>
          </cell>
        </row>
        <row r="735">
          <cell r="BT735" t="str">
            <v>Erdőkertes</v>
          </cell>
        </row>
        <row r="736">
          <cell r="BT736" t="str">
            <v>Erdőkövesd</v>
          </cell>
        </row>
        <row r="737">
          <cell r="BT737" t="str">
            <v>Erdőkürt</v>
          </cell>
        </row>
        <row r="738">
          <cell r="BT738" t="str">
            <v>Erdősmárok</v>
          </cell>
        </row>
        <row r="739">
          <cell r="BT739" t="str">
            <v>Erdősmecske</v>
          </cell>
        </row>
        <row r="740">
          <cell r="BT740" t="str">
            <v>Erdőtarcsa</v>
          </cell>
        </row>
        <row r="741">
          <cell r="BT741" t="str">
            <v>Erdőtelek</v>
          </cell>
        </row>
        <row r="742">
          <cell r="BT742" t="str">
            <v>Erk</v>
          </cell>
        </row>
        <row r="743">
          <cell r="BT743" t="str">
            <v>Érpatak</v>
          </cell>
        </row>
        <row r="744">
          <cell r="BT744" t="str">
            <v>Érsekcsanád</v>
          </cell>
        </row>
        <row r="745">
          <cell r="BT745" t="str">
            <v>Érsekhalma</v>
          </cell>
        </row>
        <row r="746">
          <cell r="BT746" t="str">
            <v>Érsekvadkert</v>
          </cell>
        </row>
        <row r="747">
          <cell r="BT747" t="str">
            <v>Értény</v>
          </cell>
        </row>
        <row r="748">
          <cell r="BT748" t="str">
            <v>Erzsébet</v>
          </cell>
        </row>
        <row r="749">
          <cell r="BT749" t="str">
            <v>Esztár</v>
          </cell>
        </row>
        <row r="750">
          <cell r="BT750" t="str">
            <v>Eszteregnye</v>
          </cell>
        </row>
        <row r="751">
          <cell r="BT751" t="str">
            <v>Esztergályhorváti</v>
          </cell>
        </row>
        <row r="752">
          <cell r="BT752" t="str">
            <v>Esztergom</v>
          </cell>
        </row>
        <row r="753">
          <cell r="BT753" t="str">
            <v>Ete</v>
          </cell>
        </row>
        <row r="754">
          <cell r="BT754" t="str">
            <v>Etes</v>
          </cell>
        </row>
        <row r="755">
          <cell r="BT755" t="str">
            <v>Etyek</v>
          </cell>
        </row>
        <row r="756">
          <cell r="BT756" t="str">
            <v>Fábiánháza</v>
          </cell>
        </row>
        <row r="757">
          <cell r="BT757" t="str">
            <v>Fábiánsebestyén</v>
          </cell>
        </row>
        <row r="758">
          <cell r="BT758" t="str">
            <v>Fácánkert</v>
          </cell>
        </row>
        <row r="759">
          <cell r="BT759" t="str">
            <v>Fadd</v>
          </cell>
        </row>
        <row r="760">
          <cell r="BT760" t="str">
            <v>Fáj</v>
          </cell>
        </row>
        <row r="761">
          <cell r="BT761" t="str">
            <v>Fajsz</v>
          </cell>
        </row>
        <row r="762">
          <cell r="BT762" t="str">
            <v>Fancsal</v>
          </cell>
        </row>
        <row r="763">
          <cell r="BT763" t="str">
            <v>Farád</v>
          </cell>
        </row>
        <row r="764">
          <cell r="BT764" t="str">
            <v>Farkasgyepű</v>
          </cell>
        </row>
        <row r="765">
          <cell r="BT765" t="str">
            <v>Farkaslyuk</v>
          </cell>
        </row>
        <row r="766">
          <cell r="BT766" t="str">
            <v>Farmos</v>
          </cell>
        </row>
        <row r="767">
          <cell r="BT767" t="str">
            <v>Fazekasboda</v>
          </cell>
        </row>
        <row r="768">
          <cell r="BT768" t="str">
            <v>Fedémes</v>
          </cell>
        </row>
        <row r="769">
          <cell r="BT769" t="str">
            <v>Fegyvernek</v>
          </cell>
        </row>
        <row r="770">
          <cell r="BT770" t="str">
            <v>Fehérgyarmat</v>
          </cell>
        </row>
        <row r="771">
          <cell r="BT771" t="str">
            <v>Fehértó</v>
          </cell>
        </row>
        <row r="772">
          <cell r="BT772" t="str">
            <v>Fehérvárcsurgó</v>
          </cell>
        </row>
        <row r="773">
          <cell r="BT773" t="str">
            <v>Feked</v>
          </cell>
        </row>
        <row r="774">
          <cell r="BT774" t="str">
            <v>Feketeerdő</v>
          </cell>
        </row>
        <row r="775">
          <cell r="BT775" t="str">
            <v>Felcsút</v>
          </cell>
        </row>
        <row r="776">
          <cell r="BT776" t="str">
            <v>Feldebrő</v>
          </cell>
        </row>
        <row r="777">
          <cell r="BT777" t="str">
            <v>Felgyő</v>
          </cell>
        </row>
        <row r="778">
          <cell r="BT778" t="str">
            <v>Felpéc</v>
          </cell>
        </row>
        <row r="779">
          <cell r="BT779" t="str">
            <v>Felsőberecki</v>
          </cell>
        </row>
        <row r="780">
          <cell r="BT780" t="str">
            <v>Felsőcsatár</v>
          </cell>
        </row>
        <row r="781">
          <cell r="BT781" t="str">
            <v>Felsődobsza</v>
          </cell>
        </row>
        <row r="782">
          <cell r="BT782" t="str">
            <v>Felsőegerszeg</v>
          </cell>
        </row>
        <row r="783">
          <cell r="BT783" t="str">
            <v>Felsőgagy</v>
          </cell>
        </row>
        <row r="784">
          <cell r="BT784" t="str">
            <v>Felsőjánosfa</v>
          </cell>
        </row>
        <row r="785">
          <cell r="BT785" t="str">
            <v>Felsőkelecsény</v>
          </cell>
        </row>
        <row r="786">
          <cell r="BT786" t="str">
            <v>Felsőlajos</v>
          </cell>
        </row>
        <row r="787">
          <cell r="BT787" t="str">
            <v>Felsőmarác</v>
          </cell>
        </row>
        <row r="788">
          <cell r="BT788" t="str">
            <v>Felsőmocsolád</v>
          </cell>
        </row>
        <row r="789">
          <cell r="BT789" t="str">
            <v>Felsőnána</v>
          </cell>
        </row>
        <row r="790">
          <cell r="BT790" t="str">
            <v>Felsőnyárád</v>
          </cell>
        </row>
        <row r="791">
          <cell r="BT791" t="str">
            <v>Felsőnyék</v>
          </cell>
        </row>
        <row r="792">
          <cell r="BT792" t="str">
            <v>Felsőörs</v>
          </cell>
        </row>
        <row r="793">
          <cell r="BT793" t="str">
            <v>Felsőpáhok</v>
          </cell>
        </row>
        <row r="794">
          <cell r="BT794" t="str">
            <v>Felsőpakony</v>
          </cell>
        </row>
        <row r="795">
          <cell r="BT795" t="str">
            <v>Felsőpetény</v>
          </cell>
        </row>
        <row r="796">
          <cell r="BT796" t="str">
            <v>Felsőrajk</v>
          </cell>
        </row>
        <row r="797">
          <cell r="BT797" t="str">
            <v>Felsőregmec</v>
          </cell>
        </row>
        <row r="798">
          <cell r="BT798" t="str">
            <v>Felsőszenterzsébet</v>
          </cell>
        </row>
        <row r="799">
          <cell r="BT799" t="str">
            <v>Felsőszentiván</v>
          </cell>
        </row>
        <row r="800">
          <cell r="BT800" t="str">
            <v>Felsőszentmárton</v>
          </cell>
        </row>
        <row r="801">
          <cell r="BT801" t="str">
            <v>Felsőszölnök</v>
          </cell>
        </row>
        <row r="802">
          <cell r="BT802" t="str">
            <v>Felsőtárkány</v>
          </cell>
        </row>
        <row r="803">
          <cell r="BT803" t="str">
            <v>Felsőtelekes</v>
          </cell>
        </row>
        <row r="804">
          <cell r="BT804" t="str">
            <v>Felsőtold</v>
          </cell>
        </row>
        <row r="805">
          <cell r="BT805" t="str">
            <v>Felsővadász</v>
          </cell>
        </row>
        <row r="806">
          <cell r="BT806" t="str">
            <v>Felsőzsolca</v>
          </cell>
        </row>
        <row r="807">
          <cell r="BT807" t="str">
            <v>Fényeslitke</v>
          </cell>
        </row>
        <row r="808">
          <cell r="BT808" t="str">
            <v>Fenyőfő</v>
          </cell>
        </row>
        <row r="809">
          <cell r="BT809" t="str">
            <v>Ferencszállás</v>
          </cell>
        </row>
        <row r="810">
          <cell r="BT810" t="str">
            <v>Fertőboz</v>
          </cell>
        </row>
        <row r="811">
          <cell r="BT811" t="str">
            <v>Fertőd</v>
          </cell>
        </row>
        <row r="812">
          <cell r="BT812" t="str">
            <v>Fertőendréd</v>
          </cell>
        </row>
        <row r="813">
          <cell r="BT813" t="str">
            <v>Fertőhomok</v>
          </cell>
        </row>
        <row r="814">
          <cell r="BT814" t="str">
            <v>Fertőrákos</v>
          </cell>
        </row>
        <row r="815">
          <cell r="BT815" t="str">
            <v>Fertőszentmiklós</v>
          </cell>
        </row>
        <row r="816">
          <cell r="BT816" t="str">
            <v>Fertőszéplak</v>
          </cell>
        </row>
        <row r="817">
          <cell r="BT817" t="str">
            <v>Fiad</v>
          </cell>
        </row>
        <row r="818">
          <cell r="BT818" t="str">
            <v>Filkeháza</v>
          </cell>
        </row>
        <row r="819">
          <cell r="BT819" t="str">
            <v>Fityeház</v>
          </cell>
        </row>
        <row r="820">
          <cell r="BT820" t="str">
            <v>Foktő</v>
          </cell>
        </row>
        <row r="821">
          <cell r="BT821" t="str">
            <v>Folyás</v>
          </cell>
        </row>
        <row r="822">
          <cell r="BT822" t="str">
            <v>Fonó</v>
          </cell>
        </row>
        <row r="823">
          <cell r="BT823" t="str">
            <v>Fony</v>
          </cell>
        </row>
        <row r="824">
          <cell r="BT824" t="str">
            <v>Fonyód</v>
          </cell>
        </row>
        <row r="825">
          <cell r="BT825" t="str">
            <v>Forráskút</v>
          </cell>
        </row>
        <row r="826">
          <cell r="BT826" t="str">
            <v>Forró</v>
          </cell>
        </row>
        <row r="827">
          <cell r="BT827" t="str">
            <v>Fót</v>
          </cell>
        </row>
        <row r="828">
          <cell r="BT828" t="str">
            <v>Földeák</v>
          </cell>
        </row>
        <row r="829">
          <cell r="BT829" t="str">
            <v>Földes</v>
          </cell>
        </row>
        <row r="830">
          <cell r="BT830" t="str">
            <v>Főnyed</v>
          </cell>
        </row>
        <row r="831">
          <cell r="BT831" t="str">
            <v>Fulókércs</v>
          </cell>
        </row>
        <row r="832">
          <cell r="BT832" t="str">
            <v>Furta</v>
          </cell>
        </row>
        <row r="833">
          <cell r="BT833" t="str">
            <v>Füle</v>
          </cell>
        </row>
        <row r="834">
          <cell r="BT834" t="str">
            <v>Fülesd</v>
          </cell>
        </row>
        <row r="835">
          <cell r="BT835" t="str">
            <v>Fülöp</v>
          </cell>
        </row>
        <row r="836">
          <cell r="BT836" t="str">
            <v>Fülöpháza</v>
          </cell>
        </row>
        <row r="837">
          <cell r="BT837" t="str">
            <v>Fülöpjakab</v>
          </cell>
        </row>
        <row r="838">
          <cell r="BT838" t="str">
            <v>Fülöpszállás</v>
          </cell>
        </row>
        <row r="839">
          <cell r="BT839" t="str">
            <v>Fülpösdaróc</v>
          </cell>
        </row>
        <row r="840">
          <cell r="BT840" t="str">
            <v>Fürged</v>
          </cell>
        </row>
        <row r="841">
          <cell r="BT841" t="str">
            <v>Füzér</v>
          </cell>
        </row>
        <row r="842">
          <cell r="BT842" t="str">
            <v>Füzérkajata</v>
          </cell>
        </row>
        <row r="843">
          <cell r="BT843" t="str">
            <v>Füzérkomlós</v>
          </cell>
        </row>
        <row r="844">
          <cell r="BT844" t="str">
            <v>Füzérradvány</v>
          </cell>
        </row>
        <row r="845">
          <cell r="BT845" t="str">
            <v>Füzesabony</v>
          </cell>
        </row>
        <row r="846">
          <cell r="BT846" t="str">
            <v>Füzesgyarmat</v>
          </cell>
        </row>
        <row r="847">
          <cell r="BT847" t="str">
            <v>Fűzvölgy</v>
          </cell>
        </row>
        <row r="848">
          <cell r="BT848" t="str">
            <v>Gáborján</v>
          </cell>
        </row>
        <row r="849">
          <cell r="BT849" t="str">
            <v>Gáborjánháza</v>
          </cell>
        </row>
        <row r="850">
          <cell r="BT850" t="str">
            <v>Gacsály</v>
          </cell>
        </row>
        <row r="851">
          <cell r="BT851" t="str">
            <v>Gadács</v>
          </cell>
        </row>
        <row r="852">
          <cell r="BT852" t="str">
            <v>Gadány</v>
          </cell>
        </row>
        <row r="853">
          <cell r="BT853" t="str">
            <v>Gadna</v>
          </cell>
        </row>
        <row r="854">
          <cell r="BT854" t="str">
            <v>Gádoros</v>
          </cell>
        </row>
        <row r="855">
          <cell r="BT855" t="str">
            <v>Gagyapáti</v>
          </cell>
        </row>
        <row r="856">
          <cell r="BT856" t="str">
            <v>Gagybátor</v>
          </cell>
        </row>
        <row r="857">
          <cell r="BT857" t="str">
            <v>Gagyvendégi</v>
          </cell>
        </row>
        <row r="858">
          <cell r="BT858" t="str">
            <v>Galambok</v>
          </cell>
        </row>
        <row r="859">
          <cell r="BT859" t="str">
            <v>Galgaguta</v>
          </cell>
        </row>
        <row r="860">
          <cell r="BT860" t="str">
            <v>Galgagyörk</v>
          </cell>
        </row>
        <row r="861">
          <cell r="BT861" t="str">
            <v>Galgahévíz</v>
          </cell>
        </row>
        <row r="862">
          <cell r="BT862" t="str">
            <v>Galgamácsa</v>
          </cell>
        </row>
        <row r="863">
          <cell r="BT863" t="str">
            <v>Gálosfa</v>
          </cell>
        </row>
        <row r="864">
          <cell r="BT864" t="str">
            <v>Galvács</v>
          </cell>
        </row>
        <row r="865">
          <cell r="BT865" t="str">
            <v>Gamás</v>
          </cell>
        </row>
        <row r="866">
          <cell r="BT866" t="str">
            <v>Ganna</v>
          </cell>
        </row>
        <row r="867">
          <cell r="BT867" t="str">
            <v>Gánt</v>
          </cell>
        </row>
        <row r="868">
          <cell r="BT868" t="str">
            <v>Gara</v>
          </cell>
        </row>
        <row r="869">
          <cell r="BT869" t="str">
            <v>Garáb</v>
          </cell>
        </row>
        <row r="870">
          <cell r="BT870" t="str">
            <v>Garabonc</v>
          </cell>
        </row>
        <row r="871">
          <cell r="BT871" t="str">
            <v>Garadna</v>
          </cell>
        </row>
        <row r="872">
          <cell r="BT872" t="str">
            <v>Garbolc</v>
          </cell>
        </row>
        <row r="873">
          <cell r="BT873" t="str">
            <v>Gárdony</v>
          </cell>
        </row>
        <row r="874">
          <cell r="BT874" t="str">
            <v>Garé</v>
          </cell>
        </row>
        <row r="875">
          <cell r="BT875" t="str">
            <v>Gasztony</v>
          </cell>
        </row>
        <row r="876">
          <cell r="BT876" t="str">
            <v>Gátér</v>
          </cell>
        </row>
        <row r="877">
          <cell r="BT877" t="str">
            <v>Gávavencsellő</v>
          </cell>
        </row>
        <row r="878">
          <cell r="BT878" t="str">
            <v>Géberjén</v>
          </cell>
        </row>
        <row r="879">
          <cell r="BT879" t="str">
            <v>Gecse</v>
          </cell>
        </row>
        <row r="880">
          <cell r="BT880" t="str">
            <v>Géderlak</v>
          </cell>
        </row>
        <row r="881">
          <cell r="BT881" t="str">
            <v>Gégény</v>
          </cell>
        </row>
        <row r="882">
          <cell r="BT882" t="str">
            <v>Gelej</v>
          </cell>
        </row>
        <row r="883">
          <cell r="BT883" t="str">
            <v>Gelénes</v>
          </cell>
        </row>
        <row r="884">
          <cell r="BT884" t="str">
            <v>Gellénháza</v>
          </cell>
        </row>
        <row r="885">
          <cell r="BT885" t="str">
            <v>Gelse</v>
          </cell>
        </row>
        <row r="886">
          <cell r="BT886" t="str">
            <v>Gelsesziget</v>
          </cell>
        </row>
        <row r="887">
          <cell r="BT887" t="str">
            <v>Gemzse</v>
          </cell>
        </row>
        <row r="888">
          <cell r="BT888" t="str">
            <v>Gencsapáti</v>
          </cell>
        </row>
        <row r="889">
          <cell r="BT889" t="str">
            <v>Gérce</v>
          </cell>
        </row>
        <row r="890">
          <cell r="BT890" t="str">
            <v>Gerde</v>
          </cell>
        </row>
        <row r="891">
          <cell r="BT891" t="str">
            <v>Gerendás</v>
          </cell>
        </row>
        <row r="892">
          <cell r="BT892" t="str">
            <v>Gerényes</v>
          </cell>
        </row>
        <row r="893">
          <cell r="BT893" t="str">
            <v>Geresdlak</v>
          </cell>
        </row>
        <row r="894">
          <cell r="BT894" t="str">
            <v>Gerjen</v>
          </cell>
        </row>
        <row r="895">
          <cell r="BT895" t="str">
            <v>Gersekarát</v>
          </cell>
        </row>
        <row r="896">
          <cell r="BT896" t="str">
            <v>Geszt</v>
          </cell>
        </row>
        <row r="897">
          <cell r="BT897" t="str">
            <v>Gesztely</v>
          </cell>
        </row>
        <row r="898">
          <cell r="BT898" t="str">
            <v>Geszteréd</v>
          </cell>
        </row>
        <row r="899">
          <cell r="BT899" t="str">
            <v>Gétye</v>
          </cell>
        </row>
        <row r="900">
          <cell r="BT900" t="str">
            <v>Gibárt</v>
          </cell>
        </row>
        <row r="901">
          <cell r="BT901" t="str">
            <v>Gic</v>
          </cell>
        </row>
        <row r="902">
          <cell r="BT902" t="str">
            <v>Gige</v>
          </cell>
        </row>
        <row r="903">
          <cell r="BT903" t="str">
            <v>Gilvánfa</v>
          </cell>
        </row>
        <row r="904">
          <cell r="BT904" t="str">
            <v>Girincs</v>
          </cell>
        </row>
        <row r="905">
          <cell r="BT905" t="str">
            <v>Gógánfa</v>
          </cell>
        </row>
        <row r="906">
          <cell r="BT906" t="str">
            <v>Golop</v>
          </cell>
        </row>
        <row r="907">
          <cell r="BT907" t="str">
            <v>Gomba</v>
          </cell>
        </row>
        <row r="908">
          <cell r="BT908" t="str">
            <v>Gombosszeg</v>
          </cell>
        </row>
        <row r="909">
          <cell r="BT909" t="str">
            <v>Gór</v>
          </cell>
        </row>
        <row r="910">
          <cell r="BT910" t="str">
            <v>Gordisa</v>
          </cell>
        </row>
        <row r="911">
          <cell r="BT911" t="str">
            <v>Gosztola</v>
          </cell>
        </row>
        <row r="912">
          <cell r="BT912" t="str">
            <v>Göd</v>
          </cell>
        </row>
        <row r="913">
          <cell r="BT913" t="str">
            <v>Gödöllő</v>
          </cell>
        </row>
        <row r="914">
          <cell r="BT914" t="str">
            <v>Gödre</v>
          </cell>
        </row>
        <row r="915">
          <cell r="BT915" t="str">
            <v>Gölle</v>
          </cell>
        </row>
        <row r="916">
          <cell r="BT916" t="str">
            <v>Gömörszőlős</v>
          </cell>
        </row>
        <row r="917">
          <cell r="BT917" t="str">
            <v>Gönc</v>
          </cell>
        </row>
        <row r="918">
          <cell r="BT918" t="str">
            <v>Göncruszka</v>
          </cell>
        </row>
        <row r="919">
          <cell r="BT919" t="str">
            <v>Gönyű</v>
          </cell>
        </row>
        <row r="920">
          <cell r="BT920" t="str">
            <v>Görbeháza</v>
          </cell>
        </row>
        <row r="921">
          <cell r="BT921" t="str">
            <v>Görcsöny</v>
          </cell>
        </row>
        <row r="922">
          <cell r="BT922" t="str">
            <v>Görcsönydoboka</v>
          </cell>
        </row>
        <row r="923">
          <cell r="BT923" t="str">
            <v>Görgeteg</v>
          </cell>
        </row>
        <row r="924">
          <cell r="BT924" t="str">
            <v>Gősfa</v>
          </cell>
        </row>
        <row r="925">
          <cell r="BT925" t="str">
            <v>Grábóc</v>
          </cell>
        </row>
        <row r="926">
          <cell r="BT926" t="str">
            <v>Gulács</v>
          </cell>
        </row>
        <row r="927">
          <cell r="BT927" t="str">
            <v>Gutorfölde</v>
          </cell>
        </row>
        <row r="928">
          <cell r="BT928" t="str">
            <v>Gyál</v>
          </cell>
        </row>
        <row r="929">
          <cell r="BT929" t="str">
            <v>Gyalóka</v>
          </cell>
        </row>
        <row r="930">
          <cell r="BT930" t="str">
            <v>Gyanógeregye</v>
          </cell>
        </row>
        <row r="931">
          <cell r="BT931" t="str">
            <v>Gyarmat</v>
          </cell>
        </row>
        <row r="932">
          <cell r="BT932" t="str">
            <v>Gyékényes</v>
          </cell>
        </row>
        <row r="933">
          <cell r="BT933" t="str">
            <v>Gyenesdiás</v>
          </cell>
        </row>
        <row r="934">
          <cell r="BT934" t="str">
            <v>Gyepükaján</v>
          </cell>
        </row>
        <row r="935">
          <cell r="BT935" t="str">
            <v>Gyermely</v>
          </cell>
        </row>
        <row r="936">
          <cell r="BT936" t="str">
            <v>Gyód</v>
          </cell>
        </row>
        <row r="937">
          <cell r="BT937" t="str">
            <v>Gyomaendrőd</v>
          </cell>
        </row>
        <row r="938">
          <cell r="BT938" t="str">
            <v>Gyóró</v>
          </cell>
        </row>
        <row r="939">
          <cell r="BT939" t="str">
            <v>Gyömöre</v>
          </cell>
        </row>
        <row r="940">
          <cell r="BT940" t="str">
            <v>Gyömrő</v>
          </cell>
        </row>
        <row r="941">
          <cell r="BT941" t="str">
            <v>Gyöngyfa</v>
          </cell>
        </row>
        <row r="942">
          <cell r="BT942" t="str">
            <v>Gyöngyös</v>
          </cell>
        </row>
        <row r="943">
          <cell r="BT943" t="str">
            <v>Gyöngyösfalu</v>
          </cell>
        </row>
        <row r="944">
          <cell r="BT944" t="str">
            <v>Gyöngyöshalász</v>
          </cell>
        </row>
        <row r="945">
          <cell r="BT945" t="str">
            <v>Gyöngyösmellék</v>
          </cell>
        </row>
        <row r="946">
          <cell r="BT946" t="str">
            <v>Gyöngyösoroszi</v>
          </cell>
        </row>
        <row r="947">
          <cell r="BT947" t="str">
            <v>Gyöngyöspata</v>
          </cell>
        </row>
        <row r="948">
          <cell r="BT948" t="str">
            <v>Gyöngyössolymos</v>
          </cell>
        </row>
        <row r="949">
          <cell r="BT949" t="str">
            <v>Gyöngyöstarján</v>
          </cell>
        </row>
        <row r="950">
          <cell r="BT950" t="str">
            <v>Gyönk</v>
          </cell>
        </row>
        <row r="951">
          <cell r="BT951" t="str">
            <v>Győr</v>
          </cell>
        </row>
        <row r="952">
          <cell r="BT952" t="str">
            <v>Győrasszonyfa</v>
          </cell>
        </row>
        <row r="953">
          <cell r="BT953" t="str">
            <v>Györe</v>
          </cell>
        </row>
        <row r="954">
          <cell r="BT954" t="str">
            <v>Györgytarló</v>
          </cell>
        </row>
        <row r="955">
          <cell r="BT955" t="str">
            <v>Györköny</v>
          </cell>
        </row>
        <row r="956">
          <cell r="BT956" t="str">
            <v>Győrladamér</v>
          </cell>
        </row>
        <row r="957">
          <cell r="BT957" t="str">
            <v>Győröcske</v>
          </cell>
        </row>
        <row r="958">
          <cell r="BT958" t="str">
            <v>Győrság</v>
          </cell>
        </row>
        <row r="959">
          <cell r="BT959" t="str">
            <v>Győrsövényház</v>
          </cell>
        </row>
        <row r="960">
          <cell r="BT960" t="str">
            <v>Győrszemere</v>
          </cell>
        </row>
        <row r="961">
          <cell r="BT961" t="str">
            <v>Győrtelek</v>
          </cell>
        </row>
        <row r="962">
          <cell r="BT962" t="str">
            <v>Győrújbarát</v>
          </cell>
        </row>
        <row r="963">
          <cell r="BT963" t="str">
            <v>Győrújfalu</v>
          </cell>
        </row>
        <row r="964">
          <cell r="BT964" t="str">
            <v>Győrvár</v>
          </cell>
        </row>
        <row r="965">
          <cell r="BT965" t="str">
            <v>Győrzámoly</v>
          </cell>
        </row>
        <row r="966">
          <cell r="BT966" t="str">
            <v>Gyugy</v>
          </cell>
        </row>
        <row r="967">
          <cell r="BT967" t="str">
            <v>Gyula</v>
          </cell>
        </row>
        <row r="968">
          <cell r="BT968" t="str">
            <v>Gyulaháza</v>
          </cell>
        </row>
        <row r="969">
          <cell r="BT969" t="str">
            <v>Gyulaj</v>
          </cell>
        </row>
        <row r="970">
          <cell r="BT970" t="str">
            <v>Gyulakeszi</v>
          </cell>
        </row>
        <row r="971">
          <cell r="BT971" t="str">
            <v>Gyúró</v>
          </cell>
        </row>
        <row r="972">
          <cell r="BT972" t="str">
            <v>Gyügye</v>
          </cell>
        </row>
        <row r="973">
          <cell r="BT973" t="str">
            <v>Gyüre</v>
          </cell>
        </row>
        <row r="974">
          <cell r="BT974" t="str">
            <v>Gyűrűs</v>
          </cell>
        </row>
        <row r="975">
          <cell r="BT975" t="str">
            <v>Hács</v>
          </cell>
        </row>
        <row r="976">
          <cell r="BT976" t="str">
            <v>Hagyárosbörönd</v>
          </cell>
        </row>
        <row r="977">
          <cell r="BT977" t="str">
            <v>Hahót</v>
          </cell>
        </row>
        <row r="978">
          <cell r="BT978" t="str">
            <v>Hajdúbagos</v>
          </cell>
        </row>
        <row r="979">
          <cell r="BT979" t="str">
            <v>Hajdúböszörmény</v>
          </cell>
        </row>
        <row r="980">
          <cell r="BT980" t="str">
            <v>Hajdúdorog</v>
          </cell>
        </row>
        <row r="981">
          <cell r="BT981" t="str">
            <v>Hajdúhadház</v>
          </cell>
        </row>
        <row r="982">
          <cell r="BT982" t="str">
            <v>Hajdúnánás</v>
          </cell>
        </row>
        <row r="983">
          <cell r="BT983" t="str">
            <v>Hajdúsámson</v>
          </cell>
        </row>
        <row r="984">
          <cell r="BT984" t="str">
            <v>Hajdúszoboszló</v>
          </cell>
        </row>
        <row r="985">
          <cell r="BT985" t="str">
            <v>Hajdúszovát</v>
          </cell>
        </row>
        <row r="986">
          <cell r="BT986" t="str">
            <v>Hajmás</v>
          </cell>
        </row>
        <row r="987">
          <cell r="BT987" t="str">
            <v>Hajmáskér</v>
          </cell>
        </row>
        <row r="988">
          <cell r="BT988" t="str">
            <v>Hajós</v>
          </cell>
        </row>
        <row r="989">
          <cell r="BT989" t="str">
            <v>Halastó</v>
          </cell>
        </row>
        <row r="990">
          <cell r="BT990" t="str">
            <v>Halászi</v>
          </cell>
        </row>
        <row r="991">
          <cell r="BT991" t="str">
            <v>Halásztelek</v>
          </cell>
        </row>
        <row r="992">
          <cell r="BT992" t="str">
            <v>Halimba</v>
          </cell>
        </row>
        <row r="993">
          <cell r="BT993" t="str">
            <v>Halmaj</v>
          </cell>
        </row>
        <row r="994">
          <cell r="BT994" t="str">
            <v>Halmajugra</v>
          </cell>
        </row>
        <row r="995">
          <cell r="BT995" t="str">
            <v>Halogy</v>
          </cell>
        </row>
        <row r="996">
          <cell r="BT996" t="str">
            <v>Hangács</v>
          </cell>
        </row>
        <row r="997">
          <cell r="BT997" t="str">
            <v>Hangony</v>
          </cell>
        </row>
        <row r="998">
          <cell r="BT998" t="str">
            <v>Hantos</v>
          </cell>
        </row>
        <row r="999">
          <cell r="BT999" t="str">
            <v>Harasztifalu</v>
          </cell>
        </row>
        <row r="1000">
          <cell r="BT1000" t="str">
            <v>Harc</v>
          </cell>
        </row>
        <row r="1001">
          <cell r="BT1001" t="str">
            <v>Harka</v>
          </cell>
        </row>
        <row r="1002">
          <cell r="BT1002" t="str">
            <v>Harkakötöny</v>
          </cell>
        </row>
        <row r="1003">
          <cell r="BT1003" t="str">
            <v>Harkány</v>
          </cell>
        </row>
        <row r="1004">
          <cell r="BT1004" t="str">
            <v>Háromfa</v>
          </cell>
        </row>
        <row r="1005">
          <cell r="BT1005" t="str">
            <v>Háromhuta</v>
          </cell>
        </row>
        <row r="1006">
          <cell r="BT1006" t="str">
            <v>Harsány</v>
          </cell>
        </row>
        <row r="1007">
          <cell r="BT1007" t="str">
            <v>Hárskút</v>
          </cell>
        </row>
        <row r="1008">
          <cell r="BT1008" t="str">
            <v>Harta</v>
          </cell>
        </row>
        <row r="1009">
          <cell r="BT1009" t="str">
            <v>Hásságy</v>
          </cell>
        </row>
        <row r="1010">
          <cell r="BT1010" t="str">
            <v>Hatvan</v>
          </cell>
        </row>
        <row r="1011">
          <cell r="BT1011" t="str">
            <v>Hédervár</v>
          </cell>
        </row>
        <row r="1012">
          <cell r="BT1012" t="str">
            <v>Hedrehely</v>
          </cell>
        </row>
        <row r="1013">
          <cell r="BT1013" t="str">
            <v>Hegyesd</v>
          </cell>
        </row>
        <row r="1014">
          <cell r="BT1014" t="str">
            <v>Hegyeshalom</v>
          </cell>
        </row>
        <row r="1015">
          <cell r="BT1015" t="str">
            <v>Hegyfalu</v>
          </cell>
        </row>
        <row r="1016">
          <cell r="BT1016" t="str">
            <v>Hegyháthodász</v>
          </cell>
        </row>
        <row r="1017">
          <cell r="BT1017" t="str">
            <v>Hegyhátmaróc</v>
          </cell>
        </row>
        <row r="1018">
          <cell r="BT1018" t="str">
            <v>Hegyhátsál</v>
          </cell>
        </row>
        <row r="1019">
          <cell r="BT1019" t="str">
            <v>Hegyhátszentjakab</v>
          </cell>
        </row>
        <row r="1020">
          <cell r="BT1020" t="str">
            <v>Hegyhátszentmárton</v>
          </cell>
        </row>
        <row r="1021">
          <cell r="BT1021" t="str">
            <v>Hegyhátszentpéter</v>
          </cell>
        </row>
        <row r="1022">
          <cell r="BT1022" t="str">
            <v>Hegykő</v>
          </cell>
        </row>
        <row r="1023">
          <cell r="BT1023" t="str">
            <v>Hegymagas</v>
          </cell>
        </row>
        <row r="1024">
          <cell r="BT1024" t="str">
            <v>Hegymeg</v>
          </cell>
        </row>
        <row r="1025">
          <cell r="BT1025" t="str">
            <v>Hegyszentmárton</v>
          </cell>
        </row>
        <row r="1026">
          <cell r="BT1026" t="str">
            <v>Héhalom</v>
          </cell>
        </row>
        <row r="1027">
          <cell r="BT1027" t="str">
            <v>Hejce</v>
          </cell>
        </row>
        <row r="1028">
          <cell r="BT1028" t="str">
            <v>Hejőbába</v>
          </cell>
        </row>
        <row r="1029">
          <cell r="BT1029" t="str">
            <v>Hejőkeresztúr</v>
          </cell>
        </row>
        <row r="1030">
          <cell r="BT1030" t="str">
            <v>Hejőkürt</v>
          </cell>
        </row>
        <row r="1031">
          <cell r="BT1031" t="str">
            <v>Hejőpapi</v>
          </cell>
        </row>
        <row r="1032">
          <cell r="BT1032" t="str">
            <v>Hejőszalonta</v>
          </cell>
        </row>
        <row r="1033">
          <cell r="BT1033" t="str">
            <v>Helesfa</v>
          </cell>
        </row>
        <row r="1034">
          <cell r="BT1034" t="str">
            <v>Helvécia</v>
          </cell>
        </row>
        <row r="1035">
          <cell r="BT1035" t="str">
            <v>Hencida</v>
          </cell>
        </row>
        <row r="1036">
          <cell r="BT1036" t="str">
            <v>Hencse</v>
          </cell>
        </row>
        <row r="1037">
          <cell r="BT1037" t="str">
            <v>Herceghalom</v>
          </cell>
        </row>
        <row r="1038">
          <cell r="BT1038" t="str">
            <v>Hercegkút</v>
          </cell>
        </row>
        <row r="1039">
          <cell r="BT1039" t="str">
            <v>Hercegszántó</v>
          </cell>
        </row>
        <row r="1040">
          <cell r="BT1040" t="str">
            <v>Heréd</v>
          </cell>
        </row>
        <row r="1041">
          <cell r="BT1041" t="str">
            <v>Héreg</v>
          </cell>
        </row>
        <row r="1042">
          <cell r="BT1042" t="str">
            <v>Herencsény</v>
          </cell>
        </row>
        <row r="1043">
          <cell r="BT1043" t="str">
            <v>Herend</v>
          </cell>
        </row>
        <row r="1044">
          <cell r="BT1044" t="str">
            <v>Heresznye</v>
          </cell>
        </row>
        <row r="1045">
          <cell r="BT1045" t="str">
            <v>Hermánszeg</v>
          </cell>
        </row>
        <row r="1046">
          <cell r="BT1046" t="str">
            <v>Hernád</v>
          </cell>
        </row>
        <row r="1047">
          <cell r="BT1047" t="str">
            <v>Hernádbűd</v>
          </cell>
        </row>
        <row r="1048">
          <cell r="BT1048" t="str">
            <v>Hernádcéce</v>
          </cell>
        </row>
        <row r="1049">
          <cell r="BT1049" t="str">
            <v>Hernádkak</v>
          </cell>
        </row>
        <row r="1050">
          <cell r="BT1050" t="str">
            <v>Hernádkércs</v>
          </cell>
        </row>
        <row r="1051">
          <cell r="BT1051" t="str">
            <v>Hernádnémeti</v>
          </cell>
        </row>
        <row r="1052">
          <cell r="BT1052" t="str">
            <v>Hernádpetri</v>
          </cell>
        </row>
        <row r="1053">
          <cell r="BT1053" t="str">
            <v>Hernádszentandrás</v>
          </cell>
        </row>
        <row r="1054">
          <cell r="BT1054" t="str">
            <v>Hernádszurdok</v>
          </cell>
        </row>
        <row r="1055">
          <cell r="BT1055" t="str">
            <v>Hernádvécse</v>
          </cell>
        </row>
        <row r="1056">
          <cell r="BT1056" t="str">
            <v>Hernyék</v>
          </cell>
        </row>
        <row r="1057">
          <cell r="BT1057" t="str">
            <v>Hét</v>
          </cell>
        </row>
        <row r="1058">
          <cell r="BT1058" t="str">
            <v>Hetefejércse</v>
          </cell>
        </row>
        <row r="1059">
          <cell r="BT1059" t="str">
            <v>Hetes</v>
          </cell>
        </row>
        <row r="1060">
          <cell r="BT1060" t="str">
            <v>Hetvehely</v>
          </cell>
        </row>
        <row r="1061">
          <cell r="BT1061" t="str">
            <v>Hetyefő</v>
          </cell>
        </row>
        <row r="1062">
          <cell r="BT1062" t="str">
            <v>Heves</v>
          </cell>
        </row>
        <row r="1063">
          <cell r="BT1063" t="str">
            <v>Hevesaranyos</v>
          </cell>
        </row>
        <row r="1064">
          <cell r="BT1064" t="str">
            <v>Hevesvezekény</v>
          </cell>
        </row>
        <row r="1065">
          <cell r="BT1065" t="str">
            <v>Hévíz</v>
          </cell>
        </row>
        <row r="1066">
          <cell r="BT1066" t="str">
            <v>Hévízgyörk</v>
          </cell>
        </row>
        <row r="1067">
          <cell r="BT1067" t="str">
            <v>Hidas</v>
          </cell>
        </row>
        <row r="1068">
          <cell r="BT1068" t="str">
            <v>Hidasnémeti</v>
          </cell>
        </row>
        <row r="1069">
          <cell r="BT1069" t="str">
            <v>Hidegkút</v>
          </cell>
        </row>
        <row r="1070">
          <cell r="BT1070" t="str">
            <v>Hidegség</v>
          </cell>
        </row>
        <row r="1071">
          <cell r="BT1071" t="str">
            <v>Hidvégardó</v>
          </cell>
        </row>
        <row r="1072">
          <cell r="BT1072" t="str">
            <v>Himesháza</v>
          </cell>
        </row>
        <row r="1073">
          <cell r="BT1073" t="str">
            <v>Himod</v>
          </cell>
        </row>
        <row r="1074">
          <cell r="BT1074" t="str">
            <v>Hirics</v>
          </cell>
        </row>
        <row r="1075">
          <cell r="BT1075" t="str">
            <v>Hobol</v>
          </cell>
        </row>
        <row r="1076">
          <cell r="BT1076" t="str">
            <v>Hodász</v>
          </cell>
        </row>
        <row r="1077">
          <cell r="BT1077" t="str">
            <v>Hódmezővásárhely</v>
          </cell>
        </row>
        <row r="1078">
          <cell r="BT1078" t="str">
            <v>Hollád</v>
          </cell>
        </row>
        <row r="1079">
          <cell r="BT1079" t="str">
            <v>Hollóháza</v>
          </cell>
        </row>
        <row r="1080">
          <cell r="BT1080" t="str">
            <v>Hollókő</v>
          </cell>
        </row>
        <row r="1081">
          <cell r="BT1081" t="str">
            <v>Homokbödöge</v>
          </cell>
        </row>
        <row r="1082">
          <cell r="BT1082" t="str">
            <v>Homokkomárom</v>
          </cell>
        </row>
        <row r="1083">
          <cell r="BT1083" t="str">
            <v>Homokmégy</v>
          </cell>
        </row>
        <row r="1084">
          <cell r="BT1084" t="str">
            <v>Homokszentgyörgy</v>
          </cell>
        </row>
        <row r="1085">
          <cell r="BT1085" t="str">
            <v>Homorúd</v>
          </cell>
        </row>
        <row r="1086">
          <cell r="BT1086" t="str">
            <v>Homrogd</v>
          </cell>
        </row>
        <row r="1087">
          <cell r="BT1087" t="str">
            <v>Hont</v>
          </cell>
        </row>
        <row r="1088">
          <cell r="BT1088" t="str">
            <v>Horpács</v>
          </cell>
        </row>
        <row r="1089">
          <cell r="BT1089" t="str">
            <v>Hort</v>
          </cell>
        </row>
        <row r="1090">
          <cell r="BT1090" t="str">
            <v>Hortobágy</v>
          </cell>
        </row>
        <row r="1091">
          <cell r="BT1091" t="str">
            <v>Horváthertelend</v>
          </cell>
        </row>
        <row r="1092">
          <cell r="BT1092" t="str">
            <v>Horvátlövő</v>
          </cell>
        </row>
        <row r="1093">
          <cell r="BT1093" t="str">
            <v>Horvátzsidány</v>
          </cell>
        </row>
        <row r="1094">
          <cell r="BT1094" t="str">
            <v>Hosszúhetény</v>
          </cell>
        </row>
        <row r="1095">
          <cell r="BT1095" t="str">
            <v>Hosszúpályi</v>
          </cell>
        </row>
        <row r="1096">
          <cell r="BT1096" t="str">
            <v>Hosszúpereszteg</v>
          </cell>
        </row>
        <row r="1097">
          <cell r="BT1097" t="str">
            <v>Hosszúvíz</v>
          </cell>
        </row>
        <row r="1098">
          <cell r="BT1098" t="str">
            <v>Hosszúvölgy</v>
          </cell>
        </row>
        <row r="1099">
          <cell r="BT1099" t="str">
            <v>Hosztót</v>
          </cell>
        </row>
        <row r="1100">
          <cell r="BT1100" t="str">
            <v>Hottó</v>
          </cell>
        </row>
        <row r="1101">
          <cell r="BT1101" t="str">
            <v>Hőgyész</v>
          </cell>
        </row>
        <row r="1102">
          <cell r="BT1102" t="str">
            <v>Hövej</v>
          </cell>
        </row>
        <row r="1103">
          <cell r="BT1103" t="str">
            <v>Hugyag</v>
          </cell>
        </row>
        <row r="1104">
          <cell r="BT1104" t="str">
            <v>Hunya</v>
          </cell>
        </row>
        <row r="1105">
          <cell r="BT1105" t="str">
            <v>Hunyadfalva</v>
          </cell>
        </row>
        <row r="1106">
          <cell r="BT1106" t="str">
            <v>Husztót</v>
          </cell>
        </row>
        <row r="1107">
          <cell r="BT1107" t="str">
            <v>Ibafa</v>
          </cell>
        </row>
        <row r="1108">
          <cell r="BT1108" t="str">
            <v>Iborfia</v>
          </cell>
        </row>
        <row r="1109">
          <cell r="BT1109" t="str">
            <v>Ibrány</v>
          </cell>
        </row>
        <row r="1110">
          <cell r="BT1110" t="str">
            <v>Igal</v>
          </cell>
        </row>
        <row r="1111">
          <cell r="BT1111" t="str">
            <v>Igar</v>
          </cell>
        </row>
        <row r="1112">
          <cell r="BT1112" t="str">
            <v>Igrici</v>
          </cell>
        </row>
        <row r="1113">
          <cell r="BT1113" t="str">
            <v>Iharos</v>
          </cell>
        </row>
        <row r="1114">
          <cell r="BT1114" t="str">
            <v>Iharosberény</v>
          </cell>
        </row>
        <row r="1115">
          <cell r="BT1115" t="str">
            <v>Ikervár</v>
          </cell>
        </row>
        <row r="1116">
          <cell r="BT1116" t="str">
            <v>Iklad</v>
          </cell>
        </row>
        <row r="1117">
          <cell r="BT1117" t="str">
            <v>Iklanberény</v>
          </cell>
        </row>
        <row r="1118">
          <cell r="BT1118" t="str">
            <v>Iklódbördőce</v>
          </cell>
        </row>
        <row r="1119">
          <cell r="BT1119" t="str">
            <v>Ikrény</v>
          </cell>
        </row>
        <row r="1120">
          <cell r="BT1120" t="str">
            <v>Iliny</v>
          </cell>
        </row>
        <row r="1121">
          <cell r="BT1121" t="str">
            <v>Ilk</v>
          </cell>
        </row>
        <row r="1122">
          <cell r="BT1122" t="str">
            <v>Illocska</v>
          </cell>
        </row>
        <row r="1123">
          <cell r="BT1123" t="str">
            <v>Imola</v>
          </cell>
        </row>
        <row r="1124">
          <cell r="BT1124" t="str">
            <v>Imrehegy</v>
          </cell>
        </row>
        <row r="1125">
          <cell r="BT1125" t="str">
            <v>Ináncs</v>
          </cell>
        </row>
        <row r="1126">
          <cell r="BT1126" t="str">
            <v>Inárcs</v>
          </cell>
        </row>
        <row r="1127">
          <cell r="BT1127" t="str">
            <v>Inke</v>
          </cell>
        </row>
        <row r="1128">
          <cell r="BT1128" t="str">
            <v>Ipacsfa</v>
          </cell>
        </row>
        <row r="1129">
          <cell r="BT1129" t="str">
            <v>Ipolydamásd</v>
          </cell>
        </row>
        <row r="1130">
          <cell r="BT1130" t="str">
            <v>Ipolyszög</v>
          </cell>
        </row>
        <row r="1131">
          <cell r="BT1131" t="str">
            <v>Ipolytarnóc</v>
          </cell>
        </row>
        <row r="1132">
          <cell r="BT1132" t="str">
            <v>Ipolytölgyes</v>
          </cell>
        </row>
        <row r="1133">
          <cell r="BT1133" t="str">
            <v>Ipolyvece</v>
          </cell>
        </row>
        <row r="1134">
          <cell r="BT1134" t="str">
            <v>Iregszemcse</v>
          </cell>
        </row>
        <row r="1135">
          <cell r="BT1135" t="str">
            <v>Irota</v>
          </cell>
        </row>
        <row r="1136">
          <cell r="BT1136" t="str">
            <v>Isaszeg</v>
          </cell>
        </row>
        <row r="1137">
          <cell r="BT1137" t="str">
            <v>Ispánk</v>
          </cell>
        </row>
        <row r="1138">
          <cell r="BT1138" t="str">
            <v>Istenmezeje</v>
          </cell>
        </row>
        <row r="1139">
          <cell r="BT1139" t="str">
            <v>Istvándi</v>
          </cell>
        </row>
        <row r="1140">
          <cell r="BT1140" t="str">
            <v>Iszkaszentgyörgy</v>
          </cell>
        </row>
        <row r="1141">
          <cell r="BT1141" t="str">
            <v>Iszkáz</v>
          </cell>
        </row>
        <row r="1142">
          <cell r="BT1142" t="str">
            <v>Isztimér</v>
          </cell>
        </row>
        <row r="1143">
          <cell r="BT1143" t="str">
            <v>Ivád</v>
          </cell>
        </row>
        <row r="1144">
          <cell r="BT1144" t="str">
            <v>Iván</v>
          </cell>
        </row>
        <row r="1145">
          <cell r="BT1145" t="str">
            <v>Ivánbattyán</v>
          </cell>
        </row>
        <row r="1146">
          <cell r="BT1146" t="str">
            <v>Ivánc</v>
          </cell>
        </row>
        <row r="1147">
          <cell r="BT1147" t="str">
            <v>Iváncsa</v>
          </cell>
        </row>
        <row r="1148">
          <cell r="BT1148" t="str">
            <v>Ivándárda</v>
          </cell>
        </row>
        <row r="1149">
          <cell r="BT1149" t="str">
            <v>Izmény</v>
          </cell>
        </row>
        <row r="1150">
          <cell r="BT1150" t="str">
            <v>Izsák</v>
          </cell>
        </row>
        <row r="1151">
          <cell r="BT1151" t="str">
            <v>Izsófalva</v>
          </cell>
        </row>
        <row r="1152">
          <cell r="BT1152" t="str">
            <v>Jágónak</v>
          </cell>
        </row>
        <row r="1153">
          <cell r="BT1153" t="str">
            <v>Ják</v>
          </cell>
        </row>
        <row r="1154">
          <cell r="BT1154" t="str">
            <v>Jakabszállás</v>
          </cell>
        </row>
        <row r="1155">
          <cell r="BT1155" t="str">
            <v>Jákfa</v>
          </cell>
        </row>
        <row r="1156">
          <cell r="BT1156" t="str">
            <v>Jákfalva</v>
          </cell>
        </row>
        <row r="1157">
          <cell r="BT1157" t="str">
            <v>Jákó</v>
          </cell>
        </row>
        <row r="1158">
          <cell r="BT1158" t="str">
            <v>Jánd</v>
          </cell>
        </row>
        <row r="1159">
          <cell r="BT1159" t="str">
            <v>Jánkmajtis</v>
          </cell>
        </row>
        <row r="1160">
          <cell r="BT1160" t="str">
            <v>Jánoshalma</v>
          </cell>
        </row>
        <row r="1161">
          <cell r="BT1161" t="str">
            <v>Jánosháza</v>
          </cell>
        </row>
        <row r="1162">
          <cell r="BT1162" t="str">
            <v>Jánoshida</v>
          </cell>
        </row>
        <row r="1163">
          <cell r="BT1163" t="str">
            <v>Jánossomorja</v>
          </cell>
        </row>
        <row r="1164">
          <cell r="BT1164" t="str">
            <v>Járdánháza</v>
          </cell>
        </row>
        <row r="1165">
          <cell r="BT1165" t="str">
            <v>Jármi</v>
          </cell>
        </row>
        <row r="1166">
          <cell r="BT1166" t="str">
            <v>Jásd</v>
          </cell>
        </row>
        <row r="1167">
          <cell r="BT1167" t="str">
            <v>Jászágó</v>
          </cell>
        </row>
        <row r="1168">
          <cell r="BT1168" t="str">
            <v>Jászalsószentgyörgy</v>
          </cell>
        </row>
        <row r="1169">
          <cell r="BT1169" t="str">
            <v>Jászapáti</v>
          </cell>
        </row>
        <row r="1170">
          <cell r="BT1170" t="str">
            <v>Jászárokszállás</v>
          </cell>
        </row>
        <row r="1171">
          <cell r="BT1171" t="str">
            <v>Jászberény</v>
          </cell>
        </row>
        <row r="1172">
          <cell r="BT1172" t="str">
            <v>Jászboldogháza</v>
          </cell>
        </row>
        <row r="1173">
          <cell r="BT1173" t="str">
            <v>Jászdózsa</v>
          </cell>
        </row>
        <row r="1174">
          <cell r="BT1174" t="str">
            <v>Jászfelsőszentgyörgy</v>
          </cell>
        </row>
        <row r="1175">
          <cell r="BT1175" t="str">
            <v>Jászfényszaru</v>
          </cell>
        </row>
        <row r="1176">
          <cell r="BT1176" t="str">
            <v>Jászivány</v>
          </cell>
        </row>
        <row r="1177">
          <cell r="BT1177" t="str">
            <v>Jászjákóhalma</v>
          </cell>
        </row>
        <row r="1178">
          <cell r="BT1178" t="str">
            <v>Jászkarajenő</v>
          </cell>
        </row>
        <row r="1179">
          <cell r="BT1179" t="str">
            <v>Jászkisér</v>
          </cell>
        </row>
        <row r="1180">
          <cell r="BT1180" t="str">
            <v>Jászladány</v>
          </cell>
        </row>
        <row r="1181">
          <cell r="BT1181" t="str">
            <v>Jászszentandrás</v>
          </cell>
        </row>
        <row r="1182">
          <cell r="BT1182" t="str">
            <v>Jászszentlászló</v>
          </cell>
        </row>
        <row r="1183">
          <cell r="BT1183" t="str">
            <v>Jásztelek</v>
          </cell>
        </row>
        <row r="1184">
          <cell r="BT1184" t="str">
            <v>Jéke</v>
          </cell>
        </row>
        <row r="1185">
          <cell r="BT1185" t="str">
            <v>Jenő</v>
          </cell>
        </row>
        <row r="1186">
          <cell r="BT1186" t="str">
            <v>Jobaháza</v>
          </cell>
        </row>
        <row r="1187">
          <cell r="BT1187" t="str">
            <v>Jobbágyi</v>
          </cell>
        </row>
        <row r="1188">
          <cell r="BT1188" t="str">
            <v>Jósvafő</v>
          </cell>
        </row>
        <row r="1189">
          <cell r="BT1189" t="str">
            <v>Juta</v>
          </cell>
        </row>
        <row r="1190">
          <cell r="BT1190" t="str">
            <v>Kaba</v>
          </cell>
        </row>
        <row r="1191">
          <cell r="BT1191" t="str">
            <v>Kacorlak</v>
          </cell>
        </row>
        <row r="1192">
          <cell r="BT1192" t="str">
            <v>Kács</v>
          </cell>
        </row>
        <row r="1193">
          <cell r="BT1193" t="str">
            <v>Kacsóta</v>
          </cell>
        </row>
        <row r="1194">
          <cell r="BT1194" t="str">
            <v>Kadarkút</v>
          </cell>
        </row>
        <row r="1195">
          <cell r="BT1195" t="str">
            <v>Kajárpéc</v>
          </cell>
        </row>
        <row r="1196">
          <cell r="BT1196" t="str">
            <v>Kajászó</v>
          </cell>
        </row>
        <row r="1197">
          <cell r="BT1197" t="str">
            <v>Kajdacs</v>
          </cell>
        </row>
        <row r="1198">
          <cell r="BT1198" t="str">
            <v>Kakasd</v>
          </cell>
        </row>
        <row r="1199">
          <cell r="BT1199" t="str">
            <v>Kákics</v>
          </cell>
        </row>
        <row r="1200">
          <cell r="BT1200" t="str">
            <v>Kakucs</v>
          </cell>
        </row>
        <row r="1201">
          <cell r="BT1201" t="str">
            <v>Kál</v>
          </cell>
        </row>
        <row r="1202">
          <cell r="BT1202" t="str">
            <v>Kalaznó</v>
          </cell>
        </row>
        <row r="1203">
          <cell r="BT1203" t="str">
            <v>Káld</v>
          </cell>
        </row>
        <row r="1204">
          <cell r="BT1204" t="str">
            <v>Kálló</v>
          </cell>
        </row>
        <row r="1205">
          <cell r="BT1205" t="str">
            <v>Kallósd</v>
          </cell>
        </row>
        <row r="1206">
          <cell r="BT1206" t="str">
            <v>Kállósemjén</v>
          </cell>
        </row>
        <row r="1207">
          <cell r="BT1207" t="str">
            <v>Kálmáncsa</v>
          </cell>
        </row>
        <row r="1208">
          <cell r="BT1208" t="str">
            <v>Kálmánháza</v>
          </cell>
        </row>
        <row r="1209">
          <cell r="BT1209" t="str">
            <v>Kálócfa</v>
          </cell>
        </row>
        <row r="1210">
          <cell r="BT1210" t="str">
            <v>Kalocsa</v>
          </cell>
        </row>
        <row r="1211">
          <cell r="BT1211" t="str">
            <v>Káloz</v>
          </cell>
        </row>
        <row r="1212">
          <cell r="BT1212" t="str">
            <v>Kám</v>
          </cell>
        </row>
        <row r="1213">
          <cell r="BT1213" t="str">
            <v>Kamond</v>
          </cell>
        </row>
        <row r="1214">
          <cell r="BT1214" t="str">
            <v>Kamut</v>
          </cell>
        </row>
        <row r="1215">
          <cell r="BT1215" t="str">
            <v>Kánó</v>
          </cell>
        </row>
        <row r="1216">
          <cell r="BT1216" t="str">
            <v>Kántorjánosi</v>
          </cell>
        </row>
        <row r="1217">
          <cell r="BT1217" t="str">
            <v>Kány</v>
          </cell>
        </row>
        <row r="1218">
          <cell r="BT1218" t="str">
            <v>Kánya</v>
          </cell>
        </row>
        <row r="1219">
          <cell r="BT1219" t="str">
            <v>Kányavár</v>
          </cell>
        </row>
        <row r="1220">
          <cell r="BT1220" t="str">
            <v>Kapolcs</v>
          </cell>
        </row>
        <row r="1221">
          <cell r="BT1221" t="str">
            <v>Kápolna</v>
          </cell>
        </row>
        <row r="1222">
          <cell r="BT1222" t="str">
            <v>Kápolnásnyék</v>
          </cell>
        </row>
        <row r="1223">
          <cell r="BT1223" t="str">
            <v>Kapoly</v>
          </cell>
        </row>
        <row r="1224">
          <cell r="BT1224" t="str">
            <v>Kaposfő</v>
          </cell>
        </row>
        <row r="1225">
          <cell r="BT1225" t="str">
            <v>Kaposgyarmat</v>
          </cell>
        </row>
        <row r="1226">
          <cell r="BT1226" t="str">
            <v>Kaposhomok</v>
          </cell>
        </row>
        <row r="1227">
          <cell r="BT1227" t="str">
            <v>Kaposkeresztúr</v>
          </cell>
        </row>
        <row r="1228">
          <cell r="BT1228" t="str">
            <v>Kaposmérő</v>
          </cell>
        </row>
        <row r="1229">
          <cell r="BT1229" t="str">
            <v>Kapospula</v>
          </cell>
        </row>
        <row r="1230">
          <cell r="BT1230" t="str">
            <v>Kaposújlak</v>
          </cell>
        </row>
        <row r="1231">
          <cell r="BT1231" t="str">
            <v>Kaposvár</v>
          </cell>
        </row>
        <row r="1232">
          <cell r="BT1232" t="str">
            <v>Kaposszekcső</v>
          </cell>
        </row>
        <row r="1233">
          <cell r="BT1233" t="str">
            <v>Kaposszerdahely</v>
          </cell>
        </row>
        <row r="1234">
          <cell r="BT1234" t="str">
            <v>Káptalanfa</v>
          </cell>
        </row>
        <row r="1235">
          <cell r="BT1235" t="str">
            <v>Káptalantóti</v>
          </cell>
        </row>
        <row r="1236">
          <cell r="BT1236" t="str">
            <v>Kapuvár</v>
          </cell>
        </row>
        <row r="1237">
          <cell r="BT1237" t="str">
            <v>Kára</v>
          </cell>
        </row>
        <row r="1238">
          <cell r="BT1238" t="str">
            <v>Karácsond</v>
          </cell>
        </row>
        <row r="1239">
          <cell r="BT1239" t="str">
            <v>Karád</v>
          </cell>
        </row>
        <row r="1240">
          <cell r="BT1240" t="str">
            <v>Karakó</v>
          </cell>
        </row>
        <row r="1241">
          <cell r="BT1241" t="str">
            <v>Karakószörcsök</v>
          </cell>
        </row>
        <row r="1242">
          <cell r="BT1242" t="str">
            <v>Karancsalja</v>
          </cell>
        </row>
        <row r="1243">
          <cell r="BT1243" t="str">
            <v>Karancsberény</v>
          </cell>
        </row>
        <row r="1244">
          <cell r="BT1244" t="str">
            <v>Karancskeszi</v>
          </cell>
        </row>
        <row r="1245">
          <cell r="BT1245" t="str">
            <v>Karancslapujtő</v>
          </cell>
        </row>
        <row r="1246">
          <cell r="BT1246" t="str">
            <v>Karancsság</v>
          </cell>
        </row>
        <row r="1247">
          <cell r="BT1247" t="str">
            <v>Kárász</v>
          </cell>
        </row>
        <row r="1248">
          <cell r="BT1248" t="str">
            <v>Karcag</v>
          </cell>
        </row>
        <row r="1249">
          <cell r="BT1249" t="str">
            <v>Karcsa</v>
          </cell>
        </row>
        <row r="1250">
          <cell r="BT1250" t="str">
            <v>Kardos</v>
          </cell>
        </row>
        <row r="1251">
          <cell r="BT1251" t="str">
            <v>Kardoskút</v>
          </cell>
        </row>
        <row r="1252">
          <cell r="BT1252" t="str">
            <v>Karmacs</v>
          </cell>
        </row>
        <row r="1253">
          <cell r="BT1253" t="str">
            <v>Károlyháza</v>
          </cell>
        </row>
        <row r="1254">
          <cell r="BT1254" t="str">
            <v>Karos</v>
          </cell>
        </row>
        <row r="1255">
          <cell r="BT1255" t="str">
            <v>Kartal</v>
          </cell>
        </row>
        <row r="1256">
          <cell r="BT1256" t="str">
            <v>Kásád</v>
          </cell>
        </row>
        <row r="1257">
          <cell r="BT1257" t="str">
            <v>Kaskantyú</v>
          </cell>
        </row>
        <row r="1258">
          <cell r="BT1258" t="str">
            <v>Kastélyosdombó</v>
          </cell>
        </row>
        <row r="1259">
          <cell r="BT1259" t="str">
            <v>Kaszaper</v>
          </cell>
        </row>
        <row r="1260">
          <cell r="BT1260" t="str">
            <v>Kaszó</v>
          </cell>
        </row>
        <row r="1261">
          <cell r="BT1261" t="str">
            <v>Katádfa</v>
          </cell>
        </row>
        <row r="1262">
          <cell r="BT1262" t="str">
            <v>Katafa</v>
          </cell>
        </row>
        <row r="1263">
          <cell r="BT1263" t="str">
            <v>Kátoly</v>
          </cell>
        </row>
        <row r="1264">
          <cell r="BT1264" t="str">
            <v>Katymár</v>
          </cell>
        </row>
        <row r="1265">
          <cell r="BT1265" t="str">
            <v>Káva</v>
          </cell>
        </row>
        <row r="1266">
          <cell r="BT1266" t="str">
            <v>Kávás</v>
          </cell>
        </row>
        <row r="1267">
          <cell r="BT1267" t="str">
            <v>Kazár</v>
          </cell>
        </row>
        <row r="1268">
          <cell r="BT1268" t="str">
            <v>Kazincbarcika</v>
          </cell>
        </row>
        <row r="1269">
          <cell r="BT1269" t="str">
            <v>Kázsmárk</v>
          </cell>
        </row>
        <row r="1270">
          <cell r="BT1270" t="str">
            <v>Kazsok</v>
          </cell>
        </row>
        <row r="1271">
          <cell r="BT1271" t="str">
            <v>Kecel</v>
          </cell>
        </row>
        <row r="1272">
          <cell r="BT1272" t="str">
            <v>Kecskéd</v>
          </cell>
        </row>
        <row r="1273">
          <cell r="BT1273" t="str">
            <v>Kecskemét</v>
          </cell>
        </row>
        <row r="1274">
          <cell r="BT1274" t="str">
            <v>Kehidakustány</v>
          </cell>
        </row>
        <row r="1275">
          <cell r="BT1275" t="str">
            <v>Kék</v>
          </cell>
        </row>
        <row r="1276">
          <cell r="BT1276" t="str">
            <v>Kékcse</v>
          </cell>
        </row>
        <row r="1277">
          <cell r="BT1277" t="str">
            <v>Kéked</v>
          </cell>
        </row>
        <row r="1278">
          <cell r="BT1278" t="str">
            <v>Kékesd</v>
          </cell>
        </row>
        <row r="1279">
          <cell r="BT1279" t="str">
            <v>Kékkút</v>
          </cell>
        </row>
        <row r="1280">
          <cell r="BT1280" t="str">
            <v>Kelebia</v>
          </cell>
        </row>
        <row r="1281">
          <cell r="BT1281" t="str">
            <v>Keléd</v>
          </cell>
        </row>
        <row r="1282">
          <cell r="BT1282" t="str">
            <v>Kelemér</v>
          </cell>
        </row>
        <row r="1283">
          <cell r="BT1283" t="str">
            <v>Kéleshalom</v>
          </cell>
        </row>
        <row r="1284">
          <cell r="BT1284" t="str">
            <v>Kelevíz</v>
          </cell>
        </row>
        <row r="1285">
          <cell r="BT1285" t="str">
            <v>Kemecse</v>
          </cell>
        </row>
        <row r="1286">
          <cell r="BT1286" t="str">
            <v>Kemence</v>
          </cell>
        </row>
        <row r="1287">
          <cell r="BT1287" t="str">
            <v>Kemendollár</v>
          </cell>
        </row>
        <row r="1288">
          <cell r="BT1288" t="str">
            <v>Kemeneshőgyész</v>
          </cell>
        </row>
        <row r="1289">
          <cell r="BT1289" t="str">
            <v>Kemeneskápolna</v>
          </cell>
        </row>
        <row r="1290">
          <cell r="BT1290" t="str">
            <v>Kemenesmagasi</v>
          </cell>
        </row>
        <row r="1291">
          <cell r="BT1291" t="str">
            <v>Kemenesmihályfa</v>
          </cell>
        </row>
        <row r="1292">
          <cell r="BT1292" t="str">
            <v>Kemenespálfa</v>
          </cell>
        </row>
        <row r="1293">
          <cell r="BT1293" t="str">
            <v>Kemenessömjén</v>
          </cell>
        </row>
        <row r="1294">
          <cell r="BT1294" t="str">
            <v>Kemenesszentmárton</v>
          </cell>
        </row>
        <row r="1295">
          <cell r="BT1295" t="str">
            <v>Kemenesszentpéter</v>
          </cell>
        </row>
        <row r="1296">
          <cell r="BT1296" t="str">
            <v>Keménfa</v>
          </cell>
        </row>
        <row r="1297">
          <cell r="BT1297" t="str">
            <v>Kémes</v>
          </cell>
        </row>
        <row r="1298">
          <cell r="BT1298" t="str">
            <v>Kemestaródfa</v>
          </cell>
        </row>
        <row r="1299">
          <cell r="BT1299" t="str">
            <v>Kemse</v>
          </cell>
        </row>
        <row r="1300">
          <cell r="BT1300" t="str">
            <v>Kenderes</v>
          </cell>
        </row>
        <row r="1301">
          <cell r="BT1301" t="str">
            <v>Kenéz</v>
          </cell>
        </row>
        <row r="1302">
          <cell r="BT1302" t="str">
            <v>Kenézlő</v>
          </cell>
        </row>
        <row r="1303">
          <cell r="BT1303" t="str">
            <v>Kengyel</v>
          </cell>
        </row>
        <row r="1304">
          <cell r="BT1304" t="str">
            <v>Kenyeri</v>
          </cell>
        </row>
        <row r="1305">
          <cell r="BT1305" t="str">
            <v>Kercaszomor</v>
          </cell>
        </row>
        <row r="1306">
          <cell r="BT1306" t="str">
            <v>Kercseliget</v>
          </cell>
        </row>
        <row r="1307">
          <cell r="BT1307" t="str">
            <v>Kerecsend</v>
          </cell>
        </row>
        <row r="1308">
          <cell r="BT1308" t="str">
            <v>Kerecseny</v>
          </cell>
        </row>
        <row r="1309">
          <cell r="BT1309" t="str">
            <v>Kerekegyháza</v>
          </cell>
        </row>
        <row r="1310">
          <cell r="BT1310" t="str">
            <v>Kerekharaszt</v>
          </cell>
        </row>
        <row r="1311">
          <cell r="BT1311" t="str">
            <v>Kereki</v>
          </cell>
        </row>
        <row r="1312">
          <cell r="BT1312" t="str">
            <v>Kerékteleki</v>
          </cell>
        </row>
        <row r="1313">
          <cell r="BT1313" t="str">
            <v>Kerepes</v>
          </cell>
        </row>
        <row r="1314">
          <cell r="BT1314" t="str">
            <v>Keresztéte</v>
          </cell>
        </row>
        <row r="1315">
          <cell r="BT1315" t="str">
            <v>Kerkabarabás</v>
          </cell>
        </row>
        <row r="1316">
          <cell r="BT1316" t="str">
            <v>Kerkafalva</v>
          </cell>
        </row>
        <row r="1317">
          <cell r="BT1317" t="str">
            <v>Kerkakutas</v>
          </cell>
        </row>
        <row r="1318">
          <cell r="BT1318" t="str">
            <v>Kerkáskápolna</v>
          </cell>
        </row>
        <row r="1319">
          <cell r="BT1319" t="str">
            <v>Kerkaszentkirály</v>
          </cell>
        </row>
        <row r="1320">
          <cell r="BT1320" t="str">
            <v>Kerkateskánd</v>
          </cell>
        </row>
        <row r="1321">
          <cell r="BT1321" t="str">
            <v>Kérsemjén</v>
          </cell>
        </row>
        <row r="1322">
          <cell r="BT1322" t="str">
            <v>Kerta</v>
          </cell>
        </row>
        <row r="1323">
          <cell r="BT1323" t="str">
            <v>Kertészsziget</v>
          </cell>
        </row>
        <row r="1324">
          <cell r="BT1324" t="str">
            <v>Keszeg</v>
          </cell>
        </row>
        <row r="1325">
          <cell r="BT1325" t="str">
            <v>Kesznyéten</v>
          </cell>
        </row>
        <row r="1326">
          <cell r="BT1326" t="str">
            <v>Keszőhidegkút</v>
          </cell>
        </row>
        <row r="1327">
          <cell r="BT1327" t="str">
            <v>Keszthely</v>
          </cell>
        </row>
        <row r="1328">
          <cell r="BT1328" t="str">
            <v>Kesztölc</v>
          </cell>
        </row>
        <row r="1329">
          <cell r="BT1329" t="str">
            <v>Keszü</v>
          </cell>
        </row>
        <row r="1330">
          <cell r="BT1330" t="str">
            <v>Kétbodony</v>
          </cell>
        </row>
        <row r="1331">
          <cell r="BT1331" t="str">
            <v>Kétegyháza</v>
          </cell>
        </row>
        <row r="1332">
          <cell r="BT1332" t="str">
            <v>Kéthely</v>
          </cell>
        </row>
        <row r="1333">
          <cell r="BT1333" t="str">
            <v>Kétpó</v>
          </cell>
        </row>
        <row r="1334">
          <cell r="BT1334" t="str">
            <v>Kétsoprony</v>
          </cell>
        </row>
        <row r="1335">
          <cell r="BT1335" t="str">
            <v>Kétújfalu</v>
          </cell>
        </row>
        <row r="1336">
          <cell r="BT1336" t="str">
            <v>Kétvölgy</v>
          </cell>
        </row>
        <row r="1337">
          <cell r="BT1337" t="str">
            <v>Kéty</v>
          </cell>
        </row>
        <row r="1338">
          <cell r="BT1338" t="str">
            <v>Kevermes</v>
          </cell>
        </row>
        <row r="1339">
          <cell r="BT1339" t="str">
            <v>Kilimán</v>
          </cell>
        </row>
        <row r="1340">
          <cell r="BT1340" t="str">
            <v>Kimle</v>
          </cell>
        </row>
        <row r="1341">
          <cell r="BT1341" t="str">
            <v>Kincsesbánya</v>
          </cell>
        </row>
        <row r="1342">
          <cell r="BT1342" t="str">
            <v>Királd</v>
          </cell>
        </row>
        <row r="1343">
          <cell r="BT1343" t="str">
            <v>Királyegyháza</v>
          </cell>
        </row>
        <row r="1344">
          <cell r="BT1344" t="str">
            <v>Királyhegyes</v>
          </cell>
        </row>
        <row r="1345">
          <cell r="BT1345" t="str">
            <v>Királyszentistván</v>
          </cell>
        </row>
        <row r="1346">
          <cell r="BT1346" t="str">
            <v>Kisapáti</v>
          </cell>
        </row>
        <row r="1347">
          <cell r="BT1347" t="str">
            <v>Kisapostag</v>
          </cell>
        </row>
        <row r="1348">
          <cell r="BT1348" t="str">
            <v>Kisar</v>
          </cell>
        </row>
        <row r="1349">
          <cell r="BT1349" t="str">
            <v>Kisasszond</v>
          </cell>
        </row>
        <row r="1350">
          <cell r="BT1350" t="str">
            <v>Kisasszonyfa</v>
          </cell>
        </row>
        <row r="1351">
          <cell r="BT1351" t="str">
            <v>Kisbabot</v>
          </cell>
        </row>
        <row r="1352">
          <cell r="BT1352" t="str">
            <v>Kisbágyon</v>
          </cell>
        </row>
        <row r="1353">
          <cell r="BT1353" t="str">
            <v>Kisbajcs</v>
          </cell>
        </row>
        <row r="1354">
          <cell r="BT1354" t="str">
            <v>Kisbajom</v>
          </cell>
        </row>
        <row r="1355">
          <cell r="BT1355" t="str">
            <v>Kisbárapáti</v>
          </cell>
        </row>
        <row r="1356">
          <cell r="BT1356" t="str">
            <v>Kisbárkány</v>
          </cell>
        </row>
        <row r="1357">
          <cell r="BT1357" t="str">
            <v>Kisbér</v>
          </cell>
        </row>
        <row r="1358">
          <cell r="BT1358" t="str">
            <v>Kisberény</v>
          </cell>
        </row>
        <row r="1359">
          <cell r="BT1359" t="str">
            <v>Kisberzseny</v>
          </cell>
        </row>
        <row r="1360">
          <cell r="BT1360" t="str">
            <v>Kisbeszterce</v>
          </cell>
        </row>
        <row r="1361">
          <cell r="BT1361" t="str">
            <v>Kisbodak</v>
          </cell>
        </row>
        <row r="1362">
          <cell r="BT1362" t="str">
            <v>Kisbucsa</v>
          </cell>
        </row>
        <row r="1363">
          <cell r="BT1363" t="str">
            <v>Kisbudmér</v>
          </cell>
        </row>
        <row r="1364">
          <cell r="BT1364" t="str">
            <v>Kiscsécs</v>
          </cell>
        </row>
        <row r="1365">
          <cell r="BT1365" t="str">
            <v>Kiscsehi</v>
          </cell>
        </row>
        <row r="1366">
          <cell r="BT1366" t="str">
            <v>Kiscsősz</v>
          </cell>
        </row>
        <row r="1367">
          <cell r="BT1367" t="str">
            <v>Kisdér</v>
          </cell>
        </row>
        <row r="1368">
          <cell r="BT1368" t="str">
            <v>Kisdobsza</v>
          </cell>
        </row>
        <row r="1369">
          <cell r="BT1369" t="str">
            <v>Kisdombegyház</v>
          </cell>
        </row>
        <row r="1370">
          <cell r="BT1370" t="str">
            <v>Kisdorog</v>
          </cell>
        </row>
        <row r="1371">
          <cell r="BT1371" t="str">
            <v>Kisecset</v>
          </cell>
        </row>
        <row r="1372">
          <cell r="BT1372" t="str">
            <v>Kisfalud</v>
          </cell>
        </row>
        <row r="1373">
          <cell r="BT1373" t="str">
            <v>Kisfüzes</v>
          </cell>
        </row>
        <row r="1374">
          <cell r="BT1374" t="str">
            <v>Kisgörbő</v>
          </cell>
        </row>
        <row r="1375">
          <cell r="BT1375" t="str">
            <v>Kisgyalán</v>
          </cell>
        </row>
        <row r="1376">
          <cell r="BT1376" t="str">
            <v>Kisgyőr</v>
          </cell>
        </row>
        <row r="1377">
          <cell r="BT1377" t="str">
            <v>Kishajmás</v>
          </cell>
        </row>
        <row r="1378">
          <cell r="BT1378" t="str">
            <v>Kisharsány</v>
          </cell>
        </row>
        <row r="1379">
          <cell r="BT1379" t="str">
            <v>Kishartyán</v>
          </cell>
        </row>
        <row r="1380">
          <cell r="BT1380" t="str">
            <v>Kisherend</v>
          </cell>
        </row>
        <row r="1381">
          <cell r="BT1381" t="str">
            <v>Kishódos</v>
          </cell>
        </row>
        <row r="1382">
          <cell r="BT1382" t="str">
            <v>Kishuta</v>
          </cell>
        </row>
        <row r="1383">
          <cell r="BT1383" t="str">
            <v>Kisigmánd</v>
          </cell>
        </row>
        <row r="1384">
          <cell r="BT1384" t="str">
            <v>Kisjakabfalva</v>
          </cell>
        </row>
        <row r="1385">
          <cell r="BT1385" t="str">
            <v>Kiskassa</v>
          </cell>
        </row>
        <row r="1386">
          <cell r="BT1386" t="str">
            <v>Kiskinizs</v>
          </cell>
        </row>
        <row r="1387">
          <cell r="BT1387" t="str">
            <v>Kiskorpád</v>
          </cell>
        </row>
        <row r="1388">
          <cell r="BT1388" t="str">
            <v>Kisköre</v>
          </cell>
        </row>
        <row r="1389">
          <cell r="BT1389" t="str">
            <v>Kiskőrös</v>
          </cell>
        </row>
        <row r="1390">
          <cell r="BT1390" t="str">
            <v>Kiskunfélegyháza</v>
          </cell>
        </row>
        <row r="1391">
          <cell r="BT1391" t="str">
            <v>Kiskunhalas</v>
          </cell>
        </row>
        <row r="1392">
          <cell r="BT1392" t="str">
            <v>Kiskunlacháza</v>
          </cell>
        </row>
        <row r="1393">
          <cell r="BT1393" t="str">
            <v>Kiskunmajsa</v>
          </cell>
        </row>
        <row r="1394">
          <cell r="BT1394" t="str">
            <v>Kiskutas</v>
          </cell>
        </row>
        <row r="1395">
          <cell r="BT1395" t="str">
            <v>Kisláng</v>
          </cell>
        </row>
        <row r="1396">
          <cell r="BT1396" t="str">
            <v>Kisléta</v>
          </cell>
        </row>
        <row r="1397">
          <cell r="BT1397" t="str">
            <v>Kislippó</v>
          </cell>
        </row>
        <row r="1398">
          <cell r="BT1398" t="str">
            <v>Kislőd</v>
          </cell>
        </row>
        <row r="1399">
          <cell r="BT1399" t="str">
            <v>Kismányok</v>
          </cell>
        </row>
        <row r="1400">
          <cell r="BT1400" t="str">
            <v>Kismarja</v>
          </cell>
        </row>
        <row r="1401">
          <cell r="BT1401" t="str">
            <v>Kismaros</v>
          </cell>
        </row>
        <row r="1402">
          <cell r="BT1402" t="str">
            <v>Kisnamény</v>
          </cell>
        </row>
        <row r="1403">
          <cell r="BT1403" t="str">
            <v>Kisnána</v>
          </cell>
        </row>
        <row r="1404">
          <cell r="BT1404" t="str">
            <v>Kisnémedi</v>
          </cell>
        </row>
        <row r="1405">
          <cell r="BT1405" t="str">
            <v>Kisnyárád</v>
          </cell>
        </row>
        <row r="1406">
          <cell r="BT1406" t="str">
            <v>Kisoroszi</v>
          </cell>
        </row>
        <row r="1407">
          <cell r="BT1407" t="str">
            <v>Kispalád</v>
          </cell>
        </row>
        <row r="1408">
          <cell r="BT1408" t="str">
            <v>Kispáli</v>
          </cell>
        </row>
        <row r="1409">
          <cell r="BT1409" t="str">
            <v>Kispirit</v>
          </cell>
        </row>
        <row r="1410">
          <cell r="BT1410" t="str">
            <v>Kisrákos</v>
          </cell>
        </row>
        <row r="1411">
          <cell r="BT1411" t="str">
            <v>Kisrécse</v>
          </cell>
        </row>
        <row r="1412">
          <cell r="BT1412" t="str">
            <v>Kisrozvágy</v>
          </cell>
        </row>
        <row r="1413">
          <cell r="BT1413" t="str">
            <v>Kissikátor</v>
          </cell>
        </row>
        <row r="1414">
          <cell r="BT1414" t="str">
            <v>Kissomlyó</v>
          </cell>
        </row>
        <row r="1415">
          <cell r="BT1415" t="str">
            <v>Kistamási</v>
          </cell>
        </row>
        <row r="1416">
          <cell r="BT1416" t="str">
            <v>Kistapolca</v>
          </cell>
        </row>
        <row r="1417">
          <cell r="BT1417" t="str">
            <v>Kistarcsa</v>
          </cell>
        </row>
        <row r="1418">
          <cell r="BT1418" t="str">
            <v>Kistelek</v>
          </cell>
        </row>
        <row r="1419">
          <cell r="BT1419" t="str">
            <v>Kistokaj</v>
          </cell>
        </row>
        <row r="1420">
          <cell r="BT1420" t="str">
            <v>Kistolmács</v>
          </cell>
        </row>
        <row r="1421">
          <cell r="BT1421" t="str">
            <v>Kistormás</v>
          </cell>
        </row>
        <row r="1422">
          <cell r="BT1422" t="str">
            <v>Kistótfalu</v>
          </cell>
        </row>
        <row r="1423">
          <cell r="BT1423" t="str">
            <v>Kisújszállás</v>
          </cell>
        </row>
        <row r="1424">
          <cell r="BT1424" t="str">
            <v>Kisunyom</v>
          </cell>
        </row>
        <row r="1425">
          <cell r="BT1425" t="str">
            <v>Kisvárda</v>
          </cell>
        </row>
        <row r="1426">
          <cell r="BT1426" t="str">
            <v>Kisvarsány</v>
          </cell>
        </row>
        <row r="1427">
          <cell r="BT1427" t="str">
            <v>Kisvásárhely</v>
          </cell>
        </row>
        <row r="1428">
          <cell r="BT1428" t="str">
            <v>Kisvaszar</v>
          </cell>
        </row>
        <row r="1429">
          <cell r="BT1429" t="str">
            <v>Kisvejke</v>
          </cell>
        </row>
        <row r="1430">
          <cell r="BT1430" t="str">
            <v>Kiszombor</v>
          </cell>
        </row>
        <row r="1431">
          <cell r="BT1431" t="str">
            <v>Kiszsidány</v>
          </cell>
        </row>
        <row r="1432">
          <cell r="BT1432" t="str">
            <v>Kisszállás</v>
          </cell>
        </row>
        <row r="1433">
          <cell r="BT1433" t="str">
            <v>Kisszékely</v>
          </cell>
        </row>
        <row r="1434">
          <cell r="BT1434" t="str">
            <v>Kisszekeres</v>
          </cell>
        </row>
        <row r="1435">
          <cell r="BT1435" t="str">
            <v>Kisszentmárton</v>
          </cell>
        </row>
        <row r="1436">
          <cell r="BT1436" t="str">
            <v>Kissziget</v>
          </cell>
        </row>
        <row r="1437">
          <cell r="BT1437" t="str">
            <v>Kisszőlős</v>
          </cell>
        </row>
        <row r="1438">
          <cell r="BT1438" t="str">
            <v>Klárafalva</v>
          </cell>
        </row>
        <row r="1439">
          <cell r="BT1439" t="str">
            <v>Kocs</v>
          </cell>
        </row>
        <row r="1440">
          <cell r="BT1440" t="str">
            <v>Kocsér</v>
          </cell>
        </row>
        <row r="1441">
          <cell r="BT1441" t="str">
            <v>Kocsola</v>
          </cell>
        </row>
        <row r="1442">
          <cell r="BT1442" t="str">
            <v>Kocsord</v>
          </cell>
        </row>
        <row r="1443">
          <cell r="BT1443" t="str">
            <v>Kóka</v>
          </cell>
        </row>
        <row r="1444">
          <cell r="BT1444" t="str">
            <v>Kokad</v>
          </cell>
        </row>
        <row r="1445">
          <cell r="BT1445" t="str">
            <v>Kolontár</v>
          </cell>
        </row>
        <row r="1446">
          <cell r="BT1446" t="str">
            <v>Komádi</v>
          </cell>
        </row>
        <row r="1447">
          <cell r="BT1447" t="str">
            <v>Komárom</v>
          </cell>
        </row>
        <row r="1448">
          <cell r="BT1448" t="str">
            <v>Komjáti</v>
          </cell>
        </row>
        <row r="1449">
          <cell r="BT1449" t="str">
            <v>Komló</v>
          </cell>
        </row>
        <row r="1450">
          <cell r="BT1450" t="str">
            <v>Komlódtótfalu</v>
          </cell>
        </row>
        <row r="1451">
          <cell r="BT1451" t="str">
            <v>Komlósd</v>
          </cell>
        </row>
        <row r="1452">
          <cell r="BT1452" t="str">
            <v>Komlóska</v>
          </cell>
        </row>
        <row r="1453">
          <cell r="BT1453" t="str">
            <v>Komoró</v>
          </cell>
        </row>
        <row r="1454">
          <cell r="BT1454" t="str">
            <v>Kompolt</v>
          </cell>
        </row>
        <row r="1455">
          <cell r="BT1455" t="str">
            <v>Kondó</v>
          </cell>
        </row>
        <row r="1456">
          <cell r="BT1456" t="str">
            <v>Kondorfa</v>
          </cell>
        </row>
        <row r="1457">
          <cell r="BT1457" t="str">
            <v>Kondoros</v>
          </cell>
        </row>
        <row r="1458">
          <cell r="BT1458" t="str">
            <v>Kóny</v>
          </cell>
        </row>
        <row r="1459">
          <cell r="BT1459" t="str">
            <v>Konyár</v>
          </cell>
        </row>
        <row r="1460">
          <cell r="BT1460" t="str">
            <v>Kópháza</v>
          </cell>
        </row>
        <row r="1461">
          <cell r="BT1461" t="str">
            <v>Koppányszántó</v>
          </cell>
        </row>
        <row r="1462">
          <cell r="BT1462" t="str">
            <v>Korlát</v>
          </cell>
        </row>
        <row r="1463">
          <cell r="BT1463" t="str">
            <v>Koroncó</v>
          </cell>
        </row>
        <row r="1464">
          <cell r="BT1464" t="str">
            <v>Kórós</v>
          </cell>
        </row>
        <row r="1465">
          <cell r="BT1465" t="str">
            <v>Kosd</v>
          </cell>
        </row>
        <row r="1466">
          <cell r="BT1466" t="str">
            <v>Kóspallag</v>
          </cell>
        </row>
        <row r="1467">
          <cell r="BT1467" t="str">
            <v>Kótaj</v>
          </cell>
        </row>
        <row r="1468">
          <cell r="BT1468" t="str">
            <v>Kovácshida</v>
          </cell>
        </row>
        <row r="1469">
          <cell r="BT1469" t="str">
            <v>Kovácsszénája</v>
          </cell>
        </row>
        <row r="1470">
          <cell r="BT1470" t="str">
            <v>Kovácsvágás</v>
          </cell>
        </row>
        <row r="1471">
          <cell r="BT1471" t="str">
            <v>Kozárd</v>
          </cell>
        </row>
        <row r="1472">
          <cell r="BT1472" t="str">
            <v>Kozármisleny</v>
          </cell>
        </row>
        <row r="1473">
          <cell r="BT1473" t="str">
            <v>Kozmadombja</v>
          </cell>
        </row>
        <row r="1474">
          <cell r="BT1474" t="str">
            <v>Köblény</v>
          </cell>
        </row>
        <row r="1475">
          <cell r="BT1475" t="str">
            <v>Köcsk</v>
          </cell>
        </row>
        <row r="1476">
          <cell r="BT1476" t="str">
            <v>Kökény</v>
          </cell>
        </row>
        <row r="1477">
          <cell r="BT1477" t="str">
            <v>Kőkút</v>
          </cell>
        </row>
        <row r="1478">
          <cell r="BT1478" t="str">
            <v>Kölcse</v>
          </cell>
        </row>
        <row r="1479">
          <cell r="BT1479" t="str">
            <v>Kölesd</v>
          </cell>
        </row>
        <row r="1480">
          <cell r="BT1480" t="str">
            <v>Kölked</v>
          </cell>
        </row>
        <row r="1481">
          <cell r="BT1481" t="str">
            <v>Kömlő</v>
          </cell>
        </row>
        <row r="1482">
          <cell r="BT1482" t="str">
            <v>Kömlőd</v>
          </cell>
        </row>
        <row r="1483">
          <cell r="BT1483" t="str">
            <v>Kömörő</v>
          </cell>
        </row>
        <row r="1484">
          <cell r="BT1484" t="str">
            <v>Kömpöc</v>
          </cell>
        </row>
        <row r="1485">
          <cell r="BT1485" t="str">
            <v>Körmend</v>
          </cell>
        </row>
        <row r="1486">
          <cell r="BT1486" t="str">
            <v>Környe</v>
          </cell>
        </row>
        <row r="1487">
          <cell r="BT1487" t="str">
            <v>Köröm</v>
          </cell>
        </row>
        <row r="1488">
          <cell r="BT1488" t="str">
            <v>Kőröshegy</v>
          </cell>
        </row>
        <row r="1489">
          <cell r="BT1489" t="str">
            <v>Körösladány</v>
          </cell>
        </row>
        <row r="1490">
          <cell r="BT1490" t="str">
            <v>Körösnagyharsány</v>
          </cell>
        </row>
        <row r="1491">
          <cell r="BT1491" t="str">
            <v>Köröstarcsa</v>
          </cell>
        </row>
        <row r="1492">
          <cell r="BT1492" t="str">
            <v>Kőröstetétlen</v>
          </cell>
        </row>
        <row r="1493">
          <cell r="BT1493" t="str">
            <v>Körösújfalu</v>
          </cell>
        </row>
        <row r="1494">
          <cell r="BT1494" t="str">
            <v>Körösszakál</v>
          </cell>
        </row>
        <row r="1495">
          <cell r="BT1495" t="str">
            <v>Körösszegapáti</v>
          </cell>
        </row>
        <row r="1496">
          <cell r="BT1496" t="str">
            <v>Kőszárhegy</v>
          </cell>
        </row>
        <row r="1497">
          <cell r="BT1497" t="str">
            <v>Kőszeg</v>
          </cell>
        </row>
        <row r="1498">
          <cell r="BT1498" t="str">
            <v>Kőszegdoroszló</v>
          </cell>
        </row>
        <row r="1499">
          <cell r="BT1499" t="str">
            <v>Kőszegpaty</v>
          </cell>
        </row>
        <row r="1500">
          <cell r="BT1500" t="str">
            <v>Kőszegszerdahely</v>
          </cell>
        </row>
        <row r="1501">
          <cell r="BT1501" t="str">
            <v>Kötcse</v>
          </cell>
        </row>
        <row r="1502">
          <cell r="BT1502" t="str">
            <v>Kötegyán</v>
          </cell>
        </row>
        <row r="1503">
          <cell r="BT1503" t="str">
            <v>Kőtelek</v>
          </cell>
        </row>
        <row r="1504">
          <cell r="BT1504" t="str">
            <v>Kővágóörs</v>
          </cell>
        </row>
        <row r="1505">
          <cell r="BT1505" t="str">
            <v>Kővágószőlős</v>
          </cell>
        </row>
        <row r="1506">
          <cell r="BT1506" t="str">
            <v>Kővágótöttös</v>
          </cell>
        </row>
        <row r="1507">
          <cell r="BT1507" t="str">
            <v>Kövegy</v>
          </cell>
        </row>
        <row r="1508">
          <cell r="BT1508" t="str">
            <v>Köveskál</v>
          </cell>
        </row>
        <row r="1509">
          <cell r="BT1509" t="str">
            <v>Krasznokvajda</v>
          </cell>
        </row>
        <row r="1510">
          <cell r="BT1510" t="str">
            <v>Kulcs</v>
          </cell>
        </row>
        <row r="1511">
          <cell r="BT1511" t="str">
            <v>Kunadacs</v>
          </cell>
        </row>
        <row r="1512">
          <cell r="BT1512" t="str">
            <v>Kunágota</v>
          </cell>
        </row>
        <row r="1513">
          <cell r="BT1513" t="str">
            <v>Kunbaja</v>
          </cell>
        </row>
        <row r="1514">
          <cell r="BT1514" t="str">
            <v>Kunbaracs</v>
          </cell>
        </row>
        <row r="1515">
          <cell r="BT1515" t="str">
            <v>Kuncsorba</v>
          </cell>
        </row>
        <row r="1516">
          <cell r="BT1516" t="str">
            <v>Kunfehértó</v>
          </cell>
        </row>
        <row r="1517">
          <cell r="BT1517" t="str">
            <v>Kunhegyes</v>
          </cell>
        </row>
        <row r="1518">
          <cell r="BT1518" t="str">
            <v>Kunmadaras</v>
          </cell>
        </row>
        <row r="1519">
          <cell r="BT1519" t="str">
            <v>Kunpeszér</v>
          </cell>
        </row>
        <row r="1520">
          <cell r="BT1520" t="str">
            <v>Kunszállás</v>
          </cell>
        </row>
        <row r="1521">
          <cell r="BT1521" t="str">
            <v>Kunszentmárton</v>
          </cell>
        </row>
        <row r="1522">
          <cell r="BT1522" t="str">
            <v>Kunszentmiklós</v>
          </cell>
        </row>
        <row r="1523">
          <cell r="BT1523" t="str">
            <v>Kunsziget</v>
          </cell>
        </row>
        <row r="1524">
          <cell r="BT1524" t="str">
            <v>Kup</v>
          </cell>
        </row>
        <row r="1525">
          <cell r="BT1525" t="str">
            <v>Kupa</v>
          </cell>
        </row>
        <row r="1526">
          <cell r="BT1526" t="str">
            <v>Kurd</v>
          </cell>
        </row>
        <row r="1527">
          <cell r="BT1527" t="str">
            <v>Kurityán</v>
          </cell>
        </row>
        <row r="1528">
          <cell r="BT1528" t="str">
            <v>Kustánszeg</v>
          </cell>
        </row>
        <row r="1529">
          <cell r="BT1529" t="str">
            <v>Kutas</v>
          </cell>
        </row>
        <row r="1530">
          <cell r="BT1530" t="str">
            <v>Kutasó</v>
          </cell>
        </row>
        <row r="1531">
          <cell r="BT1531" t="str">
            <v>Kübekháza</v>
          </cell>
        </row>
        <row r="1532">
          <cell r="BT1532" t="str">
            <v>Külsősárd</v>
          </cell>
        </row>
        <row r="1533">
          <cell r="BT1533" t="str">
            <v>Külsővat</v>
          </cell>
        </row>
        <row r="1534">
          <cell r="BT1534" t="str">
            <v>Küngös</v>
          </cell>
        </row>
        <row r="1535">
          <cell r="BT1535" t="str">
            <v>Lábatlan</v>
          </cell>
        </row>
        <row r="1536">
          <cell r="BT1536" t="str">
            <v>Lábod</v>
          </cell>
        </row>
        <row r="1537">
          <cell r="BT1537" t="str">
            <v>Lácacséke</v>
          </cell>
        </row>
        <row r="1538">
          <cell r="BT1538" t="str">
            <v>Lad</v>
          </cell>
        </row>
        <row r="1539">
          <cell r="BT1539" t="str">
            <v>Ladánybene</v>
          </cell>
        </row>
        <row r="1540">
          <cell r="BT1540" t="str">
            <v>Ládbesenyő</v>
          </cell>
        </row>
        <row r="1541">
          <cell r="BT1541" t="str">
            <v>Lajoskomárom</v>
          </cell>
        </row>
        <row r="1542">
          <cell r="BT1542" t="str">
            <v>Lajosmizse</v>
          </cell>
        </row>
        <row r="1543">
          <cell r="BT1543" t="str">
            <v>Lak</v>
          </cell>
        </row>
        <row r="1544">
          <cell r="BT1544" t="str">
            <v>Lakhegy</v>
          </cell>
        </row>
        <row r="1545">
          <cell r="BT1545" t="str">
            <v>Lakitelek</v>
          </cell>
        </row>
        <row r="1546">
          <cell r="BT1546" t="str">
            <v>Lakócsa</v>
          </cell>
        </row>
        <row r="1547">
          <cell r="BT1547" t="str">
            <v>Lánycsók</v>
          </cell>
        </row>
        <row r="1548">
          <cell r="BT1548" t="str">
            <v>Lápafő</v>
          </cell>
        </row>
        <row r="1549">
          <cell r="BT1549" t="str">
            <v>Lapáncsa</v>
          </cell>
        </row>
        <row r="1550">
          <cell r="BT1550" t="str">
            <v>Laskod</v>
          </cell>
        </row>
        <row r="1551">
          <cell r="BT1551" t="str">
            <v>Lasztonya</v>
          </cell>
        </row>
        <row r="1552">
          <cell r="BT1552" t="str">
            <v>Látrány</v>
          </cell>
        </row>
        <row r="1553">
          <cell r="BT1553" t="str">
            <v>Lázi</v>
          </cell>
        </row>
        <row r="1554">
          <cell r="BT1554" t="str">
            <v>Leányfalu</v>
          </cell>
        </row>
        <row r="1555">
          <cell r="BT1555" t="str">
            <v>Leányvár</v>
          </cell>
        </row>
        <row r="1556">
          <cell r="BT1556" t="str">
            <v>Lébény</v>
          </cell>
        </row>
        <row r="1557">
          <cell r="BT1557" t="str">
            <v>Legénd</v>
          </cell>
        </row>
        <row r="1558">
          <cell r="BT1558" t="str">
            <v>Legyesbénye</v>
          </cell>
        </row>
        <row r="1559">
          <cell r="BT1559" t="str">
            <v>Léh</v>
          </cell>
        </row>
        <row r="1560">
          <cell r="BT1560" t="str">
            <v>Lénárddaróc</v>
          </cell>
        </row>
        <row r="1561">
          <cell r="BT1561" t="str">
            <v>Lendvadedes</v>
          </cell>
        </row>
        <row r="1562">
          <cell r="BT1562" t="str">
            <v>Lendvajakabfa</v>
          </cell>
        </row>
        <row r="1563">
          <cell r="BT1563" t="str">
            <v>Lengyel</v>
          </cell>
        </row>
        <row r="1564">
          <cell r="BT1564" t="str">
            <v>Lengyeltóti</v>
          </cell>
        </row>
        <row r="1565">
          <cell r="BT1565" t="str">
            <v>Lenti</v>
          </cell>
        </row>
        <row r="1566">
          <cell r="BT1566" t="str">
            <v>Lepsény</v>
          </cell>
        </row>
        <row r="1567">
          <cell r="BT1567" t="str">
            <v>Lesencefalu</v>
          </cell>
        </row>
        <row r="1568">
          <cell r="BT1568" t="str">
            <v>Lesenceistvánd</v>
          </cell>
        </row>
        <row r="1569">
          <cell r="BT1569" t="str">
            <v>Lesencetomaj</v>
          </cell>
        </row>
        <row r="1570">
          <cell r="BT1570" t="str">
            <v>Létavértes</v>
          </cell>
        </row>
        <row r="1571">
          <cell r="BT1571" t="str">
            <v>Letenye</v>
          </cell>
        </row>
        <row r="1572">
          <cell r="BT1572" t="str">
            <v>Letkés</v>
          </cell>
        </row>
        <row r="1573">
          <cell r="BT1573" t="str">
            <v>Levél</v>
          </cell>
        </row>
        <row r="1574">
          <cell r="BT1574" t="str">
            <v>Levelek</v>
          </cell>
        </row>
        <row r="1575">
          <cell r="BT1575" t="str">
            <v>Libickozma</v>
          </cell>
        </row>
        <row r="1576">
          <cell r="BT1576" t="str">
            <v>Lickóvadamos</v>
          </cell>
        </row>
        <row r="1577">
          <cell r="BT1577" t="str">
            <v>Liget</v>
          </cell>
        </row>
        <row r="1578">
          <cell r="BT1578" t="str">
            <v>Ligetfalva</v>
          </cell>
        </row>
        <row r="1579">
          <cell r="BT1579" t="str">
            <v>Lipót</v>
          </cell>
        </row>
        <row r="1580">
          <cell r="BT1580" t="str">
            <v>Lippó</v>
          </cell>
        </row>
        <row r="1581">
          <cell r="BT1581" t="str">
            <v>Liptód</v>
          </cell>
        </row>
        <row r="1582">
          <cell r="BT1582" t="str">
            <v>Lispeszentadorján</v>
          </cell>
        </row>
        <row r="1583">
          <cell r="BT1583" t="str">
            <v>Liszó</v>
          </cell>
        </row>
        <row r="1584">
          <cell r="BT1584" t="str">
            <v>Litér</v>
          </cell>
        </row>
        <row r="1585">
          <cell r="BT1585" t="str">
            <v>Litka</v>
          </cell>
        </row>
        <row r="1586">
          <cell r="BT1586" t="str">
            <v>Litke</v>
          </cell>
        </row>
        <row r="1587">
          <cell r="BT1587" t="str">
            <v>Lócs</v>
          </cell>
        </row>
        <row r="1588">
          <cell r="BT1588" t="str">
            <v>Lókút</v>
          </cell>
        </row>
        <row r="1589">
          <cell r="BT1589" t="str">
            <v>Lónya</v>
          </cell>
        </row>
        <row r="1590">
          <cell r="BT1590" t="str">
            <v>Lórév</v>
          </cell>
        </row>
        <row r="1591">
          <cell r="BT1591" t="str">
            <v>Lothárd</v>
          </cell>
        </row>
        <row r="1592">
          <cell r="BT1592" t="str">
            <v>Lovas</v>
          </cell>
        </row>
        <row r="1593">
          <cell r="BT1593" t="str">
            <v>Lovasberény</v>
          </cell>
        </row>
        <row r="1594">
          <cell r="BT1594" t="str">
            <v>Lovászhetény</v>
          </cell>
        </row>
        <row r="1595">
          <cell r="BT1595" t="str">
            <v>Lovászi</v>
          </cell>
        </row>
        <row r="1596">
          <cell r="BT1596" t="str">
            <v>Lovászpatona</v>
          </cell>
        </row>
        <row r="1597">
          <cell r="BT1597" t="str">
            <v>Lőkösháza</v>
          </cell>
        </row>
        <row r="1598">
          <cell r="BT1598" t="str">
            <v>Lőrinci</v>
          </cell>
        </row>
        <row r="1599">
          <cell r="BT1599" t="str">
            <v>Lövő</v>
          </cell>
        </row>
        <row r="1600">
          <cell r="BT1600" t="str">
            <v>Lövőpetri</v>
          </cell>
        </row>
        <row r="1601">
          <cell r="BT1601" t="str">
            <v>Lucfalva</v>
          </cell>
        </row>
        <row r="1602">
          <cell r="BT1602" t="str">
            <v>Ludányhalászi</v>
          </cell>
        </row>
        <row r="1603">
          <cell r="BT1603" t="str">
            <v>Ludas</v>
          </cell>
        </row>
        <row r="1604">
          <cell r="BT1604" t="str">
            <v>Lukácsháza</v>
          </cell>
        </row>
        <row r="1605">
          <cell r="BT1605" t="str">
            <v>Lulla</v>
          </cell>
        </row>
        <row r="1606">
          <cell r="BT1606" t="str">
            <v>Lúzsok</v>
          </cell>
        </row>
        <row r="1607">
          <cell r="BT1607" t="str">
            <v>Mád</v>
          </cell>
        </row>
        <row r="1608">
          <cell r="BT1608" t="str">
            <v>Madaras</v>
          </cell>
        </row>
        <row r="1609">
          <cell r="BT1609" t="str">
            <v>Madocsa</v>
          </cell>
        </row>
        <row r="1610">
          <cell r="BT1610" t="str">
            <v>Maglóca</v>
          </cell>
        </row>
        <row r="1611">
          <cell r="BT1611" t="str">
            <v>Maglód</v>
          </cell>
        </row>
        <row r="1612">
          <cell r="BT1612" t="str">
            <v>Mágocs</v>
          </cell>
        </row>
        <row r="1613">
          <cell r="BT1613" t="str">
            <v>Magosliget</v>
          </cell>
        </row>
        <row r="1614">
          <cell r="BT1614" t="str">
            <v>Magy</v>
          </cell>
        </row>
        <row r="1615">
          <cell r="BT1615" t="str">
            <v>Magyaralmás</v>
          </cell>
        </row>
        <row r="1616">
          <cell r="BT1616" t="str">
            <v>Magyaratád</v>
          </cell>
        </row>
        <row r="1617">
          <cell r="BT1617" t="str">
            <v>Magyarbánhegyes</v>
          </cell>
        </row>
        <row r="1618">
          <cell r="BT1618" t="str">
            <v>Magyarbóly</v>
          </cell>
        </row>
        <row r="1619">
          <cell r="BT1619" t="str">
            <v>Magyarcsanád</v>
          </cell>
        </row>
        <row r="1620">
          <cell r="BT1620" t="str">
            <v>Magyardombegyház</v>
          </cell>
        </row>
        <row r="1621">
          <cell r="BT1621" t="str">
            <v>Magyaregregy</v>
          </cell>
        </row>
        <row r="1622">
          <cell r="BT1622" t="str">
            <v>Magyaregres</v>
          </cell>
        </row>
        <row r="1623">
          <cell r="BT1623" t="str">
            <v>Magyarföld</v>
          </cell>
        </row>
        <row r="1624">
          <cell r="BT1624" t="str">
            <v>Magyargéc</v>
          </cell>
        </row>
        <row r="1625">
          <cell r="BT1625" t="str">
            <v>Magyargencs</v>
          </cell>
        </row>
        <row r="1626">
          <cell r="BT1626" t="str">
            <v>Magyarhertelend</v>
          </cell>
        </row>
        <row r="1627">
          <cell r="BT1627" t="str">
            <v>Magyarhomorog</v>
          </cell>
        </row>
        <row r="1628">
          <cell r="BT1628" t="str">
            <v>Magyarkeresztúr</v>
          </cell>
        </row>
        <row r="1629">
          <cell r="BT1629" t="str">
            <v>Magyarkeszi</v>
          </cell>
        </row>
        <row r="1630">
          <cell r="BT1630" t="str">
            <v>Magyarlak</v>
          </cell>
        </row>
        <row r="1631">
          <cell r="BT1631" t="str">
            <v>Magyarlukafa</v>
          </cell>
        </row>
        <row r="1632">
          <cell r="BT1632" t="str">
            <v>Magyarmecske</v>
          </cell>
        </row>
        <row r="1633">
          <cell r="BT1633" t="str">
            <v>Magyarnádalja</v>
          </cell>
        </row>
        <row r="1634">
          <cell r="BT1634" t="str">
            <v>Magyarnándor</v>
          </cell>
        </row>
        <row r="1635">
          <cell r="BT1635" t="str">
            <v>Magyarpolány</v>
          </cell>
        </row>
        <row r="1636">
          <cell r="BT1636" t="str">
            <v>Magyarsarlós</v>
          </cell>
        </row>
        <row r="1637">
          <cell r="BT1637" t="str">
            <v>Magyarszecsőd</v>
          </cell>
        </row>
        <row r="1638">
          <cell r="BT1638" t="str">
            <v>Magyarszék</v>
          </cell>
        </row>
        <row r="1639">
          <cell r="BT1639" t="str">
            <v>Magyarszentmiklós</v>
          </cell>
        </row>
        <row r="1640">
          <cell r="BT1640" t="str">
            <v>Magyarszerdahely</v>
          </cell>
        </row>
        <row r="1641">
          <cell r="BT1641" t="str">
            <v>Magyarszombatfa</v>
          </cell>
        </row>
        <row r="1642">
          <cell r="BT1642" t="str">
            <v>Magyartelek</v>
          </cell>
        </row>
        <row r="1643">
          <cell r="BT1643" t="str">
            <v>Majosháza</v>
          </cell>
        </row>
        <row r="1644">
          <cell r="BT1644" t="str">
            <v>Majs</v>
          </cell>
        </row>
        <row r="1645">
          <cell r="BT1645" t="str">
            <v>Makád</v>
          </cell>
        </row>
        <row r="1646">
          <cell r="BT1646" t="str">
            <v>Makkoshotyka</v>
          </cell>
        </row>
        <row r="1647">
          <cell r="BT1647" t="str">
            <v>Maklár</v>
          </cell>
        </row>
        <row r="1648">
          <cell r="BT1648" t="str">
            <v>Makó</v>
          </cell>
        </row>
        <row r="1649">
          <cell r="BT1649" t="str">
            <v>Malomsok</v>
          </cell>
        </row>
        <row r="1650">
          <cell r="BT1650" t="str">
            <v>Mályi</v>
          </cell>
        </row>
        <row r="1651">
          <cell r="BT1651" t="str">
            <v>Mályinka</v>
          </cell>
        </row>
        <row r="1652">
          <cell r="BT1652" t="str">
            <v>Mánd</v>
          </cell>
        </row>
        <row r="1653">
          <cell r="BT1653" t="str">
            <v>Mándok</v>
          </cell>
        </row>
        <row r="1654">
          <cell r="BT1654" t="str">
            <v>Mánfa</v>
          </cell>
        </row>
        <row r="1655">
          <cell r="BT1655" t="str">
            <v>Mány</v>
          </cell>
        </row>
        <row r="1656">
          <cell r="BT1656" t="str">
            <v>Maráza</v>
          </cell>
        </row>
        <row r="1657">
          <cell r="BT1657" t="str">
            <v>Marcalgergelyi</v>
          </cell>
        </row>
        <row r="1658">
          <cell r="BT1658" t="str">
            <v>Marcali</v>
          </cell>
        </row>
        <row r="1659">
          <cell r="BT1659" t="str">
            <v>Marcaltő</v>
          </cell>
        </row>
        <row r="1660">
          <cell r="BT1660" t="str">
            <v>Márfa</v>
          </cell>
        </row>
        <row r="1661">
          <cell r="BT1661" t="str">
            <v>Máriahalom</v>
          </cell>
        </row>
        <row r="1662">
          <cell r="BT1662" t="str">
            <v>Máriakálnok</v>
          </cell>
        </row>
        <row r="1663">
          <cell r="BT1663" t="str">
            <v>Máriakéménd</v>
          </cell>
        </row>
        <row r="1664">
          <cell r="BT1664" t="str">
            <v>Márianosztra</v>
          </cell>
        </row>
        <row r="1665">
          <cell r="BT1665" t="str">
            <v>Máriapócs</v>
          </cell>
        </row>
        <row r="1666">
          <cell r="BT1666" t="str">
            <v>Markaz</v>
          </cell>
        </row>
        <row r="1667">
          <cell r="BT1667" t="str">
            <v>Márkháza</v>
          </cell>
        </row>
        <row r="1668">
          <cell r="BT1668" t="str">
            <v>Márkó</v>
          </cell>
        </row>
        <row r="1669">
          <cell r="BT1669" t="str">
            <v>Markóc</v>
          </cell>
        </row>
        <row r="1670">
          <cell r="BT1670" t="str">
            <v>Markotabödöge</v>
          </cell>
        </row>
        <row r="1671">
          <cell r="BT1671" t="str">
            <v>Maróc</v>
          </cell>
        </row>
        <row r="1672">
          <cell r="BT1672" t="str">
            <v>Marócsa</v>
          </cell>
        </row>
        <row r="1673">
          <cell r="BT1673" t="str">
            <v>Márok</v>
          </cell>
        </row>
        <row r="1674">
          <cell r="BT1674" t="str">
            <v>Márokföld</v>
          </cell>
        </row>
        <row r="1675">
          <cell r="BT1675" t="str">
            <v>Márokpapi</v>
          </cell>
        </row>
        <row r="1676">
          <cell r="BT1676" t="str">
            <v>Maroslele</v>
          </cell>
        </row>
        <row r="1677">
          <cell r="BT1677" t="str">
            <v>Mártély</v>
          </cell>
        </row>
        <row r="1678">
          <cell r="BT1678" t="str">
            <v>Martfű</v>
          </cell>
        </row>
        <row r="1679">
          <cell r="BT1679" t="str">
            <v>Martonfa</v>
          </cell>
        </row>
        <row r="1680">
          <cell r="BT1680" t="str">
            <v>Martonvásár</v>
          </cell>
        </row>
        <row r="1681">
          <cell r="BT1681" t="str">
            <v>Martonyi</v>
          </cell>
        </row>
        <row r="1682">
          <cell r="BT1682" t="str">
            <v>Mátészalka</v>
          </cell>
        </row>
        <row r="1683">
          <cell r="BT1683" t="str">
            <v>Mátételke</v>
          </cell>
        </row>
        <row r="1684">
          <cell r="BT1684" t="str">
            <v>Mátraballa</v>
          </cell>
        </row>
        <row r="1685">
          <cell r="BT1685" t="str">
            <v>Mátraderecske</v>
          </cell>
        </row>
        <row r="1686">
          <cell r="BT1686" t="str">
            <v>Mátramindszent</v>
          </cell>
        </row>
        <row r="1687">
          <cell r="BT1687" t="str">
            <v>Mátranovák</v>
          </cell>
        </row>
        <row r="1688">
          <cell r="BT1688" t="str">
            <v>Mátraszele</v>
          </cell>
        </row>
        <row r="1689">
          <cell r="BT1689" t="str">
            <v>Mátraszentimre</v>
          </cell>
        </row>
        <row r="1690">
          <cell r="BT1690" t="str">
            <v>Mátraszőlős</v>
          </cell>
        </row>
        <row r="1691">
          <cell r="BT1691" t="str">
            <v>Mátraterenye</v>
          </cell>
        </row>
        <row r="1692">
          <cell r="BT1692" t="str">
            <v>Mátraverebély</v>
          </cell>
        </row>
        <row r="1693">
          <cell r="BT1693" t="str">
            <v>Mátyásdomb</v>
          </cell>
        </row>
        <row r="1694">
          <cell r="BT1694" t="str">
            <v>Matty</v>
          </cell>
        </row>
        <row r="1695">
          <cell r="BT1695" t="str">
            <v>Mátyus</v>
          </cell>
        </row>
        <row r="1696">
          <cell r="BT1696" t="str">
            <v>Máza</v>
          </cell>
        </row>
        <row r="1697">
          <cell r="BT1697" t="str">
            <v>Mecseknádasd</v>
          </cell>
        </row>
        <row r="1698">
          <cell r="BT1698" t="str">
            <v>Mecsekpölöske</v>
          </cell>
        </row>
        <row r="1699">
          <cell r="BT1699" t="str">
            <v>Mecsér</v>
          </cell>
        </row>
        <row r="1700">
          <cell r="BT1700" t="str">
            <v>Medgyesbodzás</v>
          </cell>
        </row>
        <row r="1701">
          <cell r="BT1701" t="str">
            <v>Medgyesegyháza</v>
          </cell>
        </row>
        <row r="1702">
          <cell r="BT1702" t="str">
            <v>Medina</v>
          </cell>
        </row>
        <row r="1703">
          <cell r="BT1703" t="str">
            <v>Megyaszó</v>
          </cell>
        </row>
        <row r="1704">
          <cell r="BT1704" t="str">
            <v>Megyehíd</v>
          </cell>
        </row>
        <row r="1705">
          <cell r="BT1705" t="str">
            <v>Megyer</v>
          </cell>
        </row>
        <row r="1706">
          <cell r="BT1706" t="str">
            <v>Meggyeskovácsi</v>
          </cell>
        </row>
        <row r="1707">
          <cell r="BT1707" t="str">
            <v>Méhkerék</v>
          </cell>
        </row>
        <row r="1708">
          <cell r="BT1708" t="str">
            <v>Méhtelek</v>
          </cell>
        </row>
        <row r="1709">
          <cell r="BT1709" t="str">
            <v>Mekényes</v>
          </cell>
        </row>
        <row r="1710">
          <cell r="BT1710" t="str">
            <v>Mélykút</v>
          </cell>
        </row>
        <row r="1711">
          <cell r="BT1711" t="str">
            <v>Mencshely</v>
          </cell>
        </row>
        <row r="1712">
          <cell r="BT1712" t="str">
            <v>Mende</v>
          </cell>
        </row>
        <row r="1713">
          <cell r="BT1713" t="str">
            <v>Méra</v>
          </cell>
        </row>
        <row r="1714">
          <cell r="BT1714" t="str">
            <v>Merenye</v>
          </cell>
        </row>
        <row r="1715">
          <cell r="BT1715" t="str">
            <v>Mérges</v>
          </cell>
        </row>
        <row r="1716">
          <cell r="BT1716" t="str">
            <v>Mérk</v>
          </cell>
        </row>
        <row r="1717">
          <cell r="BT1717" t="str">
            <v>Mernye</v>
          </cell>
        </row>
        <row r="1718">
          <cell r="BT1718" t="str">
            <v>Mersevát</v>
          </cell>
        </row>
        <row r="1719">
          <cell r="BT1719" t="str">
            <v>Mesterháza</v>
          </cell>
        </row>
        <row r="1720">
          <cell r="BT1720" t="str">
            <v>Mesteri</v>
          </cell>
        </row>
        <row r="1721">
          <cell r="BT1721" t="str">
            <v>Mesterszállás</v>
          </cell>
        </row>
        <row r="1722">
          <cell r="BT1722" t="str">
            <v>Meszes</v>
          </cell>
        </row>
        <row r="1723">
          <cell r="BT1723" t="str">
            <v>Meszlen</v>
          </cell>
        </row>
        <row r="1724">
          <cell r="BT1724" t="str">
            <v>Mesztegnyő</v>
          </cell>
        </row>
        <row r="1725">
          <cell r="BT1725" t="str">
            <v>Mezőberény</v>
          </cell>
        </row>
        <row r="1726">
          <cell r="BT1726" t="str">
            <v>Mezőcsát</v>
          </cell>
        </row>
        <row r="1727">
          <cell r="BT1727" t="str">
            <v>Mezőcsokonya</v>
          </cell>
        </row>
        <row r="1728">
          <cell r="BT1728" t="str">
            <v>Meződ</v>
          </cell>
        </row>
        <row r="1729">
          <cell r="BT1729" t="str">
            <v>Mezőfalva</v>
          </cell>
        </row>
        <row r="1730">
          <cell r="BT1730" t="str">
            <v>Mezőgyán</v>
          </cell>
        </row>
        <row r="1731">
          <cell r="BT1731" t="str">
            <v>Mezőhegyes</v>
          </cell>
        </row>
        <row r="1732">
          <cell r="BT1732" t="str">
            <v>Mezőhék</v>
          </cell>
        </row>
        <row r="1733">
          <cell r="BT1733" t="str">
            <v>Mezőkeresztes</v>
          </cell>
        </row>
        <row r="1734">
          <cell r="BT1734" t="str">
            <v>Mezőkomárom</v>
          </cell>
        </row>
        <row r="1735">
          <cell r="BT1735" t="str">
            <v>Mezőkovácsháza</v>
          </cell>
        </row>
        <row r="1736">
          <cell r="BT1736" t="str">
            <v>Mezőkövesd</v>
          </cell>
        </row>
        <row r="1737">
          <cell r="BT1737" t="str">
            <v>Mezőladány</v>
          </cell>
        </row>
        <row r="1738">
          <cell r="BT1738" t="str">
            <v>Mezőlak</v>
          </cell>
        </row>
        <row r="1739">
          <cell r="BT1739" t="str">
            <v>Mezőnagymihály</v>
          </cell>
        </row>
        <row r="1740">
          <cell r="BT1740" t="str">
            <v>Mezőnyárád</v>
          </cell>
        </row>
        <row r="1741">
          <cell r="BT1741" t="str">
            <v>Mezőörs</v>
          </cell>
        </row>
        <row r="1742">
          <cell r="BT1742" t="str">
            <v>Mezőpeterd</v>
          </cell>
        </row>
        <row r="1743">
          <cell r="BT1743" t="str">
            <v>Mezősas</v>
          </cell>
        </row>
        <row r="1744">
          <cell r="BT1744" t="str">
            <v>Mezőszemere</v>
          </cell>
        </row>
        <row r="1745">
          <cell r="BT1745" t="str">
            <v>Mezőszentgyörgy</v>
          </cell>
        </row>
        <row r="1746">
          <cell r="BT1746" t="str">
            <v>Mezőszilas</v>
          </cell>
        </row>
        <row r="1747">
          <cell r="BT1747" t="str">
            <v>Mezőtárkány</v>
          </cell>
        </row>
        <row r="1748">
          <cell r="BT1748" t="str">
            <v>Mezőtúr</v>
          </cell>
        </row>
        <row r="1749">
          <cell r="BT1749" t="str">
            <v>Mezőzombor</v>
          </cell>
        </row>
        <row r="1750">
          <cell r="BT1750" t="str">
            <v>Miháld</v>
          </cell>
        </row>
        <row r="1751">
          <cell r="BT1751" t="str">
            <v>Mihályfa</v>
          </cell>
        </row>
        <row r="1752">
          <cell r="BT1752" t="str">
            <v>Mihálygerge</v>
          </cell>
        </row>
        <row r="1753">
          <cell r="BT1753" t="str">
            <v>Mihályháza</v>
          </cell>
        </row>
        <row r="1754">
          <cell r="BT1754" t="str">
            <v>Mihályi</v>
          </cell>
        </row>
        <row r="1755">
          <cell r="BT1755" t="str">
            <v>Mike</v>
          </cell>
        </row>
        <row r="1756">
          <cell r="BT1756" t="str">
            <v>Mikebuda</v>
          </cell>
        </row>
        <row r="1757">
          <cell r="BT1757" t="str">
            <v>Mikekarácsonyfa</v>
          </cell>
        </row>
        <row r="1758">
          <cell r="BT1758" t="str">
            <v>Mikepércs</v>
          </cell>
        </row>
        <row r="1759">
          <cell r="BT1759" t="str">
            <v>Miklósi</v>
          </cell>
        </row>
        <row r="1760">
          <cell r="BT1760" t="str">
            <v>Mikófalva</v>
          </cell>
        </row>
        <row r="1761">
          <cell r="BT1761" t="str">
            <v>Mikóháza</v>
          </cell>
        </row>
        <row r="1762">
          <cell r="BT1762" t="str">
            <v>Mikosszéplak</v>
          </cell>
        </row>
        <row r="1763">
          <cell r="BT1763" t="str">
            <v>Milejszeg</v>
          </cell>
        </row>
        <row r="1764">
          <cell r="BT1764" t="str">
            <v>Milota</v>
          </cell>
        </row>
        <row r="1765">
          <cell r="BT1765" t="str">
            <v>Mindszent</v>
          </cell>
        </row>
        <row r="1766">
          <cell r="BT1766" t="str">
            <v>Mindszentgodisa</v>
          </cell>
        </row>
        <row r="1767">
          <cell r="BT1767" t="str">
            <v>Mindszentkálla</v>
          </cell>
        </row>
        <row r="1768">
          <cell r="BT1768" t="str">
            <v>Misefa</v>
          </cell>
        </row>
        <row r="1769">
          <cell r="BT1769" t="str">
            <v>Miske</v>
          </cell>
        </row>
        <row r="1770">
          <cell r="BT1770" t="str">
            <v>Miskolc</v>
          </cell>
        </row>
        <row r="1771">
          <cell r="BT1771" t="str">
            <v>Miszla</v>
          </cell>
        </row>
        <row r="1772">
          <cell r="BT1772" t="str">
            <v>Mocsa</v>
          </cell>
        </row>
        <row r="1773">
          <cell r="BT1773" t="str">
            <v>Mogyoród</v>
          </cell>
        </row>
        <row r="1774">
          <cell r="BT1774" t="str">
            <v>Mogyorósbánya</v>
          </cell>
        </row>
        <row r="1775">
          <cell r="BT1775" t="str">
            <v>Mogyoróska</v>
          </cell>
        </row>
        <row r="1776">
          <cell r="BT1776" t="str">
            <v>Moha</v>
          </cell>
        </row>
        <row r="1777">
          <cell r="BT1777" t="str">
            <v>Mohács</v>
          </cell>
        </row>
        <row r="1778">
          <cell r="BT1778" t="str">
            <v>Mohora</v>
          </cell>
        </row>
        <row r="1779">
          <cell r="BT1779" t="str">
            <v>Molnári</v>
          </cell>
        </row>
        <row r="1780">
          <cell r="BT1780" t="str">
            <v>Molnaszecsőd</v>
          </cell>
        </row>
        <row r="1781">
          <cell r="BT1781" t="str">
            <v>Molvány</v>
          </cell>
        </row>
        <row r="1782">
          <cell r="BT1782" t="str">
            <v>Monaj</v>
          </cell>
        </row>
        <row r="1783">
          <cell r="BT1783" t="str">
            <v>Monok</v>
          </cell>
        </row>
        <row r="1784">
          <cell r="BT1784" t="str">
            <v>Monor</v>
          </cell>
        </row>
        <row r="1785">
          <cell r="BT1785" t="str">
            <v>Monorierdő</v>
          </cell>
        </row>
        <row r="1786">
          <cell r="BT1786" t="str">
            <v>Mónosbél</v>
          </cell>
        </row>
        <row r="1787">
          <cell r="BT1787" t="str">
            <v>Monostorapáti</v>
          </cell>
        </row>
        <row r="1788">
          <cell r="BT1788" t="str">
            <v>Monostorpályi</v>
          </cell>
        </row>
        <row r="1789">
          <cell r="BT1789" t="str">
            <v>Monoszló</v>
          </cell>
        </row>
        <row r="1790">
          <cell r="BT1790" t="str">
            <v>Monyoród</v>
          </cell>
        </row>
        <row r="1791">
          <cell r="BT1791" t="str">
            <v>Mór</v>
          </cell>
        </row>
        <row r="1792">
          <cell r="BT1792" t="str">
            <v>Mórágy</v>
          </cell>
        </row>
        <row r="1793">
          <cell r="BT1793" t="str">
            <v>Mórahalom</v>
          </cell>
        </row>
        <row r="1794">
          <cell r="BT1794" t="str">
            <v>Móricgát</v>
          </cell>
        </row>
        <row r="1795">
          <cell r="BT1795" t="str">
            <v>Mórichida</v>
          </cell>
        </row>
        <row r="1796">
          <cell r="BT1796" t="str">
            <v>Mosdós</v>
          </cell>
        </row>
        <row r="1797">
          <cell r="BT1797" t="str">
            <v>Mosonmagyaróvár</v>
          </cell>
        </row>
        <row r="1798">
          <cell r="BT1798" t="str">
            <v>Mosonszentmiklós</v>
          </cell>
        </row>
        <row r="1799">
          <cell r="BT1799" t="str">
            <v>Mosonszolnok</v>
          </cell>
        </row>
        <row r="1800">
          <cell r="BT1800" t="str">
            <v>Mosonudvar</v>
          </cell>
        </row>
        <row r="1801">
          <cell r="BT1801" t="str">
            <v>Mozsgó</v>
          </cell>
        </row>
        <row r="1802">
          <cell r="BT1802" t="str">
            <v>Mőcsény</v>
          </cell>
        </row>
        <row r="1803">
          <cell r="BT1803" t="str">
            <v>Mucsfa</v>
          </cell>
        </row>
        <row r="1804">
          <cell r="BT1804" t="str">
            <v>Mucsi</v>
          </cell>
        </row>
        <row r="1805">
          <cell r="BT1805" t="str">
            <v>Múcsony</v>
          </cell>
        </row>
        <row r="1806">
          <cell r="BT1806" t="str">
            <v>Muhi</v>
          </cell>
        </row>
        <row r="1807">
          <cell r="BT1807" t="str">
            <v>Murakeresztúr</v>
          </cell>
        </row>
        <row r="1808">
          <cell r="BT1808" t="str">
            <v>Murarátka</v>
          </cell>
        </row>
        <row r="1809">
          <cell r="BT1809" t="str">
            <v>Muraszemenye</v>
          </cell>
        </row>
        <row r="1810">
          <cell r="BT1810" t="str">
            <v>Murga</v>
          </cell>
        </row>
        <row r="1811">
          <cell r="BT1811" t="str">
            <v>Murony</v>
          </cell>
        </row>
        <row r="1812">
          <cell r="BT1812" t="str">
            <v>Nábrád</v>
          </cell>
        </row>
        <row r="1813">
          <cell r="BT1813" t="str">
            <v>Nadap</v>
          </cell>
        </row>
        <row r="1814">
          <cell r="BT1814" t="str">
            <v>Nádasd</v>
          </cell>
        </row>
        <row r="1815">
          <cell r="BT1815" t="str">
            <v>Nádasdladány</v>
          </cell>
        </row>
        <row r="1816">
          <cell r="BT1816" t="str">
            <v>Nádudvar</v>
          </cell>
        </row>
        <row r="1817">
          <cell r="BT1817" t="str">
            <v>Nágocs</v>
          </cell>
        </row>
        <row r="1818">
          <cell r="BT1818" t="str">
            <v>Nagyacsád</v>
          </cell>
        </row>
        <row r="1819">
          <cell r="BT1819" t="str">
            <v>Nagyalásony</v>
          </cell>
        </row>
        <row r="1820">
          <cell r="BT1820" t="str">
            <v>Nagyar</v>
          </cell>
        </row>
        <row r="1821">
          <cell r="BT1821" t="str">
            <v>Nagyatád</v>
          </cell>
        </row>
        <row r="1822">
          <cell r="BT1822" t="str">
            <v>Nagybajcs</v>
          </cell>
        </row>
        <row r="1823">
          <cell r="BT1823" t="str">
            <v>Nagybajom</v>
          </cell>
        </row>
        <row r="1824">
          <cell r="BT1824" t="str">
            <v>Nagybakónak</v>
          </cell>
        </row>
        <row r="1825">
          <cell r="BT1825" t="str">
            <v>Nagybánhegyes</v>
          </cell>
        </row>
        <row r="1826">
          <cell r="BT1826" t="str">
            <v>Nagybaracska</v>
          </cell>
        </row>
        <row r="1827">
          <cell r="BT1827" t="str">
            <v>Nagybarca</v>
          </cell>
        </row>
        <row r="1828">
          <cell r="BT1828" t="str">
            <v>Nagybárkány</v>
          </cell>
        </row>
        <row r="1829">
          <cell r="BT1829" t="str">
            <v>Nagyberény</v>
          </cell>
        </row>
        <row r="1830">
          <cell r="BT1830" t="str">
            <v>Nagyberki</v>
          </cell>
        </row>
        <row r="1831">
          <cell r="BT1831" t="str">
            <v>Nagybörzsöny</v>
          </cell>
        </row>
        <row r="1832">
          <cell r="BT1832" t="str">
            <v>Nagybudmér</v>
          </cell>
        </row>
        <row r="1833">
          <cell r="BT1833" t="str">
            <v>Nagycenk</v>
          </cell>
        </row>
        <row r="1834">
          <cell r="BT1834" t="str">
            <v>Nagycsány</v>
          </cell>
        </row>
        <row r="1835">
          <cell r="BT1835" t="str">
            <v>Nagycsécs</v>
          </cell>
        </row>
        <row r="1836">
          <cell r="BT1836" t="str">
            <v>Nagycsepely</v>
          </cell>
        </row>
        <row r="1837">
          <cell r="BT1837" t="str">
            <v>Nagycserkesz</v>
          </cell>
        </row>
        <row r="1838">
          <cell r="BT1838" t="str">
            <v>Nagydém</v>
          </cell>
        </row>
        <row r="1839">
          <cell r="BT1839" t="str">
            <v>Nagydobos</v>
          </cell>
        </row>
        <row r="1840">
          <cell r="BT1840" t="str">
            <v>Nagydobsza</v>
          </cell>
        </row>
        <row r="1841">
          <cell r="BT1841" t="str">
            <v>Nagydorog</v>
          </cell>
        </row>
        <row r="1842">
          <cell r="BT1842" t="str">
            <v>Nagyecsed</v>
          </cell>
        </row>
        <row r="1843">
          <cell r="BT1843" t="str">
            <v>Nagyér</v>
          </cell>
        </row>
        <row r="1844">
          <cell r="BT1844" t="str">
            <v>Nagyesztergár</v>
          </cell>
        </row>
        <row r="1845">
          <cell r="BT1845" t="str">
            <v>Nagyfüged</v>
          </cell>
        </row>
        <row r="1846">
          <cell r="BT1846" t="str">
            <v>Nagygeresd</v>
          </cell>
        </row>
        <row r="1847">
          <cell r="BT1847" t="str">
            <v>Nagygörbő</v>
          </cell>
        </row>
        <row r="1848">
          <cell r="BT1848" t="str">
            <v>Nagygyimót</v>
          </cell>
        </row>
        <row r="1849">
          <cell r="BT1849" t="str">
            <v>Nagyhajmás</v>
          </cell>
        </row>
        <row r="1850">
          <cell r="BT1850" t="str">
            <v>Nagyhalász</v>
          </cell>
        </row>
        <row r="1851">
          <cell r="BT1851" t="str">
            <v>Nagyharsány</v>
          </cell>
        </row>
        <row r="1852">
          <cell r="BT1852" t="str">
            <v>Nagyhegyes</v>
          </cell>
        </row>
        <row r="1853">
          <cell r="BT1853" t="str">
            <v>Nagyhódos</v>
          </cell>
        </row>
        <row r="1854">
          <cell r="BT1854" t="str">
            <v>Nagyhuta</v>
          </cell>
        </row>
        <row r="1855">
          <cell r="BT1855" t="str">
            <v>Nagyigmánd</v>
          </cell>
        </row>
        <row r="1856">
          <cell r="BT1856" t="str">
            <v>Nagyiván</v>
          </cell>
        </row>
        <row r="1857">
          <cell r="BT1857" t="str">
            <v>Nagykálló</v>
          </cell>
        </row>
        <row r="1858">
          <cell r="BT1858" t="str">
            <v>Nagykamarás</v>
          </cell>
        </row>
        <row r="1859">
          <cell r="BT1859" t="str">
            <v>Nagykanizsa</v>
          </cell>
        </row>
        <row r="1860">
          <cell r="BT1860" t="str">
            <v>Nagykapornak</v>
          </cell>
        </row>
        <row r="1861">
          <cell r="BT1861" t="str">
            <v>Nagykarácsony</v>
          </cell>
        </row>
        <row r="1862">
          <cell r="BT1862" t="str">
            <v>Nagykáta</v>
          </cell>
        </row>
        <row r="1863">
          <cell r="BT1863" t="str">
            <v>Nagykereki</v>
          </cell>
        </row>
        <row r="1864">
          <cell r="BT1864" t="str">
            <v>Nagykeresztúr</v>
          </cell>
        </row>
        <row r="1865">
          <cell r="BT1865" t="str">
            <v>Nagykinizs</v>
          </cell>
        </row>
        <row r="1866">
          <cell r="BT1866" t="str">
            <v>Nagykónyi</v>
          </cell>
        </row>
        <row r="1867">
          <cell r="BT1867" t="str">
            <v>Nagykorpád</v>
          </cell>
        </row>
        <row r="1868">
          <cell r="BT1868" t="str">
            <v>Nagykovácsi</v>
          </cell>
        </row>
        <row r="1869">
          <cell r="BT1869" t="str">
            <v>Nagykozár</v>
          </cell>
        </row>
        <row r="1870">
          <cell r="BT1870" t="str">
            <v>Nagykökényes</v>
          </cell>
        </row>
        <row r="1871">
          <cell r="BT1871" t="str">
            <v>Nagykölked</v>
          </cell>
        </row>
        <row r="1872">
          <cell r="BT1872" t="str">
            <v>Nagykőrös</v>
          </cell>
        </row>
        <row r="1873">
          <cell r="BT1873" t="str">
            <v>Nagykörű</v>
          </cell>
        </row>
        <row r="1874">
          <cell r="BT1874" t="str">
            <v>Nagykutas</v>
          </cell>
        </row>
        <row r="1875">
          <cell r="BT1875" t="str">
            <v>Nagylak</v>
          </cell>
        </row>
        <row r="1876">
          <cell r="BT1876" t="str">
            <v>Nagylengyel</v>
          </cell>
        </row>
        <row r="1877">
          <cell r="BT1877" t="str">
            <v>Nagylóc</v>
          </cell>
        </row>
        <row r="1878">
          <cell r="BT1878" t="str">
            <v>Nagylók</v>
          </cell>
        </row>
        <row r="1879">
          <cell r="BT1879" t="str">
            <v>Nagylózs</v>
          </cell>
        </row>
        <row r="1880">
          <cell r="BT1880" t="str">
            <v>Nagymágocs</v>
          </cell>
        </row>
        <row r="1881">
          <cell r="BT1881" t="str">
            <v>Nagymányok</v>
          </cell>
        </row>
        <row r="1882">
          <cell r="BT1882" t="str">
            <v>Nagymaros</v>
          </cell>
        </row>
        <row r="1883">
          <cell r="BT1883" t="str">
            <v>Nagymizdó</v>
          </cell>
        </row>
        <row r="1884">
          <cell r="BT1884" t="str">
            <v>Nagynyárád</v>
          </cell>
        </row>
        <row r="1885">
          <cell r="BT1885" t="str">
            <v>Nagyoroszi</v>
          </cell>
        </row>
        <row r="1886">
          <cell r="BT1886" t="str">
            <v>Nagypáli</v>
          </cell>
        </row>
        <row r="1887">
          <cell r="BT1887" t="str">
            <v>Nagypall</v>
          </cell>
        </row>
        <row r="1888">
          <cell r="BT1888" t="str">
            <v>Nagypeterd</v>
          </cell>
        </row>
        <row r="1889">
          <cell r="BT1889" t="str">
            <v>Nagypirit</v>
          </cell>
        </row>
        <row r="1890">
          <cell r="BT1890" t="str">
            <v>Nagyrábé</v>
          </cell>
        </row>
        <row r="1891">
          <cell r="BT1891" t="str">
            <v>Nagyrada</v>
          </cell>
        </row>
        <row r="1892">
          <cell r="BT1892" t="str">
            <v>Nagyrákos</v>
          </cell>
        </row>
        <row r="1893">
          <cell r="BT1893" t="str">
            <v>Nagyrécse</v>
          </cell>
        </row>
        <row r="1894">
          <cell r="BT1894" t="str">
            <v>Nagyréde</v>
          </cell>
        </row>
        <row r="1895">
          <cell r="BT1895" t="str">
            <v>Nagyrév</v>
          </cell>
        </row>
        <row r="1896">
          <cell r="BT1896" t="str">
            <v>Nagyrozvágy</v>
          </cell>
        </row>
        <row r="1897">
          <cell r="BT1897" t="str">
            <v>Nagysáp</v>
          </cell>
        </row>
        <row r="1898">
          <cell r="BT1898" t="str">
            <v>Nagysimonyi</v>
          </cell>
        </row>
        <row r="1899">
          <cell r="BT1899" t="str">
            <v>Nagyszakácsi</v>
          </cell>
        </row>
        <row r="1900">
          <cell r="BT1900" t="str">
            <v>Nagyszékely</v>
          </cell>
        </row>
        <row r="1901">
          <cell r="BT1901" t="str">
            <v>Nagyszekeres</v>
          </cell>
        </row>
        <row r="1902">
          <cell r="BT1902" t="str">
            <v>Nagyszénás</v>
          </cell>
        </row>
        <row r="1903">
          <cell r="BT1903" t="str">
            <v>Nagyszentjános</v>
          </cell>
        </row>
        <row r="1904">
          <cell r="BT1904" t="str">
            <v>Nagyszokoly</v>
          </cell>
        </row>
        <row r="1905">
          <cell r="BT1905" t="str">
            <v>Nagytálya</v>
          </cell>
        </row>
        <row r="1906">
          <cell r="BT1906" t="str">
            <v>Nagytarcsa</v>
          </cell>
        </row>
        <row r="1907">
          <cell r="BT1907" t="str">
            <v>Nagytevel</v>
          </cell>
        </row>
        <row r="1908">
          <cell r="BT1908" t="str">
            <v>Nagytilaj</v>
          </cell>
        </row>
        <row r="1909">
          <cell r="BT1909" t="str">
            <v>Nagytótfalu</v>
          </cell>
        </row>
        <row r="1910">
          <cell r="BT1910" t="str">
            <v>Nagytőke</v>
          </cell>
        </row>
        <row r="1911">
          <cell r="BT1911" t="str">
            <v>Nagyút</v>
          </cell>
        </row>
        <row r="1912">
          <cell r="BT1912" t="str">
            <v>Nagyvarsány</v>
          </cell>
        </row>
        <row r="1913">
          <cell r="BT1913" t="str">
            <v>Nagyváty</v>
          </cell>
        </row>
        <row r="1914">
          <cell r="BT1914" t="str">
            <v>Nagyvázsony</v>
          </cell>
        </row>
        <row r="1915">
          <cell r="BT1915" t="str">
            <v>Nagyvejke</v>
          </cell>
        </row>
        <row r="1916">
          <cell r="BT1916" t="str">
            <v>Nagyveleg</v>
          </cell>
        </row>
        <row r="1917">
          <cell r="BT1917" t="str">
            <v>Nagyvenyim</v>
          </cell>
        </row>
        <row r="1918">
          <cell r="BT1918" t="str">
            <v>Nagyvisnyó</v>
          </cell>
        </row>
        <row r="1919">
          <cell r="BT1919" t="str">
            <v>Nak</v>
          </cell>
        </row>
        <row r="1920">
          <cell r="BT1920" t="str">
            <v>Napkor</v>
          </cell>
        </row>
        <row r="1921">
          <cell r="BT1921" t="str">
            <v>Nárai</v>
          </cell>
        </row>
        <row r="1922">
          <cell r="BT1922" t="str">
            <v>Narda</v>
          </cell>
        </row>
        <row r="1923">
          <cell r="BT1923" t="str">
            <v>Naszály</v>
          </cell>
        </row>
        <row r="1924">
          <cell r="BT1924" t="str">
            <v>Négyes</v>
          </cell>
        </row>
        <row r="1925">
          <cell r="BT1925" t="str">
            <v>Nekézseny</v>
          </cell>
        </row>
        <row r="1926">
          <cell r="BT1926" t="str">
            <v>Nemesapáti</v>
          </cell>
        </row>
        <row r="1927">
          <cell r="BT1927" t="str">
            <v>Nemesbikk</v>
          </cell>
        </row>
        <row r="1928">
          <cell r="BT1928" t="str">
            <v>Nemesborzova</v>
          </cell>
        </row>
        <row r="1929">
          <cell r="BT1929" t="str">
            <v>Nemesbőd</v>
          </cell>
        </row>
        <row r="1930">
          <cell r="BT1930" t="str">
            <v>Nemesbük</v>
          </cell>
        </row>
        <row r="1931">
          <cell r="BT1931" t="str">
            <v>Nemescsó</v>
          </cell>
        </row>
        <row r="1932">
          <cell r="BT1932" t="str">
            <v>Nemesdéd</v>
          </cell>
        </row>
        <row r="1933">
          <cell r="BT1933" t="str">
            <v>Nemesgörzsöny</v>
          </cell>
        </row>
        <row r="1934">
          <cell r="BT1934" t="str">
            <v>Nemesgulács</v>
          </cell>
        </row>
        <row r="1935">
          <cell r="BT1935" t="str">
            <v>Nemeshany</v>
          </cell>
        </row>
        <row r="1936">
          <cell r="BT1936" t="str">
            <v>Nemeshetés</v>
          </cell>
        </row>
        <row r="1937">
          <cell r="BT1937" t="str">
            <v>Nemeske</v>
          </cell>
        </row>
        <row r="1938">
          <cell r="BT1938" t="str">
            <v>Nemeskér</v>
          </cell>
        </row>
        <row r="1939">
          <cell r="BT1939" t="str">
            <v>Nemeskeresztúr</v>
          </cell>
        </row>
        <row r="1940">
          <cell r="BT1940" t="str">
            <v>Nemeskisfalud</v>
          </cell>
        </row>
        <row r="1941">
          <cell r="BT1941" t="str">
            <v>Nemeskocs</v>
          </cell>
        </row>
        <row r="1942">
          <cell r="BT1942" t="str">
            <v>Nemeskolta</v>
          </cell>
        </row>
        <row r="1943">
          <cell r="BT1943" t="str">
            <v>Nemesládony</v>
          </cell>
        </row>
        <row r="1944">
          <cell r="BT1944" t="str">
            <v>Nemesmedves</v>
          </cell>
        </row>
        <row r="1945">
          <cell r="BT1945" t="str">
            <v>Nemesnádudvar</v>
          </cell>
        </row>
        <row r="1946">
          <cell r="BT1946" t="str">
            <v>Nemesnép</v>
          </cell>
        </row>
        <row r="1947">
          <cell r="BT1947" t="str">
            <v>Nemespátró</v>
          </cell>
        </row>
        <row r="1948">
          <cell r="BT1948" t="str">
            <v>Nemesrádó</v>
          </cell>
        </row>
        <row r="1949">
          <cell r="BT1949" t="str">
            <v>Nemesrempehollós</v>
          </cell>
        </row>
        <row r="1950">
          <cell r="BT1950" t="str">
            <v>Nemessándorháza</v>
          </cell>
        </row>
        <row r="1951">
          <cell r="BT1951" t="str">
            <v>Nemesvámos</v>
          </cell>
        </row>
        <row r="1952">
          <cell r="BT1952" t="str">
            <v>Nemesvid</v>
          </cell>
        </row>
        <row r="1953">
          <cell r="BT1953" t="str">
            <v>Nemesvita</v>
          </cell>
        </row>
        <row r="1954">
          <cell r="BT1954" t="str">
            <v>Nemesszalók</v>
          </cell>
        </row>
        <row r="1955">
          <cell r="BT1955" t="str">
            <v>Nemesszentandrás</v>
          </cell>
        </row>
        <row r="1956">
          <cell r="BT1956" t="str">
            <v>Németbánya</v>
          </cell>
        </row>
        <row r="1957">
          <cell r="BT1957" t="str">
            <v>Németfalu</v>
          </cell>
        </row>
        <row r="1958">
          <cell r="BT1958" t="str">
            <v>Németkér</v>
          </cell>
        </row>
        <row r="1959">
          <cell r="BT1959" t="str">
            <v>Nemti</v>
          </cell>
        </row>
        <row r="1960">
          <cell r="BT1960" t="str">
            <v>Neszmély</v>
          </cell>
        </row>
        <row r="1961">
          <cell r="BT1961" t="str">
            <v>Nézsa</v>
          </cell>
        </row>
        <row r="1962">
          <cell r="BT1962" t="str">
            <v>Nick</v>
          </cell>
        </row>
        <row r="1963">
          <cell r="BT1963" t="str">
            <v>Nikla</v>
          </cell>
        </row>
        <row r="1964">
          <cell r="BT1964" t="str">
            <v>Nógrád</v>
          </cell>
        </row>
        <row r="1965">
          <cell r="BT1965" t="str">
            <v>Nógrádkövesd</v>
          </cell>
        </row>
        <row r="1966">
          <cell r="BT1966" t="str">
            <v>Nógrádmarcal</v>
          </cell>
        </row>
        <row r="1967">
          <cell r="BT1967" t="str">
            <v>Nógrádmegyer</v>
          </cell>
        </row>
        <row r="1968">
          <cell r="BT1968" t="str">
            <v>Nógrádsáp</v>
          </cell>
        </row>
        <row r="1969">
          <cell r="BT1969" t="str">
            <v>Nógrádsipek</v>
          </cell>
        </row>
        <row r="1970">
          <cell r="BT1970" t="str">
            <v>Nógrádszakál</v>
          </cell>
        </row>
        <row r="1971">
          <cell r="BT1971" t="str">
            <v>Nóráp</v>
          </cell>
        </row>
        <row r="1972">
          <cell r="BT1972" t="str">
            <v>Noszlop</v>
          </cell>
        </row>
        <row r="1973">
          <cell r="BT1973" t="str">
            <v>Noszvaj</v>
          </cell>
        </row>
        <row r="1974">
          <cell r="BT1974" t="str">
            <v>Nova</v>
          </cell>
        </row>
        <row r="1975">
          <cell r="BT1975" t="str">
            <v>Novaj</v>
          </cell>
        </row>
        <row r="1976">
          <cell r="BT1976" t="str">
            <v>Novajidrány</v>
          </cell>
        </row>
        <row r="1977">
          <cell r="BT1977" t="str">
            <v>Nőtincs</v>
          </cell>
        </row>
        <row r="1978">
          <cell r="BT1978" t="str">
            <v>Nyalka</v>
          </cell>
        </row>
        <row r="1979">
          <cell r="BT1979" t="str">
            <v>Nyárád</v>
          </cell>
        </row>
        <row r="1980">
          <cell r="BT1980" t="str">
            <v>Nyáregyháza</v>
          </cell>
        </row>
        <row r="1981">
          <cell r="BT1981" t="str">
            <v>Nyárlőrinc</v>
          </cell>
        </row>
        <row r="1982">
          <cell r="BT1982" t="str">
            <v>Nyársapát</v>
          </cell>
        </row>
        <row r="1983">
          <cell r="BT1983" t="str">
            <v>Nyékládháza</v>
          </cell>
        </row>
        <row r="1984">
          <cell r="BT1984" t="str">
            <v>Nyergesújfalu</v>
          </cell>
        </row>
        <row r="1985">
          <cell r="BT1985" t="str">
            <v>Nyésta</v>
          </cell>
        </row>
        <row r="1986">
          <cell r="BT1986" t="str">
            <v>Nyim</v>
          </cell>
        </row>
        <row r="1987">
          <cell r="BT1987" t="str">
            <v>Nyírábrány</v>
          </cell>
        </row>
        <row r="1988">
          <cell r="BT1988" t="str">
            <v>Nyíracsád</v>
          </cell>
        </row>
        <row r="1989">
          <cell r="BT1989" t="str">
            <v>Nyirád</v>
          </cell>
        </row>
        <row r="1990">
          <cell r="BT1990" t="str">
            <v>Nyíradony</v>
          </cell>
        </row>
        <row r="1991">
          <cell r="BT1991" t="str">
            <v>Nyírbátor</v>
          </cell>
        </row>
        <row r="1992">
          <cell r="BT1992" t="str">
            <v>Nyírbéltek</v>
          </cell>
        </row>
        <row r="1993">
          <cell r="BT1993" t="str">
            <v>Nyírbogát</v>
          </cell>
        </row>
        <row r="1994">
          <cell r="BT1994" t="str">
            <v>Nyírbogdány</v>
          </cell>
        </row>
        <row r="1995">
          <cell r="BT1995" t="str">
            <v>Nyírcsaholy</v>
          </cell>
        </row>
        <row r="1996">
          <cell r="BT1996" t="str">
            <v>Nyírcsászári</v>
          </cell>
        </row>
        <row r="1997">
          <cell r="BT1997" t="str">
            <v>Nyírderzs</v>
          </cell>
        </row>
        <row r="1998">
          <cell r="BT1998" t="str">
            <v>Nyíregyháza</v>
          </cell>
        </row>
        <row r="1999">
          <cell r="BT1999" t="str">
            <v>Nyírgelse</v>
          </cell>
        </row>
        <row r="2000">
          <cell r="BT2000" t="str">
            <v>Nyírgyulaj</v>
          </cell>
        </row>
        <row r="2001">
          <cell r="BT2001" t="str">
            <v>Nyíri</v>
          </cell>
        </row>
        <row r="2002">
          <cell r="BT2002" t="str">
            <v>Nyíribrony</v>
          </cell>
        </row>
        <row r="2003">
          <cell r="BT2003" t="str">
            <v>Nyírjákó</v>
          </cell>
        </row>
        <row r="2004">
          <cell r="BT2004" t="str">
            <v>Nyírkarász</v>
          </cell>
        </row>
        <row r="2005">
          <cell r="BT2005" t="str">
            <v>Nyírkáta</v>
          </cell>
        </row>
        <row r="2006">
          <cell r="BT2006" t="str">
            <v>Nyírkércs</v>
          </cell>
        </row>
        <row r="2007">
          <cell r="BT2007" t="str">
            <v>Nyírlövő</v>
          </cell>
        </row>
        <row r="2008">
          <cell r="BT2008" t="str">
            <v>Nyírlugos</v>
          </cell>
        </row>
        <row r="2009">
          <cell r="BT2009" t="str">
            <v>Nyírmada</v>
          </cell>
        </row>
        <row r="2010">
          <cell r="BT2010" t="str">
            <v>Nyírmártonfalva</v>
          </cell>
        </row>
        <row r="2011">
          <cell r="BT2011" t="str">
            <v>Nyírmeggyes</v>
          </cell>
        </row>
        <row r="2012">
          <cell r="BT2012" t="str">
            <v>Nyírmihálydi</v>
          </cell>
        </row>
        <row r="2013">
          <cell r="BT2013" t="str">
            <v>Nyírparasznya</v>
          </cell>
        </row>
        <row r="2014">
          <cell r="BT2014" t="str">
            <v>Nyírpazony</v>
          </cell>
        </row>
        <row r="2015">
          <cell r="BT2015" t="str">
            <v>Nyírpilis</v>
          </cell>
        </row>
        <row r="2016">
          <cell r="BT2016" t="str">
            <v>Nyírtass</v>
          </cell>
        </row>
        <row r="2017">
          <cell r="BT2017" t="str">
            <v>Nyírtelek</v>
          </cell>
        </row>
        <row r="2018">
          <cell r="BT2018" t="str">
            <v>Nyírtét</v>
          </cell>
        </row>
        <row r="2019">
          <cell r="BT2019" t="str">
            <v>Nyírtura</v>
          </cell>
        </row>
        <row r="2020">
          <cell r="BT2020" t="str">
            <v>Nyírvasvári</v>
          </cell>
        </row>
        <row r="2021">
          <cell r="BT2021" t="str">
            <v>Nyomár</v>
          </cell>
        </row>
        <row r="2022">
          <cell r="BT2022" t="str">
            <v>Nyőgér</v>
          </cell>
        </row>
        <row r="2023">
          <cell r="BT2023" t="str">
            <v>Nyugotszenterzsébet</v>
          </cell>
        </row>
        <row r="2024">
          <cell r="BT2024" t="str">
            <v>Nyúl</v>
          </cell>
        </row>
        <row r="2025">
          <cell r="BT2025" t="str">
            <v>Óbánya</v>
          </cell>
        </row>
        <row r="2026">
          <cell r="BT2026" t="str">
            <v>Óbarok</v>
          </cell>
        </row>
        <row r="2027">
          <cell r="BT2027" t="str">
            <v>Óbudavár</v>
          </cell>
        </row>
        <row r="2028">
          <cell r="BT2028" t="str">
            <v>Ócsa</v>
          </cell>
        </row>
        <row r="2029">
          <cell r="BT2029" t="str">
            <v>Ócsárd</v>
          </cell>
        </row>
        <row r="2030">
          <cell r="BT2030" t="str">
            <v>Ófalu</v>
          </cell>
        </row>
        <row r="2031">
          <cell r="BT2031" t="str">
            <v>Ófehértó</v>
          </cell>
        </row>
        <row r="2032">
          <cell r="BT2032" t="str">
            <v>Óföldeák</v>
          </cell>
        </row>
        <row r="2033">
          <cell r="BT2033" t="str">
            <v>Óhíd</v>
          </cell>
        </row>
        <row r="2034">
          <cell r="BT2034" t="str">
            <v>Okány</v>
          </cell>
        </row>
        <row r="2035">
          <cell r="BT2035" t="str">
            <v>Okorág</v>
          </cell>
        </row>
        <row r="2036">
          <cell r="BT2036" t="str">
            <v>Okorvölgy</v>
          </cell>
        </row>
        <row r="2037">
          <cell r="BT2037" t="str">
            <v>Olasz</v>
          </cell>
        </row>
        <row r="2038">
          <cell r="BT2038" t="str">
            <v>Olaszfa</v>
          </cell>
        </row>
        <row r="2039">
          <cell r="BT2039" t="str">
            <v>Olaszfalu</v>
          </cell>
        </row>
        <row r="2040">
          <cell r="BT2040" t="str">
            <v>Olaszliszka</v>
          </cell>
        </row>
        <row r="2041">
          <cell r="BT2041" t="str">
            <v>Olcsva</v>
          </cell>
        </row>
        <row r="2042">
          <cell r="BT2042" t="str">
            <v>Olcsvaapáti</v>
          </cell>
        </row>
        <row r="2043">
          <cell r="BT2043" t="str">
            <v>Old</v>
          </cell>
        </row>
        <row r="2044">
          <cell r="BT2044" t="str">
            <v>Ólmod</v>
          </cell>
        </row>
        <row r="2045">
          <cell r="BT2045" t="str">
            <v>Oltárc</v>
          </cell>
        </row>
        <row r="2046">
          <cell r="BT2046" t="str">
            <v>Onga</v>
          </cell>
        </row>
        <row r="2047">
          <cell r="BT2047" t="str">
            <v>Ónod</v>
          </cell>
        </row>
        <row r="2048">
          <cell r="BT2048" t="str">
            <v>Ópályi</v>
          </cell>
        </row>
        <row r="2049">
          <cell r="BT2049" t="str">
            <v>Ópusztaszer</v>
          </cell>
        </row>
        <row r="2050">
          <cell r="BT2050" t="str">
            <v>Orbányosfa</v>
          </cell>
        </row>
        <row r="2051">
          <cell r="BT2051" t="str">
            <v>Orci</v>
          </cell>
        </row>
        <row r="2052">
          <cell r="BT2052" t="str">
            <v>Ordacsehi</v>
          </cell>
        </row>
        <row r="2053">
          <cell r="BT2053" t="str">
            <v>Ordas</v>
          </cell>
        </row>
        <row r="2054">
          <cell r="BT2054" t="str">
            <v>Orfalu</v>
          </cell>
        </row>
        <row r="2055">
          <cell r="BT2055" t="str">
            <v>Orfű</v>
          </cell>
        </row>
        <row r="2056">
          <cell r="BT2056" t="str">
            <v>Orgovány</v>
          </cell>
        </row>
        <row r="2057">
          <cell r="BT2057" t="str">
            <v>Ormándlak</v>
          </cell>
        </row>
        <row r="2058">
          <cell r="BT2058" t="str">
            <v>Ormosbánya</v>
          </cell>
        </row>
        <row r="2059">
          <cell r="BT2059" t="str">
            <v>Orosháza</v>
          </cell>
        </row>
        <row r="2060">
          <cell r="BT2060" t="str">
            <v>Oroszi</v>
          </cell>
        </row>
        <row r="2061">
          <cell r="BT2061" t="str">
            <v>Oroszlány</v>
          </cell>
        </row>
        <row r="2062">
          <cell r="BT2062" t="str">
            <v>Oroszló</v>
          </cell>
        </row>
        <row r="2063">
          <cell r="BT2063" t="str">
            <v>Orosztony</v>
          </cell>
        </row>
        <row r="2064">
          <cell r="BT2064" t="str">
            <v>Ortaháza</v>
          </cell>
        </row>
        <row r="2065">
          <cell r="BT2065" t="str">
            <v>Osli</v>
          </cell>
        </row>
        <row r="2066">
          <cell r="BT2066" t="str">
            <v>Ostffyasszonyfa</v>
          </cell>
        </row>
        <row r="2067">
          <cell r="BT2067" t="str">
            <v>Ostoros</v>
          </cell>
        </row>
        <row r="2068">
          <cell r="BT2068" t="str">
            <v>Oszkó</v>
          </cell>
        </row>
        <row r="2069">
          <cell r="BT2069" t="str">
            <v>Oszlár</v>
          </cell>
        </row>
        <row r="2070">
          <cell r="BT2070" t="str">
            <v>Osztopán</v>
          </cell>
        </row>
        <row r="2071">
          <cell r="BT2071" t="str">
            <v>Ózd</v>
          </cell>
        </row>
        <row r="2072">
          <cell r="BT2072" t="str">
            <v>Ózdfalu</v>
          </cell>
        </row>
        <row r="2073">
          <cell r="BT2073" t="str">
            <v>Ozmánbük</v>
          </cell>
        </row>
        <row r="2074">
          <cell r="BT2074" t="str">
            <v>Ozora</v>
          </cell>
        </row>
        <row r="2075">
          <cell r="BT2075" t="str">
            <v>Öcs</v>
          </cell>
        </row>
        <row r="2076">
          <cell r="BT2076" t="str">
            <v>Őcsény</v>
          </cell>
        </row>
        <row r="2077">
          <cell r="BT2077" t="str">
            <v>Öcsöd</v>
          </cell>
        </row>
        <row r="2078">
          <cell r="BT2078" t="str">
            <v>Ököritófülpös</v>
          </cell>
        </row>
        <row r="2079">
          <cell r="BT2079" t="str">
            <v>Ölbő</v>
          </cell>
        </row>
        <row r="2080">
          <cell r="BT2080" t="str">
            <v>Ömböly</v>
          </cell>
        </row>
        <row r="2081">
          <cell r="BT2081" t="str">
            <v>Őr</v>
          </cell>
        </row>
        <row r="2082">
          <cell r="BT2082" t="str">
            <v>Őrbottyán</v>
          </cell>
        </row>
        <row r="2083">
          <cell r="BT2083" t="str">
            <v>Öregcsertő</v>
          </cell>
        </row>
        <row r="2084">
          <cell r="BT2084" t="str">
            <v>Öreglak</v>
          </cell>
        </row>
        <row r="2085">
          <cell r="BT2085" t="str">
            <v>Őrhalom</v>
          </cell>
        </row>
        <row r="2086">
          <cell r="BT2086" t="str">
            <v>Őrimagyarósd</v>
          </cell>
        </row>
        <row r="2087">
          <cell r="BT2087" t="str">
            <v>Őriszentpéter</v>
          </cell>
        </row>
        <row r="2088">
          <cell r="BT2088" t="str">
            <v>Örkény</v>
          </cell>
        </row>
        <row r="2089">
          <cell r="BT2089" t="str">
            <v>Örményes</v>
          </cell>
        </row>
        <row r="2090">
          <cell r="BT2090" t="str">
            <v>Örménykút</v>
          </cell>
        </row>
        <row r="2091">
          <cell r="BT2091" t="str">
            <v>Őrtilos</v>
          </cell>
        </row>
        <row r="2092">
          <cell r="BT2092" t="str">
            <v>Örvényes</v>
          </cell>
        </row>
        <row r="2093">
          <cell r="BT2093" t="str">
            <v>Ősagárd</v>
          </cell>
        </row>
        <row r="2094">
          <cell r="BT2094" t="str">
            <v>Ősi</v>
          </cell>
        </row>
        <row r="2095">
          <cell r="BT2095" t="str">
            <v>Öskü</v>
          </cell>
        </row>
        <row r="2096">
          <cell r="BT2096" t="str">
            <v>Öttevény</v>
          </cell>
        </row>
        <row r="2097">
          <cell r="BT2097" t="str">
            <v>Öttömös</v>
          </cell>
        </row>
        <row r="2098">
          <cell r="BT2098" t="str">
            <v>Ötvöskónyi</v>
          </cell>
        </row>
        <row r="2099">
          <cell r="BT2099" t="str">
            <v>Pácin</v>
          </cell>
        </row>
        <row r="2100">
          <cell r="BT2100" t="str">
            <v>Pacsa</v>
          </cell>
        </row>
        <row r="2101">
          <cell r="BT2101" t="str">
            <v>Pácsony</v>
          </cell>
        </row>
        <row r="2102">
          <cell r="BT2102" t="str">
            <v>Padár</v>
          </cell>
        </row>
        <row r="2103">
          <cell r="BT2103" t="str">
            <v>Páhi</v>
          </cell>
        </row>
        <row r="2104">
          <cell r="BT2104" t="str">
            <v>Páka</v>
          </cell>
        </row>
        <row r="2105">
          <cell r="BT2105" t="str">
            <v>Pakod</v>
          </cell>
        </row>
        <row r="2106">
          <cell r="BT2106" t="str">
            <v>Pákozd</v>
          </cell>
        </row>
        <row r="2107">
          <cell r="BT2107" t="str">
            <v>Paks</v>
          </cell>
        </row>
        <row r="2108">
          <cell r="BT2108" t="str">
            <v>Palé</v>
          </cell>
        </row>
        <row r="2109">
          <cell r="BT2109" t="str">
            <v>Pálfa</v>
          </cell>
        </row>
        <row r="2110">
          <cell r="BT2110" t="str">
            <v>Pálfiszeg</v>
          </cell>
        </row>
        <row r="2111">
          <cell r="BT2111" t="str">
            <v>Pálháza</v>
          </cell>
        </row>
        <row r="2112">
          <cell r="BT2112" t="str">
            <v>Páli</v>
          </cell>
        </row>
        <row r="2113">
          <cell r="BT2113" t="str">
            <v>Palkonya</v>
          </cell>
        </row>
        <row r="2114">
          <cell r="BT2114" t="str">
            <v>Pálmajor</v>
          </cell>
        </row>
        <row r="2115">
          <cell r="BT2115" t="str">
            <v>Pálmonostora</v>
          </cell>
        </row>
        <row r="2116">
          <cell r="BT2116" t="str">
            <v>Pálosvörösmart</v>
          </cell>
        </row>
        <row r="2117">
          <cell r="BT2117" t="str">
            <v>Palotabozsok</v>
          </cell>
        </row>
        <row r="2118">
          <cell r="BT2118" t="str">
            <v>Palotás</v>
          </cell>
        </row>
        <row r="2119">
          <cell r="BT2119" t="str">
            <v>Paloznak</v>
          </cell>
        </row>
        <row r="2120">
          <cell r="BT2120" t="str">
            <v>Pamlény</v>
          </cell>
        </row>
        <row r="2121">
          <cell r="BT2121" t="str">
            <v>Pamuk</v>
          </cell>
        </row>
        <row r="2122">
          <cell r="BT2122" t="str">
            <v>Pánd</v>
          </cell>
        </row>
        <row r="2123">
          <cell r="BT2123" t="str">
            <v>Pankasz</v>
          </cell>
        </row>
        <row r="2124">
          <cell r="BT2124" t="str">
            <v>Pannonhalma</v>
          </cell>
        </row>
        <row r="2125">
          <cell r="BT2125" t="str">
            <v>Pányok</v>
          </cell>
        </row>
        <row r="2126">
          <cell r="BT2126" t="str">
            <v>Panyola</v>
          </cell>
        </row>
        <row r="2127">
          <cell r="BT2127" t="str">
            <v>Pap</v>
          </cell>
        </row>
        <row r="2128">
          <cell r="BT2128" t="str">
            <v>Pápa</v>
          </cell>
        </row>
        <row r="2129">
          <cell r="BT2129" t="str">
            <v>Pápadereske</v>
          </cell>
        </row>
        <row r="2130">
          <cell r="BT2130" t="str">
            <v>Pápakovácsi</v>
          </cell>
        </row>
        <row r="2131">
          <cell r="BT2131" t="str">
            <v>Pápasalamon</v>
          </cell>
        </row>
        <row r="2132">
          <cell r="BT2132" t="str">
            <v>Pápateszér</v>
          </cell>
        </row>
        <row r="2133">
          <cell r="BT2133" t="str">
            <v>Papkeszi</v>
          </cell>
        </row>
        <row r="2134">
          <cell r="BT2134" t="str">
            <v>Pápoc</v>
          </cell>
        </row>
        <row r="2135">
          <cell r="BT2135" t="str">
            <v>Papos</v>
          </cell>
        </row>
        <row r="2136">
          <cell r="BT2136" t="str">
            <v>Páprád</v>
          </cell>
        </row>
        <row r="2137">
          <cell r="BT2137" t="str">
            <v>Parád</v>
          </cell>
        </row>
        <row r="2138">
          <cell r="BT2138" t="str">
            <v>Parádsasvár</v>
          </cell>
        </row>
        <row r="2139">
          <cell r="BT2139" t="str">
            <v>Parasznya</v>
          </cell>
        </row>
        <row r="2140">
          <cell r="BT2140" t="str">
            <v>Pári</v>
          </cell>
        </row>
        <row r="2141">
          <cell r="BT2141" t="str">
            <v>Paszab</v>
          </cell>
        </row>
        <row r="2142">
          <cell r="BT2142" t="str">
            <v>Pásztó</v>
          </cell>
        </row>
        <row r="2143">
          <cell r="BT2143" t="str">
            <v>Pásztori</v>
          </cell>
        </row>
        <row r="2144">
          <cell r="BT2144" t="str">
            <v>Pat</v>
          </cell>
        </row>
        <row r="2145">
          <cell r="BT2145" t="str">
            <v>Patak</v>
          </cell>
        </row>
        <row r="2146">
          <cell r="BT2146" t="str">
            <v>Patalom</v>
          </cell>
        </row>
        <row r="2147">
          <cell r="BT2147" t="str">
            <v>Patapoklosi</v>
          </cell>
        </row>
        <row r="2148">
          <cell r="BT2148" t="str">
            <v>Patca</v>
          </cell>
        </row>
        <row r="2149">
          <cell r="BT2149" t="str">
            <v>Pátka</v>
          </cell>
        </row>
        <row r="2150">
          <cell r="BT2150" t="str">
            <v>Patosfa</v>
          </cell>
        </row>
        <row r="2151">
          <cell r="BT2151" t="str">
            <v>Pátroha</v>
          </cell>
        </row>
        <row r="2152">
          <cell r="BT2152" t="str">
            <v>Patvarc</v>
          </cell>
        </row>
        <row r="2153">
          <cell r="BT2153" t="str">
            <v>Páty</v>
          </cell>
        </row>
        <row r="2154">
          <cell r="BT2154" t="str">
            <v>Pátyod</v>
          </cell>
        </row>
        <row r="2155">
          <cell r="BT2155" t="str">
            <v>Pázmánd</v>
          </cell>
        </row>
        <row r="2156">
          <cell r="BT2156" t="str">
            <v>Pázmándfalu</v>
          </cell>
        </row>
        <row r="2157">
          <cell r="BT2157" t="str">
            <v>Pécel</v>
          </cell>
        </row>
        <row r="2158">
          <cell r="BT2158" t="str">
            <v>Pecöl</v>
          </cell>
        </row>
        <row r="2159">
          <cell r="BT2159" t="str">
            <v>Pécs</v>
          </cell>
        </row>
        <row r="2160">
          <cell r="BT2160" t="str">
            <v>Pécsbagota</v>
          </cell>
        </row>
        <row r="2161">
          <cell r="BT2161" t="str">
            <v>Pécsdevecser</v>
          </cell>
        </row>
        <row r="2162">
          <cell r="BT2162" t="str">
            <v>Pécsely</v>
          </cell>
        </row>
        <row r="2163">
          <cell r="BT2163" t="str">
            <v>Pécsudvard</v>
          </cell>
        </row>
        <row r="2164">
          <cell r="BT2164" t="str">
            <v>Pécsvárad</v>
          </cell>
        </row>
        <row r="2165">
          <cell r="BT2165" t="str">
            <v>Pellérd</v>
          </cell>
        </row>
        <row r="2166">
          <cell r="BT2166" t="str">
            <v>Pély</v>
          </cell>
        </row>
        <row r="2167">
          <cell r="BT2167" t="str">
            <v>Penc</v>
          </cell>
        </row>
        <row r="2168">
          <cell r="BT2168" t="str">
            <v>Penészlek</v>
          </cell>
        </row>
        <row r="2169">
          <cell r="BT2169" t="str">
            <v>Pénzesgyőr</v>
          </cell>
        </row>
        <row r="2170">
          <cell r="BT2170" t="str">
            <v>Penyige</v>
          </cell>
        </row>
        <row r="2171">
          <cell r="BT2171" t="str">
            <v>Pér</v>
          </cell>
        </row>
        <row r="2172">
          <cell r="BT2172" t="str">
            <v>Perbál</v>
          </cell>
        </row>
        <row r="2173">
          <cell r="BT2173" t="str">
            <v>Pere</v>
          </cell>
        </row>
        <row r="2174">
          <cell r="BT2174" t="str">
            <v>Perecse</v>
          </cell>
        </row>
        <row r="2175">
          <cell r="BT2175" t="str">
            <v>Pereked</v>
          </cell>
        </row>
        <row r="2176">
          <cell r="BT2176" t="str">
            <v>Perenye</v>
          </cell>
        </row>
        <row r="2177">
          <cell r="BT2177" t="str">
            <v>Peresznye</v>
          </cell>
        </row>
        <row r="2178">
          <cell r="BT2178" t="str">
            <v>Pereszteg</v>
          </cell>
        </row>
        <row r="2179">
          <cell r="BT2179" t="str">
            <v>Perkáta</v>
          </cell>
        </row>
        <row r="2180">
          <cell r="BT2180" t="str">
            <v>Perkupa</v>
          </cell>
        </row>
        <row r="2181">
          <cell r="BT2181" t="str">
            <v>Perőcsény</v>
          </cell>
        </row>
        <row r="2182">
          <cell r="BT2182" t="str">
            <v>Peterd</v>
          </cell>
        </row>
        <row r="2183">
          <cell r="BT2183" t="str">
            <v>Péterhida</v>
          </cell>
        </row>
        <row r="2184">
          <cell r="BT2184" t="str">
            <v>Péteri</v>
          </cell>
        </row>
        <row r="2185">
          <cell r="BT2185" t="str">
            <v>Pétervására</v>
          </cell>
        </row>
        <row r="2186">
          <cell r="BT2186" t="str">
            <v>Pétfürdő</v>
          </cell>
        </row>
        <row r="2187">
          <cell r="BT2187" t="str">
            <v>Pethőhenye</v>
          </cell>
        </row>
        <row r="2188">
          <cell r="BT2188" t="str">
            <v>Petneháza</v>
          </cell>
        </row>
        <row r="2189">
          <cell r="BT2189" t="str">
            <v>Petőfibánya</v>
          </cell>
        </row>
        <row r="2190">
          <cell r="BT2190" t="str">
            <v>Petőfiszállás</v>
          </cell>
        </row>
        <row r="2191">
          <cell r="BT2191" t="str">
            <v>Petőháza</v>
          </cell>
        </row>
        <row r="2192">
          <cell r="BT2192" t="str">
            <v>Petőmihályfa</v>
          </cell>
        </row>
        <row r="2193">
          <cell r="BT2193" t="str">
            <v>Petrikeresztúr</v>
          </cell>
        </row>
        <row r="2194">
          <cell r="BT2194" t="str">
            <v>Petrivente</v>
          </cell>
        </row>
        <row r="2195">
          <cell r="BT2195" t="str">
            <v>Pettend</v>
          </cell>
        </row>
        <row r="2196">
          <cell r="BT2196" t="str">
            <v>Piliny</v>
          </cell>
        </row>
        <row r="2197">
          <cell r="BT2197" t="str">
            <v>Pilis</v>
          </cell>
        </row>
        <row r="2198">
          <cell r="BT2198" t="str">
            <v>Pilisborosjenő</v>
          </cell>
        </row>
        <row r="2199">
          <cell r="BT2199" t="str">
            <v>Piliscsaba</v>
          </cell>
        </row>
        <row r="2200">
          <cell r="BT2200" t="str">
            <v>Piliscsév</v>
          </cell>
        </row>
        <row r="2201">
          <cell r="BT2201" t="str">
            <v>Pilisjászfalu</v>
          </cell>
        </row>
        <row r="2202">
          <cell r="BT2202" t="str">
            <v>Pilismarót</v>
          </cell>
        </row>
        <row r="2203">
          <cell r="BT2203" t="str">
            <v>Pilisvörösvár</v>
          </cell>
        </row>
        <row r="2204">
          <cell r="BT2204" t="str">
            <v>Pilisszántó</v>
          </cell>
        </row>
        <row r="2205">
          <cell r="BT2205" t="str">
            <v>Pilisszentiván</v>
          </cell>
        </row>
        <row r="2206">
          <cell r="BT2206" t="str">
            <v>Pilisszentkereszt</v>
          </cell>
        </row>
        <row r="2207">
          <cell r="BT2207" t="str">
            <v>Pilisszentlászló</v>
          </cell>
        </row>
        <row r="2208">
          <cell r="BT2208" t="str">
            <v>Pincehely</v>
          </cell>
        </row>
        <row r="2209">
          <cell r="BT2209" t="str">
            <v>Pinkamindszent</v>
          </cell>
        </row>
        <row r="2210">
          <cell r="BT2210" t="str">
            <v>Pinnye</v>
          </cell>
        </row>
        <row r="2211">
          <cell r="BT2211" t="str">
            <v>Piricse</v>
          </cell>
        </row>
        <row r="2212">
          <cell r="BT2212" t="str">
            <v>Pirtó</v>
          </cell>
        </row>
        <row r="2213">
          <cell r="BT2213" t="str">
            <v>Piskó</v>
          </cell>
        </row>
        <row r="2214">
          <cell r="BT2214" t="str">
            <v>Pitvaros</v>
          </cell>
        </row>
        <row r="2215">
          <cell r="BT2215" t="str">
            <v>Pócsa</v>
          </cell>
        </row>
        <row r="2216">
          <cell r="BT2216" t="str">
            <v>Pocsaj</v>
          </cell>
        </row>
        <row r="2217">
          <cell r="BT2217" t="str">
            <v>Pócsmegyer</v>
          </cell>
        </row>
        <row r="2218">
          <cell r="BT2218" t="str">
            <v>Pócspetri</v>
          </cell>
        </row>
        <row r="2219">
          <cell r="BT2219" t="str">
            <v>Pogány</v>
          </cell>
        </row>
        <row r="2220">
          <cell r="BT2220" t="str">
            <v>Pogányszentpéter</v>
          </cell>
        </row>
        <row r="2221">
          <cell r="BT2221" t="str">
            <v>Pókaszepetk</v>
          </cell>
        </row>
        <row r="2222">
          <cell r="BT2222" t="str">
            <v>Polány</v>
          </cell>
        </row>
        <row r="2223">
          <cell r="BT2223" t="str">
            <v>Polgár</v>
          </cell>
        </row>
        <row r="2224">
          <cell r="BT2224" t="str">
            <v>Polgárdi</v>
          </cell>
        </row>
        <row r="2225">
          <cell r="BT2225" t="str">
            <v>Pomáz</v>
          </cell>
        </row>
        <row r="2226">
          <cell r="BT2226" t="str">
            <v>Porcsalma</v>
          </cell>
        </row>
        <row r="2227">
          <cell r="BT2227" t="str">
            <v>Pornóapáti</v>
          </cell>
        </row>
        <row r="2228">
          <cell r="BT2228" t="str">
            <v>Poroszló</v>
          </cell>
        </row>
        <row r="2229">
          <cell r="BT2229" t="str">
            <v>Porpác</v>
          </cell>
        </row>
        <row r="2230">
          <cell r="BT2230" t="str">
            <v>Porrog</v>
          </cell>
        </row>
        <row r="2231">
          <cell r="BT2231" t="str">
            <v>Porrogszentkirály</v>
          </cell>
        </row>
        <row r="2232">
          <cell r="BT2232" t="str">
            <v>Porrogszentpál</v>
          </cell>
        </row>
        <row r="2233">
          <cell r="BT2233" t="str">
            <v>Pórszombat</v>
          </cell>
        </row>
        <row r="2234">
          <cell r="BT2234" t="str">
            <v>Porva</v>
          </cell>
        </row>
        <row r="2235">
          <cell r="BT2235" t="str">
            <v>Pósfa</v>
          </cell>
        </row>
        <row r="2236">
          <cell r="BT2236" t="str">
            <v>Potony</v>
          </cell>
        </row>
        <row r="2237">
          <cell r="BT2237" t="str">
            <v>Potyond</v>
          </cell>
        </row>
        <row r="2238">
          <cell r="BT2238" t="str">
            <v>Pölöske</v>
          </cell>
        </row>
        <row r="2239">
          <cell r="BT2239" t="str">
            <v>Pölöskefő</v>
          </cell>
        </row>
        <row r="2240">
          <cell r="BT2240" t="str">
            <v>Pörböly</v>
          </cell>
        </row>
        <row r="2241">
          <cell r="BT2241" t="str">
            <v>Pördefölde</v>
          </cell>
        </row>
        <row r="2242">
          <cell r="BT2242" t="str">
            <v>Pötréte</v>
          </cell>
        </row>
        <row r="2243">
          <cell r="BT2243" t="str">
            <v>Prügy</v>
          </cell>
        </row>
        <row r="2244">
          <cell r="BT2244" t="str">
            <v>Pula</v>
          </cell>
        </row>
        <row r="2245">
          <cell r="BT2245" t="str">
            <v>Pusztaapáti</v>
          </cell>
        </row>
        <row r="2246">
          <cell r="BT2246" t="str">
            <v>Pusztaberki</v>
          </cell>
        </row>
        <row r="2247">
          <cell r="BT2247" t="str">
            <v>Pusztacsalád</v>
          </cell>
        </row>
        <row r="2248">
          <cell r="BT2248" t="str">
            <v>Pusztacsó</v>
          </cell>
        </row>
        <row r="2249">
          <cell r="BT2249" t="str">
            <v>Pusztadobos</v>
          </cell>
        </row>
        <row r="2250">
          <cell r="BT2250" t="str">
            <v>Pusztaederics</v>
          </cell>
        </row>
        <row r="2251">
          <cell r="BT2251" t="str">
            <v>Pusztafalu</v>
          </cell>
        </row>
        <row r="2252">
          <cell r="BT2252" t="str">
            <v>Pusztaföldvár</v>
          </cell>
        </row>
        <row r="2253">
          <cell r="BT2253" t="str">
            <v>Pusztahencse</v>
          </cell>
        </row>
        <row r="2254">
          <cell r="BT2254" t="str">
            <v>Pusztakovácsi</v>
          </cell>
        </row>
        <row r="2255">
          <cell r="BT2255" t="str">
            <v>Pusztamagyaród</v>
          </cell>
        </row>
        <row r="2256">
          <cell r="BT2256" t="str">
            <v>Pusztamérges</v>
          </cell>
        </row>
        <row r="2257">
          <cell r="BT2257" t="str">
            <v>Pusztamiske</v>
          </cell>
        </row>
        <row r="2258">
          <cell r="BT2258" t="str">
            <v>Pusztamonostor</v>
          </cell>
        </row>
        <row r="2259">
          <cell r="BT2259" t="str">
            <v>Pusztaottlaka</v>
          </cell>
        </row>
        <row r="2260">
          <cell r="BT2260" t="str">
            <v>Pusztaradvány</v>
          </cell>
        </row>
        <row r="2261">
          <cell r="BT2261" t="str">
            <v>Pusztaszabolcs</v>
          </cell>
        </row>
        <row r="2262">
          <cell r="BT2262" t="str">
            <v>Pusztaszemes</v>
          </cell>
        </row>
        <row r="2263">
          <cell r="BT2263" t="str">
            <v>Pusztaszentlászló</v>
          </cell>
        </row>
        <row r="2264">
          <cell r="BT2264" t="str">
            <v>Pusztaszer</v>
          </cell>
        </row>
        <row r="2265">
          <cell r="BT2265" t="str">
            <v>Pusztavacs</v>
          </cell>
        </row>
        <row r="2266">
          <cell r="BT2266" t="str">
            <v>Pusztavám</v>
          </cell>
        </row>
        <row r="2267">
          <cell r="BT2267" t="str">
            <v>Pusztazámor</v>
          </cell>
        </row>
        <row r="2268">
          <cell r="BT2268" t="str">
            <v>Putnok</v>
          </cell>
        </row>
        <row r="2269">
          <cell r="BT2269" t="str">
            <v>Püski</v>
          </cell>
        </row>
        <row r="2270">
          <cell r="BT2270" t="str">
            <v>Püspökhatvan</v>
          </cell>
        </row>
        <row r="2271">
          <cell r="BT2271" t="str">
            <v>Püspökladány</v>
          </cell>
        </row>
        <row r="2272">
          <cell r="BT2272" t="str">
            <v>Püspökmolnári</v>
          </cell>
        </row>
        <row r="2273">
          <cell r="BT2273" t="str">
            <v>Püspökszilágy</v>
          </cell>
        </row>
        <row r="2274">
          <cell r="BT2274" t="str">
            <v>Rábacsanak</v>
          </cell>
        </row>
        <row r="2275">
          <cell r="BT2275" t="str">
            <v>Rábacsécsény</v>
          </cell>
        </row>
        <row r="2276">
          <cell r="BT2276" t="str">
            <v>Rábagyarmat</v>
          </cell>
        </row>
        <row r="2277">
          <cell r="BT2277" t="str">
            <v>Rábahídvég</v>
          </cell>
        </row>
        <row r="2278">
          <cell r="BT2278" t="str">
            <v>Rábakecöl</v>
          </cell>
        </row>
        <row r="2279">
          <cell r="BT2279" t="str">
            <v>Rábapatona</v>
          </cell>
        </row>
        <row r="2280">
          <cell r="BT2280" t="str">
            <v>Rábapaty</v>
          </cell>
        </row>
        <row r="2281">
          <cell r="BT2281" t="str">
            <v>Rábapordány</v>
          </cell>
        </row>
        <row r="2282">
          <cell r="BT2282" t="str">
            <v>Rábasebes</v>
          </cell>
        </row>
        <row r="2283">
          <cell r="BT2283" t="str">
            <v>Rábaszentandrás</v>
          </cell>
        </row>
        <row r="2284">
          <cell r="BT2284" t="str">
            <v>Rábaszentmihály</v>
          </cell>
        </row>
        <row r="2285">
          <cell r="BT2285" t="str">
            <v>Rábaszentmiklós</v>
          </cell>
        </row>
        <row r="2286">
          <cell r="BT2286" t="str">
            <v>Rábatamási</v>
          </cell>
        </row>
        <row r="2287">
          <cell r="BT2287" t="str">
            <v>Rábatöttös</v>
          </cell>
        </row>
        <row r="2288">
          <cell r="BT2288" t="str">
            <v>Rábcakapi</v>
          </cell>
        </row>
        <row r="2289">
          <cell r="BT2289" t="str">
            <v>Rácalmás</v>
          </cell>
        </row>
        <row r="2290">
          <cell r="BT2290" t="str">
            <v>Ráckeresztúr</v>
          </cell>
        </row>
        <row r="2291">
          <cell r="BT2291" t="str">
            <v>Ráckeve</v>
          </cell>
        </row>
        <row r="2292">
          <cell r="BT2292" t="str">
            <v>Rád</v>
          </cell>
        </row>
        <row r="2293">
          <cell r="BT2293" t="str">
            <v>Rádfalva</v>
          </cell>
        </row>
        <row r="2294">
          <cell r="BT2294" t="str">
            <v>Rádóckölked</v>
          </cell>
        </row>
        <row r="2295">
          <cell r="BT2295" t="str">
            <v>Radostyán</v>
          </cell>
        </row>
        <row r="2296">
          <cell r="BT2296" t="str">
            <v>Ragály</v>
          </cell>
        </row>
        <row r="2297">
          <cell r="BT2297" t="str">
            <v>Rajka</v>
          </cell>
        </row>
        <row r="2298">
          <cell r="BT2298" t="str">
            <v>Rakaca</v>
          </cell>
        </row>
        <row r="2299">
          <cell r="BT2299" t="str">
            <v>Rakacaszend</v>
          </cell>
        </row>
        <row r="2300">
          <cell r="BT2300" t="str">
            <v>Rakamaz</v>
          </cell>
        </row>
        <row r="2301">
          <cell r="BT2301" t="str">
            <v>Rákóczibánya</v>
          </cell>
        </row>
        <row r="2302">
          <cell r="BT2302" t="str">
            <v>Rákóczifalva</v>
          </cell>
        </row>
        <row r="2303">
          <cell r="BT2303" t="str">
            <v>Rákócziújfalu</v>
          </cell>
        </row>
        <row r="2304">
          <cell r="BT2304" t="str">
            <v>Ráksi</v>
          </cell>
        </row>
        <row r="2305">
          <cell r="BT2305" t="str">
            <v>Ramocsa</v>
          </cell>
        </row>
        <row r="2306">
          <cell r="BT2306" t="str">
            <v>Ramocsaháza</v>
          </cell>
        </row>
        <row r="2307">
          <cell r="BT2307" t="str">
            <v>Rápolt</v>
          </cell>
        </row>
        <row r="2308">
          <cell r="BT2308" t="str">
            <v>Raposka</v>
          </cell>
        </row>
        <row r="2309">
          <cell r="BT2309" t="str">
            <v>Rásonysápberencs</v>
          </cell>
        </row>
        <row r="2310">
          <cell r="BT2310" t="str">
            <v>Rátka</v>
          </cell>
        </row>
        <row r="2311">
          <cell r="BT2311" t="str">
            <v>Rátót</v>
          </cell>
        </row>
        <row r="2312">
          <cell r="BT2312" t="str">
            <v>Ravazd</v>
          </cell>
        </row>
        <row r="2313">
          <cell r="BT2313" t="str">
            <v>Recsk</v>
          </cell>
        </row>
        <row r="2314">
          <cell r="BT2314" t="str">
            <v>Réde</v>
          </cell>
        </row>
        <row r="2315">
          <cell r="BT2315" t="str">
            <v>Rédics</v>
          </cell>
        </row>
        <row r="2316">
          <cell r="BT2316" t="str">
            <v>Regéc</v>
          </cell>
        </row>
        <row r="2317">
          <cell r="BT2317" t="str">
            <v>Regenye</v>
          </cell>
        </row>
        <row r="2318">
          <cell r="BT2318" t="str">
            <v>Regöly</v>
          </cell>
        </row>
        <row r="2319">
          <cell r="BT2319" t="str">
            <v>Rém</v>
          </cell>
        </row>
        <row r="2320">
          <cell r="BT2320" t="str">
            <v>Remeteszőlős</v>
          </cell>
        </row>
        <row r="2321">
          <cell r="BT2321" t="str">
            <v>Répáshuta</v>
          </cell>
        </row>
        <row r="2322">
          <cell r="BT2322" t="str">
            <v>Répcelak</v>
          </cell>
        </row>
        <row r="2323">
          <cell r="BT2323" t="str">
            <v>Répceszemere</v>
          </cell>
        </row>
        <row r="2324">
          <cell r="BT2324" t="str">
            <v>Répceszentgyörgy</v>
          </cell>
        </row>
        <row r="2325">
          <cell r="BT2325" t="str">
            <v>Répcevis</v>
          </cell>
        </row>
        <row r="2326">
          <cell r="BT2326" t="str">
            <v>Resznek</v>
          </cell>
        </row>
        <row r="2327">
          <cell r="BT2327" t="str">
            <v>Rétalap</v>
          </cell>
        </row>
        <row r="2328">
          <cell r="BT2328" t="str">
            <v>Rétközberencs</v>
          </cell>
        </row>
        <row r="2329">
          <cell r="BT2329" t="str">
            <v>Rétság</v>
          </cell>
        </row>
        <row r="2330">
          <cell r="BT2330" t="str">
            <v>Révfülöp</v>
          </cell>
        </row>
        <row r="2331">
          <cell r="BT2331" t="str">
            <v>Révleányvár</v>
          </cell>
        </row>
        <row r="2332">
          <cell r="BT2332" t="str">
            <v>Rezi</v>
          </cell>
        </row>
        <row r="2333">
          <cell r="BT2333" t="str">
            <v>Ricse</v>
          </cell>
        </row>
        <row r="2334">
          <cell r="BT2334" t="str">
            <v>Rigács</v>
          </cell>
        </row>
        <row r="2335">
          <cell r="BT2335" t="str">
            <v>Rigyác</v>
          </cell>
        </row>
        <row r="2336">
          <cell r="BT2336" t="str">
            <v>Rimóc</v>
          </cell>
        </row>
        <row r="2337">
          <cell r="BT2337" t="str">
            <v>Rinyabesenyő</v>
          </cell>
        </row>
        <row r="2338">
          <cell r="BT2338" t="str">
            <v>Rinyakovácsi</v>
          </cell>
        </row>
        <row r="2339">
          <cell r="BT2339" t="str">
            <v>Rinyaszentkirály</v>
          </cell>
        </row>
        <row r="2340">
          <cell r="BT2340" t="str">
            <v>Rinyaújlak</v>
          </cell>
        </row>
        <row r="2341">
          <cell r="BT2341" t="str">
            <v>Rinyaújnép</v>
          </cell>
        </row>
        <row r="2342">
          <cell r="BT2342" t="str">
            <v>Rohod</v>
          </cell>
        </row>
        <row r="2343">
          <cell r="BT2343" t="str">
            <v>Románd</v>
          </cell>
        </row>
        <row r="2344">
          <cell r="BT2344" t="str">
            <v>Romhány</v>
          </cell>
        </row>
        <row r="2345">
          <cell r="BT2345" t="str">
            <v>Romonya</v>
          </cell>
        </row>
        <row r="2346">
          <cell r="BT2346" t="str">
            <v>Rózsafa</v>
          </cell>
        </row>
        <row r="2347">
          <cell r="BT2347" t="str">
            <v>Rozsály</v>
          </cell>
        </row>
        <row r="2348">
          <cell r="BT2348" t="str">
            <v>Rózsaszentmárton</v>
          </cell>
        </row>
        <row r="2349">
          <cell r="BT2349" t="str">
            <v>Röjtökmuzsaj</v>
          </cell>
        </row>
        <row r="2350">
          <cell r="BT2350" t="str">
            <v>Rönök</v>
          </cell>
        </row>
        <row r="2351">
          <cell r="BT2351" t="str">
            <v>Röszke</v>
          </cell>
        </row>
        <row r="2352">
          <cell r="BT2352" t="str">
            <v>Rudabánya</v>
          </cell>
        </row>
        <row r="2353">
          <cell r="BT2353" t="str">
            <v>Rudolftelep</v>
          </cell>
        </row>
        <row r="2354">
          <cell r="BT2354" t="str">
            <v>Rum</v>
          </cell>
        </row>
        <row r="2355">
          <cell r="BT2355" t="str">
            <v>Ruzsa</v>
          </cell>
        </row>
        <row r="2356">
          <cell r="BT2356" t="str">
            <v>Ságújfalu</v>
          </cell>
        </row>
        <row r="2357">
          <cell r="BT2357" t="str">
            <v>Ságvár</v>
          </cell>
        </row>
        <row r="2358">
          <cell r="BT2358" t="str">
            <v>Sajóbábony</v>
          </cell>
        </row>
        <row r="2359">
          <cell r="BT2359" t="str">
            <v>Sajóecseg</v>
          </cell>
        </row>
        <row r="2360">
          <cell r="BT2360" t="str">
            <v>Sajógalgóc</v>
          </cell>
        </row>
        <row r="2361">
          <cell r="BT2361" t="str">
            <v>Sajóhídvég</v>
          </cell>
        </row>
        <row r="2362">
          <cell r="BT2362" t="str">
            <v>Sajóivánka</v>
          </cell>
        </row>
        <row r="2363">
          <cell r="BT2363" t="str">
            <v>Sajókápolna</v>
          </cell>
        </row>
        <row r="2364">
          <cell r="BT2364" t="str">
            <v>Sajókaza</v>
          </cell>
        </row>
        <row r="2365">
          <cell r="BT2365" t="str">
            <v>Sajókeresztúr</v>
          </cell>
        </row>
        <row r="2366">
          <cell r="BT2366" t="str">
            <v>Sajólád</v>
          </cell>
        </row>
        <row r="2367">
          <cell r="BT2367" t="str">
            <v>Sajólászlófalva</v>
          </cell>
        </row>
        <row r="2368">
          <cell r="BT2368" t="str">
            <v>Sajómercse</v>
          </cell>
        </row>
        <row r="2369">
          <cell r="BT2369" t="str">
            <v>Sajónémeti</v>
          </cell>
        </row>
        <row r="2370">
          <cell r="BT2370" t="str">
            <v>Sajóörös</v>
          </cell>
        </row>
        <row r="2371">
          <cell r="BT2371" t="str">
            <v>Sajópálfala</v>
          </cell>
        </row>
        <row r="2372">
          <cell r="BT2372" t="str">
            <v>Sajópetri</v>
          </cell>
        </row>
        <row r="2373">
          <cell r="BT2373" t="str">
            <v>Sajópüspöki</v>
          </cell>
        </row>
        <row r="2374">
          <cell r="BT2374" t="str">
            <v>Sajósenye</v>
          </cell>
        </row>
        <row r="2375">
          <cell r="BT2375" t="str">
            <v>Sajószentpéter</v>
          </cell>
        </row>
        <row r="2376">
          <cell r="BT2376" t="str">
            <v>Sajószöged</v>
          </cell>
        </row>
        <row r="2377">
          <cell r="BT2377" t="str">
            <v>Sajóvámos</v>
          </cell>
        </row>
        <row r="2378">
          <cell r="BT2378" t="str">
            <v>Sajóvelezd</v>
          </cell>
        </row>
        <row r="2379">
          <cell r="BT2379" t="str">
            <v>Sajtoskál</v>
          </cell>
        </row>
        <row r="2380">
          <cell r="BT2380" t="str">
            <v>Salföld</v>
          </cell>
        </row>
        <row r="2381">
          <cell r="BT2381" t="str">
            <v>Salgótarján</v>
          </cell>
        </row>
        <row r="2382">
          <cell r="BT2382" t="str">
            <v>Salköveskút</v>
          </cell>
        </row>
        <row r="2383">
          <cell r="BT2383" t="str">
            <v>Salomvár</v>
          </cell>
        </row>
        <row r="2384">
          <cell r="BT2384" t="str">
            <v>Sály</v>
          </cell>
        </row>
        <row r="2385">
          <cell r="BT2385" t="str">
            <v>Sámod</v>
          </cell>
        </row>
        <row r="2386">
          <cell r="BT2386" t="str">
            <v>Sámsonháza</v>
          </cell>
        </row>
        <row r="2387">
          <cell r="BT2387" t="str">
            <v>Sand</v>
          </cell>
        </row>
        <row r="2388">
          <cell r="BT2388" t="str">
            <v>Sándorfalva</v>
          </cell>
        </row>
        <row r="2389">
          <cell r="BT2389" t="str">
            <v>Sántos</v>
          </cell>
        </row>
        <row r="2390">
          <cell r="BT2390" t="str">
            <v>Sáp</v>
          </cell>
        </row>
        <row r="2391">
          <cell r="BT2391" t="str">
            <v>Sáránd</v>
          </cell>
        </row>
        <row r="2392">
          <cell r="BT2392" t="str">
            <v>Sárazsadány</v>
          </cell>
        </row>
        <row r="2393">
          <cell r="BT2393" t="str">
            <v>Sárbogárd</v>
          </cell>
        </row>
        <row r="2394">
          <cell r="BT2394" t="str">
            <v>Sáregres</v>
          </cell>
        </row>
        <row r="2395">
          <cell r="BT2395" t="str">
            <v>Sárfimizdó</v>
          </cell>
        </row>
        <row r="2396">
          <cell r="BT2396" t="str">
            <v>Sárhida</v>
          </cell>
        </row>
        <row r="2397">
          <cell r="BT2397" t="str">
            <v>Sárisáp</v>
          </cell>
        </row>
        <row r="2398">
          <cell r="BT2398" t="str">
            <v>Sarkad</v>
          </cell>
        </row>
        <row r="2399">
          <cell r="BT2399" t="str">
            <v>Sarkadkeresztúr</v>
          </cell>
        </row>
        <row r="2400">
          <cell r="BT2400" t="str">
            <v>Sárkeresztes</v>
          </cell>
        </row>
        <row r="2401">
          <cell r="BT2401" t="str">
            <v>Sárkeresztúr</v>
          </cell>
        </row>
        <row r="2402">
          <cell r="BT2402" t="str">
            <v>Sárkeszi</v>
          </cell>
        </row>
        <row r="2403">
          <cell r="BT2403" t="str">
            <v>Sármellék</v>
          </cell>
        </row>
        <row r="2404">
          <cell r="BT2404" t="str">
            <v>Sárok</v>
          </cell>
        </row>
        <row r="2405">
          <cell r="BT2405" t="str">
            <v>Sárosd</v>
          </cell>
        </row>
        <row r="2406">
          <cell r="BT2406" t="str">
            <v>Sárospatak</v>
          </cell>
        </row>
        <row r="2407">
          <cell r="BT2407" t="str">
            <v>Sárpilis</v>
          </cell>
        </row>
        <row r="2408">
          <cell r="BT2408" t="str">
            <v>Sárrétudvari</v>
          </cell>
        </row>
        <row r="2409">
          <cell r="BT2409" t="str">
            <v>Sarród</v>
          </cell>
        </row>
        <row r="2410">
          <cell r="BT2410" t="str">
            <v>Sárszentágota</v>
          </cell>
        </row>
        <row r="2411">
          <cell r="BT2411" t="str">
            <v>Sárszentlőrinc</v>
          </cell>
        </row>
        <row r="2412">
          <cell r="BT2412" t="str">
            <v>Sárszentmihály</v>
          </cell>
        </row>
        <row r="2413">
          <cell r="BT2413" t="str">
            <v>Sarud</v>
          </cell>
        </row>
        <row r="2414">
          <cell r="BT2414" t="str">
            <v>Sárvár</v>
          </cell>
        </row>
        <row r="2415">
          <cell r="BT2415" t="str">
            <v>Sásd</v>
          </cell>
        </row>
        <row r="2416">
          <cell r="BT2416" t="str">
            <v>Sáska</v>
          </cell>
        </row>
        <row r="2417">
          <cell r="BT2417" t="str">
            <v>Sáta</v>
          </cell>
        </row>
        <row r="2418">
          <cell r="BT2418" t="str">
            <v>Sátoraljaújhely</v>
          </cell>
        </row>
        <row r="2419">
          <cell r="BT2419" t="str">
            <v>Sátorhely</v>
          </cell>
        </row>
        <row r="2420">
          <cell r="BT2420" t="str">
            <v>Sávoly</v>
          </cell>
        </row>
        <row r="2421">
          <cell r="BT2421" t="str">
            <v>Sé</v>
          </cell>
        </row>
        <row r="2422">
          <cell r="BT2422" t="str">
            <v>Segesd</v>
          </cell>
        </row>
        <row r="2423">
          <cell r="BT2423" t="str">
            <v>Selyeb</v>
          </cell>
        </row>
        <row r="2424">
          <cell r="BT2424" t="str">
            <v>Sellye</v>
          </cell>
        </row>
        <row r="2425">
          <cell r="BT2425" t="str">
            <v>Semjén</v>
          </cell>
        </row>
        <row r="2426">
          <cell r="BT2426" t="str">
            <v>Semjénháza</v>
          </cell>
        </row>
        <row r="2427">
          <cell r="BT2427" t="str">
            <v>Sénye</v>
          </cell>
        </row>
        <row r="2428">
          <cell r="BT2428" t="str">
            <v>Sényő</v>
          </cell>
        </row>
        <row r="2429">
          <cell r="BT2429" t="str">
            <v>Seregélyes</v>
          </cell>
        </row>
        <row r="2430">
          <cell r="BT2430" t="str">
            <v>Serényfalva</v>
          </cell>
        </row>
        <row r="2431">
          <cell r="BT2431" t="str">
            <v>Sérsekszőlős</v>
          </cell>
        </row>
        <row r="2432">
          <cell r="BT2432" t="str">
            <v>Sikátor</v>
          </cell>
        </row>
        <row r="2433">
          <cell r="BT2433" t="str">
            <v>Siklós</v>
          </cell>
        </row>
        <row r="2434">
          <cell r="BT2434" t="str">
            <v>Siklósbodony</v>
          </cell>
        </row>
        <row r="2435">
          <cell r="BT2435" t="str">
            <v>Siklósnagyfalu</v>
          </cell>
        </row>
        <row r="2436">
          <cell r="BT2436" t="str">
            <v>Sima</v>
          </cell>
        </row>
        <row r="2437">
          <cell r="BT2437" t="str">
            <v>Simaság</v>
          </cell>
        </row>
        <row r="2438">
          <cell r="BT2438" t="str">
            <v>Simonfa</v>
          </cell>
        </row>
        <row r="2439">
          <cell r="BT2439" t="str">
            <v>Simontornya</v>
          </cell>
        </row>
        <row r="2440">
          <cell r="BT2440" t="str">
            <v>Sióagárd</v>
          </cell>
        </row>
        <row r="2441">
          <cell r="BT2441" t="str">
            <v>Siófok</v>
          </cell>
        </row>
        <row r="2442">
          <cell r="BT2442" t="str">
            <v>Siójut</v>
          </cell>
        </row>
        <row r="2443">
          <cell r="BT2443" t="str">
            <v>Sirok</v>
          </cell>
        </row>
        <row r="2444">
          <cell r="BT2444" t="str">
            <v>Sitke</v>
          </cell>
        </row>
        <row r="2445">
          <cell r="BT2445" t="str">
            <v>Sobor</v>
          </cell>
        </row>
        <row r="2446">
          <cell r="BT2446" t="str">
            <v>Sokorópátka</v>
          </cell>
        </row>
        <row r="2447">
          <cell r="BT2447" t="str">
            <v>Solt</v>
          </cell>
        </row>
        <row r="2448">
          <cell r="BT2448" t="str">
            <v>Soltszentimre</v>
          </cell>
        </row>
        <row r="2449">
          <cell r="BT2449" t="str">
            <v>Soltvadkert</v>
          </cell>
        </row>
        <row r="2450">
          <cell r="BT2450" t="str">
            <v>Sóly</v>
          </cell>
        </row>
        <row r="2451">
          <cell r="BT2451" t="str">
            <v>Solymár</v>
          </cell>
        </row>
        <row r="2452">
          <cell r="BT2452" t="str">
            <v>Som</v>
          </cell>
        </row>
        <row r="2453">
          <cell r="BT2453" t="str">
            <v>Somberek</v>
          </cell>
        </row>
        <row r="2454">
          <cell r="BT2454" t="str">
            <v>Somlójenő</v>
          </cell>
        </row>
        <row r="2455">
          <cell r="BT2455" t="str">
            <v>Somlószőlős</v>
          </cell>
        </row>
        <row r="2456">
          <cell r="BT2456" t="str">
            <v>Somlóvásárhely</v>
          </cell>
        </row>
        <row r="2457">
          <cell r="BT2457" t="str">
            <v>Somlóvecse</v>
          </cell>
        </row>
        <row r="2458">
          <cell r="BT2458" t="str">
            <v>Somodor</v>
          </cell>
        </row>
        <row r="2459">
          <cell r="BT2459" t="str">
            <v>Somogyacsa</v>
          </cell>
        </row>
        <row r="2460">
          <cell r="BT2460" t="str">
            <v>Somogyapáti</v>
          </cell>
        </row>
        <row r="2461">
          <cell r="BT2461" t="str">
            <v>Somogyaracs</v>
          </cell>
        </row>
        <row r="2462">
          <cell r="BT2462" t="str">
            <v>Somogyaszaló</v>
          </cell>
        </row>
        <row r="2463">
          <cell r="BT2463" t="str">
            <v>Somogybabod</v>
          </cell>
        </row>
        <row r="2464">
          <cell r="BT2464" t="str">
            <v>Somogybükkösd</v>
          </cell>
        </row>
        <row r="2465">
          <cell r="BT2465" t="str">
            <v>Somogycsicsó</v>
          </cell>
        </row>
        <row r="2466">
          <cell r="BT2466" t="str">
            <v>Somogydöröcske</v>
          </cell>
        </row>
        <row r="2467">
          <cell r="BT2467" t="str">
            <v>Somogyegres</v>
          </cell>
        </row>
        <row r="2468">
          <cell r="BT2468" t="str">
            <v>Somogyfajsz</v>
          </cell>
        </row>
        <row r="2469">
          <cell r="BT2469" t="str">
            <v>Somogygeszti</v>
          </cell>
        </row>
        <row r="2470">
          <cell r="BT2470" t="str">
            <v>Somogyhárságy</v>
          </cell>
        </row>
        <row r="2471">
          <cell r="BT2471" t="str">
            <v>Somogyhatvan</v>
          </cell>
        </row>
        <row r="2472">
          <cell r="BT2472" t="str">
            <v>Somogyjád</v>
          </cell>
        </row>
        <row r="2473">
          <cell r="BT2473" t="str">
            <v>Somogymeggyes</v>
          </cell>
        </row>
        <row r="2474">
          <cell r="BT2474" t="str">
            <v>Somogysámson</v>
          </cell>
        </row>
        <row r="2475">
          <cell r="BT2475" t="str">
            <v>Somogysárd</v>
          </cell>
        </row>
        <row r="2476">
          <cell r="BT2476" t="str">
            <v>Somogysimonyi</v>
          </cell>
        </row>
        <row r="2477">
          <cell r="BT2477" t="str">
            <v>Somogyszentpál</v>
          </cell>
        </row>
        <row r="2478">
          <cell r="BT2478" t="str">
            <v>Somogyszil</v>
          </cell>
        </row>
        <row r="2479">
          <cell r="BT2479" t="str">
            <v>Somogyszob</v>
          </cell>
        </row>
        <row r="2480">
          <cell r="BT2480" t="str">
            <v>Somogytúr</v>
          </cell>
        </row>
        <row r="2481">
          <cell r="BT2481" t="str">
            <v>Somogyudvarhely</v>
          </cell>
        </row>
        <row r="2482">
          <cell r="BT2482" t="str">
            <v>Somogyvámos</v>
          </cell>
        </row>
        <row r="2483">
          <cell r="BT2483" t="str">
            <v>Somogyvár</v>
          </cell>
        </row>
        <row r="2484">
          <cell r="BT2484" t="str">
            <v>Somogyviszló</v>
          </cell>
        </row>
        <row r="2485">
          <cell r="BT2485" t="str">
            <v>Somogyzsitfa</v>
          </cell>
        </row>
        <row r="2486">
          <cell r="BT2486" t="str">
            <v>Somoskőújfalu</v>
          </cell>
        </row>
        <row r="2487">
          <cell r="BT2487" t="str">
            <v>Sonkád</v>
          </cell>
        </row>
        <row r="2488">
          <cell r="BT2488" t="str">
            <v>Soponya</v>
          </cell>
        </row>
        <row r="2489">
          <cell r="BT2489" t="str">
            <v>Sopron</v>
          </cell>
        </row>
        <row r="2490">
          <cell r="BT2490" t="str">
            <v>Sopronhorpács</v>
          </cell>
        </row>
        <row r="2491">
          <cell r="BT2491" t="str">
            <v>Sopronkövesd</v>
          </cell>
        </row>
        <row r="2492">
          <cell r="BT2492" t="str">
            <v>Sopronnémeti</v>
          </cell>
        </row>
        <row r="2493">
          <cell r="BT2493" t="str">
            <v>Sorkifalud</v>
          </cell>
        </row>
        <row r="2494">
          <cell r="BT2494" t="str">
            <v>Sorkikápolna</v>
          </cell>
        </row>
        <row r="2495">
          <cell r="BT2495" t="str">
            <v>Sormás</v>
          </cell>
        </row>
        <row r="2496">
          <cell r="BT2496" t="str">
            <v>Sorokpolány</v>
          </cell>
        </row>
        <row r="2497">
          <cell r="BT2497" t="str">
            <v>Sóshartyán</v>
          </cell>
        </row>
        <row r="2498">
          <cell r="BT2498" t="str">
            <v>Sóskút</v>
          </cell>
        </row>
        <row r="2499">
          <cell r="BT2499" t="str">
            <v>Sóstófalva</v>
          </cell>
        </row>
        <row r="2500">
          <cell r="BT2500" t="str">
            <v>Sósvertike</v>
          </cell>
        </row>
        <row r="2501">
          <cell r="BT2501" t="str">
            <v>Sótony</v>
          </cell>
        </row>
        <row r="2502">
          <cell r="BT2502" t="str">
            <v>Söjtör</v>
          </cell>
        </row>
        <row r="2503">
          <cell r="BT2503" t="str">
            <v>Söpte</v>
          </cell>
        </row>
        <row r="2504">
          <cell r="BT2504" t="str">
            <v>Söréd</v>
          </cell>
        </row>
        <row r="2505">
          <cell r="BT2505" t="str">
            <v>Sukoró</v>
          </cell>
        </row>
        <row r="2506">
          <cell r="BT2506" t="str">
            <v>Sumony</v>
          </cell>
        </row>
        <row r="2507">
          <cell r="BT2507" t="str">
            <v>Súr</v>
          </cell>
        </row>
        <row r="2508">
          <cell r="BT2508" t="str">
            <v>Surd</v>
          </cell>
        </row>
        <row r="2509">
          <cell r="BT2509" t="str">
            <v>Sükösd</v>
          </cell>
        </row>
        <row r="2510">
          <cell r="BT2510" t="str">
            <v>Sülysáp</v>
          </cell>
        </row>
        <row r="2511">
          <cell r="BT2511" t="str">
            <v>Sümeg</v>
          </cell>
        </row>
        <row r="2512">
          <cell r="BT2512" t="str">
            <v>Sümegcsehi</v>
          </cell>
        </row>
        <row r="2513">
          <cell r="BT2513" t="str">
            <v>Sümegprága</v>
          </cell>
        </row>
        <row r="2514">
          <cell r="BT2514" t="str">
            <v>Süttő</v>
          </cell>
        </row>
        <row r="2515">
          <cell r="BT2515" t="str">
            <v>Szabadbattyán</v>
          </cell>
        </row>
        <row r="2516">
          <cell r="BT2516" t="str">
            <v>Szabadegyháza</v>
          </cell>
        </row>
        <row r="2517">
          <cell r="BT2517" t="str">
            <v>Szabadhídvég</v>
          </cell>
        </row>
        <row r="2518">
          <cell r="BT2518" t="str">
            <v>Szabadi</v>
          </cell>
        </row>
        <row r="2519">
          <cell r="BT2519" t="str">
            <v>Szabadkígyós</v>
          </cell>
        </row>
        <row r="2520">
          <cell r="BT2520" t="str">
            <v>Szabadszállás</v>
          </cell>
        </row>
        <row r="2521">
          <cell r="BT2521" t="str">
            <v>Szabadszentkirály</v>
          </cell>
        </row>
        <row r="2522">
          <cell r="BT2522" t="str">
            <v>Szabás</v>
          </cell>
        </row>
        <row r="2523">
          <cell r="BT2523" t="str">
            <v>Szabolcs</v>
          </cell>
        </row>
        <row r="2524">
          <cell r="BT2524" t="str">
            <v>Szabolcsbáka</v>
          </cell>
        </row>
        <row r="2525">
          <cell r="BT2525" t="str">
            <v>Szabolcsveresmart</v>
          </cell>
        </row>
        <row r="2526">
          <cell r="BT2526" t="str">
            <v>Szada</v>
          </cell>
        </row>
        <row r="2527">
          <cell r="BT2527" t="str">
            <v>Szágy</v>
          </cell>
        </row>
        <row r="2528">
          <cell r="BT2528" t="str">
            <v>Szajk</v>
          </cell>
        </row>
        <row r="2529">
          <cell r="BT2529" t="str">
            <v>Szajla</v>
          </cell>
        </row>
        <row r="2530">
          <cell r="BT2530" t="str">
            <v>Szajol</v>
          </cell>
        </row>
        <row r="2531">
          <cell r="BT2531" t="str">
            <v>Szakácsi</v>
          </cell>
        </row>
        <row r="2532">
          <cell r="BT2532" t="str">
            <v>Szakadát</v>
          </cell>
        </row>
        <row r="2533">
          <cell r="BT2533" t="str">
            <v>Szakáld</v>
          </cell>
        </row>
        <row r="2534">
          <cell r="BT2534" t="str">
            <v>Szakály</v>
          </cell>
        </row>
        <row r="2535">
          <cell r="BT2535" t="str">
            <v>Szakcs</v>
          </cell>
        </row>
        <row r="2536">
          <cell r="BT2536" t="str">
            <v>Szakmár</v>
          </cell>
        </row>
        <row r="2537">
          <cell r="BT2537" t="str">
            <v>Szaknyér</v>
          </cell>
        </row>
        <row r="2538">
          <cell r="BT2538" t="str">
            <v>Szakoly</v>
          </cell>
        </row>
        <row r="2539">
          <cell r="BT2539" t="str">
            <v>Szakony</v>
          </cell>
        </row>
        <row r="2540">
          <cell r="BT2540" t="str">
            <v>Szakonyfalu</v>
          </cell>
        </row>
        <row r="2541">
          <cell r="BT2541" t="str">
            <v>Szákszend</v>
          </cell>
        </row>
        <row r="2542">
          <cell r="BT2542" t="str">
            <v>Szalafő</v>
          </cell>
        </row>
        <row r="2543">
          <cell r="BT2543" t="str">
            <v>Szalánta</v>
          </cell>
        </row>
        <row r="2544">
          <cell r="BT2544" t="str">
            <v>Szalapa</v>
          </cell>
        </row>
        <row r="2545">
          <cell r="BT2545" t="str">
            <v>Szalaszend</v>
          </cell>
        </row>
        <row r="2546">
          <cell r="BT2546" t="str">
            <v>Szalatnak</v>
          </cell>
        </row>
        <row r="2547">
          <cell r="BT2547" t="str">
            <v>Szálka</v>
          </cell>
        </row>
        <row r="2548">
          <cell r="BT2548" t="str">
            <v>Szalkszentmárton</v>
          </cell>
        </row>
        <row r="2549">
          <cell r="BT2549" t="str">
            <v>Szalmatercs</v>
          </cell>
        </row>
        <row r="2550">
          <cell r="BT2550" t="str">
            <v>Szalonna</v>
          </cell>
        </row>
        <row r="2551">
          <cell r="BT2551" t="str">
            <v>Szamosangyalos</v>
          </cell>
        </row>
        <row r="2552">
          <cell r="BT2552" t="str">
            <v>Szamosbecs</v>
          </cell>
        </row>
        <row r="2553">
          <cell r="BT2553" t="str">
            <v>Szamoskér</v>
          </cell>
        </row>
        <row r="2554">
          <cell r="BT2554" t="str">
            <v>Szamossályi</v>
          </cell>
        </row>
        <row r="2555">
          <cell r="BT2555" t="str">
            <v>Szamostatárfalva</v>
          </cell>
        </row>
        <row r="2556">
          <cell r="BT2556" t="str">
            <v>Szamosújlak</v>
          </cell>
        </row>
        <row r="2557">
          <cell r="BT2557" t="str">
            <v>Szamosszeg</v>
          </cell>
        </row>
        <row r="2558">
          <cell r="BT2558" t="str">
            <v>Szanda</v>
          </cell>
        </row>
        <row r="2559">
          <cell r="BT2559" t="str">
            <v>Szank</v>
          </cell>
        </row>
        <row r="2560">
          <cell r="BT2560" t="str">
            <v>Szántód</v>
          </cell>
        </row>
        <row r="2561">
          <cell r="BT2561" t="str">
            <v>Szany</v>
          </cell>
        </row>
        <row r="2562">
          <cell r="BT2562" t="str">
            <v>Szápár</v>
          </cell>
        </row>
        <row r="2563">
          <cell r="BT2563" t="str">
            <v>Szaporca</v>
          </cell>
        </row>
        <row r="2564">
          <cell r="BT2564" t="str">
            <v>Szár</v>
          </cell>
        </row>
        <row r="2565">
          <cell r="BT2565" t="str">
            <v>Szárász</v>
          </cell>
        </row>
        <row r="2566">
          <cell r="BT2566" t="str">
            <v>Szárazd</v>
          </cell>
        </row>
        <row r="2567">
          <cell r="BT2567" t="str">
            <v>Szárföld</v>
          </cell>
        </row>
        <row r="2568">
          <cell r="BT2568" t="str">
            <v>Szárliget</v>
          </cell>
        </row>
        <row r="2569">
          <cell r="BT2569" t="str">
            <v>Szarvas</v>
          </cell>
        </row>
        <row r="2570">
          <cell r="BT2570" t="str">
            <v>Szarvasgede</v>
          </cell>
        </row>
        <row r="2571">
          <cell r="BT2571" t="str">
            <v>Szarvaskend</v>
          </cell>
        </row>
        <row r="2572">
          <cell r="BT2572" t="str">
            <v>Szarvaskő</v>
          </cell>
        </row>
        <row r="2573">
          <cell r="BT2573" t="str">
            <v>Szászberek</v>
          </cell>
        </row>
        <row r="2574">
          <cell r="BT2574" t="str">
            <v>Szászfa</v>
          </cell>
        </row>
        <row r="2575">
          <cell r="BT2575" t="str">
            <v>Szászvár</v>
          </cell>
        </row>
        <row r="2576">
          <cell r="BT2576" t="str">
            <v>Szatmárcseke</v>
          </cell>
        </row>
        <row r="2577">
          <cell r="BT2577" t="str">
            <v>Szátok</v>
          </cell>
        </row>
        <row r="2578">
          <cell r="BT2578" t="str">
            <v>Szatta</v>
          </cell>
        </row>
        <row r="2579">
          <cell r="BT2579" t="str">
            <v>Szatymaz</v>
          </cell>
        </row>
        <row r="2580">
          <cell r="BT2580" t="str">
            <v>Szava</v>
          </cell>
        </row>
        <row r="2581">
          <cell r="BT2581" t="str">
            <v>Százhalombatta</v>
          </cell>
        </row>
        <row r="2582">
          <cell r="BT2582" t="str">
            <v>Szebény</v>
          </cell>
        </row>
        <row r="2583">
          <cell r="BT2583" t="str">
            <v>Szécsénke</v>
          </cell>
        </row>
        <row r="2584">
          <cell r="BT2584" t="str">
            <v>Szécsény</v>
          </cell>
        </row>
        <row r="2585">
          <cell r="BT2585" t="str">
            <v>Szécsényfelfalu</v>
          </cell>
        </row>
        <row r="2586">
          <cell r="BT2586" t="str">
            <v>Szécsisziget</v>
          </cell>
        </row>
        <row r="2587">
          <cell r="BT2587" t="str">
            <v>Szederkény</v>
          </cell>
        </row>
        <row r="2588">
          <cell r="BT2588" t="str">
            <v>Szedres</v>
          </cell>
        </row>
        <row r="2589">
          <cell r="BT2589" t="str">
            <v>Szeged</v>
          </cell>
        </row>
        <row r="2590">
          <cell r="BT2590" t="str">
            <v>Szegerdő</v>
          </cell>
        </row>
        <row r="2591">
          <cell r="BT2591" t="str">
            <v>Szeghalom</v>
          </cell>
        </row>
        <row r="2592">
          <cell r="BT2592" t="str">
            <v>Szegi</v>
          </cell>
        </row>
        <row r="2593">
          <cell r="BT2593" t="str">
            <v>Szegilong</v>
          </cell>
        </row>
        <row r="2594">
          <cell r="BT2594" t="str">
            <v>Szegvár</v>
          </cell>
        </row>
        <row r="2595">
          <cell r="BT2595" t="str">
            <v>Székely</v>
          </cell>
        </row>
        <row r="2596">
          <cell r="BT2596" t="str">
            <v>Székelyszabar</v>
          </cell>
        </row>
        <row r="2597">
          <cell r="BT2597" t="str">
            <v>Székesfehérvár</v>
          </cell>
        </row>
        <row r="2598">
          <cell r="BT2598" t="str">
            <v>Székkutas</v>
          </cell>
        </row>
        <row r="2599">
          <cell r="BT2599" t="str">
            <v>Szekszárd</v>
          </cell>
        </row>
        <row r="2600">
          <cell r="BT2600" t="str">
            <v>Szeleste</v>
          </cell>
        </row>
        <row r="2601">
          <cell r="BT2601" t="str">
            <v>Szelevény</v>
          </cell>
        </row>
        <row r="2602">
          <cell r="BT2602" t="str">
            <v>Szellő</v>
          </cell>
        </row>
        <row r="2603">
          <cell r="BT2603" t="str">
            <v>Szemely</v>
          </cell>
        </row>
        <row r="2604">
          <cell r="BT2604" t="str">
            <v>Szemenye</v>
          </cell>
        </row>
        <row r="2605">
          <cell r="BT2605" t="str">
            <v>Szemere</v>
          </cell>
        </row>
        <row r="2606">
          <cell r="BT2606" t="str">
            <v>Szendehely</v>
          </cell>
        </row>
        <row r="2607">
          <cell r="BT2607" t="str">
            <v>Szendrő</v>
          </cell>
        </row>
        <row r="2608">
          <cell r="BT2608" t="str">
            <v>Szendrőlád</v>
          </cell>
        </row>
        <row r="2609">
          <cell r="BT2609" t="str">
            <v>Szenna</v>
          </cell>
        </row>
        <row r="2610">
          <cell r="BT2610" t="str">
            <v>Szenta</v>
          </cell>
        </row>
        <row r="2611">
          <cell r="BT2611" t="str">
            <v>Szentantalfa</v>
          </cell>
        </row>
        <row r="2612">
          <cell r="BT2612" t="str">
            <v>Szentbalázs</v>
          </cell>
        </row>
        <row r="2613">
          <cell r="BT2613" t="str">
            <v>Szentbékkálla</v>
          </cell>
        </row>
        <row r="2614">
          <cell r="BT2614" t="str">
            <v>Szentborbás</v>
          </cell>
        </row>
        <row r="2615">
          <cell r="BT2615" t="str">
            <v>Szentdénes</v>
          </cell>
        </row>
        <row r="2616">
          <cell r="BT2616" t="str">
            <v>Szentdomonkos</v>
          </cell>
        </row>
        <row r="2617">
          <cell r="BT2617" t="str">
            <v>Szente</v>
          </cell>
        </row>
        <row r="2618">
          <cell r="BT2618" t="str">
            <v>Szentegát</v>
          </cell>
        </row>
        <row r="2619">
          <cell r="BT2619" t="str">
            <v>Szentendre</v>
          </cell>
        </row>
        <row r="2620">
          <cell r="BT2620" t="str">
            <v>Szentes</v>
          </cell>
        </row>
        <row r="2621">
          <cell r="BT2621" t="str">
            <v>Szentgál</v>
          </cell>
        </row>
        <row r="2622">
          <cell r="BT2622" t="str">
            <v>Szentgáloskér</v>
          </cell>
        </row>
        <row r="2623">
          <cell r="BT2623" t="str">
            <v>Szentgotthárd</v>
          </cell>
        </row>
        <row r="2624">
          <cell r="BT2624" t="str">
            <v>Szentgyörgyvár</v>
          </cell>
        </row>
        <row r="2625">
          <cell r="BT2625" t="str">
            <v>Szentgyörgyvölgy</v>
          </cell>
        </row>
        <row r="2626">
          <cell r="BT2626" t="str">
            <v>Szentimrefalva</v>
          </cell>
        </row>
        <row r="2627">
          <cell r="BT2627" t="str">
            <v>Szentistván</v>
          </cell>
        </row>
        <row r="2628">
          <cell r="BT2628" t="str">
            <v>Szentistvánbaksa</v>
          </cell>
        </row>
        <row r="2629">
          <cell r="BT2629" t="str">
            <v>Szentjakabfa</v>
          </cell>
        </row>
        <row r="2630">
          <cell r="BT2630" t="str">
            <v>Szentkatalin</v>
          </cell>
        </row>
        <row r="2631">
          <cell r="BT2631" t="str">
            <v>Szentkirály</v>
          </cell>
        </row>
        <row r="2632">
          <cell r="BT2632" t="str">
            <v>Szentkirályszabadja</v>
          </cell>
        </row>
        <row r="2633">
          <cell r="BT2633" t="str">
            <v>Szentkozmadombja</v>
          </cell>
        </row>
        <row r="2634">
          <cell r="BT2634" t="str">
            <v>Szentlászló</v>
          </cell>
        </row>
        <row r="2635">
          <cell r="BT2635" t="str">
            <v>Szentliszló</v>
          </cell>
        </row>
        <row r="2636">
          <cell r="BT2636" t="str">
            <v>Szentlőrinc</v>
          </cell>
        </row>
        <row r="2637">
          <cell r="BT2637" t="str">
            <v>Szentlőrinckáta</v>
          </cell>
        </row>
        <row r="2638">
          <cell r="BT2638" t="str">
            <v>Szentmargitfalva</v>
          </cell>
        </row>
        <row r="2639">
          <cell r="BT2639" t="str">
            <v>Szentmártonkáta</v>
          </cell>
        </row>
        <row r="2640">
          <cell r="BT2640" t="str">
            <v>Szentpéterfa</v>
          </cell>
        </row>
        <row r="2641">
          <cell r="BT2641" t="str">
            <v>Szentpéterfölde</v>
          </cell>
        </row>
        <row r="2642">
          <cell r="BT2642" t="str">
            <v>Szentpéterszeg</v>
          </cell>
        </row>
        <row r="2643">
          <cell r="BT2643" t="str">
            <v>Szentpéterúr</v>
          </cell>
        </row>
        <row r="2644">
          <cell r="BT2644" t="str">
            <v>Szenyér</v>
          </cell>
        </row>
        <row r="2645">
          <cell r="BT2645" t="str">
            <v>Szepetnek</v>
          </cell>
        </row>
        <row r="2646">
          <cell r="BT2646" t="str">
            <v>Szerecseny</v>
          </cell>
        </row>
        <row r="2647">
          <cell r="BT2647" t="str">
            <v>Szeremle</v>
          </cell>
        </row>
        <row r="2648">
          <cell r="BT2648" t="str">
            <v>Szerencs</v>
          </cell>
        </row>
        <row r="2649">
          <cell r="BT2649" t="str">
            <v>Szerep</v>
          </cell>
        </row>
        <row r="2650">
          <cell r="BT2650" t="str">
            <v>Szergény</v>
          </cell>
        </row>
        <row r="2651">
          <cell r="BT2651" t="str">
            <v>Szigetbecse</v>
          </cell>
        </row>
        <row r="2652">
          <cell r="BT2652" t="str">
            <v>Szigetcsép</v>
          </cell>
        </row>
        <row r="2653">
          <cell r="BT2653" t="str">
            <v>Szigethalom</v>
          </cell>
        </row>
        <row r="2654">
          <cell r="BT2654" t="str">
            <v>Szigetmonostor</v>
          </cell>
        </row>
        <row r="2655">
          <cell r="BT2655" t="str">
            <v>Szigetszentmárton</v>
          </cell>
        </row>
        <row r="2656">
          <cell r="BT2656" t="str">
            <v>Szigetszentmiklós</v>
          </cell>
        </row>
        <row r="2657">
          <cell r="BT2657" t="str">
            <v>Szigetújfalu</v>
          </cell>
        </row>
        <row r="2658">
          <cell r="BT2658" t="str">
            <v>Szigetvár</v>
          </cell>
        </row>
        <row r="2659">
          <cell r="BT2659" t="str">
            <v>Szigliget</v>
          </cell>
        </row>
        <row r="2660">
          <cell r="BT2660" t="str">
            <v>Szihalom</v>
          </cell>
        </row>
        <row r="2661">
          <cell r="BT2661" t="str">
            <v>Szijártóháza</v>
          </cell>
        </row>
        <row r="2662">
          <cell r="BT2662" t="str">
            <v>Szikszó</v>
          </cell>
        </row>
        <row r="2663">
          <cell r="BT2663" t="str">
            <v>Szil</v>
          </cell>
        </row>
        <row r="2664">
          <cell r="BT2664" t="str">
            <v>Szilágy</v>
          </cell>
        </row>
        <row r="2665">
          <cell r="BT2665" t="str">
            <v>Szilaspogony</v>
          </cell>
        </row>
        <row r="2666">
          <cell r="BT2666" t="str">
            <v>Szilsárkány</v>
          </cell>
        </row>
        <row r="2667">
          <cell r="BT2667" t="str">
            <v>Szilvágy</v>
          </cell>
        </row>
        <row r="2668">
          <cell r="BT2668" t="str">
            <v>Szilvás</v>
          </cell>
        </row>
        <row r="2669">
          <cell r="BT2669" t="str">
            <v>Szilvásvárad</v>
          </cell>
        </row>
        <row r="2670">
          <cell r="BT2670" t="str">
            <v>Szilvásszentmárton</v>
          </cell>
        </row>
        <row r="2671">
          <cell r="BT2671" t="str">
            <v>Szin</v>
          </cell>
        </row>
        <row r="2672">
          <cell r="BT2672" t="str">
            <v>Szinpetri</v>
          </cell>
        </row>
        <row r="2673">
          <cell r="BT2673" t="str">
            <v>Szirák</v>
          </cell>
        </row>
        <row r="2674">
          <cell r="BT2674" t="str">
            <v>Szirmabesenyő</v>
          </cell>
        </row>
        <row r="2675">
          <cell r="BT2675" t="str">
            <v>Szob</v>
          </cell>
        </row>
        <row r="2676">
          <cell r="BT2676" t="str">
            <v>Szokolya</v>
          </cell>
        </row>
        <row r="2677">
          <cell r="BT2677" t="str">
            <v>Szólád</v>
          </cell>
        </row>
        <row r="2678">
          <cell r="BT2678" t="str">
            <v>Szolnok</v>
          </cell>
        </row>
        <row r="2679">
          <cell r="BT2679" t="str">
            <v>Szombathely</v>
          </cell>
        </row>
        <row r="2680">
          <cell r="BT2680" t="str">
            <v>Szomód</v>
          </cell>
        </row>
        <row r="2681">
          <cell r="BT2681" t="str">
            <v>Szomolya</v>
          </cell>
        </row>
        <row r="2682">
          <cell r="BT2682" t="str">
            <v>Szomor</v>
          </cell>
        </row>
        <row r="2683">
          <cell r="BT2683" t="str">
            <v>Szorgalmatos</v>
          </cell>
        </row>
        <row r="2684">
          <cell r="BT2684" t="str">
            <v>Szorosad</v>
          </cell>
        </row>
        <row r="2685">
          <cell r="BT2685" t="str">
            <v>Szőc</v>
          </cell>
        </row>
        <row r="2686">
          <cell r="BT2686" t="str">
            <v>Szőce</v>
          </cell>
        </row>
        <row r="2687">
          <cell r="BT2687" t="str">
            <v>Sződ</v>
          </cell>
        </row>
        <row r="2688">
          <cell r="BT2688" t="str">
            <v>Sződliget</v>
          </cell>
        </row>
        <row r="2689">
          <cell r="BT2689" t="str">
            <v>Szögliget</v>
          </cell>
        </row>
        <row r="2690">
          <cell r="BT2690" t="str">
            <v>Szőke</v>
          </cell>
        </row>
        <row r="2691">
          <cell r="BT2691" t="str">
            <v>Szőkéd</v>
          </cell>
        </row>
        <row r="2692">
          <cell r="BT2692" t="str">
            <v>Szőkedencs</v>
          </cell>
        </row>
        <row r="2693">
          <cell r="BT2693" t="str">
            <v>Szőlősardó</v>
          </cell>
        </row>
        <row r="2694">
          <cell r="BT2694" t="str">
            <v>Szőlősgyörök</v>
          </cell>
        </row>
        <row r="2695">
          <cell r="BT2695" t="str">
            <v>Szörény</v>
          </cell>
        </row>
        <row r="2696">
          <cell r="BT2696" t="str">
            <v>Szúcs</v>
          </cell>
        </row>
        <row r="2697">
          <cell r="BT2697" t="str">
            <v>Szuha</v>
          </cell>
        </row>
        <row r="2698">
          <cell r="BT2698" t="str">
            <v>Szuhafő</v>
          </cell>
        </row>
        <row r="2699">
          <cell r="BT2699" t="str">
            <v>Szuhakálló</v>
          </cell>
        </row>
        <row r="2700">
          <cell r="BT2700" t="str">
            <v>Szuhogy</v>
          </cell>
        </row>
        <row r="2701">
          <cell r="BT2701" t="str">
            <v>Szulimán</v>
          </cell>
        </row>
        <row r="2702">
          <cell r="BT2702" t="str">
            <v>Szulok</v>
          </cell>
        </row>
        <row r="2703">
          <cell r="BT2703" t="str">
            <v>Szurdokpüspöki</v>
          </cell>
        </row>
        <row r="2704">
          <cell r="BT2704" t="str">
            <v>Szűcsi</v>
          </cell>
        </row>
        <row r="2705">
          <cell r="BT2705" t="str">
            <v>Szügy</v>
          </cell>
        </row>
        <row r="2706">
          <cell r="BT2706" t="str">
            <v>Szűr</v>
          </cell>
        </row>
        <row r="2707">
          <cell r="BT2707" t="str">
            <v>Tab</v>
          </cell>
        </row>
        <row r="2708">
          <cell r="BT2708" t="str">
            <v>Tabajd</v>
          </cell>
        </row>
        <row r="2709">
          <cell r="BT2709" t="str">
            <v>Tabdi</v>
          </cell>
        </row>
        <row r="2710">
          <cell r="BT2710" t="str">
            <v>Táborfalva</v>
          </cell>
        </row>
        <row r="2711">
          <cell r="BT2711" t="str">
            <v>Tác</v>
          </cell>
        </row>
        <row r="2712">
          <cell r="BT2712" t="str">
            <v>Tagyon</v>
          </cell>
        </row>
        <row r="2713">
          <cell r="BT2713" t="str">
            <v>Tahitótfalu</v>
          </cell>
        </row>
        <row r="2714">
          <cell r="BT2714" t="str">
            <v>Takácsi</v>
          </cell>
        </row>
        <row r="2715">
          <cell r="BT2715" t="str">
            <v>Tákos</v>
          </cell>
        </row>
        <row r="2716">
          <cell r="BT2716" t="str">
            <v>Taksony</v>
          </cell>
        </row>
        <row r="2717">
          <cell r="BT2717" t="str">
            <v>Taktabáj</v>
          </cell>
        </row>
        <row r="2718">
          <cell r="BT2718" t="str">
            <v>Taktaharkány</v>
          </cell>
        </row>
        <row r="2719">
          <cell r="BT2719" t="str">
            <v>Taktakenéz</v>
          </cell>
        </row>
        <row r="2720">
          <cell r="BT2720" t="str">
            <v>Taktaszada</v>
          </cell>
        </row>
        <row r="2721">
          <cell r="BT2721" t="str">
            <v>Taliándörögd</v>
          </cell>
        </row>
        <row r="2722">
          <cell r="BT2722" t="str">
            <v>Tállya</v>
          </cell>
        </row>
        <row r="2723">
          <cell r="BT2723" t="str">
            <v>Tamási</v>
          </cell>
        </row>
        <row r="2724">
          <cell r="BT2724" t="str">
            <v>Tanakajd</v>
          </cell>
        </row>
        <row r="2725">
          <cell r="BT2725" t="str">
            <v>Táp</v>
          </cell>
        </row>
        <row r="2726">
          <cell r="BT2726" t="str">
            <v>Tápióbicske</v>
          </cell>
        </row>
        <row r="2727">
          <cell r="BT2727" t="str">
            <v>Tápiógyörgye</v>
          </cell>
        </row>
        <row r="2728">
          <cell r="BT2728" t="str">
            <v>Tápióság</v>
          </cell>
        </row>
        <row r="2729">
          <cell r="BT2729" t="str">
            <v>Tápiószecső</v>
          </cell>
        </row>
        <row r="2730">
          <cell r="BT2730" t="str">
            <v>Tápiószele</v>
          </cell>
        </row>
        <row r="2731">
          <cell r="BT2731" t="str">
            <v>Tápiószentmárton</v>
          </cell>
        </row>
        <row r="2732">
          <cell r="BT2732" t="str">
            <v>Tápiószőlős</v>
          </cell>
        </row>
        <row r="2733">
          <cell r="BT2733" t="str">
            <v>Táplánszentkereszt</v>
          </cell>
        </row>
        <row r="2734">
          <cell r="BT2734" t="str">
            <v>Tapolca</v>
          </cell>
        </row>
        <row r="2735">
          <cell r="BT2735" t="str">
            <v>Tapsony</v>
          </cell>
        </row>
        <row r="2736">
          <cell r="BT2736" t="str">
            <v>Tápszentmiklós</v>
          </cell>
        </row>
        <row r="2737">
          <cell r="BT2737" t="str">
            <v>Tar</v>
          </cell>
        </row>
        <row r="2738">
          <cell r="BT2738" t="str">
            <v>Tarany</v>
          </cell>
        </row>
        <row r="2739">
          <cell r="BT2739" t="str">
            <v>Tarcal</v>
          </cell>
        </row>
        <row r="2740">
          <cell r="BT2740" t="str">
            <v>Tard</v>
          </cell>
        </row>
        <row r="2741">
          <cell r="BT2741" t="str">
            <v>Tardona</v>
          </cell>
        </row>
        <row r="2742">
          <cell r="BT2742" t="str">
            <v>Tardos</v>
          </cell>
        </row>
        <row r="2743">
          <cell r="BT2743" t="str">
            <v>Tarhos</v>
          </cell>
        </row>
        <row r="2744">
          <cell r="BT2744" t="str">
            <v>Tarján</v>
          </cell>
        </row>
        <row r="2745">
          <cell r="BT2745" t="str">
            <v>Tarjánpuszta</v>
          </cell>
        </row>
        <row r="2746">
          <cell r="BT2746" t="str">
            <v>Tárkány</v>
          </cell>
        </row>
        <row r="2747">
          <cell r="BT2747" t="str">
            <v>Tarnabod</v>
          </cell>
        </row>
        <row r="2748">
          <cell r="BT2748" t="str">
            <v>Tarnalelesz</v>
          </cell>
        </row>
        <row r="2749">
          <cell r="BT2749" t="str">
            <v>Tarnaméra</v>
          </cell>
        </row>
        <row r="2750">
          <cell r="BT2750" t="str">
            <v>Tarnaörs</v>
          </cell>
        </row>
        <row r="2751">
          <cell r="BT2751" t="str">
            <v>Tarnaszentmária</v>
          </cell>
        </row>
        <row r="2752">
          <cell r="BT2752" t="str">
            <v>Tarnaszentmiklós</v>
          </cell>
        </row>
        <row r="2753">
          <cell r="BT2753" t="str">
            <v>Tarnazsadány</v>
          </cell>
        </row>
        <row r="2754">
          <cell r="BT2754" t="str">
            <v>Tárnok</v>
          </cell>
        </row>
        <row r="2755">
          <cell r="BT2755" t="str">
            <v>Tárnokréti</v>
          </cell>
        </row>
        <row r="2756">
          <cell r="BT2756" t="str">
            <v>Tarpa</v>
          </cell>
        </row>
        <row r="2757">
          <cell r="BT2757" t="str">
            <v>Tarrós</v>
          </cell>
        </row>
        <row r="2758">
          <cell r="BT2758" t="str">
            <v>Táska</v>
          </cell>
        </row>
        <row r="2759">
          <cell r="BT2759" t="str">
            <v>Tass</v>
          </cell>
        </row>
        <row r="2760">
          <cell r="BT2760" t="str">
            <v>Taszár</v>
          </cell>
        </row>
        <row r="2761">
          <cell r="BT2761" t="str">
            <v>Tát</v>
          </cell>
        </row>
        <row r="2762">
          <cell r="BT2762" t="str">
            <v>Tata</v>
          </cell>
        </row>
        <row r="2763">
          <cell r="BT2763" t="str">
            <v>Tatabánya</v>
          </cell>
        </row>
        <row r="2764">
          <cell r="BT2764" t="str">
            <v>Tataháza</v>
          </cell>
        </row>
        <row r="2765">
          <cell r="BT2765" t="str">
            <v>Tatárszentgyörgy</v>
          </cell>
        </row>
        <row r="2766">
          <cell r="BT2766" t="str">
            <v>Tázlár</v>
          </cell>
        </row>
        <row r="2767">
          <cell r="BT2767" t="str">
            <v>Téglás</v>
          </cell>
        </row>
        <row r="2768">
          <cell r="BT2768" t="str">
            <v>Tekenye</v>
          </cell>
        </row>
        <row r="2769">
          <cell r="BT2769" t="str">
            <v>Tékes</v>
          </cell>
        </row>
        <row r="2770">
          <cell r="BT2770" t="str">
            <v>Teklafalu</v>
          </cell>
        </row>
        <row r="2771">
          <cell r="BT2771" t="str">
            <v>Telekes</v>
          </cell>
        </row>
        <row r="2772">
          <cell r="BT2772" t="str">
            <v>Telekgerendás</v>
          </cell>
        </row>
        <row r="2773">
          <cell r="BT2773" t="str">
            <v>Teleki</v>
          </cell>
        </row>
        <row r="2774">
          <cell r="BT2774" t="str">
            <v>Telki</v>
          </cell>
        </row>
        <row r="2775">
          <cell r="BT2775" t="str">
            <v>Telkibánya</v>
          </cell>
        </row>
        <row r="2776">
          <cell r="BT2776" t="str">
            <v>Tengelic</v>
          </cell>
        </row>
        <row r="2777">
          <cell r="BT2777" t="str">
            <v>Tengeri</v>
          </cell>
        </row>
        <row r="2778">
          <cell r="BT2778" t="str">
            <v>Tengőd</v>
          </cell>
        </row>
        <row r="2779">
          <cell r="BT2779" t="str">
            <v>Tenk</v>
          </cell>
        </row>
        <row r="2780">
          <cell r="BT2780" t="str">
            <v>Tényő</v>
          </cell>
        </row>
        <row r="2781">
          <cell r="BT2781" t="str">
            <v>Tépe</v>
          </cell>
        </row>
        <row r="2782">
          <cell r="BT2782" t="str">
            <v>Terem</v>
          </cell>
        </row>
        <row r="2783">
          <cell r="BT2783" t="str">
            <v>Terény</v>
          </cell>
        </row>
        <row r="2784">
          <cell r="BT2784" t="str">
            <v>Tereske</v>
          </cell>
        </row>
        <row r="2785">
          <cell r="BT2785" t="str">
            <v>Teresztenye</v>
          </cell>
        </row>
        <row r="2786">
          <cell r="BT2786" t="str">
            <v>Terpes</v>
          </cell>
        </row>
        <row r="2787">
          <cell r="BT2787" t="str">
            <v>Tés</v>
          </cell>
        </row>
        <row r="2788">
          <cell r="BT2788" t="str">
            <v>Tésa</v>
          </cell>
        </row>
        <row r="2789">
          <cell r="BT2789" t="str">
            <v>Tésenfa</v>
          </cell>
        </row>
        <row r="2790">
          <cell r="BT2790" t="str">
            <v>Téseny</v>
          </cell>
        </row>
        <row r="2791">
          <cell r="BT2791" t="str">
            <v>Teskánd</v>
          </cell>
        </row>
        <row r="2792">
          <cell r="BT2792" t="str">
            <v>Tét</v>
          </cell>
        </row>
        <row r="2793">
          <cell r="BT2793" t="str">
            <v>Tetétlen</v>
          </cell>
        </row>
        <row r="2794">
          <cell r="BT2794" t="str">
            <v>Tevel</v>
          </cell>
        </row>
        <row r="2795">
          <cell r="BT2795" t="str">
            <v>Tibolddaróc</v>
          </cell>
        </row>
        <row r="2796">
          <cell r="BT2796" t="str">
            <v>Tiborszállás</v>
          </cell>
        </row>
        <row r="2797">
          <cell r="BT2797" t="str">
            <v>Tihany</v>
          </cell>
        </row>
        <row r="2798">
          <cell r="BT2798" t="str">
            <v>Tikos</v>
          </cell>
        </row>
        <row r="2799">
          <cell r="BT2799" t="str">
            <v>Tilaj</v>
          </cell>
        </row>
        <row r="2800">
          <cell r="BT2800" t="str">
            <v>Timár</v>
          </cell>
        </row>
        <row r="2801">
          <cell r="BT2801" t="str">
            <v>Tinnye</v>
          </cell>
        </row>
        <row r="2802">
          <cell r="BT2802" t="str">
            <v>Tiszaadony</v>
          </cell>
        </row>
        <row r="2803">
          <cell r="BT2803" t="str">
            <v>Tiszaalpár</v>
          </cell>
        </row>
        <row r="2804">
          <cell r="BT2804" t="str">
            <v>Tiszabábolna</v>
          </cell>
        </row>
        <row r="2805">
          <cell r="BT2805" t="str">
            <v>Tiszabecs</v>
          </cell>
        </row>
        <row r="2806">
          <cell r="BT2806" t="str">
            <v>Tiszabercel</v>
          </cell>
        </row>
        <row r="2807">
          <cell r="BT2807" t="str">
            <v>Tiszabezdéd</v>
          </cell>
        </row>
        <row r="2808">
          <cell r="BT2808" t="str">
            <v>Tiszabő</v>
          </cell>
        </row>
        <row r="2809">
          <cell r="BT2809" t="str">
            <v>Tiszabura</v>
          </cell>
        </row>
        <row r="2810">
          <cell r="BT2810" t="str">
            <v>Tiszacsécse</v>
          </cell>
        </row>
        <row r="2811">
          <cell r="BT2811" t="str">
            <v>Tiszacsege</v>
          </cell>
        </row>
        <row r="2812">
          <cell r="BT2812" t="str">
            <v>Tiszacsermely</v>
          </cell>
        </row>
        <row r="2813">
          <cell r="BT2813" t="str">
            <v>Tiszadada</v>
          </cell>
        </row>
        <row r="2814">
          <cell r="BT2814" t="str">
            <v>Tiszaderzs</v>
          </cell>
        </row>
        <row r="2815">
          <cell r="BT2815" t="str">
            <v>Tiszadob</v>
          </cell>
        </row>
        <row r="2816">
          <cell r="BT2816" t="str">
            <v>Tiszadorogma</v>
          </cell>
        </row>
        <row r="2817">
          <cell r="BT2817" t="str">
            <v>Tiszaeszlár</v>
          </cell>
        </row>
        <row r="2818">
          <cell r="BT2818" t="str">
            <v>Tiszaföldvár</v>
          </cell>
        </row>
        <row r="2819">
          <cell r="BT2819" t="str">
            <v>Tiszafüred</v>
          </cell>
        </row>
        <row r="2820">
          <cell r="BT2820" t="str">
            <v>Tiszagyenda</v>
          </cell>
        </row>
        <row r="2821">
          <cell r="BT2821" t="str">
            <v>Tiszagyulaháza</v>
          </cell>
        </row>
        <row r="2822">
          <cell r="BT2822" t="str">
            <v>Tiszaigar</v>
          </cell>
        </row>
        <row r="2823">
          <cell r="BT2823" t="str">
            <v>Tiszainoka</v>
          </cell>
        </row>
        <row r="2824">
          <cell r="BT2824" t="str">
            <v>Tiszajenő</v>
          </cell>
        </row>
        <row r="2825">
          <cell r="BT2825" t="str">
            <v>Tiszakanyár</v>
          </cell>
        </row>
        <row r="2826">
          <cell r="BT2826" t="str">
            <v>Tiszakarád</v>
          </cell>
        </row>
        <row r="2827">
          <cell r="BT2827" t="str">
            <v>Tiszakécske</v>
          </cell>
        </row>
        <row r="2828">
          <cell r="BT2828" t="str">
            <v>Tiszakerecseny</v>
          </cell>
        </row>
        <row r="2829">
          <cell r="BT2829" t="str">
            <v>Tiszakeszi</v>
          </cell>
        </row>
        <row r="2830">
          <cell r="BT2830" t="str">
            <v>Tiszakóród</v>
          </cell>
        </row>
        <row r="2831">
          <cell r="BT2831" t="str">
            <v>Tiszakürt</v>
          </cell>
        </row>
        <row r="2832">
          <cell r="BT2832" t="str">
            <v>Tiszaladány</v>
          </cell>
        </row>
        <row r="2833">
          <cell r="BT2833" t="str">
            <v>Tiszalök</v>
          </cell>
        </row>
        <row r="2834">
          <cell r="BT2834" t="str">
            <v>Tiszalúc</v>
          </cell>
        </row>
        <row r="2835">
          <cell r="BT2835" t="str">
            <v>Tiszamogyorós</v>
          </cell>
        </row>
        <row r="2836">
          <cell r="BT2836" t="str">
            <v>Tiszanagyfalu</v>
          </cell>
        </row>
        <row r="2837">
          <cell r="BT2837" t="str">
            <v>Tiszanána</v>
          </cell>
        </row>
        <row r="2838">
          <cell r="BT2838" t="str">
            <v>Tiszaörs</v>
          </cell>
        </row>
        <row r="2839">
          <cell r="BT2839" t="str">
            <v>Tiszapalkonya</v>
          </cell>
        </row>
        <row r="2840">
          <cell r="BT2840" t="str">
            <v>Tiszapüspöki</v>
          </cell>
        </row>
        <row r="2841">
          <cell r="BT2841" t="str">
            <v>Tiszarád</v>
          </cell>
        </row>
        <row r="2842">
          <cell r="BT2842" t="str">
            <v>Tiszaroff</v>
          </cell>
        </row>
        <row r="2843">
          <cell r="BT2843" t="str">
            <v>Tiszasas</v>
          </cell>
        </row>
        <row r="2844">
          <cell r="BT2844" t="str">
            <v>Tiszasüly</v>
          </cell>
        </row>
        <row r="2845">
          <cell r="BT2845" t="str">
            <v>Tiszaszalka</v>
          </cell>
        </row>
        <row r="2846">
          <cell r="BT2846" t="str">
            <v>Tiszaszentimre</v>
          </cell>
        </row>
        <row r="2847">
          <cell r="BT2847" t="str">
            <v>Tiszaszentmárton</v>
          </cell>
        </row>
        <row r="2848">
          <cell r="BT2848" t="str">
            <v>Tiszasziget</v>
          </cell>
        </row>
        <row r="2849">
          <cell r="BT2849" t="str">
            <v>Tiszaszőlős</v>
          </cell>
        </row>
        <row r="2850">
          <cell r="BT2850" t="str">
            <v>Tiszatardos</v>
          </cell>
        </row>
        <row r="2851">
          <cell r="BT2851" t="str">
            <v>Tiszatarján</v>
          </cell>
        </row>
        <row r="2852">
          <cell r="BT2852" t="str">
            <v>Tiszatelek</v>
          </cell>
        </row>
        <row r="2853">
          <cell r="BT2853" t="str">
            <v>Tiszatenyő</v>
          </cell>
        </row>
        <row r="2854">
          <cell r="BT2854" t="str">
            <v>Tiszaug</v>
          </cell>
        </row>
        <row r="2855">
          <cell r="BT2855" t="str">
            <v>Tiszaújváros</v>
          </cell>
        </row>
        <row r="2856">
          <cell r="BT2856" t="str">
            <v>Tiszavalk</v>
          </cell>
        </row>
        <row r="2857">
          <cell r="BT2857" t="str">
            <v>Tiszavárkony</v>
          </cell>
        </row>
        <row r="2858">
          <cell r="BT2858" t="str">
            <v>Tiszavasvári</v>
          </cell>
        </row>
        <row r="2859">
          <cell r="BT2859" t="str">
            <v>Tiszavid</v>
          </cell>
        </row>
        <row r="2860">
          <cell r="BT2860" t="str">
            <v>Tisztaberek</v>
          </cell>
        </row>
        <row r="2861">
          <cell r="BT2861" t="str">
            <v>Tivadar</v>
          </cell>
        </row>
        <row r="2862">
          <cell r="BT2862" t="str">
            <v>Tóalmás</v>
          </cell>
        </row>
        <row r="2863">
          <cell r="BT2863" t="str">
            <v>Tófalu</v>
          </cell>
        </row>
        <row r="2864">
          <cell r="BT2864" t="str">
            <v>Tófej</v>
          </cell>
        </row>
        <row r="2865">
          <cell r="BT2865" t="str">
            <v>Tófű</v>
          </cell>
        </row>
        <row r="2866">
          <cell r="BT2866" t="str">
            <v>Tokaj</v>
          </cell>
        </row>
        <row r="2867">
          <cell r="BT2867" t="str">
            <v>Tokod</v>
          </cell>
        </row>
        <row r="2868">
          <cell r="BT2868" t="str">
            <v>Tokodaltáró</v>
          </cell>
        </row>
        <row r="2869">
          <cell r="BT2869" t="str">
            <v>Tokorcs</v>
          </cell>
        </row>
        <row r="2870">
          <cell r="BT2870" t="str">
            <v>Tolcsva</v>
          </cell>
        </row>
        <row r="2871">
          <cell r="BT2871" t="str">
            <v>Told</v>
          </cell>
        </row>
        <row r="2872">
          <cell r="BT2872" t="str">
            <v>Tolmács</v>
          </cell>
        </row>
        <row r="2873">
          <cell r="BT2873" t="str">
            <v>Tolna</v>
          </cell>
        </row>
        <row r="2874">
          <cell r="BT2874" t="str">
            <v>Tolnanémedi</v>
          </cell>
        </row>
        <row r="2875">
          <cell r="BT2875" t="str">
            <v>Tomajmonostora</v>
          </cell>
        </row>
        <row r="2876">
          <cell r="BT2876" t="str">
            <v>Tomor</v>
          </cell>
        </row>
        <row r="2877">
          <cell r="BT2877" t="str">
            <v>Tompa</v>
          </cell>
        </row>
        <row r="2878">
          <cell r="BT2878" t="str">
            <v>Tompaládony</v>
          </cell>
        </row>
        <row r="2879">
          <cell r="BT2879" t="str">
            <v>Tordas</v>
          </cell>
        </row>
        <row r="2880">
          <cell r="BT2880" t="str">
            <v>Tormafölde</v>
          </cell>
        </row>
        <row r="2881">
          <cell r="BT2881" t="str">
            <v>Tormás</v>
          </cell>
        </row>
        <row r="2882">
          <cell r="BT2882" t="str">
            <v>Tormásliget</v>
          </cell>
        </row>
        <row r="2883">
          <cell r="BT2883" t="str">
            <v>Tornabarakony</v>
          </cell>
        </row>
        <row r="2884">
          <cell r="BT2884" t="str">
            <v>Tornakápolna</v>
          </cell>
        </row>
        <row r="2885">
          <cell r="BT2885" t="str">
            <v>Tornanádaska</v>
          </cell>
        </row>
        <row r="2886">
          <cell r="BT2886" t="str">
            <v>Tornaszentandrás</v>
          </cell>
        </row>
        <row r="2887">
          <cell r="BT2887" t="str">
            <v>Tornaszentjakab</v>
          </cell>
        </row>
        <row r="2888">
          <cell r="BT2888" t="str">
            <v>Tornyiszentmiklós</v>
          </cell>
        </row>
        <row r="2889">
          <cell r="BT2889" t="str">
            <v>Tornyosnémeti</v>
          </cell>
        </row>
        <row r="2890">
          <cell r="BT2890" t="str">
            <v>Tornyospálca</v>
          </cell>
        </row>
        <row r="2891">
          <cell r="BT2891" t="str">
            <v>Torony</v>
          </cell>
        </row>
        <row r="2892">
          <cell r="BT2892" t="str">
            <v>Torvaj</v>
          </cell>
        </row>
        <row r="2893">
          <cell r="BT2893" t="str">
            <v>Tószeg</v>
          </cell>
        </row>
        <row r="2894">
          <cell r="BT2894" t="str">
            <v>Tótkomlós</v>
          </cell>
        </row>
        <row r="2895">
          <cell r="BT2895" t="str">
            <v>Tótszentgyörgy</v>
          </cell>
        </row>
        <row r="2896">
          <cell r="BT2896" t="str">
            <v>Tótszentmárton</v>
          </cell>
        </row>
        <row r="2897">
          <cell r="BT2897" t="str">
            <v>Tótszerdahely</v>
          </cell>
        </row>
        <row r="2898">
          <cell r="BT2898" t="str">
            <v>Tótújfalu</v>
          </cell>
        </row>
        <row r="2899">
          <cell r="BT2899" t="str">
            <v>Tótvázsony</v>
          </cell>
        </row>
        <row r="2900">
          <cell r="BT2900" t="str">
            <v>Tök</v>
          </cell>
        </row>
        <row r="2901">
          <cell r="BT2901" t="str">
            <v>Tököl</v>
          </cell>
        </row>
        <row r="2902">
          <cell r="BT2902" t="str">
            <v>Töltéstava</v>
          </cell>
        </row>
        <row r="2903">
          <cell r="BT2903" t="str">
            <v>Tömörd</v>
          </cell>
        </row>
        <row r="2904">
          <cell r="BT2904" t="str">
            <v>Tömörkény</v>
          </cell>
        </row>
        <row r="2905">
          <cell r="BT2905" t="str">
            <v>Törökbálint</v>
          </cell>
        </row>
        <row r="2906">
          <cell r="BT2906" t="str">
            <v>Törökkoppány</v>
          </cell>
        </row>
        <row r="2907">
          <cell r="BT2907" t="str">
            <v>Törökszentmiklós</v>
          </cell>
        </row>
        <row r="2908">
          <cell r="BT2908" t="str">
            <v>Törtel</v>
          </cell>
        </row>
        <row r="2909">
          <cell r="BT2909" t="str">
            <v>Töttös</v>
          </cell>
        </row>
        <row r="2910">
          <cell r="BT2910" t="str">
            <v>Trizs</v>
          </cell>
        </row>
        <row r="2911">
          <cell r="BT2911" t="str">
            <v>Tunyogmatolcs</v>
          </cell>
        </row>
        <row r="2912">
          <cell r="BT2912" t="str">
            <v>Tura</v>
          </cell>
        </row>
        <row r="2913">
          <cell r="BT2913" t="str">
            <v>Túristvándi</v>
          </cell>
        </row>
        <row r="2914">
          <cell r="BT2914" t="str">
            <v>Túrkeve</v>
          </cell>
        </row>
        <row r="2915">
          <cell r="BT2915" t="str">
            <v>Túrony</v>
          </cell>
        </row>
        <row r="2916">
          <cell r="BT2916" t="str">
            <v>Túrricse</v>
          </cell>
        </row>
        <row r="2917">
          <cell r="BT2917" t="str">
            <v>Tuzsér</v>
          </cell>
        </row>
        <row r="2918">
          <cell r="BT2918" t="str">
            <v>Türje</v>
          </cell>
        </row>
        <row r="2919">
          <cell r="BT2919" t="str">
            <v>Tüskevár</v>
          </cell>
        </row>
        <row r="2920">
          <cell r="BT2920" t="str">
            <v>Tyukod</v>
          </cell>
        </row>
        <row r="2921">
          <cell r="BT2921" t="str">
            <v>Udvar</v>
          </cell>
        </row>
        <row r="2922">
          <cell r="BT2922" t="str">
            <v>Udvari</v>
          </cell>
        </row>
        <row r="2923">
          <cell r="BT2923" t="str">
            <v>Ugod</v>
          </cell>
        </row>
        <row r="2924">
          <cell r="BT2924" t="str">
            <v>Újbarok</v>
          </cell>
        </row>
        <row r="2925">
          <cell r="BT2925" t="str">
            <v>Újcsanálos</v>
          </cell>
        </row>
        <row r="2926">
          <cell r="BT2926" t="str">
            <v>Újdombrád</v>
          </cell>
        </row>
        <row r="2927">
          <cell r="BT2927" t="str">
            <v>Újfehértó</v>
          </cell>
        </row>
        <row r="2928">
          <cell r="BT2928" t="str">
            <v>Újhartyán</v>
          </cell>
        </row>
        <row r="2929">
          <cell r="BT2929" t="str">
            <v>Újiráz</v>
          </cell>
        </row>
        <row r="2930">
          <cell r="BT2930" t="str">
            <v>Újireg</v>
          </cell>
        </row>
        <row r="2931">
          <cell r="BT2931" t="str">
            <v>Újkenéz</v>
          </cell>
        </row>
        <row r="2932">
          <cell r="BT2932" t="str">
            <v>Újkér</v>
          </cell>
        </row>
        <row r="2933">
          <cell r="BT2933" t="str">
            <v>Újkígyós</v>
          </cell>
        </row>
        <row r="2934">
          <cell r="BT2934" t="str">
            <v>Újlengyel</v>
          </cell>
        </row>
        <row r="2935">
          <cell r="BT2935" t="str">
            <v>Újléta</v>
          </cell>
        </row>
        <row r="2936">
          <cell r="BT2936" t="str">
            <v>Újlőrincfalva</v>
          </cell>
        </row>
        <row r="2937">
          <cell r="BT2937" t="str">
            <v>Újpetre</v>
          </cell>
        </row>
        <row r="2938">
          <cell r="BT2938" t="str">
            <v>Újrónafő</v>
          </cell>
        </row>
        <row r="2939">
          <cell r="BT2939" t="str">
            <v>Újsolt</v>
          </cell>
        </row>
        <row r="2940">
          <cell r="BT2940" t="str">
            <v>Újszalonta</v>
          </cell>
        </row>
        <row r="2941">
          <cell r="BT2941" t="str">
            <v>Újszász</v>
          </cell>
        </row>
        <row r="2942">
          <cell r="BT2942" t="str">
            <v>Újszentiván</v>
          </cell>
        </row>
        <row r="2943">
          <cell r="BT2943" t="str">
            <v>Újszentmargita</v>
          </cell>
        </row>
        <row r="2944">
          <cell r="BT2944" t="str">
            <v>Újszilvás</v>
          </cell>
        </row>
        <row r="2945">
          <cell r="BT2945" t="str">
            <v>Újtelek</v>
          </cell>
        </row>
        <row r="2946">
          <cell r="BT2946" t="str">
            <v>Újtikos</v>
          </cell>
        </row>
        <row r="2947">
          <cell r="BT2947" t="str">
            <v>Újudvar</v>
          </cell>
        </row>
        <row r="2948">
          <cell r="BT2948" t="str">
            <v>Újvárfalva</v>
          </cell>
        </row>
        <row r="2949">
          <cell r="BT2949" t="str">
            <v>Ukk</v>
          </cell>
        </row>
        <row r="2950">
          <cell r="BT2950" t="str">
            <v>Und</v>
          </cell>
        </row>
        <row r="2951">
          <cell r="BT2951" t="str">
            <v>Úny</v>
          </cell>
        </row>
        <row r="2952">
          <cell r="BT2952" t="str">
            <v>Uppony</v>
          </cell>
        </row>
        <row r="2953">
          <cell r="BT2953" t="str">
            <v>Ura</v>
          </cell>
        </row>
        <row r="2954">
          <cell r="BT2954" t="str">
            <v>Uraiújfalu</v>
          </cell>
        </row>
        <row r="2955">
          <cell r="BT2955" t="str">
            <v>Úrhida</v>
          </cell>
        </row>
        <row r="2956">
          <cell r="BT2956" t="str">
            <v>Úri</v>
          </cell>
        </row>
        <row r="2957">
          <cell r="BT2957" t="str">
            <v>Úrkút</v>
          </cell>
        </row>
        <row r="2958">
          <cell r="BT2958" t="str">
            <v>Uszka</v>
          </cell>
        </row>
        <row r="2959">
          <cell r="BT2959" t="str">
            <v>Uszód</v>
          </cell>
        </row>
        <row r="2960">
          <cell r="BT2960" t="str">
            <v>Uzsa</v>
          </cell>
        </row>
        <row r="2961">
          <cell r="BT2961" t="str">
            <v>Üllés</v>
          </cell>
        </row>
        <row r="2962">
          <cell r="BT2962" t="str">
            <v>Üllő</v>
          </cell>
        </row>
        <row r="2963">
          <cell r="BT2963" t="str">
            <v>Üröm</v>
          </cell>
        </row>
        <row r="2964">
          <cell r="BT2964" t="str">
            <v>Vác</v>
          </cell>
        </row>
        <row r="2965">
          <cell r="BT2965" t="str">
            <v>Vácduka</v>
          </cell>
        </row>
        <row r="2966">
          <cell r="BT2966" t="str">
            <v>Vácegres</v>
          </cell>
        </row>
        <row r="2967">
          <cell r="BT2967" t="str">
            <v>Váchartyán</v>
          </cell>
        </row>
        <row r="2968">
          <cell r="BT2968" t="str">
            <v>Váckisújfalu</v>
          </cell>
        </row>
        <row r="2969">
          <cell r="BT2969" t="str">
            <v>Vácrátót</v>
          </cell>
        </row>
        <row r="2970">
          <cell r="BT2970" t="str">
            <v>Vácszentlászló</v>
          </cell>
        </row>
        <row r="2971">
          <cell r="BT2971" t="str">
            <v>Vadna</v>
          </cell>
        </row>
        <row r="2972">
          <cell r="BT2972" t="str">
            <v>Vadosfa</v>
          </cell>
        </row>
        <row r="2973">
          <cell r="BT2973" t="str">
            <v>Vág</v>
          </cell>
        </row>
        <row r="2974">
          <cell r="BT2974" t="str">
            <v>Vágáshuta</v>
          </cell>
        </row>
        <row r="2975">
          <cell r="BT2975" t="str">
            <v>Vaja</v>
          </cell>
        </row>
        <row r="2976">
          <cell r="BT2976" t="str">
            <v>Vajdácska</v>
          </cell>
        </row>
        <row r="2977">
          <cell r="BT2977" t="str">
            <v>Vajszló</v>
          </cell>
        </row>
        <row r="2978">
          <cell r="BT2978" t="str">
            <v>Vajta</v>
          </cell>
        </row>
        <row r="2979">
          <cell r="BT2979" t="str">
            <v>Vál</v>
          </cell>
        </row>
        <row r="2980">
          <cell r="BT2980" t="str">
            <v>Valkó</v>
          </cell>
        </row>
        <row r="2981">
          <cell r="BT2981" t="str">
            <v>Valkonya</v>
          </cell>
        </row>
        <row r="2982">
          <cell r="BT2982" t="str">
            <v>Vállaj</v>
          </cell>
        </row>
        <row r="2983">
          <cell r="BT2983" t="str">
            <v>Vállus</v>
          </cell>
        </row>
        <row r="2984">
          <cell r="BT2984" t="str">
            <v>Vámosatya</v>
          </cell>
        </row>
        <row r="2985">
          <cell r="BT2985" t="str">
            <v>Vámoscsalád</v>
          </cell>
        </row>
        <row r="2986">
          <cell r="BT2986" t="str">
            <v>Vámosgyörk</v>
          </cell>
        </row>
        <row r="2987">
          <cell r="BT2987" t="str">
            <v>Vámosmikola</v>
          </cell>
        </row>
        <row r="2988">
          <cell r="BT2988" t="str">
            <v>Vámosoroszi</v>
          </cell>
        </row>
        <row r="2989">
          <cell r="BT2989" t="str">
            <v>Vámospércs</v>
          </cell>
        </row>
        <row r="2990">
          <cell r="BT2990" t="str">
            <v>Vámosújfalu</v>
          </cell>
        </row>
        <row r="2991">
          <cell r="BT2991" t="str">
            <v>Vámosszabadi</v>
          </cell>
        </row>
        <row r="2992">
          <cell r="BT2992" t="str">
            <v>Váncsod</v>
          </cell>
        </row>
        <row r="2993">
          <cell r="BT2993" t="str">
            <v>Vanyarc</v>
          </cell>
        </row>
        <row r="2994">
          <cell r="BT2994" t="str">
            <v>Vanyola</v>
          </cell>
        </row>
        <row r="2995">
          <cell r="BT2995" t="str">
            <v>Várad</v>
          </cell>
        </row>
        <row r="2996">
          <cell r="BT2996" t="str">
            <v>Váralja</v>
          </cell>
        </row>
        <row r="2997">
          <cell r="BT2997" t="str">
            <v>Varászló</v>
          </cell>
        </row>
        <row r="2998">
          <cell r="BT2998" t="str">
            <v>Váraszó</v>
          </cell>
        </row>
        <row r="2999">
          <cell r="BT2999" t="str">
            <v>Várbalog</v>
          </cell>
        </row>
        <row r="3000">
          <cell r="BT3000" t="str">
            <v>Varbó</v>
          </cell>
        </row>
        <row r="3001">
          <cell r="BT3001" t="str">
            <v>Varbóc</v>
          </cell>
        </row>
        <row r="3002">
          <cell r="BT3002" t="str">
            <v>Várda</v>
          </cell>
        </row>
        <row r="3003">
          <cell r="BT3003" t="str">
            <v>Várdomb</v>
          </cell>
        </row>
        <row r="3004">
          <cell r="BT3004" t="str">
            <v>Várfölde</v>
          </cell>
        </row>
        <row r="3005">
          <cell r="BT3005" t="str">
            <v>Varga</v>
          </cell>
        </row>
        <row r="3006">
          <cell r="BT3006" t="str">
            <v>Várgesztes</v>
          </cell>
        </row>
        <row r="3007">
          <cell r="BT3007" t="str">
            <v>Várkesző</v>
          </cell>
        </row>
        <row r="3008">
          <cell r="BT3008" t="str">
            <v>Várong</v>
          </cell>
        </row>
        <row r="3009">
          <cell r="BT3009" t="str">
            <v>Városföld</v>
          </cell>
        </row>
        <row r="3010">
          <cell r="BT3010" t="str">
            <v>Városlőd</v>
          </cell>
        </row>
        <row r="3011">
          <cell r="BT3011" t="str">
            <v>Várpalota</v>
          </cell>
        </row>
        <row r="3012">
          <cell r="BT3012" t="str">
            <v>Varsád</v>
          </cell>
        </row>
        <row r="3013">
          <cell r="BT3013" t="str">
            <v>Varsány</v>
          </cell>
        </row>
        <row r="3014">
          <cell r="BT3014" t="str">
            <v>Várvölgy</v>
          </cell>
        </row>
        <row r="3015">
          <cell r="BT3015" t="str">
            <v>Vasad</v>
          </cell>
        </row>
        <row r="3016">
          <cell r="BT3016" t="str">
            <v>Vasalja</v>
          </cell>
        </row>
        <row r="3017">
          <cell r="BT3017" t="str">
            <v>Vásárosbéc</v>
          </cell>
        </row>
        <row r="3018">
          <cell r="BT3018" t="str">
            <v>Vásárosdombó</v>
          </cell>
        </row>
        <row r="3019">
          <cell r="BT3019" t="str">
            <v>Vásárosfalu</v>
          </cell>
        </row>
        <row r="3020">
          <cell r="BT3020" t="str">
            <v>Vásárosmiske</v>
          </cell>
        </row>
        <row r="3021">
          <cell r="BT3021" t="str">
            <v>Vásárosnamény</v>
          </cell>
        </row>
        <row r="3022">
          <cell r="BT3022" t="str">
            <v>Vasasszonyfa</v>
          </cell>
        </row>
        <row r="3023">
          <cell r="BT3023" t="str">
            <v>Vasboldogasszony</v>
          </cell>
        </row>
        <row r="3024">
          <cell r="BT3024" t="str">
            <v>Vasegerszeg</v>
          </cell>
        </row>
        <row r="3025">
          <cell r="BT3025" t="str">
            <v>Vashosszúfalu</v>
          </cell>
        </row>
        <row r="3026">
          <cell r="BT3026" t="str">
            <v>Vaskeresztes</v>
          </cell>
        </row>
        <row r="3027">
          <cell r="BT3027" t="str">
            <v>Vaskút</v>
          </cell>
        </row>
        <row r="3028">
          <cell r="BT3028" t="str">
            <v>Vasmegyer</v>
          </cell>
        </row>
        <row r="3029">
          <cell r="BT3029" t="str">
            <v>Vaspör</v>
          </cell>
        </row>
        <row r="3030">
          <cell r="BT3030" t="str">
            <v>Vassurány</v>
          </cell>
        </row>
        <row r="3031">
          <cell r="BT3031" t="str">
            <v>Vasvár</v>
          </cell>
        </row>
        <row r="3032">
          <cell r="BT3032" t="str">
            <v>Vaszar</v>
          </cell>
        </row>
        <row r="3033">
          <cell r="BT3033" t="str">
            <v>Vászoly</v>
          </cell>
        </row>
        <row r="3034">
          <cell r="BT3034" t="str">
            <v>Vasszécseny</v>
          </cell>
        </row>
        <row r="3035">
          <cell r="BT3035" t="str">
            <v>Vasszentmihály</v>
          </cell>
        </row>
        <row r="3036">
          <cell r="BT3036" t="str">
            <v>Vasszilvágy</v>
          </cell>
        </row>
        <row r="3037">
          <cell r="BT3037" t="str">
            <v>Vát</v>
          </cell>
        </row>
        <row r="3038">
          <cell r="BT3038" t="str">
            <v>Vatta</v>
          </cell>
        </row>
        <row r="3039">
          <cell r="BT3039" t="str">
            <v>Vázsnok</v>
          </cell>
        </row>
        <row r="3040">
          <cell r="BT3040" t="str">
            <v>Vécs</v>
          </cell>
        </row>
        <row r="3041">
          <cell r="BT3041" t="str">
            <v>Vecsés</v>
          </cell>
        </row>
        <row r="3042">
          <cell r="BT3042" t="str">
            <v>Végegyháza</v>
          </cell>
        </row>
        <row r="3043">
          <cell r="BT3043" t="str">
            <v>Vejti</v>
          </cell>
        </row>
        <row r="3044">
          <cell r="BT3044" t="str">
            <v>Vékény</v>
          </cell>
        </row>
        <row r="3045">
          <cell r="BT3045" t="str">
            <v>Vekerd</v>
          </cell>
        </row>
        <row r="3046">
          <cell r="BT3046" t="str">
            <v>Velem</v>
          </cell>
        </row>
        <row r="3047">
          <cell r="BT3047" t="str">
            <v>Velemér</v>
          </cell>
        </row>
        <row r="3048">
          <cell r="BT3048" t="str">
            <v>Velence</v>
          </cell>
        </row>
        <row r="3049">
          <cell r="BT3049" t="str">
            <v>Velény</v>
          </cell>
        </row>
        <row r="3050">
          <cell r="BT3050" t="str">
            <v>Véménd</v>
          </cell>
        </row>
        <row r="3051">
          <cell r="BT3051" t="str">
            <v>Vének</v>
          </cell>
        </row>
        <row r="3052">
          <cell r="BT3052" t="str">
            <v>Vép</v>
          </cell>
        </row>
        <row r="3053">
          <cell r="BT3053" t="str">
            <v>Vereb</v>
          </cell>
        </row>
        <row r="3054">
          <cell r="BT3054" t="str">
            <v>Veresegyház</v>
          </cell>
        </row>
        <row r="3055">
          <cell r="BT3055" t="str">
            <v>Verőce</v>
          </cell>
        </row>
        <row r="3056">
          <cell r="BT3056" t="str">
            <v>Verpelét</v>
          </cell>
        </row>
        <row r="3057">
          <cell r="BT3057" t="str">
            <v>Verseg</v>
          </cell>
        </row>
        <row r="3058">
          <cell r="BT3058" t="str">
            <v>Versend</v>
          </cell>
        </row>
        <row r="3059">
          <cell r="BT3059" t="str">
            <v>Vértesacsa</v>
          </cell>
        </row>
        <row r="3060">
          <cell r="BT3060" t="str">
            <v>Vértesboglár</v>
          </cell>
        </row>
        <row r="3061">
          <cell r="BT3061" t="str">
            <v>Vérteskethely</v>
          </cell>
        </row>
        <row r="3062">
          <cell r="BT3062" t="str">
            <v>Vértessomló</v>
          </cell>
        </row>
        <row r="3063">
          <cell r="BT3063" t="str">
            <v>Vértestolna</v>
          </cell>
        </row>
        <row r="3064">
          <cell r="BT3064" t="str">
            <v>Vértesszőlős</v>
          </cell>
        </row>
        <row r="3065">
          <cell r="BT3065" t="str">
            <v>Vése</v>
          </cell>
        </row>
        <row r="3066">
          <cell r="BT3066" t="str">
            <v>Veszkény</v>
          </cell>
        </row>
        <row r="3067">
          <cell r="BT3067" t="str">
            <v>Veszprém</v>
          </cell>
        </row>
        <row r="3068">
          <cell r="BT3068" t="str">
            <v>Veszprémfajsz</v>
          </cell>
        </row>
        <row r="3069">
          <cell r="BT3069" t="str">
            <v>Veszprémgalsa</v>
          </cell>
        </row>
        <row r="3070">
          <cell r="BT3070" t="str">
            <v>Veszprémvarsány</v>
          </cell>
        </row>
        <row r="3071">
          <cell r="BT3071" t="str">
            <v>Vésztő</v>
          </cell>
        </row>
        <row r="3072">
          <cell r="BT3072" t="str">
            <v>Vezseny</v>
          </cell>
        </row>
        <row r="3073">
          <cell r="BT3073" t="str">
            <v>Vid</v>
          </cell>
        </row>
        <row r="3074">
          <cell r="BT3074" t="str">
            <v>Vigántpetend</v>
          </cell>
        </row>
        <row r="3075">
          <cell r="BT3075" t="str">
            <v>Villány</v>
          </cell>
        </row>
        <row r="3076">
          <cell r="BT3076" t="str">
            <v>Villánykövesd</v>
          </cell>
        </row>
        <row r="3077">
          <cell r="BT3077" t="str">
            <v>Vilmány</v>
          </cell>
        </row>
        <row r="3078">
          <cell r="BT3078" t="str">
            <v>Vilonya</v>
          </cell>
        </row>
        <row r="3079">
          <cell r="BT3079" t="str">
            <v>Vilyvitány</v>
          </cell>
        </row>
        <row r="3080">
          <cell r="BT3080" t="str">
            <v>Vinár</v>
          </cell>
        </row>
        <row r="3081">
          <cell r="BT3081" t="str">
            <v>Vindornyafok</v>
          </cell>
        </row>
        <row r="3082">
          <cell r="BT3082" t="str">
            <v>Vindornyalak</v>
          </cell>
        </row>
        <row r="3083">
          <cell r="BT3083" t="str">
            <v>Vindornyaszőlős</v>
          </cell>
        </row>
        <row r="3084">
          <cell r="BT3084" t="str">
            <v>Visegrád</v>
          </cell>
        </row>
        <row r="3085">
          <cell r="BT3085" t="str">
            <v>Visnye</v>
          </cell>
        </row>
        <row r="3086">
          <cell r="BT3086" t="str">
            <v>Visonta</v>
          </cell>
        </row>
        <row r="3087">
          <cell r="BT3087" t="str">
            <v>Viss</v>
          </cell>
        </row>
        <row r="3088">
          <cell r="BT3088" t="str">
            <v>Visz</v>
          </cell>
        </row>
        <row r="3089">
          <cell r="BT3089" t="str">
            <v>Viszák</v>
          </cell>
        </row>
        <row r="3090">
          <cell r="BT3090" t="str">
            <v>Viszló</v>
          </cell>
        </row>
        <row r="3091">
          <cell r="BT3091" t="str">
            <v>Visznek</v>
          </cell>
        </row>
        <row r="3092">
          <cell r="BT3092" t="str">
            <v>Vitnyéd</v>
          </cell>
        </row>
        <row r="3093">
          <cell r="BT3093" t="str">
            <v>Vízvár</v>
          </cell>
        </row>
        <row r="3094">
          <cell r="BT3094" t="str">
            <v>Vizslás</v>
          </cell>
        </row>
        <row r="3095">
          <cell r="BT3095" t="str">
            <v>Vizsoly</v>
          </cell>
        </row>
        <row r="3096">
          <cell r="BT3096" t="str">
            <v>Vokány</v>
          </cell>
        </row>
        <row r="3097">
          <cell r="BT3097" t="str">
            <v>Vonyarcvashegy</v>
          </cell>
        </row>
        <row r="3098">
          <cell r="BT3098" t="str">
            <v>Vöckönd</v>
          </cell>
        </row>
        <row r="3099">
          <cell r="BT3099" t="str">
            <v>Völcsej</v>
          </cell>
        </row>
        <row r="3100">
          <cell r="BT3100" t="str">
            <v>Vönöck</v>
          </cell>
        </row>
        <row r="3101">
          <cell r="BT3101" t="str">
            <v>Vöröstó</v>
          </cell>
        </row>
        <row r="3102">
          <cell r="BT3102" t="str">
            <v>Vörs</v>
          </cell>
        </row>
        <row r="3103">
          <cell r="BT3103" t="str">
            <v>Zabar</v>
          </cell>
        </row>
        <row r="3104">
          <cell r="BT3104" t="str">
            <v>Zádor</v>
          </cell>
        </row>
        <row r="3105">
          <cell r="BT3105" t="str">
            <v>Zádorfalva</v>
          </cell>
        </row>
        <row r="3106">
          <cell r="BT3106" t="str">
            <v>Zagyvarékas</v>
          </cell>
        </row>
        <row r="3107">
          <cell r="BT3107" t="str">
            <v>Zagyvaszántó</v>
          </cell>
        </row>
        <row r="3108">
          <cell r="BT3108" t="str">
            <v>Záhony</v>
          </cell>
        </row>
        <row r="3109">
          <cell r="BT3109" t="str">
            <v>Zajk</v>
          </cell>
        </row>
        <row r="3110">
          <cell r="BT3110" t="str">
            <v>Zajta</v>
          </cell>
        </row>
        <row r="3111">
          <cell r="BT3111" t="str">
            <v>Zákány</v>
          </cell>
        </row>
        <row r="3112">
          <cell r="BT3112" t="str">
            <v>Zákányfalu</v>
          </cell>
        </row>
        <row r="3113">
          <cell r="BT3113" t="str">
            <v>Zákányszék</v>
          </cell>
        </row>
        <row r="3114">
          <cell r="BT3114" t="str">
            <v>Zala</v>
          </cell>
        </row>
        <row r="3115">
          <cell r="BT3115" t="str">
            <v>Zalaapáti</v>
          </cell>
        </row>
        <row r="3116">
          <cell r="BT3116" t="str">
            <v>Zalabaksa</v>
          </cell>
        </row>
        <row r="3117">
          <cell r="BT3117" t="str">
            <v>Zalabér</v>
          </cell>
        </row>
        <row r="3118">
          <cell r="BT3118" t="str">
            <v>Zalaboldogfa</v>
          </cell>
        </row>
        <row r="3119">
          <cell r="BT3119" t="str">
            <v>Zalacsány</v>
          </cell>
        </row>
        <row r="3120">
          <cell r="BT3120" t="str">
            <v>Zalacséb</v>
          </cell>
        </row>
        <row r="3121">
          <cell r="BT3121" t="str">
            <v>Zalaegerszeg</v>
          </cell>
        </row>
        <row r="3122">
          <cell r="BT3122" t="str">
            <v>Zalaerdőd</v>
          </cell>
        </row>
        <row r="3123">
          <cell r="BT3123" t="str">
            <v>Zalagyömörő</v>
          </cell>
        </row>
        <row r="3124">
          <cell r="BT3124" t="str">
            <v>Zalahaláp</v>
          </cell>
        </row>
        <row r="3125">
          <cell r="BT3125" t="str">
            <v>Zalaháshágy</v>
          </cell>
        </row>
        <row r="3126">
          <cell r="BT3126" t="str">
            <v>Zalaigrice</v>
          </cell>
        </row>
        <row r="3127">
          <cell r="BT3127" t="str">
            <v>Zalaistvánd</v>
          </cell>
        </row>
        <row r="3128">
          <cell r="BT3128" t="str">
            <v>Zalakaros</v>
          </cell>
        </row>
        <row r="3129">
          <cell r="BT3129" t="str">
            <v>Zalakomár</v>
          </cell>
        </row>
        <row r="3130">
          <cell r="BT3130" t="str">
            <v>Zalaköveskút</v>
          </cell>
        </row>
        <row r="3131">
          <cell r="BT3131" t="str">
            <v>Zalalövő</v>
          </cell>
        </row>
        <row r="3132">
          <cell r="BT3132" t="str">
            <v>Zalameggyes</v>
          </cell>
        </row>
        <row r="3133">
          <cell r="BT3133" t="str">
            <v>Zalamerenye</v>
          </cell>
        </row>
        <row r="3134">
          <cell r="BT3134" t="str">
            <v>Zalasárszeg</v>
          </cell>
        </row>
        <row r="3135">
          <cell r="BT3135" t="str">
            <v>Zalaszabar</v>
          </cell>
        </row>
        <row r="3136">
          <cell r="BT3136" t="str">
            <v>Zalaszántó</v>
          </cell>
        </row>
        <row r="3137">
          <cell r="BT3137" t="str">
            <v>Zalaszegvár</v>
          </cell>
        </row>
        <row r="3138">
          <cell r="BT3138" t="str">
            <v>Zalaszentbalázs</v>
          </cell>
        </row>
        <row r="3139">
          <cell r="BT3139" t="str">
            <v>Zalaszentgrót</v>
          </cell>
        </row>
        <row r="3140">
          <cell r="BT3140" t="str">
            <v>Zalaszentgyörgy</v>
          </cell>
        </row>
        <row r="3141">
          <cell r="BT3141" t="str">
            <v>Zalaszentiván</v>
          </cell>
        </row>
        <row r="3142">
          <cell r="BT3142" t="str">
            <v>Zalaszentjakab</v>
          </cell>
        </row>
        <row r="3143">
          <cell r="BT3143" t="str">
            <v>Zalaszentlászló</v>
          </cell>
        </row>
        <row r="3144">
          <cell r="BT3144" t="str">
            <v>Zalaszentlőrinc</v>
          </cell>
        </row>
        <row r="3145">
          <cell r="BT3145" t="str">
            <v>Zalaszentmárton</v>
          </cell>
        </row>
        <row r="3146">
          <cell r="BT3146" t="str">
            <v>Zalaszentmihály</v>
          </cell>
        </row>
        <row r="3147">
          <cell r="BT3147" t="str">
            <v>Zalaszombatfa</v>
          </cell>
        </row>
        <row r="3148">
          <cell r="BT3148" t="str">
            <v>Zaláta</v>
          </cell>
        </row>
        <row r="3149">
          <cell r="BT3149" t="str">
            <v>Zalatárnok</v>
          </cell>
        </row>
        <row r="3150">
          <cell r="BT3150" t="str">
            <v>Zalaújlak</v>
          </cell>
        </row>
        <row r="3151">
          <cell r="BT3151" t="str">
            <v>Zalavár</v>
          </cell>
        </row>
        <row r="3152">
          <cell r="BT3152" t="str">
            <v>Zalavég</v>
          </cell>
        </row>
        <row r="3153">
          <cell r="BT3153" t="str">
            <v>Zalkod</v>
          </cell>
        </row>
        <row r="3154">
          <cell r="BT3154" t="str">
            <v>Zamárdi</v>
          </cell>
        </row>
        <row r="3155">
          <cell r="BT3155" t="str">
            <v>Zámoly</v>
          </cell>
        </row>
        <row r="3156">
          <cell r="BT3156" t="str">
            <v>Zánka</v>
          </cell>
        </row>
        <row r="3157">
          <cell r="BT3157" t="str">
            <v>Zaránk</v>
          </cell>
        </row>
        <row r="3158">
          <cell r="BT3158" t="str">
            <v>Závod</v>
          </cell>
        </row>
        <row r="3159">
          <cell r="BT3159" t="str">
            <v>Zebecke</v>
          </cell>
        </row>
        <row r="3160">
          <cell r="BT3160" t="str">
            <v>Zebegény</v>
          </cell>
        </row>
        <row r="3161">
          <cell r="BT3161" t="str">
            <v>Zemplénagárd</v>
          </cell>
        </row>
        <row r="3162">
          <cell r="BT3162" t="str">
            <v>Zengővárkony</v>
          </cell>
        </row>
        <row r="3163">
          <cell r="BT3163" t="str">
            <v>Zichyújfalu</v>
          </cell>
        </row>
        <row r="3164">
          <cell r="BT3164" t="str">
            <v>Zics</v>
          </cell>
        </row>
        <row r="3165">
          <cell r="BT3165" t="str">
            <v>Ziliz</v>
          </cell>
        </row>
        <row r="3166">
          <cell r="BT3166" t="str">
            <v>Zimány</v>
          </cell>
        </row>
        <row r="3167">
          <cell r="BT3167" t="str">
            <v>Zirc</v>
          </cell>
        </row>
        <row r="3168">
          <cell r="BT3168" t="str">
            <v>Zók</v>
          </cell>
        </row>
        <row r="3169">
          <cell r="BT3169" t="str">
            <v>Zomba</v>
          </cell>
        </row>
        <row r="3170">
          <cell r="BT3170" t="str">
            <v>Zubogy</v>
          </cell>
        </row>
        <row r="3171">
          <cell r="BT3171" t="str">
            <v>Zsadány</v>
          </cell>
        </row>
        <row r="3172">
          <cell r="BT3172" t="str">
            <v>Zsáka</v>
          </cell>
        </row>
        <row r="3173">
          <cell r="BT3173" t="str">
            <v>Zsámbék</v>
          </cell>
        </row>
        <row r="3174">
          <cell r="BT3174" t="str">
            <v>Zsámbok</v>
          </cell>
        </row>
        <row r="3175">
          <cell r="BT3175" t="str">
            <v>Zsana</v>
          </cell>
        </row>
        <row r="3176">
          <cell r="BT3176" t="str">
            <v>Zsarolyán</v>
          </cell>
        </row>
        <row r="3177">
          <cell r="BT3177" t="str">
            <v>Zsebeháza</v>
          </cell>
        </row>
        <row r="3178">
          <cell r="BT3178" t="str">
            <v>Zsédeny</v>
          </cell>
        </row>
        <row r="3179">
          <cell r="BT3179" t="str">
            <v>Zselickisfalud</v>
          </cell>
        </row>
        <row r="3180">
          <cell r="BT3180" t="str">
            <v>Zselickislak</v>
          </cell>
        </row>
        <row r="3181">
          <cell r="BT3181" t="str">
            <v>Zselicszentpál</v>
          </cell>
        </row>
        <row r="3182">
          <cell r="BT3182" t="str">
            <v>Zsennye</v>
          </cell>
        </row>
        <row r="3183">
          <cell r="BT3183" t="str">
            <v>Zsira</v>
          </cell>
        </row>
        <row r="3184">
          <cell r="BT3184" t="str">
            <v>Zsombó</v>
          </cell>
        </row>
        <row r="3185">
          <cell r="BT3185" t="str">
            <v>Zsujta</v>
          </cell>
        </row>
        <row r="3186">
          <cell r="BT3186" t="str">
            <v>Zsurk</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d"/>
      <sheetName val="Összesítő"/>
      <sheetName val="2.2.1. (önálló fennt.)"/>
      <sheetName val="2.2.1. (int társ)"/>
      <sheetName val="2.2.1. (TKT fennt.2011-2012)"/>
      <sheetName val="2.2.1. (TKT fennt.2012-2013)"/>
      <sheetName val="2.2.2.-2.3. feladatok"/>
      <sheetName val="szakszolgálati adatok"/>
      <sheetName val="2.4. feladat"/>
      <sheetName val="2.5.-2.8. feladatok"/>
      <sheetName val="info 1"/>
      <sheetName val="info 2"/>
    </sheetNames>
    <sheetDataSet>
      <sheetData sheetId="0">
        <row r="34">
          <cell r="BT34" t="str">
            <v>Aba</v>
          </cell>
        </row>
        <row r="35">
          <cell r="BT35" t="str">
            <v>Abádszalók</v>
          </cell>
        </row>
        <row r="36">
          <cell r="BT36" t="str">
            <v>Abaliget</v>
          </cell>
        </row>
        <row r="37">
          <cell r="BT37" t="str">
            <v>Abasár</v>
          </cell>
        </row>
        <row r="38">
          <cell r="BT38" t="str">
            <v>Abaújalpár</v>
          </cell>
        </row>
        <row r="39">
          <cell r="BT39" t="str">
            <v>Abaújkér</v>
          </cell>
        </row>
        <row r="40">
          <cell r="BT40" t="str">
            <v>Abaújlak</v>
          </cell>
        </row>
        <row r="41">
          <cell r="BT41" t="str">
            <v>Abaújszántó</v>
          </cell>
        </row>
        <row r="42">
          <cell r="BT42" t="str">
            <v>Abaújszolnok</v>
          </cell>
        </row>
        <row r="43">
          <cell r="BT43" t="str">
            <v>Abaújvár</v>
          </cell>
        </row>
        <row r="44">
          <cell r="BT44" t="str">
            <v>Abda</v>
          </cell>
        </row>
        <row r="45">
          <cell r="BT45" t="str">
            <v>Abod</v>
          </cell>
        </row>
        <row r="46">
          <cell r="BT46" t="str">
            <v>Abony</v>
          </cell>
        </row>
        <row r="47">
          <cell r="BT47" t="str">
            <v>Ábrahámhegy</v>
          </cell>
        </row>
        <row r="48">
          <cell r="BT48" t="str">
            <v>Ács</v>
          </cell>
        </row>
        <row r="49">
          <cell r="BT49" t="str">
            <v>Acsa</v>
          </cell>
        </row>
        <row r="50">
          <cell r="BT50" t="str">
            <v>Acsád</v>
          </cell>
        </row>
        <row r="51">
          <cell r="BT51" t="str">
            <v>Acsalag</v>
          </cell>
        </row>
        <row r="52">
          <cell r="BT52" t="str">
            <v>Ácsteszér</v>
          </cell>
        </row>
        <row r="53">
          <cell r="BT53" t="str">
            <v>Adács</v>
          </cell>
        </row>
        <row r="54">
          <cell r="BT54" t="str">
            <v>Ádánd</v>
          </cell>
        </row>
        <row r="55">
          <cell r="BT55" t="str">
            <v>Adásztevel</v>
          </cell>
        </row>
        <row r="56">
          <cell r="BT56" t="str">
            <v>Adony</v>
          </cell>
        </row>
        <row r="57">
          <cell r="BT57" t="str">
            <v>Adorjánháza</v>
          </cell>
        </row>
        <row r="58">
          <cell r="BT58" t="str">
            <v>Adorjás</v>
          </cell>
        </row>
        <row r="59">
          <cell r="BT59" t="str">
            <v>Ág</v>
          </cell>
        </row>
        <row r="60">
          <cell r="BT60" t="str">
            <v>Ágasegyháza</v>
          </cell>
        </row>
        <row r="61">
          <cell r="BT61" t="str">
            <v>Ágfalva</v>
          </cell>
        </row>
        <row r="62">
          <cell r="BT62" t="str">
            <v>Aggtelek</v>
          </cell>
        </row>
        <row r="63">
          <cell r="BT63" t="str">
            <v>Agyagosszergény</v>
          </cell>
        </row>
        <row r="64">
          <cell r="BT64" t="str">
            <v>Ajak</v>
          </cell>
        </row>
        <row r="65">
          <cell r="BT65" t="str">
            <v>Ajka</v>
          </cell>
        </row>
        <row r="66">
          <cell r="BT66" t="str">
            <v>Aka</v>
          </cell>
        </row>
        <row r="67">
          <cell r="BT67" t="str">
            <v>Akasztó</v>
          </cell>
        </row>
        <row r="68">
          <cell r="BT68" t="str">
            <v>Alacska</v>
          </cell>
        </row>
        <row r="69">
          <cell r="BT69" t="str">
            <v>Alap</v>
          </cell>
        </row>
        <row r="70">
          <cell r="BT70" t="str">
            <v>Alattyán</v>
          </cell>
        </row>
        <row r="71">
          <cell r="BT71" t="str">
            <v>Albertirsa</v>
          </cell>
        </row>
        <row r="72">
          <cell r="BT72" t="str">
            <v>Alcsútdoboz</v>
          </cell>
        </row>
        <row r="73">
          <cell r="BT73" t="str">
            <v>Aldebrő</v>
          </cell>
        </row>
        <row r="74">
          <cell r="BT74" t="str">
            <v>Algyő</v>
          </cell>
        </row>
        <row r="75">
          <cell r="BT75" t="str">
            <v>Alibánfa</v>
          </cell>
        </row>
        <row r="76">
          <cell r="BT76" t="str">
            <v>Almamellék</v>
          </cell>
        </row>
        <row r="77">
          <cell r="BT77" t="str">
            <v>Almásfüzitő</v>
          </cell>
        </row>
        <row r="78">
          <cell r="BT78" t="str">
            <v>Almásháza</v>
          </cell>
        </row>
        <row r="79">
          <cell r="BT79" t="str">
            <v>Almáskamarás</v>
          </cell>
        </row>
        <row r="80">
          <cell r="BT80" t="str">
            <v>Almáskeresztúr</v>
          </cell>
        </row>
        <row r="81">
          <cell r="BT81" t="str">
            <v>Álmosd</v>
          </cell>
        </row>
        <row r="82">
          <cell r="BT82" t="str">
            <v>Alsóberecki</v>
          </cell>
        </row>
        <row r="83">
          <cell r="BT83" t="str">
            <v>Alsóbogát</v>
          </cell>
        </row>
        <row r="84">
          <cell r="BT84" t="str">
            <v>Alsódobsza</v>
          </cell>
        </row>
        <row r="85">
          <cell r="BT85" t="str">
            <v>Alsógagy</v>
          </cell>
        </row>
        <row r="86">
          <cell r="BT86" t="str">
            <v>Alsómocsolád</v>
          </cell>
        </row>
        <row r="87">
          <cell r="BT87" t="str">
            <v>Alsónána</v>
          </cell>
        </row>
        <row r="88">
          <cell r="BT88" t="str">
            <v>Alsónémedi</v>
          </cell>
        </row>
        <row r="89">
          <cell r="BT89" t="str">
            <v>Alsónemesapáti</v>
          </cell>
        </row>
        <row r="90">
          <cell r="BT90" t="str">
            <v>Alsónyék</v>
          </cell>
        </row>
        <row r="91">
          <cell r="BT91" t="str">
            <v>Alsóörs</v>
          </cell>
        </row>
        <row r="92">
          <cell r="BT92" t="str">
            <v>Alsópáhok</v>
          </cell>
        </row>
        <row r="93">
          <cell r="BT93" t="str">
            <v>Alsópetény</v>
          </cell>
        </row>
        <row r="94">
          <cell r="BT94" t="str">
            <v>Alsórajk</v>
          </cell>
        </row>
        <row r="95">
          <cell r="BT95" t="str">
            <v>Alsóregmec</v>
          </cell>
        </row>
        <row r="96">
          <cell r="BT96" t="str">
            <v>Alsószenterzsébet</v>
          </cell>
        </row>
        <row r="97">
          <cell r="BT97" t="str">
            <v>Alsószentiván</v>
          </cell>
        </row>
        <row r="98">
          <cell r="BT98" t="str">
            <v>Alsószentmárton</v>
          </cell>
        </row>
        <row r="99">
          <cell r="BT99" t="str">
            <v>Alsószölnök</v>
          </cell>
        </row>
        <row r="100">
          <cell r="BT100" t="str">
            <v>Alsószuha</v>
          </cell>
        </row>
        <row r="101">
          <cell r="BT101" t="str">
            <v>Alsótelekes</v>
          </cell>
        </row>
        <row r="102">
          <cell r="BT102" t="str">
            <v>Alsótold</v>
          </cell>
        </row>
        <row r="103">
          <cell r="BT103" t="str">
            <v>Alsóújlak</v>
          </cell>
        </row>
        <row r="104">
          <cell r="BT104" t="str">
            <v>Alsóvadász</v>
          </cell>
        </row>
        <row r="105">
          <cell r="BT105" t="str">
            <v>Alsózsolca</v>
          </cell>
        </row>
        <row r="106">
          <cell r="BT106" t="str">
            <v>Ambrózfalva</v>
          </cell>
        </row>
        <row r="107">
          <cell r="BT107" t="str">
            <v>Anarcs</v>
          </cell>
        </row>
        <row r="108">
          <cell r="BT108" t="str">
            <v>Andocs</v>
          </cell>
        </row>
        <row r="109">
          <cell r="BT109" t="str">
            <v>Andornaktálya</v>
          </cell>
        </row>
        <row r="110">
          <cell r="BT110" t="str">
            <v>Andrásfa</v>
          </cell>
        </row>
        <row r="111">
          <cell r="BT111" t="str">
            <v>Annavölgy</v>
          </cell>
        </row>
        <row r="112">
          <cell r="BT112" t="str">
            <v>Apácatorna</v>
          </cell>
        </row>
        <row r="113">
          <cell r="BT113" t="str">
            <v>Apagy</v>
          </cell>
        </row>
        <row r="114">
          <cell r="BT114" t="str">
            <v>Apaj</v>
          </cell>
        </row>
        <row r="115">
          <cell r="BT115" t="str">
            <v>Aparhant</v>
          </cell>
        </row>
        <row r="116">
          <cell r="BT116" t="str">
            <v>Apátfalva</v>
          </cell>
        </row>
        <row r="117">
          <cell r="BT117" t="str">
            <v>Apátistvánfalva</v>
          </cell>
        </row>
        <row r="118">
          <cell r="BT118" t="str">
            <v>Apátvarasd</v>
          </cell>
        </row>
        <row r="119">
          <cell r="BT119" t="str">
            <v>Apc</v>
          </cell>
        </row>
        <row r="120">
          <cell r="BT120" t="str">
            <v>Áporka</v>
          </cell>
        </row>
        <row r="121">
          <cell r="BT121" t="str">
            <v>Apostag</v>
          </cell>
        </row>
        <row r="122">
          <cell r="BT122" t="str">
            <v>Aranyosapáti</v>
          </cell>
        </row>
        <row r="123">
          <cell r="BT123" t="str">
            <v>Aranyosgadány</v>
          </cell>
        </row>
        <row r="124">
          <cell r="BT124" t="str">
            <v>Arka</v>
          </cell>
        </row>
        <row r="125">
          <cell r="BT125" t="str">
            <v>Arló</v>
          </cell>
        </row>
        <row r="126">
          <cell r="BT126" t="str">
            <v>Arnót</v>
          </cell>
        </row>
        <row r="127">
          <cell r="BT127" t="str">
            <v>Ároktő</v>
          </cell>
        </row>
        <row r="128">
          <cell r="BT128" t="str">
            <v>Árpádhalom</v>
          </cell>
        </row>
        <row r="129">
          <cell r="BT129" t="str">
            <v>Árpás</v>
          </cell>
        </row>
        <row r="130">
          <cell r="BT130" t="str">
            <v>Ártánd</v>
          </cell>
        </row>
        <row r="131">
          <cell r="BT131" t="str">
            <v>Ásotthalom</v>
          </cell>
        </row>
        <row r="132">
          <cell r="BT132" t="str">
            <v>Ásványráró</v>
          </cell>
        </row>
        <row r="133">
          <cell r="BT133" t="str">
            <v>Aszaló</v>
          </cell>
        </row>
        <row r="134">
          <cell r="BT134" t="str">
            <v>Ászár</v>
          </cell>
        </row>
        <row r="135">
          <cell r="BT135" t="str">
            <v>Aszód</v>
          </cell>
        </row>
        <row r="136">
          <cell r="BT136" t="str">
            <v>Aszófő</v>
          </cell>
        </row>
        <row r="137">
          <cell r="BT137" t="str">
            <v>Áta</v>
          </cell>
        </row>
        <row r="138">
          <cell r="BT138" t="str">
            <v>Átány</v>
          </cell>
        </row>
        <row r="139">
          <cell r="BT139" t="str">
            <v>Atkár</v>
          </cell>
        </row>
        <row r="140">
          <cell r="BT140" t="str">
            <v>Attala</v>
          </cell>
        </row>
        <row r="141">
          <cell r="BT141" t="str">
            <v>Babarc</v>
          </cell>
        </row>
        <row r="142">
          <cell r="BT142" t="str">
            <v>Babarcszőlős</v>
          </cell>
        </row>
        <row r="143">
          <cell r="BT143" t="str">
            <v>Babócsa</v>
          </cell>
        </row>
        <row r="144">
          <cell r="BT144" t="str">
            <v>Bábolna</v>
          </cell>
        </row>
        <row r="145">
          <cell r="BT145" t="str">
            <v>Bábonymegyer</v>
          </cell>
        </row>
        <row r="146">
          <cell r="BT146" t="str">
            <v>Babosdöbréte</v>
          </cell>
        </row>
        <row r="147">
          <cell r="BT147" t="str">
            <v>Babót</v>
          </cell>
        </row>
        <row r="148">
          <cell r="BT148" t="str">
            <v>Bácsalmás</v>
          </cell>
        </row>
        <row r="149">
          <cell r="BT149" t="str">
            <v>Bácsbokod</v>
          </cell>
        </row>
        <row r="150">
          <cell r="BT150" t="str">
            <v>Bácsborsód</v>
          </cell>
        </row>
        <row r="151">
          <cell r="BT151" t="str">
            <v>Bácsszentgyörgy</v>
          </cell>
        </row>
        <row r="152">
          <cell r="BT152" t="str">
            <v>Bácsszőlős</v>
          </cell>
        </row>
        <row r="153">
          <cell r="BT153" t="str">
            <v>Badacsonytomaj</v>
          </cell>
        </row>
        <row r="154">
          <cell r="BT154" t="str">
            <v>Badacsonytördemic</v>
          </cell>
        </row>
        <row r="155">
          <cell r="BT155" t="str">
            <v>Bag</v>
          </cell>
        </row>
        <row r="156">
          <cell r="BT156" t="str">
            <v>Bagamér</v>
          </cell>
        </row>
        <row r="157">
          <cell r="BT157" t="str">
            <v>Baglad</v>
          </cell>
        </row>
        <row r="158">
          <cell r="BT158" t="str">
            <v>Bagod</v>
          </cell>
        </row>
        <row r="159">
          <cell r="BT159" t="str">
            <v>Bágyogszovát</v>
          </cell>
        </row>
        <row r="160">
          <cell r="BT160" t="str">
            <v>Baj</v>
          </cell>
        </row>
        <row r="161">
          <cell r="BT161" t="str">
            <v>Baja</v>
          </cell>
        </row>
        <row r="162">
          <cell r="BT162" t="str">
            <v>Bajánsenye</v>
          </cell>
        </row>
        <row r="163">
          <cell r="BT163" t="str">
            <v>Bajna</v>
          </cell>
        </row>
        <row r="164">
          <cell r="BT164" t="str">
            <v>Bajót</v>
          </cell>
        </row>
        <row r="165">
          <cell r="BT165" t="str">
            <v>Bak</v>
          </cell>
        </row>
        <row r="166">
          <cell r="BT166" t="str">
            <v>Bakháza</v>
          </cell>
        </row>
        <row r="167">
          <cell r="BT167" t="str">
            <v>Bakóca</v>
          </cell>
        </row>
        <row r="168">
          <cell r="BT168" t="str">
            <v>Bakonszeg</v>
          </cell>
        </row>
        <row r="169">
          <cell r="BT169" t="str">
            <v>Bakonya</v>
          </cell>
        </row>
        <row r="170">
          <cell r="BT170" t="str">
            <v>Bakonybánk</v>
          </cell>
        </row>
        <row r="171">
          <cell r="BT171" t="str">
            <v>Bakonybél</v>
          </cell>
        </row>
        <row r="172">
          <cell r="BT172" t="str">
            <v>Bakonycsernye</v>
          </cell>
        </row>
        <row r="173">
          <cell r="BT173" t="str">
            <v>Bakonygyirót</v>
          </cell>
        </row>
        <row r="174">
          <cell r="BT174" t="str">
            <v>Bakonyjákó</v>
          </cell>
        </row>
        <row r="175">
          <cell r="BT175" t="str">
            <v>Bakonykoppány</v>
          </cell>
        </row>
        <row r="176">
          <cell r="BT176" t="str">
            <v>Bakonykúti</v>
          </cell>
        </row>
        <row r="177">
          <cell r="BT177" t="str">
            <v>Bakonynána</v>
          </cell>
        </row>
        <row r="178">
          <cell r="BT178" t="str">
            <v>Bakonyoszlop</v>
          </cell>
        </row>
        <row r="179">
          <cell r="BT179" t="str">
            <v>Bakonypéterd</v>
          </cell>
        </row>
        <row r="180">
          <cell r="BT180" t="str">
            <v>Bakonypölöske</v>
          </cell>
        </row>
        <row r="181">
          <cell r="BT181" t="str">
            <v>Bakonyság</v>
          </cell>
        </row>
        <row r="182">
          <cell r="BT182" t="str">
            <v>Bakonysárkány</v>
          </cell>
        </row>
        <row r="183">
          <cell r="BT183" t="str">
            <v>Bakonyszentiván</v>
          </cell>
        </row>
        <row r="184">
          <cell r="BT184" t="str">
            <v>Bakonyszentkirály</v>
          </cell>
        </row>
        <row r="185">
          <cell r="BT185" t="str">
            <v>Bakonyszentlászló</v>
          </cell>
        </row>
        <row r="186">
          <cell r="BT186" t="str">
            <v>Bakonyszombathely</v>
          </cell>
        </row>
        <row r="187">
          <cell r="BT187" t="str">
            <v>Bakonyszücs</v>
          </cell>
        </row>
        <row r="188">
          <cell r="BT188" t="str">
            <v>Bakonytamási</v>
          </cell>
        </row>
        <row r="189">
          <cell r="BT189" t="str">
            <v>Baks</v>
          </cell>
        </row>
        <row r="190">
          <cell r="BT190" t="str">
            <v>Baksa</v>
          </cell>
        </row>
        <row r="191">
          <cell r="BT191" t="str">
            <v>Baktakék</v>
          </cell>
        </row>
        <row r="192">
          <cell r="BT192" t="str">
            <v>Baktalórántháza</v>
          </cell>
        </row>
        <row r="193">
          <cell r="BT193" t="str">
            <v>Baktüttös</v>
          </cell>
        </row>
        <row r="194">
          <cell r="BT194" t="str">
            <v>Balajt</v>
          </cell>
        </row>
        <row r="195">
          <cell r="BT195" t="str">
            <v>Balassagyarmat</v>
          </cell>
        </row>
        <row r="196">
          <cell r="BT196" t="str">
            <v>Balástya</v>
          </cell>
        </row>
        <row r="197">
          <cell r="BT197" t="str">
            <v>Balaton</v>
          </cell>
        </row>
        <row r="198">
          <cell r="BT198" t="str">
            <v>Balatonakali</v>
          </cell>
        </row>
        <row r="199">
          <cell r="BT199" t="str">
            <v>Balatonalmádi</v>
          </cell>
        </row>
        <row r="200">
          <cell r="BT200" t="str">
            <v>Balatonberény</v>
          </cell>
        </row>
        <row r="201">
          <cell r="BT201" t="str">
            <v>Balatonboglár</v>
          </cell>
        </row>
        <row r="202">
          <cell r="BT202" t="str">
            <v>Balatoncsicsó</v>
          </cell>
        </row>
        <row r="203">
          <cell r="BT203" t="str">
            <v>Balatonederics</v>
          </cell>
        </row>
        <row r="204">
          <cell r="BT204" t="str">
            <v>Balatonendréd</v>
          </cell>
        </row>
        <row r="205">
          <cell r="BT205" t="str">
            <v>Balatonfenyves</v>
          </cell>
        </row>
        <row r="206">
          <cell r="BT206" t="str">
            <v>Balatonfőkajár</v>
          </cell>
        </row>
        <row r="207">
          <cell r="BT207" t="str">
            <v>Balatonföldvár</v>
          </cell>
        </row>
        <row r="208">
          <cell r="BT208" t="str">
            <v>Balatonfüred</v>
          </cell>
        </row>
        <row r="209">
          <cell r="BT209" t="str">
            <v>Balatonfűzfő</v>
          </cell>
        </row>
        <row r="210">
          <cell r="BT210" t="str">
            <v>Balatongyörök</v>
          </cell>
        </row>
        <row r="211">
          <cell r="BT211" t="str">
            <v>Balatonhenye</v>
          </cell>
        </row>
        <row r="212">
          <cell r="BT212" t="str">
            <v>Balatonkenese</v>
          </cell>
        </row>
        <row r="213">
          <cell r="BT213" t="str">
            <v>Balatonkeresztúr</v>
          </cell>
        </row>
        <row r="214">
          <cell r="BT214" t="str">
            <v>Balatonlelle</v>
          </cell>
        </row>
        <row r="215">
          <cell r="BT215" t="str">
            <v>Balatonmagyaród</v>
          </cell>
        </row>
        <row r="216">
          <cell r="BT216" t="str">
            <v>Balatonmáriafürdő</v>
          </cell>
        </row>
        <row r="217">
          <cell r="BT217" t="str">
            <v>Balatonőszöd</v>
          </cell>
        </row>
        <row r="218">
          <cell r="BT218" t="str">
            <v>Balatonrendes</v>
          </cell>
        </row>
        <row r="219">
          <cell r="BT219" t="str">
            <v>Balatonszabadi</v>
          </cell>
        </row>
        <row r="220">
          <cell r="BT220" t="str">
            <v>Balatonszárszó</v>
          </cell>
        </row>
        <row r="221">
          <cell r="BT221" t="str">
            <v>Balatonszemes</v>
          </cell>
        </row>
        <row r="222">
          <cell r="BT222" t="str">
            <v>Balatonszentgyörgy</v>
          </cell>
        </row>
        <row r="223">
          <cell r="BT223" t="str">
            <v>Balatonszepezd</v>
          </cell>
        </row>
        <row r="224">
          <cell r="BT224" t="str">
            <v>Balatonszőlős</v>
          </cell>
        </row>
        <row r="225">
          <cell r="BT225" t="str">
            <v>Balatonudvari</v>
          </cell>
        </row>
        <row r="226">
          <cell r="BT226" t="str">
            <v>Balatonújlak</v>
          </cell>
        </row>
        <row r="227">
          <cell r="BT227" t="str">
            <v>Balatonvilágos</v>
          </cell>
        </row>
        <row r="228">
          <cell r="BT228" t="str">
            <v>Balinka</v>
          </cell>
        </row>
        <row r="229">
          <cell r="BT229" t="str">
            <v>Balkány</v>
          </cell>
        </row>
        <row r="230">
          <cell r="BT230" t="str">
            <v>Ballószög</v>
          </cell>
        </row>
        <row r="231">
          <cell r="BT231" t="str">
            <v>Balmazújváros</v>
          </cell>
        </row>
        <row r="232">
          <cell r="BT232" t="str">
            <v>Balogunyom</v>
          </cell>
        </row>
        <row r="233">
          <cell r="BT233" t="str">
            <v>Balotaszállás</v>
          </cell>
        </row>
        <row r="234">
          <cell r="BT234" t="str">
            <v>Balsa</v>
          </cell>
        </row>
        <row r="235">
          <cell r="BT235" t="str">
            <v>Bálványos</v>
          </cell>
        </row>
        <row r="236">
          <cell r="BT236" t="str">
            <v>Bana</v>
          </cell>
        </row>
        <row r="237">
          <cell r="BT237" t="str">
            <v>Bánd</v>
          </cell>
        </row>
        <row r="238">
          <cell r="BT238" t="str">
            <v>Bánfa</v>
          </cell>
        </row>
        <row r="239">
          <cell r="BT239" t="str">
            <v>Bánhorváti</v>
          </cell>
        </row>
        <row r="240">
          <cell r="BT240" t="str">
            <v>Bánk</v>
          </cell>
        </row>
        <row r="241">
          <cell r="BT241" t="str">
            <v>Bánokszentgyörgy</v>
          </cell>
        </row>
        <row r="242">
          <cell r="BT242" t="str">
            <v>Bánréve</v>
          </cell>
        </row>
        <row r="243">
          <cell r="BT243" t="str">
            <v>Bár</v>
          </cell>
        </row>
        <row r="244">
          <cell r="BT244" t="str">
            <v>Barabás</v>
          </cell>
        </row>
        <row r="245">
          <cell r="BT245" t="str">
            <v>Baracs</v>
          </cell>
        </row>
        <row r="246">
          <cell r="BT246" t="str">
            <v>Baracska</v>
          </cell>
        </row>
        <row r="247">
          <cell r="BT247" t="str">
            <v>Báránd</v>
          </cell>
        </row>
        <row r="248">
          <cell r="BT248" t="str">
            <v>Baranyahídvég</v>
          </cell>
        </row>
        <row r="249">
          <cell r="BT249" t="str">
            <v>Baranyajenő</v>
          </cell>
        </row>
        <row r="250">
          <cell r="BT250" t="str">
            <v>Baranyaszentgyörgy</v>
          </cell>
        </row>
        <row r="251">
          <cell r="BT251" t="str">
            <v>Barbacs</v>
          </cell>
        </row>
        <row r="252">
          <cell r="BT252" t="str">
            <v>Barcs</v>
          </cell>
        </row>
        <row r="253">
          <cell r="BT253" t="str">
            <v>Bárdudvarnok</v>
          </cell>
        </row>
        <row r="254">
          <cell r="BT254" t="str">
            <v>Barlahida</v>
          </cell>
        </row>
        <row r="255">
          <cell r="BT255" t="str">
            <v>Bárna</v>
          </cell>
        </row>
        <row r="256">
          <cell r="BT256" t="str">
            <v>Barnag</v>
          </cell>
        </row>
        <row r="257">
          <cell r="BT257" t="str">
            <v>Bársonyos</v>
          </cell>
        </row>
        <row r="258">
          <cell r="BT258" t="str">
            <v>Basal</v>
          </cell>
        </row>
        <row r="259">
          <cell r="BT259" t="str">
            <v>Baskó</v>
          </cell>
        </row>
        <row r="260">
          <cell r="BT260" t="str">
            <v>Báta</v>
          </cell>
        </row>
        <row r="261">
          <cell r="BT261" t="str">
            <v>Bátaapáti</v>
          </cell>
        </row>
        <row r="262">
          <cell r="BT262" t="str">
            <v>Bátaszék</v>
          </cell>
        </row>
        <row r="263">
          <cell r="BT263" t="str">
            <v>Baté</v>
          </cell>
        </row>
        <row r="264">
          <cell r="BT264" t="str">
            <v>Bátmonostor</v>
          </cell>
        </row>
        <row r="265">
          <cell r="BT265" t="str">
            <v>Bátonyterenye</v>
          </cell>
        </row>
        <row r="266">
          <cell r="BT266" t="str">
            <v>Bátor</v>
          </cell>
        </row>
        <row r="267">
          <cell r="BT267" t="str">
            <v>Bátorliget</v>
          </cell>
        </row>
        <row r="268">
          <cell r="BT268" t="str">
            <v>Battonya</v>
          </cell>
        </row>
        <row r="269">
          <cell r="BT269" t="str">
            <v>Bátya</v>
          </cell>
        </row>
        <row r="270">
          <cell r="BT270" t="str">
            <v>Batyk</v>
          </cell>
        </row>
        <row r="271">
          <cell r="BT271" t="str">
            <v>Bázakerettye</v>
          </cell>
        </row>
        <row r="272">
          <cell r="BT272" t="str">
            <v>Bazsi</v>
          </cell>
        </row>
        <row r="273">
          <cell r="BT273" t="str">
            <v>Béb</v>
          </cell>
        </row>
        <row r="274">
          <cell r="BT274" t="str">
            <v>Becsehely</v>
          </cell>
        </row>
        <row r="275">
          <cell r="BT275" t="str">
            <v>Becske</v>
          </cell>
        </row>
        <row r="276">
          <cell r="BT276" t="str">
            <v>Becskeháza</v>
          </cell>
        </row>
        <row r="277">
          <cell r="BT277" t="str">
            <v>Becsvölgye</v>
          </cell>
        </row>
        <row r="278">
          <cell r="BT278" t="str">
            <v>Bedegkér</v>
          </cell>
        </row>
        <row r="279">
          <cell r="BT279" t="str">
            <v>Bedő</v>
          </cell>
        </row>
        <row r="280">
          <cell r="BT280" t="str">
            <v>Bejcgyertyános</v>
          </cell>
        </row>
        <row r="281">
          <cell r="BT281" t="str">
            <v>Békás</v>
          </cell>
        </row>
        <row r="282">
          <cell r="BT282" t="str">
            <v>Bekecs</v>
          </cell>
        </row>
        <row r="283">
          <cell r="BT283" t="str">
            <v>Békés</v>
          </cell>
        </row>
        <row r="284">
          <cell r="BT284" t="str">
            <v>Békéscsaba</v>
          </cell>
        </row>
        <row r="285">
          <cell r="BT285" t="str">
            <v>Békéssámson</v>
          </cell>
        </row>
        <row r="286">
          <cell r="BT286" t="str">
            <v>Békésszentandrás</v>
          </cell>
        </row>
        <row r="287">
          <cell r="BT287" t="str">
            <v>Bekölce</v>
          </cell>
        </row>
        <row r="288">
          <cell r="BT288" t="str">
            <v>Bélapátfalva</v>
          </cell>
        </row>
        <row r="289">
          <cell r="BT289" t="str">
            <v>Bélavár</v>
          </cell>
        </row>
        <row r="290">
          <cell r="BT290" t="str">
            <v>Belecska</v>
          </cell>
        </row>
        <row r="291">
          <cell r="BT291" t="str">
            <v>Beled</v>
          </cell>
        </row>
        <row r="292">
          <cell r="BT292" t="str">
            <v>Beleg</v>
          </cell>
        </row>
        <row r="293">
          <cell r="BT293" t="str">
            <v>Belezna</v>
          </cell>
        </row>
        <row r="294">
          <cell r="BT294" t="str">
            <v>Bélmegyer</v>
          </cell>
        </row>
        <row r="295">
          <cell r="BT295" t="str">
            <v>Beloiannisz</v>
          </cell>
        </row>
        <row r="296">
          <cell r="BT296" t="str">
            <v>Belsősárd</v>
          </cell>
        </row>
        <row r="297">
          <cell r="BT297" t="str">
            <v>Belvárdgyula</v>
          </cell>
        </row>
        <row r="298">
          <cell r="BT298" t="str">
            <v>Benk</v>
          </cell>
        </row>
        <row r="299">
          <cell r="BT299" t="str">
            <v>Bénye</v>
          </cell>
        </row>
        <row r="300">
          <cell r="BT300" t="str">
            <v>Bér</v>
          </cell>
        </row>
        <row r="301">
          <cell r="BT301" t="str">
            <v>Bérbaltavár</v>
          </cell>
        </row>
        <row r="302">
          <cell r="BT302" t="str">
            <v>Bercel</v>
          </cell>
        </row>
        <row r="303">
          <cell r="BT303" t="str">
            <v>Beregdaróc</v>
          </cell>
        </row>
        <row r="304">
          <cell r="BT304" t="str">
            <v>Beregsurány</v>
          </cell>
        </row>
        <row r="305">
          <cell r="BT305" t="str">
            <v>Berekböszörmény</v>
          </cell>
        </row>
        <row r="306">
          <cell r="BT306" t="str">
            <v>Berekfürdő</v>
          </cell>
        </row>
        <row r="307">
          <cell r="BT307" t="str">
            <v>Beremend</v>
          </cell>
        </row>
        <row r="308">
          <cell r="BT308" t="str">
            <v>Berente</v>
          </cell>
        </row>
        <row r="309">
          <cell r="BT309" t="str">
            <v>Beret</v>
          </cell>
        </row>
        <row r="310">
          <cell r="BT310" t="str">
            <v>Berettyóújfalu</v>
          </cell>
        </row>
        <row r="311">
          <cell r="BT311" t="str">
            <v>Berhida</v>
          </cell>
        </row>
        <row r="312">
          <cell r="BT312" t="str">
            <v>Berkenye</v>
          </cell>
        </row>
        <row r="313">
          <cell r="BT313" t="str">
            <v>Berkesd</v>
          </cell>
        </row>
        <row r="314">
          <cell r="BT314" t="str">
            <v>Berkesz</v>
          </cell>
        </row>
        <row r="315">
          <cell r="BT315" t="str">
            <v>Bernecebaráti</v>
          </cell>
        </row>
        <row r="316">
          <cell r="BT316" t="str">
            <v>Berzék</v>
          </cell>
        </row>
        <row r="317">
          <cell r="BT317" t="str">
            <v>Berzence</v>
          </cell>
        </row>
        <row r="318">
          <cell r="BT318" t="str">
            <v>Besence</v>
          </cell>
        </row>
        <row r="319">
          <cell r="BT319" t="str">
            <v>Besenyőd</v>
          </cell>
        </row>
        <row r="320">
          <cell r="BT320" t="str">
            <v>Besenyőtelek</v>
          </cell>
        </row>
        <row r="321">
          <cell r="BT321" t="str">
            <v>Besenyszög</v>
          </cell>
        </row>
        <row r="322">
          <cell r="BT322" t="str">
            <v>Besnyő</v>
          </cell>
        </row>
        <row r="323">
          <cell r="BT323" t="str">
            <v>Beszterec</v>
          </cell>
        </row>
        <row r="324">
          <cell r="BT324" t="str">
            <v>Bezedek</v>
          </cell>
        </row>
        <row r="325">
          <cell r="BT325" t="str">
            <v>Bezenye</v>
          </cell>
        </row>
        <row r="326">
          <cell r="BT326" t="str">
            <v>Bezeréd</v>
          </cell>
        </row>
        <row r="327">
          <cell r="BT327" t="str">
            <v>Bezi</v>
          </cell>
        </row>
        <row r="328">
          <cell r="BT328" t="str">
            <v>Biatorbágy</v>
          </cell>
        </row>
        <row r="329">
          <cell r="BT329" t="str">
            <v>Bicsérd</v>
          </cell>
        </row>
        <row r="330">
          <cell r="BT330" t="str">
            <v>Bicske</v>
          </cell>
        </row>
        <row r="331">
          <cell r="BT331" t="str">
            <v>Bihardancsháza</v>
          </cell>
        </row>
        <row r="332">
          <cell r="BT332" t="str">
            <v>Biharkeresztes</v>
          </cell>
        </row>
        <row r="333">
          <cell r="BT333" t="str">
            <v>Biharnagybajom</v>
          </cell>
        </row>
        <row r="334">
          <cell r="BT334" t="str">
            <v>Bihartorda</v>
          </cell>
        </row>
        <row r="335">
          <cell r="BT335" t="str">
            <v>Biharugra</v>
          </cell>
        </row>
        <row r="336">
          <cell r="BT336" t="str">
            <v>Bikács</v>
          </cell>
        </row>
        <row r="337">
          <cell r="BT337" t="str">
            <v>Bikal</v>
          </cell>
        </row>
        <row r="338">
          <cell r="BT338" t="str">
            <v>Biri</v>
          </cell>
        </row>
        <row r="339">
          <cell r="BT339" t="str">
            <v>Birján</v>
          </cell>
        </row>
        <row r="340">
          <cell r="BT340" t="str">
            <v>Bisse</v>
          </cell>
        </row>
        <row r="341">
          <cell r="BT341" t="str">
            <v>Boba</v>
          </cell>
        </row>
        <row r="342">
          <cell r="BT342" t="str">
            <v>Bocfölde</v>
          </cell>
        </row>
        <row r="343">
          <cell r="BT343" t="str">
            <v>Boconád</v>
          </cell>
        </row>
        <row r="344">
          <cell r="BT344" t="str">
            <v>Bócsa</v>
          </cell>
        </row>
        <row r="345">
          <cell r="BT345" t="str">
            <v>Bocska</v>
          </cell>
        </row>
        <row r="346">
          <cell r="BT346" t="str">
            <v>Bocskaikert</v>
          </cell>
        </row>
        <row r="347">
          <cell r="BT347" t="str">
            <v>Boda</v>
          </cell>
        </row>
        <row r="348">
          <cell r="BT348" t="str">
            <v>Bodajk</v>
          </cell>
        </row>
        <row r="349">
          <cell r="BT349" t="str">
            <v>Bodmér</v>
          </cell>
        </row>
        <row r="350">
          <cell r="BT350" t="str">
            <v>Bodolyabér</v>
          </cell>
        </row>
        <row r="351">
          <cell r="BT351" t="str">
            <v>Bodonhely</v>
          </cell>
        </row>
        <row r="352">
          <cell r="BT352" t="str">
            <v>Bodony</v>
          </cell>
        </row>
        <row r="353">
          <cell r="BT353" t="str">
            <v>Bodorfa</v>
          </cell>
        </row>
        <row r="354">
          <cell r="BT354" t="str">
            <v>Bodrog</v>
          </cell>
        </row>
        <row r="355">
          <cell r="BT355" t="str">
            <v>Bodroghalom</v>
          </cell>
        </row>
        <row r="356">
          <cell r="BT356" t="str">
            <v>Bodrogkeresztúr</v>
          </cell>
        </row>
        <row r="357">
          <cell r="BT357" t="str">
            <v>Bodrogkisfalud</v>
          </cell>
        </row>
        <row r="358">
          <cell r="BT358" t="str">
            <v>Bodrogolaszi</v>
          </cell>
        </row>
        <row r="359">
          <cell r="BT359" t="str">
            <v>Bódvalenke</v>
          </cell>
        </row>
        <row r="360">
          <cell r="BT360" t="str">
            <v>Bódvarákó</v>
          </cell>
        </row>
        <row r="361">
          <cell r="BT361" t="str">
            <v>Bódvaszilas</v>
          </cell>
        </row>
        <row r="362">
          <cell r="BT362" t="str">
            <v>Bogács</v>
          </cell>
        </row>
        <row r="363">
          <cell r="BT363" t="str">
            <v>Bogád</v>
          </cell>
        </row>
        <row r="364">
          <cell r="BT364" t="str">
            <v>Bogádmindszent</v>
          </cell>
        </row>
        <row r="365">
          <cell r="BT365" t="str">
            <v>Bogdása</v>
          </cell>
        </row>
        <row r="366">
          <cell r="BT366" t="str">
            <v>Bogyiszló</v>
          </cell>
        </row>
        <row r="367">
          <cell r="BT367" t="str">
            <v>Bogyoszló</v>
          </cell>
        </row>
        <row r="368">
          <cell r="BT368" t="str">
            <v>Bojt</v>
          </cell>
        </row>
        <row r="369">
          <cell r="BT369" t="str">
            <v>Bókaháza</v>
          </cell>
        </row>
        <row r="370">
          <cell r="BT370" t="str">
            <v>Bokod</v>
          </cell>
        </row>
        <row r="371">
          <cell r="BT371" t="str">
            <v>Bokor</v>
          </cell>
        </row>
        <row r="372">
          <cell r="BT372" t="str">
            <v>Boldog</v>
          </cell>
        </row>
        <row r="373">
          <cell r="BT373" t="str">
            <v>Boldogasszonyfa</v>
          </cell>
        </row>
        <row r="374">
          <cell r="BT374" t="str">
            <v>Boldogkőújfalu</v>
          </cell>
        </row>
        <row r="375">
          <cell r="BT375" t="str">
            <v>Boldogkőváralja</v>
          </cell>
        </row>
        <row r="376">
          <cell r="BT376" t="str">
            <v>Boldva</v>
          </cell>
        </row>
        <row r="377">
          <cell r="BT377" t="str">
            <v>Bolhás</v>
          </cell>
        </row>
        <row r="378">
          <cell r="BT378" t="str">
            <v>Bolhó</v>
          </cell>
        </row>
        <row r="379">
          <cell r="BT379" t="str">
            <v>Bóly</v>
          </cell>
        </row>
        <row r="380">
          <cell r="BT380" t="str">
            <v>Boncodfölde</v>
          </cell>
        </row>
        <row r="381">
          <cell r="BT381" t="str">
            <v>Bonyhád</v>
          </cell>
        </row>
        <row r="382">
          <cell r="BT382" t="str">
            <v>Bonyhádvarasd</v>
          </cell>
        </row>
        <row r="383">
          <cell r="BT383" t="str">
            <v>Bonnya</v>
          </cell>
        </row>
        <row r="384">
          <cell r="BT384" t="str">
            <v>Bordány</v>
          </cell>
        </row>
        <row r="385">
          <cell r="BT385" t="str">
            <v>Borgáta</v>
          </cell>
        </row>
        <row r="386">
          <cell r="BT386" t="str">
            <v>Borjád</v>
          </cell>
        </row>
        <row r="387">
          <cell r="BT387" t="str">
            <v>Borota</v>
          </cell>
        </row>
        <row r="388">
          <cell r="BT388" t="str">
            <v>Borsfa</v>
          </cell>
        </row>
        <row r="389">
          <cell r="BT389" t="str">
            <v>Borsodbóta</v>
          </cell>
        </row>
        <row r="390">
          <cell r="BT390" t="str">
            <v>Borsodgeszt</v>
          </cell>
        </row>
        <row r="391">
          <cell r="BT391" t="str">
            <v>Borsodivánka</v>
          </cell>
        </row>
        <row r="392">
          <cell r="BT392" t="str">
            <v>Borsodnádasd</v>
          </cell>
        </row>
        <row r="393">
          <cell r="BT393" t="str">
            <v>Borsodszentgyörgy</v>
          </cell>
        </row>
        <row r="394">
          <cell r="BT394" t="str">
            <v>Borsodszirák</v>
          </cell>
        </row>
        <row r="395">
          <cell r="BT395" t="str">
            <v>Borsosberény</v>
          </cell>
        </row>
        <row r="396">
          <cell r="BT396" t="str">
            <v>Borszörcsök</v>
          </cell>
        </row>
        <row r="397">
          <cell r="BT397" t="str">
            <v>Borzavár</v>
          </cell>
        </row>
        <row r="398">
          <cell r="BT398" t="str">
            <v>Bosta</v>
          </cell>
        </row>
        <row r="399">
          <cell r="BT399" t="str">
            <v>Botpalád</v>
          </cell>
        </row>
        <row r="400">
          <cell r="BT400" t="str">
            <v>Botykapeterd</v>
          </cell>
        </row>
        <row r="401">
          <cell r="BT401" t="str">
            <v>Bozzai</v>
          </cell>
        </row>
        <row r="402">
          <cell r="BT402" t="str">
            <v>Bozsok</v>
          </cell>
        </row>
        <row r="403">
          <cell r="BT403" t="str">
            <v>Bózsva</v>
          </cell>
        </row>
        <row r="404">
          <cell r="BT404" t="str">
            <v>Bő</v>
          </cell>
        </row>
        <row r="405">
          <cell r="BT405" t="str">
            <v>Bőcs</v>
          </cell>
        </row>
        <row r="406">
          <cell r="BT406" t="str">
            <v>Böde</v>
          </cell>
        </row>
        <row r="407">
          <cell r="BT407" t="str">
            <v>Bödeháza</v>
          </cell>
        </row>
        <row r="408">
          <cell r="BT408" t="str">
            <v>Bögöt</v>
          </cell>
        </row>
        <row r="409">
          <cell r="BT409" t="str">
            <v>Bögöte</v>
          </cell>
        </row>
        <row r="410">
          <cell r="BT410" t="str">
            <v>Böhönye</v>
          </cell>
        </row>
        <row r="411">
          <cell r="BT411" t="str">
            <v>Bököny</v>
          </cell>
        </row>
        <row r="412">
          <cell r="BT412" t="str">
            <v>Bölcske</v>
          </cell>
        </row>
        <row r="413">
          <cell r="BT413" t="str">
            <v>Bőny</v>
          </cell>
        </row>
        <row r="414">
          <cell r="BT414" t="str">
            <v>Börcs</v>
          </cell>
        </row>
        <row r="415">
          <cell r="BT415" t="str">
            <v>Börzönce</v>
          </cell>
        </row>
        <row r="416">
          <cell r="BT416" t="str">
            <v>Bősárkány</v>
          </cell>
        </row>
        <row r="417">
          <cell r="BT417" t="str">
            <v>Bőszénfa</v>
          </cell>
        </row>
        <row r="418">
          <cell r="BT418" t="str">
            <v>Bucsa</v>
          </cell>
        </row>
        <row r="419">
          <cell r="BT419" t="str">
            <v>Bucsu</v>
          </cell>
        </row>
        <row r="420">
          <cell r="BT420" t="str">
            <v>Búcsúszentlászló</v>
          </cell>
        </row>
        <row r="421">
          <cell r="BT421" t="str">
            <v>Bucsuta</v>
          </cell>
        </row>
        <row r="422">
          <cell r="BT422" t="str">
            <v>Budajenő</v>
          </cell>
        </row>
        <row r="423">
          <cell r="BT423" t="str">
            <v>Budakalász</v>
          </cell>
        </row>
        <row r="424">
          <cell r="BT424" t="str">
            <v>Budakeszi</v>
          </cell>
        </row>
        <row r="425">
          <cell r="BT425" t="str">
            <v>Budaörs</v>
          </cell>
        </row>
        <row r="426">
          <cell r="BT426" t="str">
            <v>Bugac</v>
          </cell>
        </row>
        <row r="427">
          <cell r="BT427" t="str">
            <v>Bugacpusztaháza</v>
          </cell>
        </row>
        <row r="428">
          <cell r="BT428" t="str">
            <v>Bugyi</v>
          </cell>
        </row>
        <row r="429">
          <cell r="BT429" t="str">
            <v>Buj</v>
          </cell>
        </row>
        <row r="430">
          <cell r="BT430" t="str">
            <v>Buják</v>
          </cell>
        </row>
        <row r="431">
          <cell r="BT431" t="str">
            <v>Buzsák</v>
          </cell>
        </row>
        <row r="432">
          <cell r="BT432" t="str">
            <v>Bük</v>
          </cell>
        </row>
        <row r="433">
          <cell r="BT433" t="str">
            <v>Bükkábrány</v>
          </cell>
        </row>
        <row r="434">
          <cell r="BT434" t="str">
            <v>Bükkaranyos</v>
          </cell>
        </row>
        <row r="435">
          <cell r="BT435" t="str">
            <v>Bükkmogyorósd</v>
          </cell>
        </row>
        <row r="436">
          <cell r="BT436" t="str">
            <v>Bükkösd</v>
          </cell>
        </row>
        <row r="437">
          <cell r="BT437" t="str">
            <v>Bükkszék</v>
          </cell>
        </row>
        <row r="438">
          <cell r="BT438" t="str">
            <v>Bükkszenterzsébet</v>
          </cell>
        </row>
        <row r="439">
          <cell r="BT439" t="str">
            <v>Bükkszentkereszt</v>
          </cell>
        </row>
        <row r="440">
          <cell r="BT440" t="str">
            <v>Bükkszentmárton</v>
          </cell>
        </row>
        <row r="441">
          <cell r="BT441" t="str">
            <v>Bükkzsérc</v>
          </cell>
        </row>
        <row r="442">
          <cell r="BT442" t="str">
            <v>Bürüs</v>
          </cell>
        </row>
        <row r="443">
          <cell r="BT443" t="str">
            <v>Büssü</v>
          </cell>
        </row>
        <row r="444">
          <cell r="BT444" t="str">
            <v>Büttös</v>
          </cell>
        </row>
        <row r="445">
          <cell r="BT445" t="str">
            <v>Cák</v>
          </cell>
        </row>
        <row r="446">
          <cell r="BT446" t="str">
            <v>Cakóháza</v>
          </cell>
        </row>
        <row r="447">
          <cell r="BT447" t="str">
            <v>Cece</v>
          </cell>
        </row>
        <row r="448">
          <cell r="BT448" t="str">
            <v>Cégénydányád</v>
          </cell>
        </row>
        <row r="449">
          <cell r="BT449" t="str">
            <v>Cegléd</v>
          </cell>
        </row>
        <row r="450">
          <cell r="BT450" t="str">
            <v>Ceglédbercel</v>
          </cell>
        </row>
        <row r="451">
          <cell r="BT451" t="str">
            <v>Celldömölk</v>
          </cell>
        </row>
        <row r="452">
          <cell r="BT452" t="str">
            <v>Cered</v>
          </cell>
        </row>
        <row r="453">
          <cell r="BT453" t="str">
            <v>Chernelházadamonya</v>
          </cell>
        </row>
        <row r="454">
          <cell r="BT454" t="str">
            <v>Cibakháza</v>
          </cell>
        </row>
        <row r="455">
          <cell r="BT455" t="str">
            <v>Cigánd</v>
          </cell>
        </row>
        <row r="456">
          <cell r="BT456" t="str">
            <v>Cikó</v>
          </cell>
        </row>
        <row r="457">
          <cell r="BT457" t="str">
            <v>Cirák</v>
          </cell>
        </row>
        <row r="458">
          <cell r="BT458" t="str">
            <v>Cún</v>
          </cell>
        </row>
        <row r="459">
          <cell r="BT459" t="str">
            <v>Csabacsűd</v>
          </cell>
        </row>
        <row r="460">
          <cell r="BT460" t="str">
            <v>Csabaszabadi</v>
          </cell>
        </row>
        <row r="461">
          <cell r="BT461" t="str">
            <v>Csabdi</v>
          </cell>
        </row>
        <row r="462">
          <cell r="BT462" t="str">
            <v>Csabrendek</v>
          </cell>
        </row>
        <row r="463">
          <cell r="BT463" t="str">
            <v>Csáfordjánosfa</v>
          </cell>
        </row>
        <row r="464">
          <cell r="BT464" t="str">
            <v>Csaholc</v>
          </cell>
        </row>
        <row r="465">
          <cell r="BT465" t="str">
            <v>Csajág</v>
          </cell>
        </row>
        <row r="466">
          <cell r="BT466" t="str">
            <v>Csákány</v>
          </cell>
        </row>
        <row r="467">
          <cell r="BT467" t="str">
            <v>Csákánydoroszló</v>
          </cell>
        </row>
        <row r="468">
          <cell r="BT468" t="str">
            <v>Csákberény</v>
          </cell>
        </row>
        <row r="469">
          <cell r="BT469" t="str">
            <v>Csákvár</v>
          </cell>
        </row>
        <row r="470">
          <cell r="BT470" t="str">
            <v>Csanádalberti</v>
          </cell>
        </row>
        <row r="471">
          <cell r="BT471" t="str">
            <v>Csanádapáca</v>
          </cell>
        </row>
        <row r="472">
          <cell r="BT472" t="str">
            <v>Csanádpalota</v>
          </cell>
        </row>
        <row r="473">
          <cell r="BT473" t="str">
            <v>Csánig</v>
          </cell>
        </row>
        <row r="474">
          <cell r="BT474" t="str">
            <v>Csány</v>
          </cell>
        </row>
        <row r="475">
          <cell r="BT475" t="str">
            <v>Csányoszró</v>
          </cell>
        </row>
        <row r="476">
          <cell r="BT476" t="str">
            <v>Csanytelek</v>
          </cell>
        </row>
        <row r="477">
          <cell r="BT477" t="str">
            <v>Csapi</v>
          </cell>
        </row>
        <row r="478">
          <cell r="BT478" t="str">
            <v>Csapod</v>
          </cell>
        </row>
        <row r="479">
          <cell r="BT479" t="str">
            <v>Csárdaszállás</v>
          </cell>
        </row>
        <row r="480">
          <cell r="BT480" t="str">
            <v>Csarnóta</v>
          </cell>
        </row>
        <row r="481">
          <cell r="BT481" t="str">
            <v>Csaroda</v>
          </cell>
        </row>
        <row r="482">
          <cell r="BT482" t="str">
            <v>Császár</v>
          </cell>
        </row>
        <row r="483">
          <cell r="BT483" t="str">
            <v>Császártöltés</v>
          </cell>
        </row>
        <row r="484">
          <cell r="BT484" t="str">
            <v>Császló</v>
          </cell>
        </row>
        <row r="485">
          <cell r="BT485" t="str">
            <v>Csátalja</v>
          </cell>
        </row>
        <row r="486">
          <cell r="BT486" t="str">
            <v>Csatár</v>
          </cell>
        </row>
        <row r="487">
          <cell r="BT487" t="str">
            <v>Csataszög</v>
          </cell>
        </row>
        <row r="488">
          <cell r="BT488" t="str">
            <v>Csatka</v>
          </cell>
        </row>
        <row r="489">
          <cell r="BT489" t="str">
            <v>Csávoly</v>
          </cell>
        </row>
        <row r="490">
          <cell r="BT490" t="str">
            <v>Csebény</v>
          </cell>
        </row>
        <row r="491">
          <cell r="BT491" t="str">
            <v>Csécse</v>
          </cell>
        </row>
        <row r="492">
          <cell r="BT492" t="str">
            <v>Csegöld</v>
          </cell>
        </row>
        <row r="493">
          <cell r="BT493" t="str">
            <v>Csehbánya</v>
          </cell>
        </row>
        <row r="494">
          <cell r="BT494" t="str">
            <v>Csehi</v>
          </cell>
        </row>
        <row r="495">
          <cell r="BT495" t="str">
            <v>Csehimindszent</v>
          </cell>
        </row>
        <row r="496">
          <cell r="BT496" t="str">
            <v>Csém</v>
          </cell>
        </row>
        <row r="497">
          <cell r="BT497" t="str">
            <v>Csemő</v>
          </cell>
        </row>
        <row r="498">
          <cell r="BT498" t="str">
            <v>Csempeszkopács</v>
          </cell>
        </row>
        <row r="499">
          <cell r="BT499" t="str">
            <v>Csengele</v>
          </cell>
        </row>
        <row r="500">
          <cell r="BT500" t="str">
            <v>Csenger</v>
          </cell>
        </row>
        <row r="501">
          <cell r="BT501" t="str">
            <v>Csengersima</v>
          </cell>
        </row>
        <row r="502">
          <cell r="BT502" t="str">
            <v>Csengerújfalu</v>
          </cell>
        </row>
        <row r="503">
          <cell r="BT503" t="str">
            <v>Csengőd</v>
          </cell>
        </row>
        <row r="504">
          <cell r="BT504" t="str">
            <v>Csénye</v>
          </cell>
        </row>
        <row r="505">
          <cell r="BT505" t="str">
            <v>Csenyéte</v>
          </cell>
        </row>
        <row r="506">
          <cell r="BT506" t="str">
            <v>Csép</v>
          </cell>
        </row>
        <row r="507">
          <cell r="BT507" t="str">
            <v>Csépa</v>
          </cell>
        </row>
        <row r="508">
          <cell r="BT508" t="str">
            <v>Csepreg</v>
          </cell>
        </row>
        <row r="509">
          <cell r="BT509" t="str">
            <v>Csér</v>
          </cell>
        </row>
        <row r="510">
          <cell r="BT510" t="str">
            <v>Cserdi</v>
          </cell>
        </row>
        <row r="511">
          <cell r="BT511" t="str">
            <v>Cserénfa</v>
          </cell>
        </row>
        <row r="512">
          <cell r="BT512" t="str">
            <v>Cserépfalu</v>
          </cell>
        </row>
        <row r="513">
          <cell r="BT513" t="str">
            <v>Cserépváralja</v>
          </cell>
        </row>
        <row r="514">
          <cell r="BT514" t="str">
            <v>Cserháthaláp</v>
          </cell>
        </row>
        <row r="515">
          <cell r="BT515" t="str">
            <v>Cserhátsurány</v>
          </cell>
        </row>
        <row r="516">
          <cell r="BT516" t="str">
            <v>Cserhátszentiván</v>
          </cell>
        </row>
        <row r="517">
          <cell r="BT517" t="str">
            <v>Cserkeszőlő</v>
          </cell>
        </row>
        <row r="518">
          <cell r="BT518" t="str">
            <v>Cserkút</v>
          </cell>
        </row>
        <row r="519">
          <cell r="BT519" t="str">
            <v>Csernely</v>
          </cell>
        </row>
        <row r="520">
          <cell r="BT520" t="str">
            <v>Cserszegtomaj</v>
          </cell>
        </row>
        <row r="521">
          <cell r="BT521" t="str">
            <v>Csertalakos</v>
          </cell>
        </row>
        <row r="522">
          <cell r="BT522" t="str">
            <v>Csertő</v>
          </cell>
        </row>
        <row r="523">
          <cell r="BT523" t="str">
            <v>Csesznek</v>
          </cell>
        </row>
        <row r="524">
          <cell r="BT524" t="str">
            <v>Csesztreg</v>
          </cell>
        </row>
        <row r="525">
          <cell r="BT525" t="str">
            <v>Csesztve</v>
          </cell>
        </row>
        <row r="526">
          <cell r="BT526" t="str">
            <v>Csetény</v>
          </cell>
        </row>
        <row r="527">
          <cell r="BT527" t="str">
            <v>Csévharaszt</v>
          </cell>
        </row>
        <row r="528">
          <cell r="BT528" t="str">
            <v>Csibrák</v>
          </cell>
        </row>
        <row r="529">
          <cell r="BT529" t="str">
            <v>Csikéria</v>
          </cell>
        </row>
        <row r="530">
          <cell r="BT530" t="str">
            <v>Csikóstőttős</v>
          </cell>
        </row>
        <row r="531">
          <cell r="BT531" t="str">
            <v>Csikvánd</v>
          </cell>
        </row>
        <row r="532">
          <cell r="BT532" t="str">
            <v>Csincse</v>
          </cell>
        </row>
        <row r="533">
          <cell r="BT533" t="str">
            <v>Csipkerek</v>
          </cell>
        </row>
        <row r="534">
          <cell r="BT534" t="str">
            <v>Csitár</v>
          </cell>
        </row>
        <row r="535">
          <cell r="BT535" t="str">
            <v>Csobád</v>
          </cell>
        </row>
        <row r="536">
          <cell r="BT536" t="str">
            <v>Csobaj</v>
          </cell>
        </row>
        <row r="537">
          <cell r="BT537" t="str">
            <v>Csobánka</v>
          </cell>
        </row>
        <row r="538">
          <cell r="BT538" t="str">
            <v>Csókakő</v>
          </cell>
        </row>
        <row r="539">
          <cell r="BT539" t="str">
            <v>Csokonyavisonta</v>
          </cell>
        </row>
        <row r="540">
          <cell r="BT540" t="str">
            <v>Csokvaomány</v>
          </cell>
        </row>
        <row r="541">
          <cell r="BT541" t="str">
            <v>Csolnok</v>
          </cell>
        </row>
        <row r="542">
          <cell r="BT542" t="str">
            <v>Csólyospálos</v>
          </cell>
        </row>
        <row r="543">
          <cell r="BT543" t="str">
            <v>Csoma</v>
          </cell>
        </row>
        <row r="544">
          <cell r="BT544" t="str">
            <v>Csomád</v>
          </cell>
        </row>
        <row r="545">
          <cell r="BT545" t="str">
            <v>Csombárd</v>
          </cell>
        </row>
        <row r="546">
          <cell r="BT546" t="str">
            <v>Csongrád</v>
          </cell>
        </row>
        <row r="547">
          <cell r="BT547" t="str">
            <v>Csonkahegyhát</v>
          </cell>
        </row>
        <row r="548">
          <cell r="BT548" t="str">
            <v>Csonkamindszent</v>
          </cell>
        </row>
        <row r="549">
          <cell r="BT549" t="str">
            <v>Csopak</v>
          </cell>
        </row>
        <row r="550">
          <cell r="BT550" t="str">
            <v>Csór</v>
          </cell>
        </row>
        <row r="551">
          <cell r="BT551" t="str">
            <v>Csorna</v>
          </cell>
        </row>
        <row r="552">
          <cell r="BT552" t="str">
            <v>Csorvás</v>
          </cell>
        </row>
        <row r="553">
          <cell r="BT553" t="str">
            <v>Csót</v>
          </cell>
        </row>
        <row r="554">
          <cell r="BT554" t="str">
            <v>Csöde</v>
          </cell>
        </row>
        <row r="555">
          <cell r="BT555" t="str">
            <v>Csögle</v>
          </cell>
        </row>
        <row r="556">
          <cell r="BT556" t="str">
            <v>Csökmő</v>
          </cell>
        </row>
        <row r="557">
          <cell r="BT557" t="str">
            <v>Csököly</v>
          </cell>
        </row>
        <row r="558">
          <cell r="BT558" t="str">
            <v>Csömend</v>
          </cell>
        </row>
        <row r="559">
          <cell r="BT559" t="str">
            <v>Csömödér</v>
          </cell>
        </row>
        <row r="560">
          <cell r="BT560" t="str">
            <v>Csömör</v>
          </cell>
        </row>
        <row r="561">
          <cell r="BT561" t="str">
            <v>Csönge</v>
          </cell>
        </row>
        <row r="562">
          <cell r="BT562" t="str">
            <v>Csörnyeföld</v>
          </cell>
        </row>
        <row r="563">
          <cell r="BT563" t="str">
            <v>Csörög</v>
          </cell>
        </row>
        <row r="564">
          <cell r="BT564" t="str">
            <v>Csörötnek</v>
          </cell>
        </row>
        <row r="565">
          <cell r="BT565" t="str">
            <v>Csősz</v>
          </cell>
        </row>
        <row r="566">
          <cell r="BT566" t="str">
            <v>Csővár</v>
          </cell>
        </row>
        <row r="567">
          <cell r="BT567" t="str">
            <v>Csurgó</v>
          </cell>
        </row>
        <row r="568">
          <cell r="BT568" t="str">
            <v>Csurgónagymarton</v>
          </cell>
        </row>
        <row r="569">
          <cell r="BT569" t="str">
            <v>Dabas</v>
          </cell>
        </row>
        <row r="570">
          <cell r="BT570" t="str">
            <v>Dabronc</v>
          </cell>
        </row>
        <row r="571">
          <cell r="BT571" t="str">
            <v>Dabrony</v>
          </cell>
        </row>
        <row r="572">
          <cell r="BT572" t="str">
            <v>Dad</v>
          </cell>
        </row>
        <row r="573">
          <cell r="BT573" t="str">
            <v>Dág</v>
          </cell>
        </row>
        <row r="574">
          <cell r="BT574" t="str">
            <v>Dáka</v>
          </cell>
        </row>
        <row r="575">
          <cell r="BT575" t="str">
            <v>Dalmand</v>
          </cell>
        </row>
        <row r="576">
          <cell r="BT576" t="str">
            <v>Damak</v>
          </cell>
        </row>
        <row r="577">
          <cell r="BT577" t="str">
            <v>Dámóc</v>
          </cell>
        </row>
        <row r="578">
          <cell r="BT578" t="str">
            <v>Dánszentmiklós</v>
          </cell>
        </row>
        <row r="579">
          <cell r="BT579" t="str">
            <v>Dány</v>
          </cell>
        </row>
        <row r="580">
          <cell r="BT580" t="str">
            <v>Daraboshegy</v>
          </cell>
        </row>
        <row r="581">
          <cell r="BT581" t="str">
            <v>Darány</v>
          </cell>
        </row>
        <row r="582">
          <cell r="BT582" t="str">
            <v>Darnó</v>
          </cell>
        </row>
        <row r="583">
          <cell r="BT583" t="str">
            <v>Darnózseli</v>
          </cell>
        </row>
        <row r="584">
          <cell r="BT584" t="str">
            <v>Daruszentmiklós</v>
          </cell>
        </row>
        <row r="585">
          <cell r="BT585" t="str">
            <v>Darvas</v>
          </cell>
        </row>
        <row r="586">
          <cell r="BT586" t="str">
            <v>Dávod</v>
          </cell>
        </row>
        <row r="587">
          <cell r="BT587" t="str">
            <v>Debercsény</v>
          </cell>
        </row>
        <row r="588">
          <cell r="BT588" t="str">
            <v>Debrecen</v>
          </cell>
        </row>
        <row r="589">
          <cell r="BT589" t="str">
            <v>Debréte</v>
          </cell>
        </row>
        <row r="590">
          <cell r="BT590" t="str">
            <v>Decs</v>
          </cell>
        </row>
        <row r="591">
          <cell r="BT591" t="str">
            <v>Dédestapolcsány</v>
          </cell>
        </row>
        <row r="592">
          <cell r="BT592" t="str">
            <v>Dég</v>
          </cell>
        </row>
        <row r="593">
          <cell r="BT593" t="str">
            <v>Dejtár</v>
          </cell>
        </row>
        <row r="594">
          <cell r="BT594" t="str">
            <v>Délegyháza</v>
          </cell>
        </row>
        <row r="595">
          <cell r="BT595" t="str">
            <v>Demecser</v>
          </cell>
        </row>
        <row r="596">
          <cell r="BT596" t="str">
            <v>Demjén</v>
          </cell>
        </row>
        <row r="597">
          <cell r="BT597" t="str">
            <v>Dencsháza</v>
          </cell>
        </row>
        <row r="598">
          <cell r="BT598" t="str">
            <v>Dénesfa</v>
          </cell>
        </row>
        <row r="599">
          <cell r="BT599" t="str">
            <v>Derecske</v>
          </cell>
        </row>
        <row r="600">
          <cell r="BT600" t="str">
            <v>Derekegyház</v>
          </cell>
        </row>
        <row r="601">
          <cell r="BT601" t="str">
            <v>Deszk</v>
          </cell>
        </row>
        <row r="602">
          <cell r="BT602" t="str">
            <v>Detek</v>
          </cell>
        </row>
        <row r="603">
          <cell r="BT603" t="str">
            <v>Detk</v>
          </cell>
        </row>
        <row r="604">
          <cell r="BT604" t="str">
            <v>Dévaványa</v>
          </cell>
        </row>
        <row r="605">
          <cell r="BT605" t="str">
            <v>Devecser</v>
          </cell>
        </row>
        <row r="606">
          <cell r="BT606" t="str">
            <v>Dinnyeberki</v>
          </cell>
        </row>
        <row r="607">
          <cell r="BT607" t="str">
            <v>Diósberény</v>
          </cell>
        </row>
        <row r="608">
          <cell r="BT608" t="str">
            <v>Diósd</v>
          </cell>
        </row>
        <row r="609">
          <cell r="BT609" t="str">
            <v>Diósjenő</v>
          </cell>
        </row>
        <row r="610">
          <cell r="BT610" t="str">
            <v>Dióskál</v>
          </cell>
        </row>
        <row r="611">
          <cell r="BT611" t="str">
            <v>Diósviszló</v>
          </cell>
        </row>
        <row r="612">
          <cell r="BT612" t="str">
            <v>Doba</v>
          </cell>
        </row>
        <row r="613">
          <cell r="BT613" t="str">
            <v>Doboz</v>
          </cell>
        </row>
        <row r="614">
          <cell r="BT614" t="str">
            <v>Dobri</v>
          </cell>
        </row>
        <row r="615">
          <cell r="BT615" t="str">
            <v>Dobronhegy</v>
          </cell>
        </row>
        <row r="616">
          <cell r="BT616" t="str">
            <v>Dóc</v>
          </cell>
        </row>
        <row r="617">
          <cell r="BT617" t="str">
            <v>Domaháza</v>
          </cell>
        </row>
        <row r="618">
          <cell r="BT618" t="str">
            <v>Domaszék</v>
          </cell>
        </row>
        <row r="619">
          <cell r="BT619" t="str">
            <v>Dombegyház</v>
          </cell>
        </row>
        <row r="620">
          <cell r="BT620" t="str">
            <v>Dombiratos</v>
          </cell>
        </row>
        <row r="621">
          <cell r="BT621" t="str">
            <v>Dombóvár</v>
          </cell>
        </row>
        <row r="622">
          <cell r="BT622" t="str">
            <v>Dombrád</v>
          </cell>
        </row>
        <row r="623">
          <cell r="BT623" t="str">
            <v>Domony</v>
          </cell>
        </row>
        <row r="624">
          <cell r="BT624" t="str">
            <v>Domoszló</v>
          </cell>
        </row>
        <row r="625">
          <cell r="BT625" t="str">
            <v>Dormánd</v>
          </cell>
        </row>
        <row r="626">
          <cell r="BT626" t="str">
            <v>Dorog</v>
          </cell>
        </row>
        <row r="627">
          <cell r="BT627" t="str">
            <v>Dorogháza</v>
          </cell>
        </row>
        <row r="628">
          <cell r="BT628" t="str">
            <v>Dozmat</v>
          </cell>
        </row>
        <row r="629">
          <cell r="BT629" t="str">
            <v>Döbörhegy</v>
          </cell>
        </row>
        <row r="630">
          <cell r="BT630" t="str">
            <v>Döbröce</v>
          </cell>
        </row>
        <row r="631">
          <cell r="BT631" t="str">
            <v>Döbrököz</v>
          </cell>
        </row>
        <row r="632">
          <cell r="BT632" t="str">
            <v>Döbrönte</v>
          </cell>
        </row>
        <row r="633">
          <cell r="BT633" t="str">
            <v>Döge</v>
          </cell>
        </row>
        <row r="634">
          <cell r="BT634" t="str">
            <v>Dömös</v>
          </cell>
        </row>
        <row r="635">
          <cell r="BT635" t="str">
            <v>Dömsöd</v>
          </cell>
        </row>
        <row r="636">
          <cell r="BT636" t="str">
            <v>Dör</v>
          </cell>
        </row>
        <row r="637">
          <cell r="BT637" t="str">
            <v>Dörgicse</v>
          </cell>
        </row>
        <row r="638">
          <cell r="BT638" t="str">
            <v>Döröske</v>
          </cell>
        </row>
        <row r="639">
          <cell r="BT639" t="str">
            <v>Dötk</v>
          </cell>
        </row>
        <row r="640">
          <cell r="BT640" t="str">
            <v>Dövény</v>
          </cell>
        </row>
        <row r="641">
          <cell r="BT641" t="str">
            <v>Drágszél</v>
          </cell>
        </row>
        <row r="642">
          <cell r="BT642" t="str">
            <v>Drávacsehi</v>
          </cell>
        </row>
        <row r="643">
          <cell r="BT643" t="str">
            <v>Drávacsepely</v>
          </cell>
        </row>
        <row r="644">
          <cell r="BT644" t="str">
            <v>Drávafok</v>
          </cell>
        </row>
        <row r="645">
          <cell r="BT645" t="str">
            <v>Drávagárdony</v>
          </cell>
        </row>
        <row r="646">
          <cell r="BT646" t="str">
            <v>Drávaiványi</v>
          </cell>
        </row>
        <row r="647">
          <cell r="BT647" t="str">
            <v>Drávakeresztúr</v>
          </cell>
        </row>
        <row r="648">
          <cell r="BT648" t="str">
            <v>Drávapalkonya</v>
          </cell>
        </row>
        <row r="649">
          <cell r="BT649" t="str">
            <v>Drávapiski</v>
          </cell>
        </row>
        <row r="650">
          <cell r="BT650" t="str">
            <v>Drávaszabolcs</v>
          </cell>
        </row>
        <row r="651">
          <cell r="BT651" t="str">
            <v>Drávaszerdahely</v>
          </cell>
        </row>
        <row r="652">
          <cell r="BT652" t="str">
            <v>Drávasztára</v>
          </cell>
        </row>
        <row r="653">
          <cell r="BT653" t="str">
            <v>Drávatamási</v>
          </cell>
        </row>
        <row r="654">
          <cell r="BT654" t="str">
            <v>Drégelypalánk</v>
          </cell>
        </row>
        <row r="655">
          <cell r="BT655" t="str">
            <v>Dubicsány</v>
          </cell>
        </row>
        <row r="656">
          <cell r="BT656" t="str">
            <v>Dudar</v>
          </cell>
        </row>
        <row r="657">
          <cell r="BT657" t="str">
            <v>Duka</v>
          </cell>
        </row>
        <row r="658">
          <cell r="BT658" t="str">
            <v>Dunaalmás</v>
          </cell>
        </row>
        <row r="659">
          <cell r="BT659" t="str">
            <v>Dunabogdány</v>
          </cell>
        </row>
        <row r="660">
          <cell r="BT660" t="str">
            <v>Dunaegyháza</v>
          </cell>
        </row>
        <row r="661">
          <cell r="BT661" t="str">
            <v>Dunafalva</v>
          </cell>
        </row>
        <row r="662">
          <cell r="BT662" t="str">
            <v>Dunaföldvár</v>
          </cell>
        </row>
        <row r="663">
          <cell r="BT663" t="str">
            <v>Dunaharaszti</v>
          </cell>
        </row>
        <row r="664">
          <cell r="BT664" t="str">
            <v>Dunakeszi</v>
          </cell>
        </row>
        <row r="665">
          <cell r="BT665" t="str">
            <v>Dunakiliti</v>
          </cell>
        </row>
        <row r="666">
          <cell r="BT666" t="str">
            <v>Dunapataj</v>
          </cell>
        </row>
        <row r="667">
          <cell r="BT667" t="str">
            <v>Dunaremete</v>
          </cell>
        </row>
        <row r="668">
          <cell r="BT668" t="str">
            <v>Dunaszeg</v>
          </cell>
        </row>
        <row r="669">
          <cell r="BT669" t="str">
            <v>Dunaszekcső</v>
          </cell>
        </row>
        <row r="670">
          <cell r="BT670" t="str">
            <v>Dunaszentbenedek</v>
          </cell>
        </row>
        <row r="671">
          <cell r="BT671" t="str">
            <v>Dunaszentgyörgy</v>
          </cell>
        </row>
        <row r="672">
          <cell r="BT672" t="str">
            <v>Dunaszentmiklós</v>
          </cell>
        </row>
        <row r="673">
          <cell r="BT673" t="str">
            <v>Dunaszentpál</v>
          </cell>
        </row>
        <row r="674">
          <cell r="BT674" t="str">
            <v>Dunasziget</v>
          </cell>
        </row>
        <row r="675">
          <cell r="BT675" t="str">
            <v>Dunatetétlen</v>
          </cell>
        </row>
        <row r="676">
          <cell r="BT676" t="str">
            <v>Dunaújváros</v>
          </cell>
        </row>
        <row r="677">
          <cell r="BT677" t="str">
            <v>Dunavarsány</v>
          </cell>
        </row>
        <row r="678">
          <cell r="BT678" t="str">
            <v>Dunavecse</v>
          </cell>
        </row>
        <row r="679">
          <cell r="BT679" t="str">
            <v>Dusnok</v>
          </cell>
        </row>
        <row r="680">
          <cell r="BT680" t="str">
            <v>Dúzs</v>
          </cell>
        </row>
        <row r="681">
          <cell r="BT681" t="str">
            <v>Ebergőc</v>
          </cell>
        </row>
        <row r="682">
          <cell r="BT682" t="str">
            <v>Ebes</v>
          </cell>
        </row>
        <row r="683">
          <cell r="BT683" t="str">
            <v>Écs</v>
          </cell>
        </row>
        <row r="684">
          <cell r="BT684" t="str">
            <v>Ecséd</v>
          </cell>
        </row>
        <row r="685">
          <cell r="BT685" t="str">
            <v>Ecseg</v>
          </cell>
        </row>
        <row r="686">
          <cell r="BT686" t="str">
            <v>Ecsegfalva</v>
          </cell>
        </row>
        <row r="687">
          <cell r="BT687" t="str">
            <v>Ecseny</v>
          </cell>
        </row>
        <row r="688">
          <cell r="BT688" t="str">
            <v>Ecser</v>
          </cell>
        </row>
        <row r="689">
          <cell r="BT689" t="str">
            <v>Edde</v>
          </cell>
        </row>
        <row r="690">
          <cell r="BT690" t="str">
            <v>Edelény</v>
          </cell>
        </row>
        <row r="691">
          <cell r="BT691" t="str">
            <v>Edve</v>
          </cell>
        </row>
        <row r="692">
          <cell r="BT692" t="str">
            <v>Eger</v>
          </cell>
        </row>
        <row r="693">
          <cell r="BT693" t="str">
            <v>Egerág</v>
          </cell>
        </row>
        <row r="694">
          <cell r="BT694" t="str">
            <v>Egeralja</v>
          </cell>
        </row>
        <row r="695">
          <cell r="BT695" t="str">
            <v>Egeraracsa</v>
          </cell>
        </row>
        <row r="696">
          <cell r="BT696" t="str">
            <v>Egerbakta</v>
          </cell>
        </row>
        <row r="697">
          <cell r="BT697" t="str">
            <v>Egerbocs</v>
          </cell>
        </row>
        <row r="698">
          <cell r="BT698" t="str">
            <v>Egercsehi</v>
          </cell>
        </row>
        <row r="699">
          <cell r="BT699" t="str">
            <v>Egerfarmos</v>
          </cell>
        </row>
        <row r="700">
          <cell r="BT700" t="str">
            <v>Egerlövő</v>
          </cell>
        </row>
        <row r="701">
          <cell r="BT701" t="str">
            <v>Egerszalók</v>
          </cell>
        </row>
        <row r="702">
          <cell r="BT702" t="str">
            <v>Egerszólát</v>
          </cell>
        </row>
        <row r="703">
          <cell r="BT703" t="str">
            <v>Égerszög</v>
          </cell>
        </row>
        <row r="704">
          <cell r="BT704" t="str">
            <v>Egervár</v>
          </cell>
        </row>
        <row r="705">
          <cell r="BT705" t="str">
            <v>Egervölgy</v>
          </cell>
        </row>
        <row r="706">
          <cell r="BT706" t="str">
            <v>Egyed</v>
          </cell>
        </row>
        <row r="707">
          <cell r="BT707" t="str">
            <v>Egyek</v>
          </cell>
        </row>
        <row r="708">
          <cell r="BT708" t="str">
            <v>Egyházasdengeleg</v>
          </cell>
        </row>
        <row r="709">
          <cell r="BT709" t="str">
            <v>Egyházasfalu</v>
          </cell>
        </row>
        <row r="710">
          <cell r="BT710" t="str">
            <v>Egyházasgerge</v>
          </cell>
        </row>
        <row r="711">
          <cell r="BT711" t="str">
            <v>Egyházasharaszti</v>
          </cell>
        </row>
        <row r="712">
          <cell r="BT712" t="str">
            <v>Egyházashetye</v>
          </cell>
        </row>
        <row r="713">
          <cell r="BT713" t="str">
            <v>Egyházashollós</v>
          </cell>
        </row>
        <row r="714">
          <cell r="BT714" t="str">
            <v>Egyházaskesző</v>
          </cell>
        </row>
        <row r="715">
          <cell r="BT715" t="str">
            <v>Egyházaskozár</v>
          </cell>
        </row>
        <row r="716">
          <cell r="BT716" t="str">
            <v>Egyházasrádóc</v>
          </cell>
        </row>
        <row r="717">
          <cell r="BT717" t="str">
            <v>Elek</v>
          </cell>
        </row>
        <row r="718">
          <cell r="BT718" t="str">
            <v>Ellend</v>
          </cell>
        </row>
        <row r="719">
          <cell r="BT719" t="str">
            <v>Előszállás</v>
          </cell>
        </row>
        <row r="720">
          <cell r="BT720" t="str">
            <v>Emőd</v>
          </cell>
        </row>
        <row r="721">
          <cell r="BT721" t="str">
            <v>Encs</v>
          </cell>
        </row>
        <row r="722">
          <cell r="BT722" t="str">
            <v>Encsencs</v>
          </cell>
        </row>
        <row r="723">
          <cell r="BT723" t="str">
            <v>Endrefalva</v>
          </cell>
        </row>
        <row r="724">
          <cell r="BT724" t="str">
            <v>Endrőc</v>
          </cell>
        </row>
        <row r="725">
          <cell r="BT725" t="str">
            <v>Enese</v>
          </cell>
        </row>
        <row r="726">
          <cell r="BT726" t="str">
            <v>Enying</v>
          </cell>
        </row>
        <row r="727">
          <cell r="BT727" t="str">
            <v>Eperjes</v>
          </cell>
        </row>
        <row r="728">
          <cell r="BT728" t="str">
            <v>Eperjeske</v>
          </cell>
        </row>
        <row r="729">
          <cell r="BT729" t="str">
            <v>Eplény</v>
          </cell>
        </row>
        <row r="730">
          <cell r="BT730" t="str">
            <v>Epöl</v>
          </cell>
        </row>
        <row r="731">
          <cell r="BT731" t="str">
            <v>Ercsi</v>
          </cell>
        </row>
        <row r="732">
          <cell r="BT732" t="str">
            <v>Érd</v>
          </cell>
        </row>
        <row r="733">
          <cell r="BT733" t="str">
            <v>Erdőbénye</v>
          </cell>
        </row>
        <row r="734">
          <cell r="BT734" t="str">
            <v>Erdőhorváti</v>
          </cell>
        </row>
        <row r="735">
          <cell r="BT735" t="str">
            <v>Erdőkertes</v>
          </cell>
        </row>
        <row r="736">
          <cell r="BT736" t="str">
            <v>Erdőkövesd</v>
          </cell>
        </row>
        <row r="737">
          <cell r="BT737" t="str">
            <v>Erdőkürt</v>
          </cell>
        </row>
        <row r="738">
          <cell r="BT738" t="str">
            <v>Erdősmárok</v>
          </cell>
        </row>
        <row r="739">
          <cell r="BT739" t="str">
            <v>Erdősmecske</v>
          </cell>
        </row>
        <row r="740">
          <cell r="BT740" t="str">
            <v>Erdőtarcsa</v>
          </cell>
        </row>
        <row r="741">
          <cell r="BT741" t="str">
            <v>Erdőtelek</v>
          </cell>
        </row>
        <row r="742">
          <cell r="BT742" t="str">
            <v>Erk</v>
          </cell>
        </row>
        <row r="743">
          <cell r="BT743" t="str">
            <v>Érpatak</v>
          </cell>
        </row>
        <row r="744">
          <cell r="BT744" t="str">
            <v>Érsekcsanád</v>
          </cell>
        </row>
        <row r="745">
          <cell r="BT745" t="str">
            <v>Érsekhalma</v>
          </cell>
        </row>
        <row r="746">
          <cell r="BT746" t="str">
            <v>Érsekvadkert</v>
          </cell>
        </row>
        <row r="747">
          <cell r="BT747" t="str">
            <v>Értény</v>
          </cell>
        </row>
        <row r="748">
          <cell r="BT748" t="str">
            <v>Erzsébet</v>
          </cell>
        </row>
        <row r="749">
          <cell r="BT749" t="str">
            <v>Esztár</v>
          </cell>
        </row>
        <row r="750">
          <cell r="BT750" t="str">
            <v>Eszteregnye</v>
          </cell>
        </row>
        <row r="751">
          <cell r="BT751" t="str">
            <v>Esztergályhorváti</v>
          </cell>
        </row>
        <row r="752">
          <cell r="BT752" t="str">
            <v>Esztergom</v>
          </cell>
        </row>
        <row r="753">
          <cell r="BT753" t="str">
            <v>Ete</v>
          </cell>
        </row>
        <row r="754">
          <cell r="BT754" t="str">
            <v>Etes</v>
          </cell>
        </row>
        <row r="755">
          <cell r="BT755" t="str">
            <v>Etyek</v>
          </cell>
        </row>
        <row r="756">
          <cell r="BT756" t="str">
            <v>Fábiánháza</v>
          </cell>
        </row>
        <row r="757">
          <cell r="BT757" t="str">
            <v>Fábiánsebestyén</v>
          </cell>
        </row>
        <row r="758">
          <cell r="BT758" t="str">
            <v>Fácánkert</v>
          </cell>
        </row>
        <row r="759">
          <cell r="BT759" t="str">
            <v>Fadd</v>
          </cell>
        </row>
        <row r="760">
          <cell r="BT760" t="str">
            <v>Fáj</v>
          </cell>
        </row>
        <row r="761">
          <cell r="BT761" t="str">
            <v>Fajsz</v>
          </cell>
        </row>
        <row r="762">
          <cell r="BT762" t="str">
            <v>Fancsal</v>
          </cell>
        </row>
        <row r="763">
          <cell r="BT763" t="str">
            <v>Farád</v>
          </cell>
        </row>
        <row r="764">
          <cell r="BT764" t="str">
            <v>Farkasgyepű</v>
          </cell>
        </row>
        <row r="765">
          <cell r="BT765" t="str">
            <v>Farkaslyuk</v>
          </cell>
        </row>
        <row r="766">
          <cell r="BT766" t="str">
            <v>Farmos</v>
          </cell>
        </row>
        <row r="767">
          <cell r="BT767" t="str">
            <v>Fazekasboda</v>
          </cell>
        </row>
        <row r="768">
          <cell r="BT768" t="str">
            <v>Fedémes</v>
          </cell>
        </row>
        <row r="769">
          <cell r="BT769" t="str">
            <v>Fegyvernek</v>
          </cell>
        </row>
        <row r="770">
          <cell r="BT770" t="str">
            <v>Fehérgyarmat</v>
          </cell>
        </row>
        <row r="771">
          <cell r="BT771" t="str">
            <v>Fehértó</v>
          </cell>
        </row>
        <row r="772">
          <cell r="BT772" t="str">
            <v>Fehérvárcsurgó</v>
          </cell>
        </row>
        <row r="773">
          <cell r="BT773" t="str">
            <v>Feked</v>
          </cell>
        </row>
        <row r="774">
          <cell r="BT774" t="str">
            <v>Feketeerdő</v>
          </cell>
        </row>
        <row r="775">
          <cell r="BT775" t="str">
            <v>Felcsút</v>
          </cell>
        </row>
        <row r="776">
          <cell r="BT776" t="str">
            <v>Feldebrő</v>
          </cell>
        </row>
        <row r="777">
          <cell r="BT777" t="str">
            <v>Felgyő</v>
          </cell>
        </row>
        <row r="778">
          <cell r="BT778" t="str">
            <v>Felpéc</v>
          </cell>
        </row>
        <row r="779">
          <cell r="BT779" t="str">
            <v>Felsőberecki</v>
          </cell>
        </row>
        <row r="780">
          <cell r="BT780" t="str">
            <v>Felsőcsatár</v>
          </cell>
        </row>
        <row r="781">
          <cell r="BT781" t="str">
            <v>Felsődobsza</v>
          </cell>
        </row>
        <row r="782">
          <cell r="BT782" t="str">
            <v>Felsőegerszeg</v>
          </cell>
        </row>
        <row r="783">
          <cell r="BT783" t="str">
            <v>Felsőgagy</v>
          </cell>
        </row>
        <row r="784">
          <cell r="BT784" t="str">
            <v>Felsőjánosfa</v>
          </cell>
        </row>
        <row r="785">
          <cell r="BT785" t="str">
            <v>Felsőkelecsény</v>
          </cell>
        </row>
        <row r="786">
          <cell r="BT786" t="str">
            <v>Felsőlajos</v>
          </cell>
        </row>
        <row r="787">
          <cell r="BT787" t="str">
            <v>Felsőmarác</v>
          </cell>
        </row>
        <row r="788">
          <cell r="BT788" t="str">
            <v>Felsőmocsolád</v>
          </cell>
        </row>
        <row r="789">
          <cell r="BT789" t="str">
            <v>Felsőnána</v>
          </cell>
        </row>
        <row r="790">
          <cell r="BT790" t="str">
            <v>Felsőnyárád</v>
          </cell>
        </row>
        <row r="791">
          <cell r="BT791" t="str">
            <v>Felsőnyék</v>
          </cell>
        </row>
        <row r="792">
          <cell r="BT792" t="str">
            <v>Felsőörs</v>
          </cell>
        </row>
        <row r="793">
          <cell r="BT793" t="str">
            <v>Felsőpáhok</v>
          </cell>
        </row>
        <row r="794">
          <cell r="BT794" t="str">
            <v>Felsőpakony</v>
          </cell>
        </row>
        <row r="795">
          <cell r="BT795" t="str">
            <v>Felsőpetény</v>
          </cell>
        </row>
        <row r="796">
          <cell r="BT796" t="str">
            <v>Felsőrajk</v>
          </cell>
        </row>
        <row r="797">
          <cell r="BT797" t="str">
            <v>Felsőregmec</v>
          </cell>
        </row>
        <row r="798">
          <cell r="BT798" t="str">
            <v>Felsőszenterzsébet</v>
          </cell>
        </row>
        <row r="799">
          <cell r="BT799" t="str">
            <v>Felsőszentiván</v>
          </cell>
        </row>
        <row r="800">
          <cell r="BT800" t="str">
            <v>Felsőszentmárton</v>
          </cell>
        </row>
        <row r="801">
          <cell r="BT801" t="str">
            <v>Felsőszölnök</v>
          </cell>
        </row>
        <row r="802">
          <cell r="BT802" t="str">
            <v>Felsőtárkány</v>
          </cell>
        </row>
        <row r="803">
          <cell r="BT803" t="str">
            <v>Felsőtelekes</v>
          </cell>
        </row>
        <row r="804">
          <cell r="BT804" t="str">
            <v>Felsőtold</v>
          </cell>
        </row>
        <row r="805">
          <cell r="BT805" t="str">
            <v>Felsővadász</v>
          </cell>
        </row>
        <row r="806">
          <cell r="BT806" t="str">
            <v>Felsőzsolca</v>
          </cell>
        </row>
        <row r="807">
          <cell r="BT807" t="str">
            <v>Fényeslitke</v>
          </cell>
        </row>
        <row r="808">
          <cell r="BT808" t="str">
            <v>Fenyőfő</v>
          </cell>
        </row>
        <row r="809">
          <cell r="BT809" t="str">
            <v>Ferencszállás</v>
          </cell>
        </row>
        <row r="810">
          <cell r="BT810" t="str">
            <v>Fertőboz</v>
          </cell>
        </row>
        <row r="811">
          <cell r="BT811" t="str">
            <v>Fertőd</v>
          </cell>
        </row>
        <row r="812">
          <cell r="BT812" t="str">
            <v>Fertőendréd</v>
          </cell>
        </row>
        <row r="813">
          <cell r="BT813" t="str">
            <v>Fertőhomok</v>
          </cell>
        </row>
        <row r="814">
          <cell r="BT814" t="str">
            <v>Fertőrákos</v>
          </cell>
        </row>
        <row r="815">
          <cell r="BT815" t="str">
            <v>Fertőszentmiklós</v>
          </cell>
        </row>
        <row r="816">
          <cell r="BT816" t="str">
            <v>Fertőszéplak</v>
          </cell>
        </row>
        <row r="817">
          <cell r="BT817" t="str">
            <v>Fiad</v>
          </cell>
        </row>
        <row r="818">
          <cell r="BT818" t="str">
            <v>Filkeháza</v>
          </cell>
        </row>
        <row r="819">
          <cell r="BT819" t="str">
            <v>Fityeház</v>
          </cell>
        </row>
        <row r="820">
          <cell r="BT820" t="str">
            <v>Foktő</v>
          </cell>
        </row>
        <row r="821">
          <cell r="BT821" t="str">
            <v>Folyás</v>
          </cell>
        </row>
        <row r="822">
          <cell r="BT822" t="str">
            <v>Fonó</v>
          </cell>
        </row>
        <row r="823">
          <cell r="BT823" t="str">
            <v>Fony</v>
          </cell>
        </row>
        <row r="824">
          <cell r="BT824" t="str">
            <v>Fonyód</v>
          </cell>
        </row>
        <row r="825">
          <cell r="BT825" t="str">
            <v>Forráskút</v>
          </cell>
        </row>
        <row r="826">
          <cell r="BT826" t="str">
            <v>Forró</v>
          </cell>
        </row>
        <row r="827">
          <cell r="BT827" t="str">
            <v>Fót</v>
          </cell>
        </row>
        <row r="828">
          <cell r="BT828" t="str">
            <v>Földeák</v>
          </cell>
        </row>
        <row r="829">
          <cell r="BT829" t="str">
            <v>Földes</v>
          </cell>
        </row>
        <row r="830">
          <cell r="BT830" t="str">
            <v>Főnyed</v>
          </cell>
        </row>
        <row r="831">
          <cell r="BT831" t="str">
            <v>Fulókércs</v>
          </cell>
        </row>
        <row r="832">
          <cell r="BT832" t="str">
            <v>Furta</v>
          </cell>
        </row>
        <row r="833">
          <cell r="BT833" t="str">
            <v>Füle</v>
          </cell>
        </row>
        <row r="834">
          <cell r="BT834" t="str">
            <v>Fülesd</v>
          </cell>
        </row>
        <row r="835">
          <cell r="BT835" t="str">
            <v>Fülöp</v>
          </cell>
        </row>
        <row r="836">
          <cell r="BT836" t="str">
            <v>Fülöpháza</v>
          </cell>
        </row>
        <row r="837">
          <cell r="BT837" t="str">
            <v>Fülöpjakab</v>
          </cell>
        </row>
        <row r="838">
          <cell r="BT838" t="str">
            <v>Fülöpszállás</v>
          </cell>
        </row>
        <row r="839">
          <cell r="BT839" t="str">
            <v>Fülpösdaróc</v>
          </cell>
        </row>
        <row r="840">
          <cell r="BT840" t="str">
            <v>Fürged</v>
          </cell>
        </row>
        <row r="841">
          <cell r="BT841" t="str">
            <v>Füzér</v>
          </cell>
        </row>
        <row r="842">
          <cell r="BT842" t="str">
            <v>Füzérkajata</v>
          </cell>
        </row>
        <row r="843">
          <cell r="BT843" t="str">
            <v>Füzérkomlós</v>
          </cell>
        </row>
        <row r="844">
          <cell r="BT844" t="str">
            <v>Füzérradvány</v>
          </cell>
        </row>
        <row r="845">
          <cell r="BT845" t="str">
            <v>Füzesabony</v>
          </cell>
        </row>
        <row r="846">
          <cell r="BT846" t="str">
            <v>Füzesgyarmat</v>
          </cell>
        </row>
        <row r="847">
          <cell r="BT847" t="str">
            <v>Fűzvölgy</v>
          </cell>
        </row>
        <row r="848">
          <cell r="BT848" t="str">
            <v>Gáborján</v>
          </cell>
        </row>
        <row r="849">
          <cell r="BT849" t="str">
            <v>Gáborjánháza</v>
          </cell>
        </row>
        <row r="850">
          <cell r="BT850" t="str">
            <v>Gacsály</v>
          </cell>
        </row>
        <row r="851">
          <cell r="BT851" t="str">
            <v>Gadács</v>
          </cell>
        </row>
        <row r="852">
          <cell r="BT852" t="str">
            <v>Gadány</v>
          </cell>
        </row>
        <row r="853">
          <cell r="BT853" t="str">
            <v>Gadna</v>
          </cell>
        </row>
        <row r="854">
          <cell r="BT854" t="str">
            <v>Gádoros</v>
          </cell>
        </row>
        <row r="855">
          <cell r="BT855" t="str">
            <v>Gagyapáti</v>
          </cell>
        </row>
        <row r="856">
          <cell r="BT856" t="str">
            <v>Gagybátor</v>
          </cell>
        </row>
        <row r="857">
          <cell r="BT857" t="str">
            <v>Gagyvendégi</v>
          </cell>
        </row>
        <row r="858">
          <cell r="BT858" t="str">
            <v>Galambok</v>
          </cell>
        </row>
        <row r="859">
          <cell r="BT859" t="str">
            <v>Galgaguta</v>
          </cell>
        </row>
        <row r="860">
          <cell r="BT860" t="str">
            <v>Galgagyörk</v>
          </cell>
        </row>
        <row r="861">
          <cell r="BT861" t="str">
            <v>Galgahévíz</v>
          </cell>
        </row>
        <row r="862">
          <cell r="BT862" t="str">
            <v>Galgamácsa</v>
          </cell>
        </row>
        <row r="863">
          <cell r="BT863" t="str">
            <v>Gálosfa</v>
          </cell>
        </row>
        <row r="864">
          <cell r="BT864" t="str">
            <v>Galvács</v>
          </cell>
        </row>
        <row r="865">
          <cell r="BT865" t="str">
            <v>Gamás</v>
          </cell>
        </row>
        <row r="866">
          <cell r="BT866" t="str">
            <v>Ganna</v>
          </cell>
        </row>
        <row r="867">
          <cell r="BT867" t="str">
            <v>Gánt</v>
          </cell>
        </row>
        <row r="868">
          <cell r="BT868" t="str">
            <v>Gara</v>
          </cell>
        </row>
        <row r="869">
          <cell r="BT869" t="str">
            <v>Garáb</v>
          </cell>
        </row>
        <row r="870">
          <cell r="BT870" t="str">
            <v>Garabonc</v>
          </cell>
        </row>
        <row r="871">
          <cell r="BT871" t="str">
            <v>Garadna</v>
          </cell>
        </row>
        <row r="872">
          <cell r="BT872" t="str">
            <v>Garbolc</v>
          </cell>
        </row>
        <row r="873">
          <cell r="BT873" t="str">
            <v>Gárdony</v>
          </cell>
        </row>
        <row r="874">
          <cell r="BT874" t="str">
            <v>Garé</v>
          </cell>
        </row>
        <row r="875">
          <cell r="BT875" t="str">
            <v>Gasztony</v>
          </cell>
        </row>
        <row r="876">
          <cell r="BT876" t="str">
            <v>Gátér</v>
          </cell>
        </row>
        <row r="877">
          <cell r="BT877" t="str">
            <v>Gávavencsellő</v>
          </cell>
        </row>
        <row r="878">
          <cell r="BT878" t="str">
            <v>Géberjén</v>
          </cell>
        </row>
        <row r="879">
          <cell r="BT879" t="str">
            <v>Gecse</v>
          </cell>
        </row>
        <row r="880">
          <cell r="BT880" t="str">
            <v>Géderlak</v>
          </cell>
        </row>
        <row r="881">
          <cell r="BT881" t="str">
            <v>Gégény</v>
          </cell>
        </row>
        <row r="882">
          <cell r="BT882" t="str">
            <v>Gelej</v>
          </cell>
        </row>
        <row r="883">
          <cell r="BT883" t="str">
            <v>Gelénes</v>
          </cell>
        </row>
        <row r="884">
          <cell r="BT884" t="str">
            <v>Gellénháza</v>
          </cell>
        </row>
        <row r="885">
          <cell r="BT885" t="str">
            <v>Gelse</v>
          </cell>
        </row>
        <row r="886">
          <cell r="BT886" t="str">
            <v>Gelsesziget</v>
          </cell>
        </row>
        <row r="887">
          <cell r="BT887" t="str">
            <v>Gemzse</v>
          </cell>
        </row>
        <row r="888">
          <cell r="BT888" t="str">
            <v>Gencsapáti</v>
          </cell>
        </row>
        <row r="889">
          <cell r="BT889" t="str">
            <v>Gérce</v>
          </cell>
        </row>
        <row r="890">
          <cell r="BT890" t="str">
            <v>Gerde</v>
          </cell>
        </row>
        <row r="891">
          <cell r="BT891" t="str">
            <v>Gerendás</v>
          </cell>
        </row>
        <row r="892">
          <cell r="BT892" t="str">
            <v>Gerényes</v>
          </cell>
        </row>
        <row r="893">
          <cell r="BT893" t="str">
            <v>Geresdlak</v>
          </cell>
        </row>
        <row r="894">
          <cell r="BT894" t="str">
            <v>Gerjen</v>
          </cell>
        </row>
        <row r="895">
          <cell r="BT895" t="str">
            <v>Gersekarát</v>
          </cell>
        </row>
        <row r="896">
          <cell r="BT896" t="str">
            <v>Geszt</v>
          </cell>
        </row>
        <row r="897">
          <cell r="BT897" t="str">
            <v>Gesztely</v>
          </cell>
        </row>
        <row r="898">
          <cell r="BT898" t="str">
            <v>Geszteréd</v>
          </cell>
        </row>
        <row r="899">
          <cell r="BT899" t="str">
            <v>Gétye</v>
          </cell>
        </row>
        <row r="900">
          <cell r="BT900" t="str">
            <v>Gibárt</v>
          </cell>
        </row>
        <row r="901">
          <cell r="BT901" t="str">
            <v>Gic</v>
          </cell>
        </row>
        <row r="902">
          <cell r="BT902" t="str">
            <v>Gige</v>
          </cell>
        </row>
        <row r="903">
          <cell r="BT903" t="str">
            <v>Gilvánfa</v>
          </cell>
        </row>
        <row r="904">
          <cell r="BT904" t="str">
            <v>Girincs</v>
          </cell>
        </row>
        <row r="905">
          <cell r="BT905" t="str">
            <v>Gógánfa</v>
          </cell>
        </row>
        <row r="906">
          <cell r="BT906" t="str">
            <v>Golop</v>
          </cell>
        </row>
        <row r="907">
          <cell r="BT907" t="str">
            <v>Gomba</v>
          </cell>
        </row>
        <row r="908">
          <cell r="BT908" t="str">
            <v>Gombosszeg</v>
          </cell>
        </row>
        <row r="909">
          <cell r="BT909" t="str">
            <v>Gór</v>
          </cell>
        </row>
        <row r="910">
          <cell r="BT910" t="str">
            <v>Gordisa</v>
          </cell>
        </row>
        <row r="911">
          <cell r="BT911" t="str">
            <v>Gosztola</v>
          </cell>
        </row>
        <row r="912">
          <cell r="BT912" t="str">
            <v>Göd</v>
          </cell>
        </row>
        <row r="913">
          <cell r="BT913" t="str">
            <v>Gödöllő</v>
          </cell>
        </row>
        <row r="914">
          <cell r="BT914" t="str">
            <v>Gödre</v>
          </cell>
        </row>
        <row r="915">
          <cell r="BT915" t="str">
            <v>Gölle</v>
          </cell>
        </row>
        <row r="916">
          <cell r="BT916" t="str">
            <v>Gömörszőlős</v>
          </cell>
        </row>
        <row r="917">
          <cell r="BT917" t="str">
            <v>Gönc</v>
          </cell>
        </row>
        <row r="918">
          <cell r="BT918" t="str">
            <v>Göncruszka</v>
          </cell>
        </row>
        <row r="919">
          <cell r="BT919" t="str">
            <v>Gönyű</v>
          </cell>
        </row>
        <row r="920">
          <cell r="BT920" t="str">
            <v>Görbeháza</v>
          </cell>
        </row>
        <row r="921">
          <cell r="BT921" t="str">
            <v>Görcsöny</v>
          </cell>
        </row>
        <row r="922">
          <cell r="BT922" t="str">
            <v>Görcsönydoboka</v>
          </cell>
        </row>
        <row r="923">
          <cell r="BT923" t="str">
            <v>Görgeteg</v>
          </cell>
        </row>
        <row r="924">
          <cell r="BT924" t="str">
            <v>Gősfa</v>
          </cell>
        </row>
        <row r="925">
          <cell r="BT925" t="str">
            <v>Grábóc</v>
          </cell>
        </row>
        <row r="926">
          <cell r="BT926" t="str">
            <v>Gulács</v>
          </cell>
        </row>
        <row r="927">
          <cell r="BT927" t="str">
            <v>Gutorfölde</v>
          </cell>
        </row>
        <row r="928">
          <cell r="BT928" t="str">
            <v>Gyál</v>
          </cell>
        </row>
        <row r="929">
          <cell r="BT929" t="str">
            <v>Gyalóka</v>
          </cell>
        </row>
        <row r="930">
          <cell r="BT930" t="str">
            <v>Gyanógeregye</v>
          </cell>
        </row>
        <row r="931">
          <cell r="BT931" t="str">
            <v>Gyarmat</v>
          </cell>
        </row>
        <row r="932">
          <cell r="BT932" t="str">
            <v>Gyékényes</v>
          </cell>
        </row>
        <row r="933">
          <cell r="BT933" t="str">
            <v>Gyenesdiás</v>
          </cell>
        </row>
        <row r="934">
          <cell r="BT934" t="str">
            <v>Gyepükaján</v>
          </cell>
        </row>
        <row r="935">
          <cell r="BT935" t="str">
            <v>Gyermely</v>
          </cell>
        </row>
        <row r="936">
          <cell r="BT936" t="str">
            <v>Gyód</v>
          </cell>
        </row>
        <row r="937">
          <cell r="BT937" t="str">
            <v>Gyomaendrőd</v>
          </cell>
        </row>
        <row r="938">
          <cell r="BT938" t="str">
            <v>Gyóró</v>
          </cell>
        </row>
        <row r="939">
          <cell r="BT939" t="str">
            <v>Gyömöre</v>
          </cell>
        </row>
        <row r="940">
          <cell r="BT940" t="str">
            <v>Gyömrő</v>
          </cell>
        </row>
        <row r="941">
          <cell r="BT941" t="str">
            <v>Gyöngyfa</v>
          </cell>
        </row>
        <row r="942">
          <cell r="BT942" t="str">
            <v>Gyöngyös</v>
          </cell>
        </row>
        <row r="943">
          <cell r="BT943" t="str">
            <v>Gyöngyösfalu</v>
          </cell>
        </row>
        <row r="944">
          <cell r="BT944" t="str">
            <v>Gyöngyöshalász</v>
          </cell>
        </row>
        <row r="945">
          <cell r="BT945" t="str">
            <v>Gyöngyösmellék</v>
          </cell>
        </row>
        <row r="946">
          <cell r="BT946" t="str">
            <v>Gyöngyösoroszi</v>
          </cell>
        </row>
        <row r="947">
          <cell r="BT947" t="str">
            <v>Gyöngyöspata</v>
          </cell>
        </row>
        <row r="948">
          <cell r="BT948" t="str">
            <v>Gyöngyössolymos</v>
          </cell>
        </row>
        <row r="949">
          <cell r="BT949" t="str">
            <v>Gyöngyöstarján</v>
          </cell>
        </row>
        <row r="950">
          <cell r="BT950" t="str">
            <v>Gyönk</v>
          </cell>
        </row>
        <row r="951">
          <cell r="BT951" t="str">
            <v>Győr</v>
          </cell>
        </row>
        <row r="952">
          <cell r="BT952" t="str">
            <v>Győrasszonyfa</v>
          </cell>
        </row>
        <row r="953">
          <cell r="BT953" t="str">
            <v>Györe</v>
          </cell>
        </row>
        <row r="954">
          <cell r="BT954" t="str">
            <v>Györgytarló</v>
          </cell>
        </row>
        <row r="955">
          <cell r="BT955" t="str">
            <v>Györköny</v>
          </cell>
        </row>
        <row r="956">
          <cell r="BT956" t="str">
            <v>Győrladamér</v>
          </cell>
        </row>
        <row r="957">
          <cell r="BT957" t="str">
            <v>Győröcske</v>
          </cell>
        </row>
        <row r="958">
          <cell r="BT958" t="str">
            <v>Győrság</v>
          </cell>
        </row>
        <row r="959">
          <cell r="BT959" t="str">
            <v>Győrsövényház</v>
          </cell>
        </row>
        <row r="960">
          <cell r="BT960" t="str">
            <v>Győrszemere</v>
          </cell>
        </row>
        <row r="961">
          <cell r="BT961" t="str">
            <v>Győrtelek</v>
          </cell>
        </row>
        <row r="962">
          <cell r="BT962" t="str">
            <v>Győrújbarát</v>
          </cell>
        </row>
        <row r="963">
          <cell r="BT963" t="str">
            <v>Győrújfalu</v>
          </cell>
        </row>
        <row r="964">
          <cell r="BT964" t="str">
            <v>Győrvár</v>
          </cell>
        </row>
        <row r="965">
          <cell r="BT965" t="str">
            <v>Győrzámoly</v>
          </cell>
        </row>
        <row r="966">
          <cell r="BT966" t="str">
            <v>Gyugy</v>
          </cell>
        </row>
        <row r="967">
          <cell r="BT967" t="str">
            <v>Gyula</v>
          </cell>
        </row>
        <row r="968">
          <cell r="BT968" t="str">
            <v>Gyulaháza</v>
          </cell>
        </row>
        <row r="969">
          <cell r="BT969" t="str">
            <v>Gyulaj</v>
          </cell>
        </row>
        <row r="970">
          <cell r="BT970" t="str">
            <v>Gyulakeszi</v>
          </cell>
        </row>
        <row r="971">
          <cell r="BT971" t="str">
            <v>Gyúró</v>
          </cell>
        </row>
        <row r="972">
          <cell r="BT972" t="str">
            <v>Gyügye</v>
          </cell>
        </row>
        <row r="973">
          <cell r="BT973" t="str">
            <v>Gyüre</v>
          </cell>
        </row>
        <row r="974">
          <cell r="BT974" t="str">
            <v>Gyűrűs</v>
          </cell>
        </row>
        <row r="975">
          <cell r="BT975" t="str">
            <v>Hács</v>
          </cell>
        </row>
        <row r="976">
          <cell r="BT976" t="str">
            <v>Hagyárosbörönd</v>
          </cell>
        </row>
        <row r="977">
          <cell r="BT977" t="str">
            <v>Hahót</v>
          </cell>
        </row>
        <row r="978">
          <cell r="BT978" t="str">
            <v>Hajdúbagos</v>
          </cell>
        </row>
        <row r="979">
          <cell r="BT979" t="str">
            <v>Hajdúböszörmény</v>
          </cell>
        </row>
        <row r="980">
          <cell r="BT980" t="str">
            <v>Hajdúdorog</v>
          </cell>
        </row>
        <row r="981">
          <cell r="BT981" t="str">
            <v>Hajdúhadház</v>
          </cell>
        </row>
        <row r="982">
          <cell r="BT982" t="str">
            <v>Hajdúnánás</v>
          </cell>
        </row>
        <row r="983">
          <cell r="BT983" t="str">
            <v>Hajdúsámson</v>
          </cell>
        </row>
        <row r="984">
          <cell r="BT984" t="str">
            <v>Hajdúszoboszló</v>
          </cell>
        </row>
        <row r="985">
          <cell r="BT985" t="str">
            <v>Hajdúszovát</v>
          </cell>
        </row>
        <row r="986">
          <cell r="BT986" t="str">
            <v>Hajmás</v>
          </cell>
        </row>
        <row r="987">
          <cell r="BT987" t="str">
            <v>Hajmáskér</v>
          </cell>
        </row>
        <row r="988">
          <cell r="BT988" t="str">
            <v>Hajós</v>
          </cell>
        </row>
        <row r="989">
          <cell r="BT989" t="str">
            <v>Halastó</v>
          </cell>
        </row>
        <row r="990">
          <cell r="BT990" t="str">
            <v>Halászi</v>
          </cell>
        </row>
        <row r="991">
          <cell r="BT991" t="str">
            <v>Halásztelek</v>
          </cell>
        </row>
        <row r="992">
          <cell r="BT992" t="str">
            <v>Halimba</v>
          </cell>
        </row>
        <row r="993">
          <cell r="BT993" t="str">
            <v>Halmaj</v>
          </cell>
        </row>
        <row r="994">
          <cell r="BT994" t="str">
            <v>Halmajugra</v>
          </cell>
        </row>
        <row r="995">
          <cell r="BT995" t="str">
            <v>Halogy</v>
          </cell>
        </row>
        <row r="996">
          <cell r="BT996" t="str">
            <v>Hangács</v>
          </cell>
        </row>
        <row r="997">
          <cell r="BT997" t="str">
            <v>Hangony</v>
          </cell>
        </row>
        <row r="998">
          <cell r="BT998" t="str">
            <v>Hantos</v>
          </cell>
        </row>
        <row r="999">
          <cell r="BT999" t="str">
            <v>Harasztifalu</v>
          </cell>
        </row>
        <row r="1000">
          <cell r="BT1000" t="str">
            <v>Harc</v>
          </cell>
        </row>
        <row r="1001">
          <cell r="BT1001" t="str">
            <v>Harka</v>
          </cell>
        </row>
        <row r="1002">
          <cell r="BT1002" t="str">
            <v>Harkakötöny</v>
          </cell>
        </row>
        <row r="1003">
          <cell r="BT1003" t="str">
            <v>Harkány</v>
          </cell>
        </row>
        <row r="1004">
          <cell r="BT1004" t="str">
            <v>Háromfa</v>
          </cell>
        </row>
        <row r="1005">
          <cell r="BT1005" t="str">
            <v>Háromhuta</v>
          </cell>
        </row>
        <row r="1006">
          <cell r="BT1006" t="str">
            <v>Harsány</v>
          </cell>
        </row>
        <row r="1007">
          <cell r="BT1007" t="str">
            <v>Hárskút</v>
          </cell>
        </row>
        <row r="1008">
          <cell r="BT1008" t="str">
            <v>Harta</v>
          </cell>
        </row>
        <row r="1009">
          <cell r="BT1009" t="str">
            <v>Hásságy</v>
          </cell>
        </row>
        <row r="1010">
          <cell r="BT1010" t="str">
            <v>Hatvan</v>
          </cell>
        </row>
        <row r="1011">
          <cell r="BT1011" t="str">
            <v>Hédervár</v>
          </cell>
        </row>
        <row r="1012">
          <cell r="BT1012" t="str">
            <v>Hedrehely</v>
          </cell>
        </row>
        <row r="1013">
          <cell r="BT1013" t="str">
            <v>Hegyesd</v>
          </cell>
        </row>
        <row r="1014">
          <cell r="BT1014" t="str">
            <v>Hegyeshalom</v>
          </cell>
        </row>
        <row r="1015">
          <cell r="BT1015" t="str">
            <v>Hegyfalu</v>
          </cell>
        </row>
        <row r="1016">
          <cell r="BT1016" t="str">
            <v>Hegyháthodász</v>
          </cell>
        </row>
        <row r="1017">
          <cell r="BT1017" t="str">
            <v>Hegyhátmaróc</v>
          </cell>
        </row>
        <row r="1018">
          <cell r="BT1018" t="str">
            <v>Hegyhátsál</v>
          </cell>
        </row>
        <row r="1019">
          <cell r="BT1019" t="str">
            <v>Hegyhátszentjakab</v>
          </cell>
        </row>
        <row r="1020">
          <cell r="BT1020" t="str">
            <v>Hegyhátszentmárton</v>
          </cell>
        </row>
        <row r="1021">
          <cell r="BT1021" t="str">
            <v>Hegyhátszentpéter</v>
          </cell>
        </row>
        <row r="1022">
          <cell r="BT1022" t="str">
            <v>Hegykő</v>
          </cell>
        </row>
        <row r="1023">
          <cell r="BT1023" t="str">
            <v>Hegymagas</v>
          </cell>
        </row>
        <row r="1024">
          <cell r="BT1024" t="str">
            <v>Hegymeg</v>
          </cell>
        </row>
        <row r="1025">
          <cell r="BT1025" t="str">
            <v>Hegyszentmárton</v>
          </cell>
        </row>
        <row r="1026">
          <cell r="BT1026" t="str">
            <v>Héhalom</v>
          </cell>
        </row>
        <row r="1027">
          <cell r="BT1027" t="str">
            <v>Hejce</v>
          </cell>
        </row>
        <row r="1028">
          <cell r="BT1028" t="str">
            <v>Hejőbába</v>
          </cell>
        </row>
        <row r="1029">
          <cell r="BT1029" t="str">
            <v>Hejőkeresztúr</v>
          </cell>
        </row>
        <row r="1030">
          <cell r="BT1030" t="str">
            <v>Hejőkürt</v>
          </cell>
        </row>
        <row r="1031">
          <cell r="BT1031" t="str">
            <v>Hejőpapi</v>
          </cell>
        </row>
        <row r="1032">
          <cell r="BT1032" t="str">
            <v>Hejőszalonta</v>
          </cell>
        </row>
        <row r="1033">
          <cell r="BT1033" t="str">
            <v>Helesfa</v>
          </cell>
        </row>
        <row r="1034">
          <cell r="BT1034" t="str">
            <v>Helvécia</v>
          </cell>
        </row>
        <row r="1035">
          <cell r="BT1035" t="str">
            <v>Hencida</v>
          </cell>
        </row>
        <row r="1036">
          <cell r="BT1036" t="str">
            <v>Hencse</v>
          </cell>
        </row>
        <row r="1037">
          <cell r="BT1037" t="str">
            <v>Herceghalom</v>
          </cell>
        </row>
        <row r="1038">
          <cell r="BT1038" t="str">
            <v>Hercegkút</v>
          </cell>
        </row>
        <row r="1039">
          <cell r="BT1039" t="str">
            <v>Hercegszántó</v>
          </cell>
        </row>
        <row r="1040">
          <cell r="BT1040" t="str">
            <v>Heréd</v>
          </cell>
        </row>
        <row r="1041">
          <cell r="BT1041" t="str">
            <v>Héreg</v>
          </cell>
        </row>
        <row r="1042">
          <cell r="BT1042" t="str">
            <v>Herencsény</v>
          </cell>
        </row>
        <row r="1043">
          <cell r="BT1043" t="str">
            <v>Herend</v>
          </cell>
        </row>
        <row r="1044">
          <cell r="BT1044" t="str">
            <v>Heresznye</v>
          </cell>
        </row>
        <row r="1045">
          <cell r="BT1045" t="str">
            <v>Hermánszeg</v>
          </cell>
        </row>
        <row r="1046">
          <cell r="BT1046" t="str">
            <v>Hernád</v>
          </cell>
        </row>
        <row r="1047">
          <cell r="BT1047" t="str">
            <v>Hernádbűd</v>
          </cell>
        </row>
        <row r="1048">
          <cell r="BT1048" t="str">
            <v>Hernádcéce</v>
          </cell>
        </row>
        <row r="1049">
          <cell r="BT1049" t="str">
            <v>Hernádkak</v>
          </cell>
        </row>
        <row r="1050">
          <cell r="BT1050" t="str">
            <v>Hernádkércs</v>
          </cell>
        </row>
        <row r="1051">
          <cell r="BT1051" t="str">
            <v>Hernádnémeti</v>
          </cell>
        </row>
        <row r="1052">
          <cell r="BT1052" t="str">
            <v>Hernádpetri</v>
          </cell>
        </row>
        <row r="1053">
          <cell r="BT1053" t="str">
            <v>Hernádszentandrás</v>
          </cell>
        </row>
        <row r="1054">
          <cell r="BT1054" t="str">
            <v>Hernádszurdok</v>
          </cell>
        </row>
        <row r="1055">
          <cell r="BT1055" t="str">
            <v>Hernádvécse</v>
          </cell>
        </row>
        <row r="1056">
          <cell r="BT1056" t="str">
            <v>Hernyék</v>
          </cell>
        </row>
        <row r="1057">
          <cell r="BT1057" t="str">
            <v>Hét</v>
          </cell>
        </row>
        <row r="1058">
          <cell r="BT1058" t="str">
            <v>Hetefejércse</v>
          </cell>
        </row>
        <row r="1059">
          <cell r="BT1059" t="str">
            <v>Hetes</v>
          </cell>
        </row>
        <row r="1060">
          <cell r="BT1060" t="str">
            <v>Hetvehely</v>
          </cell>
        </row>
        <row r="1061">
          <cell r="BT1061" t="str">
            <v>Hetyefő</v>
          </cell>
        </row>
        <row r="1062">
          <cell r="BT1062" t="str">
            <v>Heves</v>
          </cell>
        </row>
        <row r="1063">
          <cell r="BT1063" t="str">
            <v>Hevesaranyos</v>
          </cell>
        </row>
        <row r="1064">
          <cell r="BT1064" t="str">
            <v>Hevesvezekény</v>
          </cell>
        </row>
        <row r="1065">
          <cell r="BT1065" t="str">
            <v>Hévíz</v>
          </cell>
        </row>
        <row r="1066">
          <cell r="BT1066" t="str">
            <v>Hévízgyörk</v>
          </cell>
        </row>
        <row r="1067">
          <cell r="BT1067" t="str">
            <v>Hidas</v>
          </cell>
        </row>
        <row r="1068">
          <cell r="BT1068" t="str">
            <v>Hidasnémeti</v>
          </cell>
        </row>
        <row r="1069">
          <cell r="BT1069" t="str">
            <v>Hidegkút</v>
          </cell>
        </row>
        <row r="1070">
          <cell r="BT1070" t="str">
            <v>Hidegség</v>
          </cell>
        </row>
        <row r="1071">
          <cell r="BT1071" t="str">
            <v>Hidvégardó</v>
          </cell>
        </row>
        <row r="1072">
          <cell r="BT1072" t="str">
            <v>Himesháza</v>
          </cell>
        </row>
        <row r="1073">
          <cell r="BT1073" t="str">
            <v>Himod</v>
          </cell>
        </row>
        <row r="1074">
          <cell r="BT1074" t="str">
            <v>Hirics</v>
          </cell>
        </row>
        <row r="1075">
          <cell r="BT1075" t="str">
            <v>Hobol</v>
          </cell>
        </row>
        <row r="1076">
          <cell r="BT1076" t="str">
            <v>Hodász</v>
          </cell>
        </row>
        <row r="1077">
          <cell r="BT1077" t="str">
            <v>Hódmezővásárhely</v>
          </cell>
        </row>
        <row r="1078">
          <cell r="BT1078" t="str">
            <v>Hollád</v>
          </cell>
        </row>
        <row r="1079">
          <cell r="BT1079" t="str">
            <v>Hollóháza</v>
          </cell>
        </row>
        <row r="1080">
          <cell r="BT1080" t="str">
            <v>Hollókő</v>
          </cell>
        </row>
        <row r="1081">
          <cell r="BT1081" t="str">
            <v>Homokbödöge</v>
          </cell>
        </row>
        <row r="1082">
          <cell r="BT1082" t="str">
            <v>Homokkomárom</v>
          </cell>
        </row>
        <row r="1083">
          <cell r="BT1083" t="str">
            <v>Homokmégy</v>
          </cell>
        </row>
        <row r="1084">
          <cell r="BT1084" t="str">
            <v>Homokszentgyörgy</v>
          </cell>
        </row>
        <row r="1085">
          <cell r="BT1085" t="str">
            <v>Homorúd</v>
          </cell>
        </row>
        <row r="1086">
          <cell r="BT1086" t="str">
            <v>Homrogd</v>
          </cell>
        </row>
        <row r="1087">
          <cell r="BT1087" t="str">
            <v>Hont</v>
          </cell>
        </row>
        <row r="1088">
          <cell r="BT1088" t="str">
            <v>Horpács</v>
          </cell>
        </row>
        <row r="1089">
          <cell r="BT1089" t="str">
            <v>Hort</v>
          </cell>
        </row>
        <row r="1090">
          <cell r="BT1090" t="str">
            <v>Hortobágy</v>
          </cell>
        </row>
        <row r="1091">
          <cell r="BT1091" t="str">
            <v>Horváthertelend</v>
          </cell>
        </row>
        <row r="1092">
          <cell r="BT1092" t="str">
            <v>Horvátlövő</v>
          </cell>
        </row>
        <row r="1093">
          <cell r="BT1093" t="str">
            <v>Horvátzsidány</v>
          </cell>
        </row>
        <row r="1094">
          <cell r="BT1094" t="str">
            <v>Hosszúhetény</v>
          </cell>
        </row>
        <row r="1095">
          <cell r="BT1095" t="str">
            <v>Hosszúpályi</v>
          </cell>
        </row>
        <row r="1096">
          <cell r="BT1096" t="str">
            <v>Hosszúpereszteg</v>
          </cell>
        </row>
        <row r="1097">
          <cell r="BT1097" t="str">
            <v>Hosszúvíz</v>
          </cell>
        </row>
        <row r="1098">
          <cell r="BT1098" t="str">
            <v>Hosszúvölgy</v>
          </cell>
        </row>
        <row r="1099">
          <cell r="BT1099" t="str">
            <v>Hosztót</v>
          </cell>
        </row>
        <row r="1100">
          <cell r="BT1100" t="str">
            <v>Hottó</v>
          </cell>
        </row>
        <row r="1101">
          <cell r="BT1101" t="str">
            <v>Hőgyész</v>
          </cell>
        </row>
        <row r="1102">
          <cell r="BT1102" t="str">
            <v>Hövej</v>
          </cell>
        </row>
        <row r="1103">
          <cell r="BT1103" t="str">
            <v>Hugyag</v>
          </cell>
        </row>
        <row r="1104">
          <cell r="BT1104" t="str">
            <v>Hunya</v>
          </cell>
        </row>
        <row r="1105">
          <cell r="BT1105" t="str">
            <v>Hunyadfalva</v>
          </cell>
        </row>
        <row r="1106">
          <cell r="BT1106" t="str">
            <v>Husztót</v>
          </cell>
        </row>
        <row r="1107">
          <cell r="BT1107" t="str">
            <v>Ibafa</v>
          </cell>
        </row>
        <row r="1108">
          <cell r="BT1108" t="str">
            <v>Iborfia</v>
          </cell>
        </row>
        <row r="1109">
          <cell r="BT1109" t="str">
            <v>Ibrány</v>
          </cell>
        </row>
        <row r="1110">
          <cell r="BT1110" t="str">
            <v>Igal</v>
          </cell>
        </row>
        <row r="1111">
          <cell r="BT1111" t="str">
            <v>Igar</v>
          </cell>
        </row>
        <row r="1112">
          <cell r="BT1112" t="str">
            <v>Igrici</v>
          </cell>
        </row>
        <row r="1113">
          <cell r="BT1113" t="str">
            <v>Iharos</v>
          </cell>
        </row>
        <row r="1114">
          <cell r="BT1114" t="str">
            <v>Iharosberény</v>
          </cell>
        </row>
        <row r="1115">
          <cell r="BT1115" t="str">
            <v>Ikervár</v>
          </cell>
        </row>
        <row r="1116">
          <cell r="BT1116" t="str">
            <v>Iklad</v>
          </cell>
        </row>
        <row r="1117">
          <cell r="BT1117" t="str">
            <v>Iklanberény</v>
          </cell>
        </row>
        <row r="1118">
          <cell r="BT1118" t="str">
            <v>Iklódbördőce</v>
          </cell>
        </row>
        <row r="1119">
          <cell r="BT1119" t="str">
            <v>Ikrény</v>
          </cell>
        </row>
        <row r="1120">
          <cell r="BT1120" t="str">
            <v>Iliny</v>
          </cell>
        </row>
        <row r="1121">
          <cell r="BT1121" t="str">
            <v>Ilk</v>
          </cell>
        </row>
        <row r="1122">
          <cell r="BT1122" t="str">
            <v>Illocska</v>
          </cell>
        </row>
        <row r="1123">
          <cell r="BT1123" t="str">
            <v>Imola</v>
          </cell>
        </row>
        <row r="1124">
          <cell r="BT1124" t="str">
            <v>Imrehegy</v>
          </cell>
        </row>
        <row r="1125">
          <cell r="BT1125" t="str">
            <v>Ináncs</v>
          </cell>
        </row>
        <row r="1126">
          <cell r="BT1126" t="str">
            <v>Inárcs</v>
          </cell>
        </row>
        <row r="1127">
          <cell r="BT1127" t="str">
            <v>Inke</v>
          </cell>
        </row>
        <row r="1128">
          <cell r="BT1128" t="str">
            <v>Ipacsfa</v>
          </cell>
        </row>
        <row r="1129">
          <cell r="BT1129" t="str">
            <v>Ipolydamásd</v>
          </cell>
        </row>
        <row r="1130">
          <cell r="BT1130" t="str">
            <v>Ipolyszög</v>
          </cell>
        </row>
        <row r="1131">
          <cell r="BT1131" t="str">
            <v>Ipolytarnóc</v>
          </cell>
        </row>
        <row r="1132">
          <cell r="BT1132" t="str">
            <v>Ipolytölgyes</v>
          </cell>
        </row>
        <row r="1133">
          <cell r="BT1133" t="str">
            <v>Ipolyvece</v>
          </cell>
        </row>
        <row r="1134">
          <cell r="BT1134" t="str">
            <v>Iregszemcse</v>
          </cell>
        </row>
        <row r="1135">
          <cell r="BT1135" t="str">
            <v>Irota</v>
          </cell>
        </row>
        <row r="1136">
          <cell r="BT1136" t="str">
            <v>Isaszeg</v>
          </cell>
        </row>
        <row r="1137">
          <cell r="BT1137" t="str">
            <v>Ispánk</v>
          </cell>
        </row>
        <row r="1138">
          <cell r="BT1138" t="str">
            <v>Istenmezeje</v>
          </cell>
        </row>
        <row r="1139">
          <cell r="BT1139" t="str">
            <v>Istvándi</v>
          </cell>
        </row>
        <row r="1140">
          <cell r="BT1140" t="str">
            <v>Iszkaszentgyörgy</v>
          </cell>
        </row>
        <row r="1141">
          <cell r="BT1141" t="str">
            <v>Iszkáz</v>
          </cell>
        </row>
        <row r="1142">
          <cell r="BT1142" t="str">
            <v>Isztimér</v>
          </cell>
        </row>
        <row r="1143">
          <cell r="BT1143" t="str">
            <v>Ivád</v>
          </cell>
        </row>
        <row r="1144">
          <cell r="BT1144" t="str">
            <v>Iván</v>
          </cell>
        </row>
        <row r="1145">
          <cell r="BT1145" t="str">
            <v>Ivánbattyán</v>
          </cell>
        </row>
        <row r="1146">
          <cell r="BT1146" t="str">
            <v>Ivánc</v>
          </cell>
        </row>
        <row r="1147">
          <cell r="BT1147" t="str">
            <v>Iváncsa</v>
          </cell>
        </row>
        <row r="1148">
          <cell r="BT1148" t="str">
            <v>Ivándárda</v>
          </cell>
        </row>
        <row r="1149">
          <cell r="BT1149" t="str">
            <v>Izmény</v>
          </cell>
        </row>
        <row r="1150">
          <cell r="BT1150" t="str">
            <v>Izsák</v>
          </cell>
        </row>
        <row r="1151">
          <cell r="BT1151" t="str">
            <v>Izsófalva</v>
          </cell>
        </row>
        <row r="1152">
          <cell r="BT1152" t="str">
            <v>Jágónak</v>
          </cell>
        </row>
        <row r="1153">
          <cell r="BT1153" t="str">
            <v>Ják</v>
          </cell>
        </row>
        <row r="1154">
          <cell r="BT1154" t="str">
            <v>Jakabszállás</v>
          </cell>
        </row>
        <row r="1155">
          <cell r="BT1155" t="str">
            <v>Jákfa</v>
          </cell>
        </row>
        <row r="1156">
          <cell r="BT1156" t="str">
            <v>Jákfalva</v>
          </cell>
        </row>
        <row r="1157">
          <cell r="BT1157" t="str">
            <v>Jákó</v>
          </cell>
        </row>
        <row r="1158">
          <cell r="BT1158" t="str">
            <v>Jánd</v>
          </cell>
        </row>
        <row r="1159">
          <cell r="BT1159" t="str">
            <v>Jánkmajtis</v>
          </cell>
        </row>
        <row r="1160">
          <cell r="BT1160" t="str">
            <v>Jánoshalma</v>
          </cell>
        </row>
        <row r="1161">
          <cell r="BT1161" t="str">
            <v>Jánosháza</v>
          </cell>
        </row>
        <row r="1162">
          <cell r="BT1162" t="str">
            <v>Jánoshida</v>
          </cell>
        </row>
        <row r="1163">
          <cell r="BT1163" t="str">
            <v>Jánossomorja</v>
          </cell>
        </row>
        <row r="1164">
          <cell r="BT1164" t="str">
            <v>Járdánháza</v>
          </cell>
        </row>
        <row r="1165">
          <cell r="BT1165" t="str">
            <v>Jármi</v>
          </cell>
        </row>
        <row r="1166">
          <cell r="BT1166" t="str">
            <v>Jásd</v>
          </cell>
        </row>
        <row r="1167">
          <cell r="BT1167" t="str">
            <v>Jászágó</v>
          </cell>
        </row>
        <row r="1168">
          <cell r="BT1168" t="str">
            <v>Jászalsószentgyörgy</v>
          </cell>
        </row>
        <row r="1169">
          <cell r="BT1169" t="str">
            <v>Jászapáti</v>
          </cell>
        </row>
        <row r="1170">
          <cell r="BT1170" t="str">
            <v>Jászárokszállás</v>
          </cell>
        </row>
        <row r="1171">
          <cell r="BT1171" t="str">
            <v>Jászberény</v>
          </cell>
        </row>
        <row r="1172">
          <cell r="BT1172" t="str">
            <v>Jászboldogháza</v>
          </cell>
        </row>
        <row r="1173">
          <cell r="BT1173" t="str">
            <v>Jászdózsa</v>
          </cell>
        </row>
        <row r="1174">
          <cell r="BT1174" t="str">
            <v>Jászfelsőszentgyörgy</v>
          </cell>
        </row>
        <row r="1175">
          <cell r="BT1175" t="str">
            <v>Jászfényszaru</v>
          </cell>
        </row>
        <row r="1176">
          <cell r="BT1176" t="str">
            <v>Jászivány</v>
          </cell>
        </row>
        <row r="1177">
          <cell r="BT1177" t="str">
            <v>Jászjákóhalma</v>
          </cell>
        </row>
        <row r="1178">
          <cell r="BT1178" t="str">
            <v>Jászkarajenő</v>
          </cell>
        </row>
        <row r="1179">
          <cell r="BT1179" t="str">
            <v>Jászkisér</v>
          </cell>
        </row>
        <row r="1180">
          <cell r="BT1180" t="str">
            <v>Jászladány</v>
          </cell>
        </row>
        <row r="1181">
          <cell r="BT1181" t="str">
            <v>Jászszentandrás</v>
          </cell>
        </row>
        <row r="1182">
          <cell r="BT1182" t="str">
            <v>Jászszentlászló</v>
          </cell>
        </row>
        <row r="1183">
          <cell r="BT1183" t="str">
            <v>Jásztelek</v>
          </cell>
        </row>
        <row r="1184">
          <cell r="BT1184" t="str">
            <v>Jéke</v>
          </cell>
        </row>
        <row r="1185">
          <cell r="BT1185" t="str">
            <v>Jenő</v>
          </cell>
        </row>
        <row r="1186">
          <cell r="BT1186" t="str">
            <v>Jobaháza</v>
          </cell>
        </row>
        <row r="1187">
          <cell r="BT1187" t="str">
            <v>Jobbágyi</v>
          </cell>
        </row>
        <row r="1188">
          <cell r="BT1188" t="str">
            <v>Jósvafő</v>
          </cell>
        </row>
        <row r="1189">
          <cell r="BT1189" t="str">
            <v>Juta</v>
          </cell>
        </row>
        <row r="1190">
          <cell r="BT1190" t="str">
            <v>Kaba</v>
          </cell>
        </row>
        <row r="1191">
          <cell r="BT1191" t="str">
            <v>Kacorlak</v>
          </cell>
        </row>
        <row r="1192">
          <cell r="BT1192" t="str">
            <v>Kács</v>
          </cell>
        </row>
        <row r="1193">
          <cell r="BT1193" t="str">
            <v>Kacsóta</v>
          </cell>
        </row>
        <row r="1194">
          <cell r="BT1194" t="str">
            <v>Kadarkút</v>
          </cell>
        </row>
        <row r="1195">
          <cell r="BT1195" t="str">
            <v>Kajárpéc</v>
          </cell>
        </row>
        <row r="1196">
          <cell r="BT1196" t="str">
            <v>Kajászó</v>
          </cell>
        </row>
        <row r="1197">
          <cell r="BT1197" t="str">
            <v>Kajdacs</v>
          </cell>
        </row>
        <row r="1198">
          <cell r="BT1198" t="str">
            <v>Kakasd</v>
          </cell>
        </row>
        <row r="1199">
          <cell r="BT1199" t="str">
            <v>Kákics</v>
          </cell>
        </row>
        <row r="1200">
          <cell r="BT1200" t="str">
            <v>Kakucs</v>
          </cell>
        </row>
        <row r="1201">
          <cell r="BT1201" t="str">
            <v>Kál</v>
          </cell>
        </row>
        <row r="1202">
          <cell r="BT1202" t="str">
            <v>Kalaznó</v>
          </cell>
        </row>
        <row r="1203">
          <cell r="BT1203" t="str">
            <v>Káld</v>
          </cell>
        </row>
        <row r="1204">
          <cell r="BT1204" t="str">
            <v>Kálló</v>
          </cell>
        </row>
        <row r="1205">
          <cell r="BT1205" t="str">
            <v>Kallósd</v>
          </cell>
        </row>
        <row r="1206">
          <cell r="BT1206" t="str">
            <v>Kállósemjén</v>
          </cell>
        </row>
        <row r="1207">
          <cell r="BT1207" t="str">
            <v>Kálmáncsa</v>
          </cell>
        </row>
        <row r="1208">
          <cell r="BT1208" t="str">
            <v>Kálmánháza</v>
          </cell>
        </row>
        <row r="1209">
          <cell r="BT1209" t="str">
            <v>Kálócfa</v>
          </cell>
        </row>
        <row r="1210">
          <cell r="BT1210" t="str">
            <v>Kalocsa</v>
          </cell>
        </row>
        <row r="1211">
          <cell r="BT1211" t="str">
            <v>Káloz</v>
          </cell>
        </row>
        <row r="1212">
          <cell r="BT1212" t="str">
            <v>Kám</v>
          </cell>
        </row>
        <row r="1213">
          <cell r="BT1213" t="str">
            <v>Kamond</v>
          </cell>
        </row>
        <row r="1214">
          <cell r="BT1214" t="str">
            <v>Kamut</v>
          </cell>
        </row>
        <row r="1215">
          <cell r="BT1215" t="str">
            <v>Kánó</v>
          </cell>
        </row>
        <row r="1216">
          <cell r="BT1216" t="str">
            <v>Kántorjánosi</v>
          </cell>
        </row>
        <row r="1217">
          <cell r="BT1217" t="str">
            <v>Kány</v>
          </cell>
        </row>
        <row r="1218">
          <cell r="BT1218" t="str">
            <v>Kánya</v>
          </cell>
        </row>
        <row r="1219">
          <cell r="BT1219" t="str">
            <v>Kányavár</v>
          </cell>
        </row>
        <row r="1220">
          <cell r="BT1220" t="str">
            <v>Kapolcs</v>
          </cell>
        </row>
        <row r="1221">
          <cell r="BT1221" t="str">
            <v>Kápolna</v>
          </cell>
        </row>
        <row r="1222">
          <cell r="BT1222" t="str">
            <v>Kápolnásnyék</v>
          </cell>
        </row>
        <row r="1223">
          <cell r="BT1223" t="str">
            <v>Kapoly</v>
          </cell>
        </row>
        <row r="1224">
          <cell r="BT1224" t="str">
            <v>Kaposfő</v>
          </cell>
        </row>
        <row r="1225">
          <cell r="BT1225" t="str">
            <v>Kaposgyarmat</v>
          </cell>
        </row>
        <row r="1226">
          <cell r="BT1226" t="str">
            <v>Kaposhomok</v>
          </cell>
        </row>
        <row r="1227">
          <cell r="BT1227" t="str">
            <v>Kaposkeresztúr</v>
          </cell>
        </row>
        <row r="1228">
          <cell r="BT1228" t="str">
            <v>Kaposmérő</v>
          </cell>
        </row>
        <row r="1229">
          <cell r="BT1229" t="str">
            <v>Kapospula</v>
          </cell>
        </row>
        <row r="1230">
          <cell r="BT1230" t="str">
            <v>Kaposújlak</v>
          </cell>
        </row>
        <row r="1231">
          <cell r="BT1231" t="str">
            <v>Kaposvár</v>
          </cell>
        </row>
        <row r="1232">
          <cell r="BT1232" t="str">
            <v>Kaposszekcső</v>
          </cell>
        </row>
        <row r="1233">
          <cell r="BT1233" t="str">
            <v>Kaposszerdahely</v>
          </cell>
        </row>
        <row r="1234">
          <cell r="BT1234" t="str">
            <v>Káptalanfa</v>
          </cell>
        </row>
        <row r="1235">
          <cell r="BT1235" t="str">
            <v>Káptalantóti</v>
          </cell>
        </row>
        <row r="1236">
          <cell r="BT1236" t="str">
            <v>Kapuvár</v>
          </cell>
        </row>
        <row r="1237">
          <cell r="BT1237" t="str">
            <v>Kára</v>
          </cell>
        </row>
        <row r="1238">
          <cell r="BT1238" t="str">
            <v>Karácsond</v>
          </cell>
        </row>
        <row r="1239">
          <cell r="BT1239" t="str">
            <v>Karád</v>
          </cell>
        </row>
        <row r="1240">
          <cell r="BT1240" t="str">
            <v>Karakó</v>
          </cell>
        </row>
        <row r="1241">
          <cell r="BT1241" t="str">
            <v>Karakószörcsök</v>
          </cell>
        </row>
        <row r="1242">
          <cell r="BT1242" t="str">
            <v>Karancsalja</v>
          </cell>
        </row>
        <row r="1243">
          <cell r="BT1243" t="str">
            <v>Karancsberény</v>
          </cell>
        </row>
        <row r="1244">
          <cell r="BT1244" t="str">
            <v>Karancskeszi</v>
          </cell>
        </row>
        <row r="1245">
          <cell r="BT1245" t="str">
            <v>Karancslapujtő</v>
          </cell>
        </row>
        <row r="1246">
          <cell r="BT1246" t="str">
            <v>Karancsság</v>
          </cell>
        </row>
        <row r="1247">
          <cell r="BT1247" t="str">
            <v>Kárász</v>
          </cell>
        </row>
        <row r="1248">
          <cell r="BT1248" t="str">
            <v>Karcag</v>
          </cell>
        </row>
        <row r="1249">
          <cell r="BT1249" t="str">
            <v>Karcsa</v>
          </cell>
        </row>
        <row r="1250">
          <cell r="BT1250" t="str">
            <v>Kardos</v>
          </cell>
        </row>
        <row r="1251">
          <cell r="BT1251" t="str">
            <v>Kardoskút</v>
          </cell>
        </row>
        <row r="1252">
          <cell r="BT1252" t="str">
            <v>Karmacs</v>
          </cell>
        </row>
        <row r="1253">
          <cell r="BT1253" t="str">
            <v>Károlyháza</v>
          </cell>
        </row>
        <row r="1254">
          <cell r="BT1254" t="str">
            <v>Karos</v>
          </cell>
        </row>
        <row r="1255">
          <cell r="BT1255" t="str">
            <v>Kartal</v>
          </cell>
        </row>
        <row r="1256">
          <cell r="BT1256" t="str">
            <v>Kásád</v>
          </cell>
        </row>
        <row r="1257">
          <cell r="BT1257" t="str">
            <v>Kaskantyú</v>
          </cell>
        </row>
        <row r="1258">
          <cell r="BT1258" t="str">
            <v>Kastélyosdombó</v>
          </cell>
        </row>
        <row r="1259">
          <cell r="BT1259" t="str">
            <v>Kaszaper</v>
          </cell>
        </row>
        <row r="1260">
          <cell r="BT1260" t="str">
            <v>Kaszó</v>
          </cell>
        </row>
        <row r="1261">
          <cell r="BT1261" t="str">
            <v>Katádfa</v>
          </cell>
        </row>
        <row r="1262">
          <cell r="BT1262" t="str">
            <v>Katafa</v>
          </cell>
        </row>
        <row r="1263">
          <cell r="BT1263" t="str">
            <v>Kátoly</v>
          </cell>
        </row>
        <row r="1264">
          <cell r="BT1264" t="str">
            <v>Katymár</v>
          </cell>
        </row>
        <row r="1265">
          <cell r="BT1265" t="str">
            <v>Káva</v>
          </cell>
        </row>
        <row r="1266">
          <cell r="BT1266" t="str">
            <v>Kávás</v>
          </cell>
        </row>
        <row r="1267">
          <cell r="BT1267" t="str">
            <v>Kazár</v>
          </cell>
        </row>
        <row r="1268">
          <cell r="BT1268" t="str">
            <v>Kazincbarcika</v>
          </cell>
        </row>
        <row r="1269">
          <cell r="BT1269" t="str">
            <v>Kázsmárk</v>
          </cell>
        </row>
        <row r="1270">
          <cell r="BT1270" t="str">
            <v>Kazsok</v>
          </cell>
        </row>
        <row r="1271">
          <cell r="BT1271" t="str">
            <v>Kecel</v>
          </cell>
        </row>
        <row r="1272">
          <cell r="BT1272" t="str">
            <v>Kecskéd</v>
          </cell>
        </row>
        <row r="1273">
          <cell r="BT1273" t="str">
            <v>Kecskemét</v>
          </cell>
        </row>
        <row r="1274">
          <cell r="BT1274" t="str">
            <v>Kehidakustány</v>
          </cell>
        </row>
        <row r="1275">
          <cell r="BT1275" t="str">
            <v>Kék</v>
          </cell>
        </row>
        <row r="1276">
          <cell r="BT1276" t="str">
            <v>Kékcse</v>
          </cell>
        </row>
        <row r="1277">
          <cell r="BT1277" t="str">
            <v>Kéked</v>
          </cell>
        </row>
        <row r="1278">
          <cell r="BT1278" t="str">
            <v>Kékesd</v>
          </cell>
        </row>
        <row r="1279">
          <cell r="BT1279" t="str">
            <v>Kékkút</v>
          </cell>
        </row>
        <row r="1280">
          <cell r="BT1280" t="str">
            <v>Kelebia</v>
          </cell>
        </row>
        <row r="1281">
          <cell r="BT1281" t="str">
            <v>Keléd</v>
          </cell>
        </row>
        <row r="1282">
          <cell r="BT1282" t="str">
            <v>Kelemér</v>
          </cell>
        </row>
        <row r="1283">
          <cell r="BT1283" t="str">
            <v>Kéleshalom</v>
          </cell>
        </row>
        <row r="1284">
          <cell r="BT1284" t="str">
            <v>Kelevíz</v>
          </cell>
        </row>
        <row r="1285">
          <cell r="BT1285" t="str">
            <v>Kemecse</v>
          </cell>
        </row>
        <row r="1286">
          <cell r="BT1286" t="str">
            <v>Kemence</v>
          </cell>
        </row>
        <row r="1287">
          <cell r="BT1287" t="str">
            <v>Kemendollár</v>
          </cell>
        </row>
        <row r="1288">
          <cell r="BT1288" t="str">
            <v>Kemeneshőgyész</v>
          </cell>
        </row>
        <row r="1289">
          <cell r="BT1289" t="str">
            <v>Kemeneskápolna</v>
          </cell>
        </row>
        <row r="1290">
          <cell r="BT1290" t="str">
            <v>Kemenesmagasi</v>
          </cell>
        </row>
        <row r="1291">
          <cell r="BT1291" t="str">
            <v>Kemenesmihályfa</v>
          </cell>
        </row>
        <row r="1292">
          <cell r="BT1292" t="str">
            <v>Kemenespálfa</v>
          </cell>
        </row>
        <row r="1293">
          <cell r="BT1293" t="str">
            <v>Kemenessömjén</v>
          </cell>
        </row>
        <row r="1294">
          <cell r="BT1294" t="str">
            <v>Kemenesszentmárton</v>
          </cell>
        </row>
        <row r="1295">
          <cell r="BT1295" t="str">
            <v>Kemenesszentpéter</v>
          </cell>
        </row>
        <row r="1296">
          <cell r="BT1296" t="str">
            <v>Keménfa</v>
          </cell>
        </row>
        <row r="1297">
          <cell r="BT1297" t="str">
            <v>Kémes</v>
          </cell>
        </row>
        <row r="1298">
          <cell r="BT1298" t="str">
            <v>Kemestaródfa</v>
          </cell>
        </row>
        <row r="1299">
          <cell r="BT1299" t="str">
            <v>Kemse</v>
          </cell>
        </row>
        <row r="1300">
          <cell r="BT1300" t="str">
            <v>Kenderes</v>
          </cell>
        </row>
        <row r="1301">
          <cell r="BT1301" t="str">
            <v>Kenéz</v>
          </cell>
        </row>
        <row r="1302">
          <cell r="BT1302" t="str">
            <v>Kenézlő</v>
          </cell>
        </row>
        <row r="1303">
          <cell r="BT1303" t="str">
            <v>Kengyel</v>
          </cell>
        </row>
        <row r="1304">
          <cell r="BT1304" t="str">
            <v>Kenyeri</v>
          </cell>
        </row>
        <row r="1305">
          <cell r="BT1305" t="str">
            <v>Kercaszomor</v>
          </cell>
        </row>
        <row r="1306">
          <cell r="BT1306" t="str">
            <v>Kercseliget</v>
          </cell>
        </row>
        <row r="1307">
          <cell r="BT1307" t="str">
            <v>Kerecsend</v>
          </cell>
        </row>
        <row r="1308">
          <cell r="BT1308" t="str">
            <v>Kerecseny</v>
          </cell>
        </row>
        <row r="1309">
          <cell r="BT1309" t="str">
            <v>Kerekegyháza</v>
          </cell>
        </row>
        <row r="1310">
          <cell r="BT1310" t="str">
            <v>Kerekharaszt</v>
          </cell>
        </row>
        <row r="1311">
          <cell r="BT1311" t="str">
            <v>Kereki</v>
          </cell>
        </row>
        <row r="1312">
          <cell r="BT1312" t="str">
            <v>Kerékteleki</v>
          </cell>
        </row>
        <row r="1313">
          <cell r="BT1313" t="str">
            <v>Kerepes</v>
          </cell>
        </row>
        <row r="1314">
          <cell r="BT1314" t="str">
            <v>Keresztéte</v>
          </cell>
        </row>
        <row r="1315">
          <cell r="BT1315" t="str">
            <v>Kerkabarabás</v>
          </cell>
        </row>
        <row r="1316">
          <cell r="BT1316" t="str">
            <v>Kerkafalva</v>
          </cell>
        </row>
        <row r="1317">
          <cell r="BT1317" t="str">
            <v>Kerkakutas</v>
          </cell>
        </row>
        <row r="1318">
          <cell r="BT1318" t="str">
            <v>Kerkáskápolna</v>
          </cell>
        </row>
        <row r="1319">
          <cell r="BT1319" t="str">
            <v>Kerkaszentkirály</v>
          </cell>
        </row>
        <row r="1320">
          <cell r="BT1320" t="str">
            <v>Kerkateskánd</v>
          </cell>
        </row>
        <row r="1321">
          <cell r="BT1321" t="str">
            <v>Kérsemjén</v>
          </cell>
        </row>
        <row r="1322">
          <cell r="BT1322" t="str">
            <v>Kerta</v>
          </cell>
        </row>
        <row r="1323">
          <cell r="BT1323" t="str">
            <v>Kertészsziget</v>
          </cell>
        </row>
        <row r="1324">
          <cell r="BT1324" t="str">
            <v>Keszeg</v>
          </cell>
        </row>
        <row r="1325">
          <cell r="BT1325" t="str">
            <v>Kesznyéten</v>
          </cell>
        </row>
        <row r="1326">
          <cell r="BT1326" t="str">
            <v>Keszőhidegkút</v>
          </cell>
        </row>
        <row r="1327">
          <cell r="BT1327" t="str">
            <v>Keszthely</v>
          </cell>
        </row>
        <row r="1328">
          <cell r="BT1328" t="str">
            <v>Kesztölc</v>
          </cell>
        </row>
        <row r="1329">
          <cell r="BT1329" t="str">
            <v>Keszü</v>
          </cell>
        </row>
        <row r="1330">
          <cell r="BT1330" t="str">
            <v>Kétbodony</v>
          </cell>
        </row>
        <row r="1331">
          <cell r="BT1331" t="str">
            <v>Kétegyháza</v>
          </cell>
        </row>
        <row r="1332">
          <cell r="BT1332" t="str">
            <v>Kéthely</v>
          </cell>
        </row>
        <row r="1333">
          <cell r="BT1333" t="str">
            <v>Kétpó</v>
          </cell>
        </row>
        <row r="1334">
          <cell r="BT1334" t="str">
            <v>Kétsoprony</v>
          </cell>
        </row>
        <row r="1335">
          <cell r="BT1335" t="str">
            <v>Kétújfalu</v>
          </cell>
        </row>
        <row r="1336">
          <cell r="BT1336" t="str">
            <v>Kétvölgy</v>
          </cell>
        </row>
        <row r="1337">
          <cell r="BT1337" t="str">
            <v>Kéty</v>
          </cell>
        </row>
        <row r="1338">
          <cell r="BT1338" t="str">
            <v>Kevermes</v>
          </cell>
        </row>
        <row r="1339">
          <cell r="BT1339" t="str">
            <v>Kilimán</v>
          </cell>
        </row>
        <row r="1340">
          <cell r="BT1340" t="str">
            <v>Kimle</v>
          </cell>
        </row>
        <row r="1341">
          <cell r="BT1341" t="str">
            <v>Kincsesbánya</v>
          </cell>
        </row>
        <row r="1342">
          <cell r="BT1342" t="str">
            <v>Királd</v>
          </cell>
        </row>
        <row r="1343">
          <cell r="BT1343" t="str">
            <v>Királyegyháza</v>
          </cell>
        </row>
        <row r="1344">
          <cell r="BT1344" t="str">
            <v>Királyhegyes</v>
          </cell>
        </row>
        <row r="1345">
          <cell r="BT1345" t="str">
            <v>Királyszentistván</v>
          </cell>
        </row>
        <row r="1346">
          <cell r="BT1346" t="str">
            <v>Kisapáti</v>
          </cell>
        </row>
        <row r="1347">
          <cell r="BT1347" t="str">
            <v>Kisapostag</v>
          </cell>
        </row>
        <row r="1348">
          <cell r="BT1348" t="str">
            <v>Kisar</v>
          </cell>
        </row>
        <row r="1349">
          <cell r="BT1349" t="str">
            <v>Kisasszond</v>
          </cell>
        </row>
        <row r="1350">
          <cell r="BT1350" t="str">
            <v>Kisasszonyfa</v>
          </cell>
        </row>
        <row r="1351">
          <cell r="BT1351" t="str">
            <v>Kisbabot</v>
          </cell>
        </row>
        <row r="1352">
          <cell r="BT1352" t="str">
            <v>Kisbágyon</v>
          </cell>
        </row>
        <row r="1353">
          <cell r="BT1353" t="str">
            <v>Kisbajcs</v>
          </cell>
        </row>
        <row r="1354">
          <cell r="BT1354" t="str">
            <v>Kisbajom</v>
          </cell>
        </row>
        <row r="1355">
          <cell r="BT1355" t="str">
            <v>Kisbárapáti</v>
          </cell>
        </row>
        <row r="1356">
          <cell r="BT1356" t="str">
            <v>Kisbárkány</v>
          </cell>
        </row>
        <row r="1357">
          <cell r="BT1357" t="str">
            <v>Kisbér</v>
          </cell>
        </row>
        <row r="1358">
          <cell r="BT1358" t="str">
            <v>Kisberény</v>
          </cell>
        </row>
        <row r="1359">
          <cell r="BT1359" t="str">
            <v>Kisberzseny</v>
          </cell>
        </row>
        <row r="1360">
          <cell r="BT1360" t="str">
            <v>Kisbeszterce</v>
          </cell>
        </row>
        <row r="1361">
          <cell r="BT1361" t="str">
            <v>Kisbodak</v>
          </cell>
        </row>
        <row r="1362">
          <cell r="BT1362" t="str">
            <v>Kisbucsa</v>
          </cell>
        </row>
        <row r="1363">
          <cell r="BT1363" t="str">
            <v>Kisbudmér</v>
          </cell>
        </row>
        <row r="1364">
          <cell r="BT1364" t="str">
            <v>Kiscsécs</v>
          </cell>
        </row>
        <row r="1365">
          <cell r="BT1365" t="str">
            <v>Kiscsehi</v>
          </cell>
        </row>
        <row r="1366">
          <cell r="BT1366" t="str">
            <v>Kiscsősz</v>
          </cell>
        </row>
        <row r="1367">
          <cell r="BT1367" t="str">
            <v>Kisdér</v>
          </cell>
        </row>
        <row r="1368">
          <cell r="BT1368" t="str">
            <v>Kisdobsza</v>
          </cell>
        </row>
        <row r="1369">
          <cell r="BT1369" t="str">
            <v>Kisdombegyház</v>
          </cell>
        </row>
        <row r="1370">
          <cell r="BT1370" t="str">
            <v>Kisdorog</v>
          </cell>
        </row>
        <row r="1371">
          <cell r="BT1371" t="str">
            <v>Kisecset</v>
          </cell>
        </row>
        <row r="1372">
          <cell r="BT1372" t="str">
            <v>Kisfalud</v>
          </cell>
        </row>
        <row r="1373">
          <cell r="BT1373" t="str">
            <v>Kisfüzes</v>
          </cell>
        </row>
        <row r="1374">
          <cell r="BT1374" t="str">
            <v>Kisgörbő</v>
          </cell>
        </row>
        <row r="1375">
          <cell r="BT1375" t="str">
            <v>Kisgyalán</v>
          </cell>
        </row>
        <row r="1376">
          <cell r="BT1376" t="str">
            <v>Kisgyőr</v>
          </cell>
        </row>
        <row r="1377">
          <cell r="BT1377" t="str">
            <v>Kishajmás</v>
          </cell>
        </row>
        <row r="1378">
          <cell r="BT1378" t="str">
            <v>Kisharsány</v>
          </cell>
        </row>
        <row r="1379">
          <cell r="BT1379" t="str">
            <v>Kishartyán</v>
          </cell>
        </row>
        <row r="1380">
          <cell r="BT1380" t="str">
            <v>Kisherend</v>
          </cell>
        </row>
        <row r="1381">
          <cell r="BT1381" t="str">
            <v>Kishódos</v>
          </cell>
        </row>
        <row r="1382">
          <cell r="BT1382" t="str">
            <v>Kishuta</v>
          </cell>
        </row>
        <row r="1383">
          <cell r="BT1383" t="str">
            <v>Kisigmánd</v>
          </cell>
        </row>
        <row r="1384">
          <cell r="BT1384" t="str">
            <v>Kisjakabfalva</v>
          </cell>
        </row>
        <row r="1385">
          <cell r="BT1385" t="str">
            <v>Kiskassa</v>
          </cell>
        </row>
        <row r="1386">
          <cell r="BT1386" t="str">
            <v>Kiskinizs</v>
          </cell>
        </row>
        <row r="1387">
          <cell r="BT1387" t="str">
            <v>Kiskorpád</v>
          </cell>
        </row>
        <row r="1388">
          <cell r="BT1388" t="str">
            <v>Kisköre</v>
          </cell>
        </row>
        <row r="1389">
          <cell r="BT1389" t="str">
            <v>Kiskőrös</v>
          </cell>
        </row>
        <row r="1390">
          <cell r="BT1390" t="str">
            <v>Kiskunfélegyháza</v>
          </cell>
        </row>
        <row r="1391">
          <cell r="BT1391" t="str">
            <v>Kiskunhalas</v>
          </cell>
        </row>
        <row r="1392">
          <cell r="BT1392" t="str">
            <v>Kiskunlacháza</v>
          </cell>
        </row>
        <row r="1393">
          <cell r="BT1393" t="str">
            <v>Kiskunmajsa</v>
          </cell>
        </row>
        <row r="1394">
          <cell r="BT1394" t="str">
            <v>Kiskutas</v>
          </cell>
        </row>
        <row r="1395">
          <cell r="BT1395" t="str">
            <v>Kisláng</v>
          </cell>
        </row>
        <row r="1396">
          <cell r="BT1396" t="str">
            <v>Kisléta</v>
          </cell>
        </row>
        <row r="1397">
          <cell r="BT1397" t="str">
            <v>Kislippó</v>
          </cell>
        </row>
        <row r="1398">
          <cell r="BT1398" t="str">
            <v>Kislőd</v>
          </cell>
        </row>
        <row r="1399">
          <cell r="BT1399" t="str">
            <v>Kismányok</v>
          </cell>
        </row>
        <row r="1400">
          <cell r="BT1400" t="str">
            <v>Kismarja</v>
          </cell>
        </row>
        <row r="1401">
          <cell r="BT1401" t="str">
            <v>Kismaros</v>
          </cell>
        </row>
        <row r="1402">
          <cell r="BT1402" t="str">
            <v>Kisnamény</v>
          </cell>
        </row>
        <row r="1403">
          <cell r="BT1403" t="str">
            <v>Kisnána</v>
          </cell>
        </row>
        <row r="1404">
          <cell r="BT1404" t="str">
            <v>Kisnémedi</v>
          </cell>
        </row>
        <row r="1405">
          <cell r="BT1405" t="str">
            <v>Kisnyárád</v>
          </cell>
        </row>
        <row r="1406">
          <cell r="BT1406" t="str">
            <v>Kisoroszi</v>
          </cell>
        </row>
        <row r="1407">
          <cell r="BT1407" t="str">
            <v>Kispalád</v>
          </cell>
        </row>
        <row r="1408">
          <cell r="BT1408" t="str">
            <v>Kispáli</v>
          </cell>
        </row>
        <row r="1409">
          <cell r="BT1409" t="str">
            <v>Kispirit</v>
          </cell>
        </row>
        <row r="1410">
          <cell r="BT1410" t="str">
            <v>Kisrákos</v>
          </cell>
        </row>
        <row r="1411">
          <cell r="BT1411" t="str">
            <v>Kisrécse</v>
          </cell>
        </row>
        <row r="1412">
          <cell r="BT1412" t="str">
            <v>Kisrozvágy</v>
          </cell>
        </row>
        <row r="1413">
          <cell r="BT1413" t="str">
            <v>Kissikátor</v>
          </cell>
        </row>
        <row r="1414">
          <cell r="BT1414" t="str">
            <v>Kissomlyó</v>
          </cell>
        </row>
        <row r="1415">
          <cell r="BT1415" t="str">
            <v>Kistamási</v>
          </cell>
        </row>
        <row r="1416">
          <cell r="BT1416" t="str">
            <v>Kistapolca</v>
          </cell>
        </row>
        <row r="1417">
          <cell r="BT1417" t="str">
            <v>Kistarcsa</v>
          </cell>
        </row>
        <row r="1418">
          <cell r="BT1418" t="str">
            <v>Kistelek</v>
          </cell>
        </row>
        <row r="1419">
          <cell r="BT1419" t="str">
            <v>Kistokaj</v>
          </cell>
        </row>
        <row r="1420">
          <cell r="BT1420" t="str">
            <v>Kistolmács</v>
          </cell>
        </row>
        <row r="1421">
          <cell r="BT1421" t="str">
            <v>Kistormás</v>
          </cell>
        </row>
        <row r="1422">
          <cell r="BT1422" t="str">
            <v>Kistótfalu</v>
          </cell>
        </row>
        <row r="1423">
          <cell r="BT1423" t="str">
            <v>Kisújszállás</v>
          </cell>
        </row>
        <row r="1424">
          <cell r="BT1424" t="str">
            <v>Kisunyom</v>
          </cell>
        </row>
        <row r="1425">
          <cell r="BT1425" t="str">
            <v>Kisvárda</v>
          </cell>
        </row>
        <row r="1426">
          <cell r="BT1426" t="str">
            <v>Kisvarsány</v>
          </cell>
        </row>
        <row r="1427">
          <cell r="BT1427" t="str">
            <v>Kisvásárhely</v>
          </cell>
        </row>
        <row r="1428">
          <cell r="BT1428" t="str">
            <v>Kisvaszar</v>
          </cell>
        </row>
        <row r="1429">
          <cell r="BT1429" t="str">
            <v>Kisvejke</v>
          </cell>
        </row>
        <row r="1430">
          <cell r="BT1430" t="str">
            <v>Kiszombor</v>
          </cell>
        </row>
        <row r="1431">
          <cell r="BT1431" t="str">
            <v>Kiszsidány</v>
          </cell>
        </row>
        <row r="1432">
          <cell r="BT1432" t="str">
            <v>Kisszállás</v>
          </cell>
        </row>
        <row r="1433">
          <cell r="BT1433" t="str">
            <v>Kisszékely</v>
          </cell>
        </row>
        <row r="1434">
          <cell r="BT1434" t="str">
            <v>Kisszekeres</v>
          </cell>
        </row>
        <row r="1435">
          <cell r="BT1435" t="str">
            <v>Kisszentmárton</v>
          </cell>
        </row>
        <row r="1436">
          <cell r="BT1436" t="str">
            <v>Kissziget</v>
          </cell>
        </row>
        <row r="1437">
          <cell r="BT1437" t="str">
            <v>Kisszőlős</v>
          </cell>
        </row>
        <row r="1438">
          <cell r="BT1438" t="str">
            <v>Klárafalva</v>
          </cell>
        </row>
        <row r="1439">
          <cell r="BT1439" t="str">
            <v>Kocs</v>
          </cell>
        </row>
        <row r="1440">
          <cell r="BT1440" t="str">
            <v>Kocsér</v>
          </cell>
        </row>
        <row r="1441">
          <cell r="BT1441" t="str">
            <v>Kocsola</v>
          </cell>
        </row>
        <row r="1442">
          <cell r="BT1442" t="str">
            <v>Kocsord</v>
          </cell>
        </row>
        <row r="1443">
          <cell r="BT1443" t="str">
            <v>Kóka</v>
          </cell>
        </row>
        <row r="1444">
          <cell r="BT1444" t="str">
            <v>Kokad</v>
          </cell>
        </row>
        <row r="1445">
          <cell r="BT1445" t="str">
            <v>Kolontár</v>
          </cell>
        </row>
        <row r="1446">
          <cell r="BT1446" t="str">
            <v>Komádi</v>
          </cell>
        </row>
        <row r="1447">
          <cell r="BT1447" t="str">
            <v>Komárom</v>
          </cell>
        </row>
        <row r="1448">
          <cell r="BT1448" t="str">
            <v>Komjáti</v>
          </cell>
        </row>
        <row r="1449">
          <cell r="BT1449" t="str">
            <v>Komló</v>
          </cell>
        </row>
        <row r="1450">
          <cell r="BT1450" t="str">
            <v>Komlódtótfalu</v>
          </cell>
        </row>
        <row r="1451">
          <cell r="BT1451" t="str">
            <v>Komlósd</v>
          </cell>
        </row>
        <row r="1452">
          <cell r="BT1452" t="str">
            <v>Komlóska</v>
          </cell>
        </row>
        <row r="1453">
          <cell r="BT1453" t="str">
            <v>Komoró</v>
          </cell>
        </row>
        <row r="1454">
          <cell r="BT1454" t="str">
            <v>Kompolt</v>
          </cell>
        </row>
        <row r="1455">
          <cell r="BT1455" t="str">
            <v>Kondó</v>
          </cell>
        </row>
        <row r="1456">
          <cell r="BT1456" t="str">
            <v>Kondorfa</v>
          </cell>
        </row>
        <row r="1457">
          <cell r="BT1457" t="str">
            <v>Kondoros</v>
          </cell>
        </row>
        <row r="1458">
          <cell r="BT1458" t="str">
            <v>Kóny</v>
          </cell>
        </row>
        <row r="1459">
          <cell r="BT1459" t="str">
            <v>Konyár</v>
          </cell>
        </row>
        <row r="1460">
          <cell r="BT1460" t="str">
            <v>Kópháza</v>
          </cell>
        </row>
        <row r="1461">
          <cell r="BT1461" t="str">
            <v>Koppányszántó</v>
          </cell>
        </row>
        <row r="1462">
          <cell r="BT1462" t="str">
            <v>Korlát</v>
          </cell>
        </row>
        <row r="1463">
          <cell r="BT1463" t="str">
            <v>Koroncó</v>
          </cell>
        </row>
        <row r="1464">
          <cell r="BT1464" t="str">
            <v>Kórós</v>
          </cell>
        </row>
        <row r="1465">
          <cell r="BT1465" t="str">
            <v>Kosd</v>
          </cell>
        </row>
        <row r="1466">
          <cell r="BT1466" t="str">
            <v>Kóspallag</v>
          </cell>
        </row>
        <row r="1467">
          <cell r="BT1467" t="str">
            <v>Kótaj</v>
          </cell>
        </row>
        <row r="1468">
          <cell r="BT1468" t="str">
            <v>Kovácshida</v>
          </cell>
        </row>
        <row r="1469">
          <cell r="BT1469" t="str">
            <v>Kovácsszénája</v>
          </cell>
        </row>
        <row r="1470">
          <cell r="BT1470" t="str">
            <v>Kovácsvágás</v>
          </cell>
        </row>
        <row r="1471">
          <cell r="BT1471" t="str">
            <v>Kozárd</v>
          </cell>
        </row>
        <row r="1472">
          <cell r="BT1472" t="str">
            <v>Kozármisleny</v>
          </cell>
        </row>
        <row r="1473">
          <cell r="BT1473" t="str">
            <v>Kozmadombja</v>
          </cell>
        </row>
        <row r="1474">
          <cell r="BT1474" t="str">
            <v>Köblény</v>
          </cell>
        </row>
        <row r="1475">
          <cell r="BT1475" t="str">
            <v>Köcsk</v>
          </cell>
        </row>
        <row r="1476">
          <cell r="BT1476" t="str">
            <v>Kökény</v>
          </cell>
        </row>
        <row r="1477">
          <cell r="BT1477" t="str">
            <v>Kőkút</v>
          </cell>
        </row>
        <row r="1478">
          <cell r="BT1478" t="str">
            <v>Kölcse</v>
          </cell>
        </row>
        <row r="1479">
          <cell r="BT1479" t="str">
            <v>Kölesd</v>
          </cell>
        </row>
        <row r="1480">
          <cell r="BT1480" t="str">
            <v>Kölked</v>
          </cell>
        </row>
        <row r="1481">
          <cell r="BT1481" t="str">
            <v>Kömlő</v>
          </cell>
        </row>
        <row r="1482">
          <cell r="BT1482" t="str">
            <v>Kömlőd</v>
          </cell>
        </row>
        <row r="1483">
          <cell r="BT1483" t="str">
            <v>Kömörő</v>
          </cell>
        </row>
        <row r="1484">
          <cell r="BT1484" t="str">
            <v>Kömpöc</v>
          </cell>
        </row>
        <row r="1485">
          <cell r="BT1485" t="str">
            <v>Körmend</v>
          </cell>
        </row>
        <row r="1486">
          <cell r="BT1486" t="str">
            <v>Környe</v>
          </cell>
        </row>
        <row r="1487">
          <cell r="BT1487" t="str">
            <v>Köröm</v>
          </cell>
        </row>
        <row r="1488">
          <cell r="BT1488" t="str">
            <v>Kőröshegy</v>
          </cell>
        </row>
        <row r="1489">
          <cell r="BT1489" t="str">
            <v>Körösladány</v>
          </cell>
        </row>
        <row r="1490">
          <cell r="BT1490" t="str">
            <v>Körösnagyharsány</v>
          </cell>
        </row>
        <row r="1491">
          <cell r="BT1491" t="str">
            <v>Köröstarcsa</v>
          </cell>
        </row>
        <row r="1492">
          <cell r="BT1492" t="str">
            <v>Kőröstetétlen</v>
          </cell>
        </row>
        <row r="1493">
          <cell r="BT1493" t="str">
            <v>Körösújfalu</v>
          </cell>
        </row>
        <row r="1494">
          <cell r="BT1494" t="str">
            <v>Körösszakál</v>
          </cell>
        </row>
        <row r="1495">
          <cell r="BT1495" t="str">
            <v>Körösszegapáti</v>
          </cell>
        </row>
        <row r="1496">
          <cell r="BT1496" t="str">
            <v>Kőszárhegy</v>
          </cell>
        </row>
        <row r="1497">
          <cell r="BT1497" t="str">
            <v>Kőszeg</v>
          </cell>
        </row>
        <row r="1498">
          <cell r="BT1498" t="str">
            <v>Kőszegdoroszló</v>
          </cell>
        </row>
        <row r="1499">
          <cell r="BT1499" t="str">
            <v>Kőszegpaty</v>
          </cell>
        </row>
        <row r="1500">
          <cell r="BT1500" t="str">
            <v>Kőszegszerdahely</v>
          </cell>
        </row>
        <row r="1501">
          <cell r="BT1501" t="str">
            <v>Kötcse</v>
          </cell>
        </row>
        <row r="1502">
          <cell r="BT1502" t="str">
            <v>Kötegyán</v>
          </cell>
        </row>
        <row r="1503">
          <cell r="BT1503" t="str">
            <v>Kőtelek</v>
          </cell>
        </row>
        <row r="1504">
          <cell r="BT1504" t="str">
            <v>Kővágóörs</v>
          </cell>
        </row>
        <row r="1505">
          <cell r="BT1505" t="str">
            <v>Kővágószőlős</v>
          </cell>
        </row>
        <row r="1506">
          <cell r="BT1506" t="str">
            <v>Kővágótöttös</v>
          </cell>
        </row>
        <row r="1507">
          <cell r="BT1507" t="str">
            <v>Kövegy</v>
          </cell>
        </row>
        <row r="1508">
          <cell r="BT1508" t="str">
            <v>Köveskál</v>
          </cell>
        </row>
        <row r="1509">
          <cell r="BT1509" t="str">
            <v>Krasznokvajda</v>
          </cell>
        </row>
        <row r="1510">
          <cell r="BT1510" t="str">
            <v>Kulcs</v>
          </cell>
        </row>
        <row r="1511">
          <cell r="BT1511" t="str">
            <v>Kunadacs</v>
          </cell>
        </row>
        <row r="1512">
          <cell r="BT1512" t="str">
            <v>Kunágota</v>
          </cell>
        </row>
        <row r="1513">
          <cell r="BT1513" t="str">
            <v>Kunbaja</v>
          </cell>
        </row>
        <row r="1514">
          <cell r="BT1514" t="str">
            <v>Kunbaracs</v>
          </cell>
        </row>
        <row r="1515">
          <cell r="BT1515" t="str">
            <v>Kuncsorba</v>
          </cell>
        </row>
        <row r="1516">
          <cell r="BT1516" t="str">
            <v>Kunfehértó</v>
          </cell>
        </row>
        <row r="1517">
          <cell r="BT1517" t="str">
            <v>Kunhegyes</v>
          </cell>
        </row>
        <row r="1518">
          <cell r="BT1518" t="str">
            <v>Kunmadaras</v>
          </cell>
        </row>
        <row r="1519">
          <cell r="BT1519" t="str">
            <v>Kunpeszér</v>
          </cell>
        </row>
        <row r="1520">
          <cell r="BT1520" t="str">
            <v>Kunszállás</v>
          </cell>
        </row>
        <row r="1521">
          <cell r="BT1521" t="str">
            <v>Kunszentmárton</v>
          </cell>
        </row>
        <row r="1522">
          <cell r="BT1522" t="str">
            <v>Kunszentmiklós</v>
          </cell>
        </row>
        <row r="1523">
          <cell r="BT1523" t="str">
            <v>Kunsziget</v>
          </cell>
        </row>
        <row r="1524">
          <cell r="BT1524" t="str">
            <v>Kup</v>
          </cell>
        </row>
        <row r="1525">
          <cell r="BT1525" t="str">
            <v>Kupa</v>
          </cell>
        </row>
        <row r="1526">
          <cell r="BT1526" t="str">
            <v>Kurd</v>
          </cell>
        </row>
        <row r="1527">
          <cell r="BT1527" t="str">
            <v>Kurityán</v>
          </cell>
        </row>
        <row r="1528">
          <cell r="BT1528" t="str">
            <v>Kustánszeg</v>
          </cell>
        </row>
        <row r="1529">
          <cell r="BT1529" t="str">
            <v>Kutas</v>
          </cell>
        </row>
        <row r="1530">
          <cell r="BT1530" t="str">
            <v>Kutasó</v>
          </cell>
        </row>
        <row r="1531">
          <cell r="BT1531" t="str">
            <v>Kübekháza</v>
          </cell>
        </row>
        <row r="1532">
          <cell r="BT1532" t="str">
            <v>Külsősárd</v>
          </cell>
        </row>
        <row r="1533">
          <cell r="BT1533" t="str">
            <v>Külsővat</v>
          </cell>
        </row>
        <row r="1534">
          <cell r="BT1534" t="str">
            <v>Küngös</v>
          </cell>
        </row>
        <row r="1535">
          <cell r="BT1535" t="str">
            <v>Lábatlan</v>
          </cell>
        </row>
        <row r="1536">
          <cell r="BT1536" t="str">
            <v>Lábod</v>
          </cell>
        </row>
        <row r="1537">
          <cell r="BT1537" t="str">
            <v>Lácacséke</v>
          </cell>
        </row>
        <row r="1538">
          <cell r="BT1538" t="str">
            <v>Lad</v>
          </cell>
        </row>
        <row r="1539">
          <cell r="BT1539" t="str">
            <v>Ladánybene</v>
          </cell>
        </row>
        <row r="1540">
          <cell r="BT1540" t="str">
            <v>Ládbesenyő</v>
          </cell>
        </row>
        <row r="1541">
          <cell r="BT1541" t="str">
            <v>Lajoskomárom</v>
          </cell>
        </row>
        <row r="1542">
          <cell r="BT1542" t="str">
            <v>Lajosmizse</v>
          </cell>
        </row>
        <row r="1543">
          <cell r="BT1543" t="str">
            <v>Lak</v>
          </cell>
        </row>
        <row r="1544">
          <cell r="BT1544" t="str">
            <v>Lakhegy</v>
          </cell>
        </row>
        <row r="1545">
          <cell r="BT1545" t="str">
            <v>Lakitelek</v>
          </cell>
        </row>
        <row r="1546">
          <cell r="BT1546" t="str">
            <v>Lakócsa</v>
          </cell>
        </row>
        <row r="1547">
          <cell r="BT1547" t="str">
            <v>Lánycsók</v>
          </cell>
        </row>
        <row r="1548">
          <cell r="BT1548" t="str">
            <v>Lápafő</v>
          </cell>
        </row>
        <row r="1549">
          <cell r="BT1549" t="str">
            <v>Lapáncsa</v>
          </cell>
        </row>
        <row r="1550">
          <cell r="BT1550" t="str">
            <v>Laskod</v>
          </cell>
        </row>
        <row r="1551">
          <cell r="BT1551" t="str">
            <v>Lasztonya</v>
          </cell>
        </row>
        <row r="1552">
          <cell r="BT1552" t="str">
            <v>Látrány</v>
          </cell>
        </row>
        <row r="1553">
          <cell r="BT1553" t="str">
            <v>Lázi</v>
          </cell>
        </row>
        <row r="1554">
          <cell r="BT1554" t="str">
            <v>Leányfalu</v>
          </cell>
        </row>
        <row r="1555">
          <cell r="BT1555" t="str">
            <v>Leányvár</v>
          </cell>
        </row>
        <row r="1556">
          <cell r="BT1556" t="str">
            <v>Lébény</v>
          </cell>
        </row>
        <row r="1557">
          <cell r="BT1557" t="str">
            <v>Legénd</v>
          </cell>
        </row>
        <row r="1558">
          <cell r="BT1558" t="str">
            <v>Legyesbénye</v>
          </cell>
        </row>
        <row r="1559">
          <cell r="BT1559" t="str">
            <v>Léh</v>
          </cell>
        </row>
        <row r="1560">
          <cell r="BT1560" t="str">
            <v>Lénárddaróc</v>
          </cell>
        </row>
        <row r="1561">
          <cell r="BT1561" t="str">
            <v>Lendvadedes</v>
          </cell>
        </row>
        <row r="1562">
          <cell r="BT1562" t="str">
            <v>Lendvajakabfa</v>
          </cell>
        </row>
        <row r="1563">
          <cell r="BT1563" t="str">
            <v>Lengyel</v>
          </cell>
        </row>
        <row r="1564">
          <cell r="BT1564" t="str">
            <v>Lengyeltóti</v>
          </cell>
        </row>
        <row r="1565">
          <cell r="BT1565" t="str">
            <v>Lenti</v>
          </cell>
        </row>
        <row r="1566">
          <cell r="BT1566" t="str">
            <v>Lepsény</v>
          </cell>
        </row>
        <row r="1567">
          <cell r="BT1567" t="str">
            <v>Lesencefalu</v>
          </cell>
        </row>
        <row r="1568">
          <cell r="BT1568" t="str">
            <v>Lesenceistvánd</v>
          </cell>
        </row>
        <row r="1569">
          <cell r="BT1569" t="str">
            <v>Lesencetomaj</v>
          </cell>
        </row>
        <row r="1570">
          <cell r="BT1570" t="str">
            <v>Létavértes</v>
          </cell>
        </row>
        <row r="1571">
          <cell r="BT1571" t="str">
            <v>Letenye</v>
          </cell>
        </row>
        <row r="1572">
          <cell r="BT1572" t="str">
            <v>Letkés</v>
          </cell>
        </row>
        <row r="1573">
          <cell r="BT1573" t="str">
            <v>Levél</v>
          </cell>
        </row>
        <row r="1574">
          <cell r="BT1574" t="str">
            <v>Levelek</v>
          </cell>
        </row>
        <row r="1575">
          <cell r="BT1575" t="str">
            <v>Libickozma</v>
          </cell>
        </row>
        <row r="1576">
          <cell r="BT1576" t="str">
            <v>Lickóvadamos</v>
          </cell>
        </row>
        <row r="1577">
          <cell r="BT1577" t="str">
            <v>Liget</v>
          </cell>
        </row>
        <row r="1578">
          <cell r="BT1578" t="str">
            <v>Ligetfalva</v>
          </cell>
        </row>
        <row r="1579">
          <cell r="BT1579" t="str">
            <v>Lipót</v>
          </cell>
        </row>
        <row r="1580">
          <cell r="BT1580" t="str">
            <v>Lippó</v>
          </cell>
        </row>
        <row r="1581">
          <cell r="BT1581" t="str">
            <v>Liptód</v>
          </cell>
        </row>
        <row r="1582">
          <cell r="BT1582" t="str">
            <v>Lispeszentadorján</v>
          </cell>
        </row>
        <row r="1583">
          <cell r="BT1583" t="str">
            <v>Liszó</v>
          </cell>
        </row>
        <row r="1584">
          <cell r="BT1584" t="str">
            <v>Litér</v>
          </cell>
        </row>
        <row r="1585">
          <cell r="BT1585" t="str">
            <v>Litka</v>
          </cell>
        </row>
        <row r="1586">
          <cell r="BT1586" t="str">
            <v>Litke</v>
          </cell>
        </row>
        <row r="1587">
          <cell r="BT1587" t="str">
            <v>Lócs</v>
          </cell>
        </row>
        <row r="1588">
          <cell r="BT1588" t="str">
            <v>Lókút</v>
          </cell>
        </row>
        <row r="1589">
          <cell r="BT1589" t="str">
            <v>Lónya</v>
          </cell>
        </row>
        <row r="1590">
          <cell r="BT1590" t="str">
            <v>Lórév</v>
          </cell>
        </row>
        <row r="1591">
          <cell r="BT1591" t="str">
            <v>Lothárd</v>
          </cell>
        </row>
        <row r="1592">
          <cell r="BT1592" t="str">
            <v>Lovas</v>
          </cell>
        </row>
        <row r="1593">
          <cell r="BT1593" t="str">
            <v>Lovasberény</v>
          </cell>
        </row>
        <row r="1594">
          <cell r="BT1594" t="str">
            <v>Lovászhetény</v>
          </cell>
        </row>
        <row r="1595">
          <cell r="BT1595" t="str">
            <v>Lovászi</v>
          </cell>
        </row>
        <row r="1596">
          <cell r="BT1596" t="str">
            <v>Lovászpatona</v>
          </cell>
        </row>
        <row r="1597">
          <cell r="BT1597" t="str">
            <v>Lőkösháza</v>
          </cell>
        </row>
        <row r="1598">
          <cell r="BT1598" t="str">
            <v>Lőrinci</v>
          </cell>
        </row>
        <row r="1599">
          <cell r="BT1599" t="str">
            <v>Lövő</v>
          </cell>
        </row>
        <row r="1600">
          <cell r="BT1600" t="str">
            <v>Lövőpetri</v>
          </cell>
        </row>
        <row r="1601">
          <cell r="BT1601" t="str">
            <v>Lucfalva</v>
          </cell>
        </row>
        <row r="1602">
          <cell r="BT1602" t="str">
            <v>Ludányhalászi</v>
          </cell>
        </row>
        <row r="1603">
          <cell r="BT1603" t="str">
            <v>Ludas</v>
          </cell>
        </row>
        <row r="1604">
          <cell r="BT1604" t="str">
            <v>Lukácsháza</v>
          </cell>
        </row>
        <row r="1605">
          <cell r="BT1605" t="str">
            <v>Lulla</v>
          </cell>
        </row>
        <row r="1606">
          <cell r="BT1606" t="str">
            <v>Lúzsok</v>
          </cell>
        </row>
        <row r="1607">
          <cell r="BT1607" t="str">
            <v>Mád</v>
          </cell>
        </row>
        <row r="1608">
          <cell r="BT1608" t="str">
            <v>Madaras</v>
          </cell>
        </row>
        <row r="1609">
          <cell r="BT1609" t="str">
            <v>Madocsa</v>
          </cell>
        </row>
        <row r="1610">
          <cell r="BT1610" t="str">
            <v>Maglóca</v>
          </cell>
        </row>
        <row r="1611">
          <cell r="BT1611" t="str">
            <v>Maglód</v>
          </cell>
        </row>
        <row r="1612">
          <cell r="BT1612" t="str">
            <v>Mágocs</v>
          </cell>
        </row>
        <row r="1613">
          <cell r="BT1613" t="str">
            <v>Magosliget</v>
          </cell>
        </row>
        <row r="1614">
          <cell r="BT1614" t="str">
            <v>Magy</v>
          </cell>
        </row>
        <row r="1615">
          <cell r="BT1615" t="str">
            <v>Magyaralmás</v>
          </cell>
        </row>
        <row r="1616">
          <cell r="BT1616" t="str">
            <v>Magyaratád</v>
          </cell>
        </row>
        <row r="1617">
          <cell r="BT1617" t="str">
            <v>Magyarbánhegyes</v>
          </cell>
        </row>
        <row r="1618">
          <cell r="BT1618" t="str">
            <v>Magyarbóly</v>
          </cell>
        </row>
        <row r="1619">
          <cell r="BT1619" t="str">
            <v>Magyarcsanád</v>
          </cell>
        </row>
        <row r="1620">
          <cell r="BT1620" t="str">
            <v>Magyardombegyház</v>
          </cell>
        </row>
        <row r="1621">
          <cell r="BT1621" t="str">
            <v>Magyaregregy</v>
          </cell>
        </row>
        <row r="1622">
          <cell r="BT1622" t="str">
            <v>Magyaregres</v>
          </cell>
        </row>
        <row r="1623">
          <cell r="BT1623" t="str">
            <v>Magyarföld</v>
          </cell>
        </row>
        <row r="1624">
          <cell r="BT1624" t="str">
            <v>Magyargéc</v>
          </cell>
        </row>
        <row r="1625">
          <cell r="BT1625" t="str">
            <v>Magyargencs</v>
          </cell>
        </row>
        <row r="1626">
          <cell r="BT1626" t="str">
            <v>Magyarhertelend</v>
          </cell>
        </row>
        <row r="1627">
          <cell r="BT1627" t="str">
            <v>Magyarhomorog</v>
          </cell>
        </row>
        <row r="1628">
          <cell r="BT1628" t="str">
            <v>Magyarkeresztúr</v>
          </cell>
        </row>
        <row r="1629">
          <cell r="BT1629" t="str">
            <v>Magyarkeszi</v>
          </cell>
        </row>
        <row r="1630">
          <cell r="BT1630" t="str">
            <v>Magyarlak</v>
          </cell>
        </row>
        <row r="1631">
          <cell r="BT1631" t="str">
            <v>Magyarlukafa</v>
          </cell>
        </row>
        <row r="1632">
          <cell r="BT1632" t="str">
            <v>Magyarmecske</v>
          </cell>
        </row>
        <row r="1633">
          <cell r="BT1633" t="str">
            <v>Magyarnádalja</v>
          </cell>
        </row>
        <row r="1634">
          <cell r="BT1634" t="str">
            <v>Magyarnándor</v>
          </cell>
        </row>
        <row r="1635">
          <cell r="BT1635" t="str">
            <v>Magyarpolány</v>
          </cell>
        </row>
        <row r="1636">
          <cell r="BT1636" t="str">
            <v>Magyarsarlós</v>
          </cell>
        </row>
        <row r="1637">
          <cell r="BT1637" t="str">
            <v>Magyarszecsőd</v>
          </cell>
        </row>
        <row r="1638">
          <cell r="BT1638" t="str">
            <v>Magyarszék</v>
          </cell>
        </row>
        <row r="1639">
          <cell r="BT1639" t="str">
            <v>Magyarszentmiklós</v>
          </cell>
        </row>
        <row r="1640">
          <cell r="BT1640" t="str">
            <v>Magyarszerdahely</v>
          </cell>
        </row>
        <row r="1641">
          <cell r="BT1641" t="str">
            <v>Magyarszombatfa</v>
          </cell>
        </row>
        <row r="1642">
          <cell r="BT1642" t="str">
            <v>Magyartelek</v>
          </cell>
        </row>
        <row r="1643">
          <cell r="BT1643" t="str">
            <v>Majosháza</v>
          </cell>
        </row>
        <row r="1644">
          <cell r="BT1644" t="str">
            <v>Majs</v>
          </cell>
        </row>
        <row r="1645">
          <cell r="BT1645" t="str">
            <v>Makád</v>
          </cell>
        </row>
        <row r="1646">
          <cell r="BT1646" t="str">
            <v>Makkoshotyka</v>
          </cell>
        </row>
        <row r="1647">
          <cell r="BT1647" t="str">
            <v>Maklár</v>
          </cell>
        </row>
        <row r="1648">
          <cell r="BT1648" t="str">
            <v>Makó</v>
          </cell>
        </row>
        <row r="1649">
          <cell r="BT1649" t="str">
            <v>Malomsok</v>
          </cell>
        </row>
        <row r="1650">
          <cell r="BT1650" t="str">
            <v>Mályi</v>
          </cell>
        </row>
        <row r="1651">
          <cell r="BT1651" t="str">
            <v>Mályinka</v>
          </cell>
        </row>
        <row r="1652">
          <cell r="BT1652" t="str">
            <v>Mánd</v>
          </cell>
        </row>
        <row r="1653">
          <cell r="BT1653" t="str">
            <v>Mándok</v>
          </cell>
        </row>
        <row r="1654">
          <cell r="BT1654" t="str">
            <v>Mánfa</v>
          </cell>
        </row>
        <row r="1655">
          <cell r="BT1655" t="str">
            <v>Mány</v>
          </cell>
        </row>
        <row r="1656">
          <cell r="BT1656" t="str">
            <v>Maráza</v>
          </cell>
        </row>
        <row r="1657">
          <cell r="BT1657" t="str">
            <v>Marcalgergelyi</v>
          </cell>
        </row>
        <row r="1658">
          <cell r="BT1658" t="str">
            <v>Marcali</v>
          </cell>
        </row>
        <row r="1659">
          <cell r="BT1659" t="str">
            <v>Marcaltő</v>
          </cell>
        </row>
        <row r="1660">
          <cell r="BT1660" t="str">
            <v>Márfa</v>
          </cell>
        </row>
        <row r="1661">
          <cell r="BT1661" t="str">
            <v>Máriahalom</v>
          </cell>
        </row>
        <row r="1662">
          <cell r="BT1662" t="str">
            <v>Máriakálnok</v>
          </cell>
        </row>
        <row r="1663">
          <cell r="BT1663" t="str">
            <v>Máriakéménd</v>
          </cell>
        </row>
        <row r="1664">
          <cell r="BT1664" t="str">
            <v>Márianosztra</v>
          </cell>
        </row>
        <row r="1665">
          <cell r="BT1665" t="str">
            <v>Máriapócs</v>
          </cell>
        </row>
        <row r="1666">
          <cell r="BT1666" t="str">
            <v>Markaz</v>
          </cell>
        </row>
        <row r="1667">
          <cell r="BT1667" t="str">
            <v>Márkháza</v>
          </cell>
        </row>
        <row r="1668">
          <cell r="BT1668" t="str">
            <v>Márkó</v>
          </cell>
        </row>
        <row r="1669">
          <cell r="BT1669" t="str">
            <v>Markóc</v>
          </cell>
        </row>
        <row r="1670">
          <cell r="BT1670" t="str">
            <v>Markotabödöge</v>
          </cell>
        </row>
        <row r="1671">
          <cell r="BT1671" t="str">
            <v>Maróc</v>
          </cell>
        </row>
        <row r="1672">
          <cell r="BT1672" t="str">
            <v>Marócsa</v>
          </cell>
        </row>
        <row r="1673">
          <cell r="BT1673" t="str">
            <v>Márok</v>
          </cell>
        </row>
        <row r="1674">
          <cell r="BT1674" t="str">
            <v>Márokföld</v>
          </cell>
        </row>
        <row r="1675">
          <cell r="BT1675" t="str">
            <v>Márokpapi</v>
          </cell>
        </row>
        <row r="1676">
          <cell r="BT1676" t="str">
            <v>Maroslele</v>
          </cell>
        </row>
        <row r="1677">
          <cell r="BT1677" t="str">
            <v>Mártély</v>
          </cell>
        </row>
        <row r="1678">
          <cell r="BT1678" t="str">
            <v>Martfű</v>
          </cell>
        </row>
        <row r="1679">
          <cell r="BT1679" t="str">
            <v>Martonfa</v>
          </cell>
        </row>
        <row r="1680">
          <cell r="BT1680" t="str">
            <v>Martonvásár</v>
          </cell>
        </row>
        <row r="1681">
          <cell r="BT1681" t="str">
            <v>Martonyi</v>
          </cell>
        </row>
        <row r="1682">
          <cell r="BT1682" t="str">
            <v>Mátészalka</v>
          </cell>
        </row>
        <row r="1683">
          <cell r="BT1683" t="str">
            <v>Mátételke</v>
          </cell>
        </row>
        <row r="1684">
          <cell r="BT1684" t="str">
            <v>Mátraballa</v>
          </cell>
        </row>
        <row r="1685">
          <cell r="BT1685" t="str">
            <v>Mátraderecske</v>
          </cell>
        </row>
        <row r="1686">
          <cell r="BT1686" t="str">
            <v>Mátramindszent</v>
          </cell>
        </row>
        <row r="1687">
          <cell r="BT1687" t="str">
            <v>Mátranovák</v>
          </cell>
        </row>
        <row r="1688">
          <cell r="BT1688" t="str">
            <v>Mátraszele</v>
          </cell>
        </row>
        <row r="1689">
          <cell r="BT1689" t="str">
            <v>Mátraszentimre</v>
          </cell>
        </row>
        <row r="1690">
          <cell r="BT1690" t="str">
            <v>Mátraszőlős</v>
          </cell>
        </row>
        <row r="1691">
          <cell r="BT1691" t="str">
            <v>Mátraterenye</v>
          </cell>
        </row>
        <row r="1692">
          <cell r="BT1692" t="str">
            <v>Mátraverebély</v>
          </cell>
        </row>
        <row r="1693">
          <cell r="BT1693" t="str">
            <v>Mátyásdomb</v>
          </cell>
        </row>
        <row r="1694">
          <cell r="BT1694" t="str">
            <v>Matty</v>
          </cell>
        </row>
        <row r="1695">
          <cell r="BT1695" t="str">
            <v>Mátyus</v>
          </cell>
        </row>
        <row r="1696">
          <cell r="BT1696" t="str">
            <v>Máza</v>
          </cell>
        </row>
        <row r="1697">
          <cell r="BT1697" t="str">
            <v>Mecseknádasd</v>
          </cell>
        </row>
        <row r="1698">
          <cell r="BT1698" t="str">
            <v>Mecsekpölöske</v>
          </cell>
        </row>
        <row r="1699">
          <cell r="BT1699" t="str">
            <v>Mecsér</v>
          </cell>
        </row>
        <row r="1700">
          <cell r="BT1700" t="str">
            <v>Medgyesbodzás</v>
          </cell>
        </row>
        <row r="1701">
          <cell r="BT1701" t="str">
            <v>Medgyesegyháza</v>
          </cell>
        </row>
        <row r="1702">
          <cell r="BT1702" t="str">
            <v>Medina</v>
          </cell>
        </row>
        <row r="1703">
          <cell r="BT1703" t="str">
            <v>Megyaszó</v>
          </cell>
        </row>
        <row r="1704">
          <cell r="BT1704" t="str">
            <v>Megyehíd</v>
          </cell>
        </row>
        <row r="1705">
          <cell r="BT1705" t="str">
            <v>Megyer</v>
          </cell>
        </row>
        <row r="1706">
          <cell r="BT1706" t="str">
            <v>Meggyeskovácsi</v>
          </cell>
        </row>
        <row r="1707">
          <cell r="BT1707" t="str">
            <v>Méhkerék</v>
          </cell>
        </row>
        <row r="1708">
          <cell r="BT1708" t="str">
            <v>Méhtelek</v>
          </cell>
        </row>
        <row r="1709">
          <cell r="BT1709" t="str">
            <v>Mekényes</v>
          </cell>
        </row>
        <row r="1710">
          <cell r="BT1710" t="str">
            <v>Mélykút</v>
          </cell>
        </row>
        <row r="1711">
          <cell r="BT1711" t="str">
            <v>Mencshely</v>
          </cell>
        </row>
        <row r="1712">
          <cell r="BT1712" t="str">
            <v>Mende</v>
          </cell>
        </row>
        <row r="1713">
          <cell r="BT1713" t="str">
            <v>Méra</v>
          </cell>
        </row>
        <row r="1714">
          <cell r="BT1714" t="str">
            <v>Merenye</v>
          </cell>
        </row>
        <row r="1715">
          <cell r="BT1715" t="str">
            <v>Mérges</v>
          </cell>
        </row>
        <row r="1716">
          <cell r="BT1716" t="str">
            <v>Mérk</v>
          </cell>
        </row>
        <row r="1717">
          <cell r="BT1717" t="str">
            <v>Mernye</v>
          </cell>
        </row>
        <row r="1718">
          <cell r="BT1718" t="str">
            <v>Mersevát</v>
          </cell>
        </row>
        <row r="1719">
          <cell r="BT1719" t="str">
            <v>Mesterháza</v>
          </cell>
        </row>
        <row r="1720">
          <cell r="BT1720" t="str">
            <v>Mesteri</v>
          </cell>
        </row>
        <row r="1721">
          <cell r="BT1721" t="str">
            <v>Mesterszállás</v>
          </cell>
        </row>
        <row r="1722">
          <cell r="BT1722" t="str">
            <v>Meszes</v>
          </cell>
        </row>
        <row r="1723">
          <cell r="BT1723" t="str">
            <v>Meszlen</v>
          </cell>
        </row>
        <row r="1724">
          <cell r="BT1724" t="str">
            <v>Mesztegnyő</v>
          </cell>
        </row>
        <row r="1725">
          <cell r="BT1725" t="str">
            <v>Mezőberény</v>
          </cell>
        </row>
        <row r="1726">
          <cell r="BT1726" t="str">
            <v>Mezőcsát</v>
          </cell>
        </row>
        <row r="1727">
          <cell r="BT1727" t="str">
            <v>Mezőcsokonya</v>
          </cell>
        </row>
        <row r="1728">
          <cell r="BT1728" t="str">
            <v>Meződ</v>
          </cell>
        </row>
        <row r="1729">
          <cell r="BT1729" t="str">
            <v>Mezőfalva</v>
          </cell>
        </row>
        <row r="1730">
          <cell r="BT1730" t="str">
            <v>Mezőgyán</v>
          </cell>
        </row>
        <row r="1731">
          <cell r="BT1731" t="str">
            <v>Mezőhegyes</v>
          </cell>
        </row>
        <row r="1732">
          <cell r="BT1732" t="str">
            <v>Mezőhék</v>
          </cell>
        </row>
        <row r="1733">
          <cell r="BT1733" t="str">
            <v>Mezőkeresztes</v>
          </cell>
        </row>
        <row r="1734">
          <cell r="BT1734" t="str">
            <v>Mezőkomárom</v>
          </cell>
        </row>
        <row r="1735">
          <cell r="BT1735" t="str">
            <v>Mezőkovácsháza</v>
          </cell>
        </row>
        <row r="1736">
          <cell r="BT1736" t="str">
            <v>Mezőkövesd</v>
          </cell>
        </row>
        <row r="1737">
          <cell r="BT1737" t="str">
            <v>Mezőladány</v>
          </cell>
        </row>
        <row r="1738">
          <cell r="BT1738" t="str">
            <v>Mezőlak</v>
          </cell>
        </row>
        <row r="1739">
          <cell r="BT1739" t="str">
            <v>Mezőnagymihály</v>
          </cell>
        </row>
        <row r="1740">
          <cell r="BT1740" t="str">
            <v>Mezőnyárád</v>
          </cell>
        </row>
        <row r="1741">
          <cell r="BT1741" t="str">
            <v>Mezőörs</v>
          </cell>
        </row>
        <row r="1742">
          <cell r="BT1742" t="str">
            <v>Mezőpeterd</v>
          </cell>
        </row>
        <row r="1743">
          <cell r="BT1743" t="str">
            <v>Mezősas</v>
          </cell>
        </row>
        <row r="1744">
          <cell r="BT1744" t="str">
            <v>Mezőszemere</v>
          </cell>
        </row>
        <row r="1745">
          <cell r="BT1745" t="str">
            <v>Mezőszentgyörgy</v>
          </cell>
        </row>
        <row r="1746">
          <cell r="BT1746" t="str">
            <v>Mezőszilas</v>
          </cell>
        </row>
        <row r="1747">
          <cell r="BT1747" t="str">
            <v>Mezőtárkány</v>
          </cell>
        </row>
        <row r="1748">
          <cell r="BT1748" t="str">
            <v>Mezőtúr</v>
          </cell>
        </row>
        <row r="1749">
          <cell r="BT1749" t="str">
            <v>Mezőzombor</v>
          </cell>
        </row>
        <row r="1750">
          <cell r="BT1750" t="str">
            <v>Miháld</v>
          </cell>
        </row>
        <row r="1751">
          <cell r="BT1751" t="str">
            <v>Mihályfa</v>
          </cell>
        </row>
        <row r="1752">
          <cell r="BT1752" t="str">
            <v>Mihálygerge</v>
          </cell>
        </row>
        <row r="1753">
          <cell r="BT1753" t="str">
            <v>Mihályháza</v>
          </cell>
        </row>
        <row r="1754">
          <cell r="BT1754" t="str">
            <v>Mihályi</v>
          </cell>
        </row>
        <row r="1755">
          <cell r="BT1755" t="str">
            <v>Mike</v>
          </cell>
        </row>
        <row r="1756">
          <cell r="BT1756" t="str">
            <v>Mikebuda</v>
          </cell>
        </row>
        <row r="1757">
          <cell r="BT1757" t="str">
            <v>Mikekarácsonyfa</v>
          </cell>
        </row>
        <row r="1758">
          <cell r="BT1758" t="str">
            <v>Mikepércs</v>
          </cell>
        </row>
        <row r="1759">
          <cell r="BT1759" t="str">
            <v>Miklósi</v>
          </cell>
        </row>
        <row r="1760">
          <cell r="BT1760" t="str">
            <v>Mikófalva</v>
          </cell>
        </row>
        <row r="1761">
          <cell r="BT1761" t="str">
            <v>Mikóháza</v>
          </cell>
        </row>
        <row r="1762">
          <cell r="BT1762" t="str">
            <v>Mikosszéplak</v>
          </cell>
        </row>
        <row r="1763">
          <cell r="BT1763" t="str">
            <v>Milejszeg</v>
          </cell>
        </row>
        <row r="1764">
          <cell r="BT1764" t="str">
            <v>Milota</v>
          </cell>
        </row>
        <row r="1765">
          <cell r="BT1765" t="str">
            <v>Mindszent</v>
          </cell>
        </row>
        <row r="1766">
          <cell r="BT1766" t="str">
            <v>Mindszentgodisa</v>
          </cell>
        </row>
        <row r="1767">
          <cell r="BT1767" t="str">
            <v>Mindszentkálla</v>
          </cell>
        </row>
        <row r="1768">
          <cell r="BT1768" t="str">
            <v>Misefa</v>
          </cell>
        </row>
        <row r="1769">
          <cell r="BT1769" t="str">
            <v>Miske</v>
          </cell>
        </row>
        <row r="1770">
          <cell r="BT1770" t="str">
            <v>Miskolc</v>
          </cell>
        </row>
        <row r="1771">
          <cell r="BT1771" t="str">
            <v>Miszla</v>
          </cell>
        </row>
        <row r="1772">
          <cell r="BT1772" t="str">
            <v>Mocsa</v>
          </cell>
        </row>
        <row r="1773">
          <cell r="BT1773" t="str">
            <v>Mogyoród</v>
          </cell>
        </row>
        <row r="1774">
          <cell r="BT1774" t="str">
            <v>Mogyorósbánya</v>
          </cell>
        </row>
        <row r="1775">
          <cell r="BT1775" t="str">
            <v>Mogyoróska</v>
          </cell>
        </row>
        <row r="1776">
          <cell r="BT1776" t="str">
            <v>Moha</v>
          </cell>
        </row>
        <row r="1777">
          <cell r="BT1777" t="str">
            <v>Mohács</v>
          </cell>
        </row>
        <row r="1778">
          <cell r="BT1778" t="str">
            <v>Mohora</v>
          </cell>
        </row>
        <row r="1779">
          <cell r="BT1779" t="str">
            <v>Molnári</v>
          </cell>
        </row>
        <row r="1780">
          <cell r="BT1780" t="str">
            <v>Molnaszecsőd</v>
          </cell>
        </row>
        <row r="1781">
          <cell r="BT1781" t="str">
            <v>Molvány</v>
          </cell>
        </row>
        <row r="1782">
          <cell r="BT1782" t="str">
            <v>Monaj</v>
          </cell>
        </row>
        <row r="1783">
          <cell r="BT1783" t="str">
            <v>Monok</v>
          </cell>
        </row>
        <row r="1784">
          <cell r="BT1784" t="str">
            <v>Monor</v>
          </cell>
        </row>
        <row r="1785">
          <cell r="BT1785" t="str">
            <v>Monorierdő</v>
          </cell>
        </row>
        <row r="1786">
          <cell r="BT1786" t="str">
            <v>Mónosbél</v>
          </cell>
        </row>
        <row r="1787">
          <cell r="BT1787" t="str">
            <v>Monostorapáti</v>
          </cell>
        </row>
        <row r="1788">
          <cell r="BT1788" t="str">
            <v>Monostorpályi</v>
          </cell>
        </row>
        <row r="1789">
          <cell r="BT1789" t="str">
            <v>Monoszló</v>
          </cell>
        </row>
        <row r="1790">
          <cell r="BT1790" t="str">
            <v>Monyoród</v>
          </cell>
        </row>
        <row r="1791">
          <cell r="BT1791" t="str">
            <v>Mór</v>
          </cell>
        </row>
        <row r="1792">
          <cell r="BT1792" t="str">
            <v>Mórágy</v>
          </cell>
        </row>
        <row r="1793">
          <cell r="BT1793" t="str">
            <v>Mórahalom</v>
          </cell>
        </row>
        <row r="1794">
          <cell r="BT1794" t="str">
            <v>Móricgát</v>
          </cell>
        </row>
        <row r="1795">
          <cell r="BT1795" t="str">
            <v>Mórichida</v>
          </cell>
        </row>
        <row r="1796">
          <cell r="BT1796" t="str">
            <v>Mosdós</v>
          </cell>
        </row>
        <row r="1797">
          <cell r="BT1797" t="str">
            <v>Mosonmagyaróvár</v>
          </cell>
        </row>
        <row r="1798">
          <cell r="BT1798" t="str">
            <v>Mosonszentmiklós</v>
          </cell>
        </row>
        <row r="1799">
          <cell r="BT1799" t="str">
            <v>Mosonszolnok</v>
          </cell>
        </row>
        <row r="1800">
          <cell r="BT1800" t="str">
            <v>Mosonudvar</v>
          </cell>
        </row>
        <row r="1801">
          <cell r="BT1801" t="str">
            <v>Mozsgó</v>
          </cell>
        </row>
        <row r="1802">
          <cell r="BT1802" t="str">
            <v>Mőcsény</v>
          </cell>
        </row>
        <row r="1803">
          <cell r="BT1803" t="str">
            <v>Mucsfa</v>
          </cell>
        </row>
        <row r="1804">
          <cell r="BT1804" t="str">
            <v>Mucsi</v>
          </cell>
        </row>
        <row r="1805">
          <cell r="BT1805" t="str">
            <v>Múcsony</v>
          </cell>
        </row>
        <row r="1806">
          <cell r="BT1806" t="str">
            <v>Muhi</v>
          </cell>
        </row>
        <row r="1807">
          <cell r="BT1807" t="str">
            <v>Murakeresztúr</v>
          </cell>
        </row>
        <row r="1808">
          <cell r="BT1808" t="str">
            <v>Murarátka</v>
          </cell>
        </row>
        <row r="1809">
          <cell r="BT1809" t="str">
            <v>Muraszemenye</v>
          </cell>
        </row>
        <row r="1810">
          <cell r="BT1810" t="str">
            <v>Murga</v>
          </cell>
        </row>
        <row r="1811">
          <cell r="BT1811" t="str">
            <v>Murony</v>
          </cell>
        </row>
        <row r="1812">
          <cell r="BT1812" t="str">
            <v>Nábrád</v>
          </cell>
        </row>
        <row r="1813">
          <cell r="BT1813" t="str">
            <v>Nadap</v>
          </cell>
        </row>
        <row r="1814">
          <cell r="BT1814" t="str">
            <v>Nádasd</v>
          </cell>
        </row>
        <row r="1815">
          <cell r="BT1815" t="str">
            <v>Nádasdladány</v>
          </cell>
        </row>
        <row r="1816">
          <cell r="BT1816" t="str">
            <v>Nádudvar</v>
          </cell>
        </row>
        <row r="1817">
          <cell r="BT1817" t="str">
            <v>Nágocs</v>
          </cell>
        </row>
        <row r="1818">
          <cell r="BT1818" t="str">
            <v>Nagyacsád</v>
          </cell>
        </row>
        <row r="1819">
          <cell r="BT1819" t="str">
            <v>Nagyalásony</v>
          </cell>
        </row>
        <row r="1820">
          <cell r="BT1820" t="str">
            <v>Nagyar</v>
          </cell>
        </row>
        <row r="1821">
          <cell r="BT1821" t="str">
            <v>Nagyatád</v>
          </cell>
        </row>
        <row r="1822">
          <cell r="BT1822" t="str">
            <v>Nagybajcs</v>
          </cell>
        </row>
        <row r="1823">
          <cell r="BT1823" t="str">
            <v>Nagybajom</v>
          </cell>
        </row>
        <row r="1824">
          <cell r="BT1824" t="str">
            <v>Nagybakónak</v>
          </cell>
        </row>
        <row r="1825">
          <cell r="BT1825" t="str">
            <v>Nagybánhegyes</v>
          </cell>
        </row>
        <row r="1826">
          <cell r="BT1826" t="str">
            <v>Nagybaracska</v>
          </cell>
        </row>
        <row r="1827">
          <cell r="BT1827" t="str">
            <v>Nagybarca</v>
          </cell>
        </row>
        <row r="1828">
          <cell r="BT1828" t="str">
            <v>Nagybárkány</v>
          </cell>
        </row>
        <row r="1829">
          <cell r="BT1829" t="str">
            <v>Nagyberény</v>
          </cell>
        </row>
        <row r="1830">
          <cell r="BT1830" t="str">
            <v>Nagyberki</v>
          </cell>
        </row>
        <row r="1831">
          <cell r="BT1831" t="str">
            <v>Nagybörzsöny</v>
          </cell>
        </row>
        <row r="1832">
          <cell r="BT1832" t="str">
            <v>Nagybudmér</v>
          </cell>
        </row>
        <row r="1833">
          <cell r="BT1833" t="str">
            <v>Nagycenk</v>
          </cell>
        </row>
        <row r="1834">
          <cell r="BT1834" t="str">
            <v>Nagycsány</v>
          </cell>
        </row>
        <row r="1835">
          <cell r="BT1835" t="str">
            <v>Nagycsécs</v>
          </cell>
        </row>
        <row r="1836">
          <cell r="BT1836" t="str">
            <v>Nagycsepely</v>
          </cell>
        </row>
        <row r="1837">
          <cell r="BT1837" t="str">
            <v>Nagycserkesz</v>
          </cell>
        </row>
        <row r="1838">
          <cell r="BT1838" t="str">
            <v>Nagydém</v>
          </cell>
        </row>
        <row r="1839">
          <cell r="BT1839" t="str">
            <v>Nagydobos</v>
          </cell>
        </row>
        <row r="1840">
          <cell r="BT1840" t="str">
            <v>Nagydobsza</v>
          </cell>
        </row>
        <row r="1841">
          <cell r="BT1841" t="str">
            <v>Nagydorog</v>
          </cell>
        </row>
        <row r="1842">
          <cell r="BT1842" t="str">
            <v>Nagyecsed</v>
          </cell>
        </row>
        <row r="1843">
          <cell r="BT1843" t="str">
            <v>Nagyér</v>
          </cell>
        </row>
        <row r="1844">
          <cell r="BT1844" t="str">
            <v>Nagyesztergár</v>
          </cell>
        </row>
        <row r="1845">
          <cell r="BT1845" t="str">
            <v>Nagyfüged</v>
          </cell>
        </row>
        <row r="1846">
          <cell r="BT1846" t="str">
            <v>Nagygeresd</v>
          </cell>
        </row>
        <row r="1847">
          <cell r="BT1847" t="str">
            <v>Nagygörbő</v>
          </cell>
        </row>
        <row r="1848">
          <cell r="BT1848" t="str">
            <v>Nagygyimót</v>
          </cell>
        </row>
        <row r="1849">
          <cell r="BT1849" t="str">
            <v>Nagyhajmás</v>
          </cell>
        </row>
        <row r="1850">
          <cell r="BT1850" t="str">
            <v>Nagyhalász</v>
          </cell>
        </row>
        <row r="1851">
          <cell r="BT1851" t="str">
            <v>Nagyharsány</v>
          </cell>
        </row>
        <row r="1852">
          <cell r="BT1852" t="str">
            <v>Nagyhegyes</v>
          </cell>
        </row>
        <row r="1853">
          <cell r="BT1853" t="str">
            <v>Nagyhódos</v>
          </cell>
        </row>
        <row r="1854">
          <cell r="BT1854" t="str">
            <v>Nagyhuta</v>
          </cell>
        </row>
        <row r="1855">
          <cell r="BT1855" t="str">
            <v>Nagyigmánd</v>
          </cell>
        </row>
        <row r="1856">
          <cell r="BT1856" t="str">
            <v>Nagyiván</v>
          </cell>
        </row>
        <row r="1857">
          <cell r="BT1857" t="str">
            <v>Nagykálló</v>
          </cell>
        </row>
        <row r="1858">
          <cell r="BT1858" t="str">
            <v>Nagykamarás</v>
          </cell>
        </row>
        <row r="1859">
          <cell r="BT1859" t="str">
            <v>Nagykanizsa</v>
          </cell>
        </row>
        <row r="1860">
          <cell r="BT1860" t="str">
            <v>Nagykapornak</v>
          </cell>
        </row>
        <row r="1861">
          <cell r="BT1861" t="str">
            <v>Nagykarácsony</v>
          </cell>
        </row>
        <row r="1862">
          <cell r="BT1862" t="str">
            <v>Nagykáta</v>
          </cell>
        </row>
        <row r="1863">
          <cell r="BT1863" t="str">
            <v>Nagykereki</v>
          </cell>
        </row>
        <row r="1864">
          <cell r="BT1864" t="str">
            <v>Nagykeresztúr</v>
          </cell>
        </row>
        <row r="1865">
          <cell r="BT1865" t="str">
            <v>Nagykinizs</v>
          </cell>
        </row>
        <row r="1866">
          <cell r="BT1866" t="str">
            <v>Nagykónyi</v>
          </cell>
        </row>
        <row r="1867">
          <cell r="BT1867" t="str">
            <v>Nagykorpád</v>
          </cell>
        </row>
        <row r="1868">
          <cell r="BT1868" t="str">
            <v>Nagykovácsi</v>
          </cell>
        </row>
        <row r="1869">
          <cell r="BT1869" t="str">
            <v>Nagykozár</v>
          </cell>
        </row>
        <row r="1870">
          <cell r="BT1870" t="str">
            <v>Nagykökényes</v>
          </cell>
        </row>
        <row r="1871">
          <cell r="BT1871" t="str">
            <v>Nagykölked</v>
          </cell>
        </row>
        <row r="1872">
          <cell r="BT1872" t="str">
            <v>Nagykőrös</v>
          </cell>
        </row>
        <row r="1873">
          <cell r="BT1873" t="str">
            <v>Nagykörű</v>
          </cell>
        </row>
        <row r="1874">
          <cell r="BT1874" t="str">
            <v>Nagykutas</v>
          </cell>
        </row>
        <row r="1875">
          <cell r="BT1875" t="str">
            <v>Nagylak</v>
          </cell>
        </row>
        <row r="1876">
          <cell r="BT1876" t="str">
            <v>Nagylengyel</v>
          </cell>
        </row>
        <row r="1877">
          <cell r="BT1877" t="str">
            <v>Nagylóc</v>
          </cell>
        </row>
        <row r="1878">
          <cell r="BT1878" t="str">
            <v>Nagylók</v>
          </cell>
        </row>
        <row r="1879">
          <cell r="BT1879" t="str">
            <v>Nagylózs</v>
          </cell>
        </row>
        <row r="1880">
          <cell r="BT1880" t="str">
            <v>Nagymágocs</v>
          </cell>
        </row>
        <row r="1881">
          <cell r="BT1881" t="str">
            <v>Nagymányok</v>
          </cell>
        </row>
        <row r="1882">
          <cell r="BT1882" t="str">
            <v>Nagymaros</v>
          </cell>
        </row>
        <row r="1883">
          <cell r="BT1883" t="str">
            <v>Nagymizdó</v>
          </cell>
        </row>
        <row r="1884">
          <cell r="BT1884" t="str">
            <v>Nagynyárád</v>
          </cell>
        </row>
        <row r="1885">
          <cell r="BT1885" t="str">
            <v>Nagyoroszi</v>
          </cell>
        </row>
        <row r="1886">
          <cell r="BT1886" t="str">
            <v>Nagypáli</v>
          </cell>
        </row>
        <row r="1887">
          <cell r="BT1887" t="str">
            <v>Nagypall</v>
          </cell>
        </row>
        <row r="1888">
          <cell r="BT1888" t="str">
            <v>Nagypeterd</v>
          </cell>
        </row>
        <row r="1889">
          <cell r="BT1889" t="str">
            <v>Nagypirit</v>
          </cell>
        </row>
        <row r="1890">
          <cell r="BT1890" t="str">
            <v>Nagyrábé</v>
          </cell>
        </row>
        <row r="1891">
          <cell r="BT1891" t="str">
            <v>Nagyrada</v>
          </cell>
        </row>
        <row r="1892">
          <cell r="BT1892" t="str">
            <v>Nagyrákos</v>
          </cell>
        </row>
        <row r="1893">
          <cell r="BT1893" t="str">
            <v>Nagyrécse</v>
          </cell>
        </row>
        <row r="1894">
          <cell r="BT1894" t="str">
            <v>Nagyréde</v>
          </cell>
        </row>
        <row r="1895">
          <cell r="BT1895" t="str">
            <v>Nagyrév</v>
          </cell>
        </row>
        <row r="1896">
          <cell r="BT1896" t="str">
            <v>Nagyrozvágy</v>
          </cell>
        </row>
        <row r="1897">
          <cell r="BT1897" t="str">
            <v>Nagysáp</v>
          </cell>
        </row>
        <row r="1898">
          <cell r="BT1898" t="str">
            <v>Nagysimonyi</v>
          </cell>
        </row>
        <row r="1899">
          <cell r="BT1899" t="str">
            <v>Nagyszakácsi</v>
          </cell>
        </row>
        <row r="1900">
          <cell r="BT1900" t="str">
            <v>Nagyszékely</v>
          </cell>
        </row>
        <row r="1901">
          <cell r="BT1901" t="str">
            <v>Nagyszekeres</v>
          </cell>
        </row>
        <row r="1902">
          <cell r="BT1902" t="str">
            <v>Nagyszénás</v>
          </cell>
        </row>
        <row r="1903">
          <cell r="BT1903" t="str">
            <v>Nagyszentjános</v>
          </cell>
        </row>
        <row r="1904">
          <cell r="BT1904" t="str">
            <v>Nagyszokoly</v>
          </cell>
        </row>
        <row r="1905">
          <cell r="BT1905" t="str">
            <v>Nagytálya</v>
          </cell>
        </row>
        <row r="1906">
          <cell r="BT1906" t="str">
            <v>Nagytarcsa</v>
          </cell>
        </row>
        <row r="1907">
          <cell r="BT1907" t="str">
            <v>Nagytevel</v>
          </cell>
        </row>
        <row r="1908">
          <cell r="BT1908" t="str">
            <v>Nagytilaj</v>
          </cell>
        </row>
        <row r="1909">
          <cell r="BT1909" t="str">
            <v>Nagytótfalu</v>
          </cell>
        </row>
        <row r="1910">
          <cell r="BT1910" t="str">
            <v>Nagytőke</v>
          </cell>
        </row>
        <row r="1911">
          <cell r="BT1911" t="str">
            <v>Nagyút</v>
          </cell>
        </row>
        <row r="1912">
          <cell r="BT1912" t="str">
            <v>Nagyvarsány</v>
          </cell>
        </row>
        <row r="1913">
          <cell r="BT1913" t="str">
            <v>Nagyváty</v>
          </cell>
        </row>
        <row r="1914">
          <cell r="BT1914" t="str">
            <v>Nagyvázsony</v>
          </cell>
        </row>
        <row r="1915">
          <cell r="BT1915" t="str">
            <v>Nagyvejke</v>
          </cell>
        </row>
        <row r="1916">
          <cell r="BT1916" t="str">
            <v>Nagyveleg</v>
          </cell>
        </row>
        <row r="1917">
          <cell r="BT1917" t="str">
            <v>Nagyvenyim</v>
          </cell>
        </row>
        <row r="1918">
          <cell r="BT1918" t="str">
            <v>Nagyvisnyó</v>
          </cell>
        </row>
        <row r="1919">
          <cell r="BT1919" t="str">
            <v>Nak</v>
          </cell>
        </row>
        <row r="1920">
          <cell r="BT1920" t="str">
            <v>Napkor</v>
          </cell>
        </row>
        <row r="1921">
          <cell r="BT1921" t="str">
            <v>Nárai</v>
          </cell>
        </row>
        <row r="1922">
          <cell r="BT1922" t="str">
            <v>Narda</v>
          </cell>
        </row>
        <row r="1923">
          <cell r="BT1923" t="str">
            <v>Naszály</v>
          </cell>
        </row>
        <row r="1924">
          <cell r="BT1924" t="str">
            <v>Négyes</v>
          </cell>
        </row>
        <row r="1925">
          <cell r="BT1925" t="str">
            <v>Nekézseny</v>
          </cell>
        </row>
        <row r="1926">
          <cell r="BT1926" t="str">
            <v>Nemesapáti</v>
          </cell>
        </row>
        <row r="1927">
          <cell r="BT1927" t="str">
            <v>Nemesbikk</v>
          </cell>
        </row>
        <row r="1928">
          <cell r="BT1928" t="str">
            <v>Nemesborzova</v>
          </cell>
        </row>
        <row r="1929">
          <cell r="BT1929" t="str">
            <v>Nemesbőd</v>
          </cell>
        </row>
        <row r="1930">
          <cell r="BT1930" t="str">
            <v>Nemesbük</v>
          </cell>
        </row>
        <row r="1931">
          <cell r="BT1931" t="str">
            <v>Nemescsó</v>
          </cell>
        </row>
        <row r="1932">
          <cell r="BT1932" t="str">
            <v>Nemesdéd</v>
          </cell>
        </row>
        <row r="1933">
          <cell r="BT1933" t="str">
            <v>Nemesgörzsöny</v>
          </cell>
        </row>
        <row r="1934">
          <cell r="BT1934" t="str">
            <v>Nemesgulács</v>
          </cell>
        </row>
        <row r="1935">
          <cell r="BT1935" t="str">
            <v>Nemeshany</v>
          </cell>
        </row>
        <row r="1936">
          <cell r="BT1936" t="str">
            <v>Nemeshetés</v>
          </cell>
        </row>
        <row r="1937">
          <cell r="BT1937" t="str">
            <v>Nemeske</v>
          </cell>
        </row>
        <row r="1938">
          <cell r="BT1938" t="str">
            <v>Nemeskér</v>
          </cell>
        </row>
        <row r="1939">
          <cell r="BT1939" t="str">
            <v>Nemeskeresztúr</v>
          </cell>
        </row>
        <row r="1940">
          <cell r="BT1940" t="str">
            <v>Nemeskisfalud</v>
          </cell>
        </row>
        <row r="1941">
          <cell r="BT1941" t="str">
            <v>Nemeskocs</v>
          </cell>
        </row>
        <row r="1942">
          <cell r="BT1942" t="str">
            <v>Nemeskolta</v>
          </cell>
        </row>
        <row r="1943">
          <cell r="BT1943" t="str">
            <v>Nemesládony</v>
          </cell>
        </row>
        <row r="1944">
          <cell r="BT1944" t="str">
            <v>Nemesmedves</v>
          </cell>
        </row>
        <row r="1945">
          <cell r="BT1945" t="str">
            <v>Nemesnádudvar</v>
          </cell>
        </row>
        <row r="1946">
          <cell r="BT1946" t="str">
            <v>Nemesnép</v>
          </cell>
        </row>
        <row r="1947">
          <cell r="BT1947" t="str">
            <v>Nemespátró</v>
          </cell>
        </row>
        <row r="1948">
          <cell r="BT1948" t="str">
            <v>Nemesrádó</v>
          </cell>
        </row>
        <row r="1949">
          <cell r="BT1949" t="str">
            <v>Nemesrempehollós</v>
          </cell>
        </row>
        <row r="1950">
          <cell r="BT1950" t="str">
            <v>Nemessándorháza</v>
          </cell>
        </row>
        <row r="1951">
          <cell r="BT1951" t="str">
            <v>Nemesvámos</v>
          </cell>
        </row>
        <row r="1952">
          <cell r="BT1952" t="str">
            <v>Nemesvid</v>
          </cell>
        </row>
        <row r="1953">
          <cell r="BT1953" t="str">
            <v>Nemesvita</v>
          </cell>
        </row>
        <row r="1954">
          <cell r="BT1954" t="str">
            <v>Nemesszalók</v>
          </cell>
        </row>
        <row r="1955">
          <cell r="BT1955" t="str">
            <v>Nemesszentandrás</v>
          </cell>
        </row>
        <row r="1956">
          <cell r="BT1956" t="str">
            <v>Németbánya</v>
          </cell>
        </row>
        <row r="1957">
          <cell r="BT1957" t="str">
            <v>Németfalu</v>
          </cell>
        </row>
        <row r="1958">
          <cell r="BT1958" t="str">
            <v>Németkér</v>
          </cell>
        </row>
        <row r="1959">
          <cell r="BT1959" t="str">
            <v>Nemti</v>
          </cell>
        </row>
        <row r="1960">
          <cell r="BT1960" t="str">
            <v>Neszmély</v>
          </cell>
        </row>
        <row r="1961">
          <cell r="BT1961" t="str">
            <v>Nézsa</v>
          </cell>
        </row>
        <row r="1962">
          <cell r="BT1962" t="str">
            <v>Nick</v>
          </cell>
        </row>
        <row r="1963">
          <cell r="BT1963" t="str">
            <v>Nikla</v>
          </cell>
        </row>
        <row r="1964">
          <cell r="BT1964" t="str">
            <v>Nógrád</v>
          </cell>
        </row>
        <row r="1965">
          <cell r="BT1965" t="str">
            <v>Nógrádkövesd</v>
          </cell>
        </row>
        <row r="1966">
          <cell r="BT1966" t="str">
            <v>Nógrádmarcal</v>
          </cell>
        </row>
        <row r="1967">
          <cell r="BT1967" t="str">
            <v>Nógrádmegyer</v>
          </cell>
        </row>
        <row r="1968">
          <cell r="BT1968" t="str">
            <v>Nógrádsáp</v>
          </cell>
        </row>
        <row r="1969">
          <cell r="BT1969" t="str">
            <v>Nógrádsipek</v>
          </cell>
        </row>
        <row r="1970">
          <cell r="BT1970" t="str">
            <v>Nógrádszakál</v>
          </cell>
        </row>
        <row r="1971">
          <cell r="BT1971" t="str">
            <v>Nóráp</v>
          </cell>
        </row>
        <row r="1972">
          <cell r="BT1972" t="str">
            <v>Noszlop</v>
          </cell>
        </row>
        <row r="1973">
          <cell r="BT1973" t="str">
            <v>Noszvaj</v>
          </cell>
        </row>
        <row r="1974">
          <cell r="BT1974" t="str">
            <v>Nova</v>
          </cell>
        </row>
        <row r="1975">
          <cell r="BT1975" t="str">
            <v>Novaj</v>
          </cell>
        </row>
        <row r="1976">
          <cell r="BT1976" t="str">
            <v>Novajidrány</v>
          </cell>
        </row>
        <row r="1977">
          <cell r="BT1977" t="str">
            <v>Nőtincs</v>
          </cell>
        </row>
        <row r="1978">
          <cell r="BT1978" t="str">
            <v>Nyalka</v>
          </cell>
        </row>
        <row r="1979">
          <cell r="BT1979" t="str">
            <v>Nyárád</v>
          </cell>
        </row>
        <row r="1980">
          <cell r="BT1980" t="str">
            <v>Nyáregyháza</v>
          </cell>
        </row>
        <row r="1981">
          <cell r="BT1981" t="str">
            <v>Nyárlőrinc</v>
          </cell>
        </row>
        <row r="1982">
          <cell r="BT1982" t="str">
            <v>Nyársapát</v>
          </cell>
        </row>
        <row r="1983">
          <cell r="BT1983" t="str">
            <v>Nyékládháza</v>
          </cell>
        </row>
        <row r="1984">
          <cell r="BT1984" t="str">
            <v>Nyergesújfalu</v>
          </cell>
        </row>
        <row r="1985">
          <cell r="BT1985" t="str">
            <v>Nyésta</v>
          </cell>
        </row>
        <row r="1986">
          <cell r="BT1986" t="str">
            <v>Nyim</v>
          </cell>
        </row>
        <row r="1987">
          <cell r="BT1987" t="str">
            <v>Nyírábrány</v>
          </cell>
        </row>
        <row r="1988">
          <cell r="BT1988" t="str">
            <v>Nyíracsád</v>
          </cell>
        </row>
        <row r="1989">
          <cell r="BT1989" t="str">
            <v>Nyirád</v>
          </cell>
        </row>
        <row r="1990">
          <cell r="BT1990" t="str">
            <v>Nyíradony</v>
          </cell>
        </row>
        <row r="1991">
          <cell r="BT1991" t="str">
            <v>Nyírbátor</v>
          </cell>
        </row>
        <row r="1992">
          <cell r="BT1992" t="str">
            <v>Nyírbéltek</v>
          </cell>
        </row>
        <row r="1993">
          <cell r="BT1993" t="str">
            <v>Nyírbogát</v>
          </cell>
        </row>
        <row r="1994">
          <cell r="BT1994" t="str">
            <v>Nyírbogdány</v>
          </cell>
        </row>
        <row r="1995">
          <cell r="BT1995" t="str">
            <v>Nyírcsaholy</v>
          </cell>
        </row>
        <row r="1996">
          <cell r="BT1996" t="str">
            <v>Nyírcsászári</v>
          </cell>
        </row>
        <row r="1997">
          <cell r="BT1997" t="str">
            <v>Nyírderzs</v>
          </cell>
        </row>
        <row r="1998">
          <cell r="BT1998" t="str">
            <v>Nyíregyháza</v>
          </cell>
        </row>
        <row r="1999">
          <cell r="BT1999" t="str">
            <v>Nyírgelse</v>
          </cell>
        </row>
        <row r="2000">
          <cell r="BT2000" t="str">
            <v>Nyírgyulaj</v>
          </cell>
        </row>
        <row r="2001">
          <cell r="BT2001" t="str">
            <v>Nyíri</v>
          </cell>
        </row>
        <row r="2002">
          <cell r="BT2002" t="str">
            <v>Nyíribrony</v>
          </cell>
        </row>
        <row r="2003">
          <cell r="BT2003" t="str">
            <v>Nyírjákó</v>
          </cell>
        </row>
        <row r="2004">
          <cell r="BT2004" t="str">
            <v>Nyírkarász</v>
          </cell>
        </row>
        <row r="2005">
          <cell r="BT2005" t="str">
            <v>Nyírkáta</v>
          </cell>
        </row>
        <row r="2006">
          <cell r="BT2006" t="str">
            <v>Nyírkércs</v>
          </cell>
        </row>
        <row r="2007">
          <cell r="BT2007" t="str">
            <v>Nyírlövő</v>
          </cell>
        </row>
        <row r="2008">
          <cell r="BT2008" t="str">
            <v>Nyírlugos</v>
          </cell>
        </row>
        <row r="2009">
          <cell r="BT2009" t="str">
            <v>Nyírmada</v>
          </cell>
        </row>
        <row r="2010">
          <cell r="BT2010" t="str">
            <v>Nyírmártonfalva</v>
          </cell>
        </row>
        <row r="2011">
          <cell r="BT2011" t="str">
            <v>Nyírmeggyes</v>
          </cell>
        </row>
        <row r="2012">
          <cell r="BT2012" t="str">
            <v>Nyírmihálydi</v>
          </cell>
        </row>
        <row r="2013">
          <cell r="BT2013" t="str">
            <v>Nyírparasznya</v>
          </cell>
        </row>
        <row r="2014">
          <cell r="BT2014" t="str">
            <v>Nyírpazony</v>
          </cell>
        </row>
        <row r="2015">
          <cell r="BT2015" t="str">
            <v>Nyírpilis</v>
          </cell>
        </row>
        <row r="2016">
          <cell r="BT2016" t="str">
            <v>Nyírtass</v>
          </cell>
        </row>
        <row r="2017">
          <cell r="BT2017" t="str">
            <v>Nyírtelek</v>
          </cell>
        </row>
        <row r="2018">
          <cell r="BT2018" t="str">
            <v>Nyírtét</v>
          </cell>
        </row>
        <row r="2019">
          <cell r="BT2019" t="str">
            <v>Nyírtura</v>
          </cell>
        </row>
        <row r="2020">
          <cell r="BT2020" t="str">
            <v>Nyírvasvári</v>
          </cell>
        </row>
        <row r="2021">
          <cell r="BT2021" t="str">
            <v>Nyomár</v>
          </cell>
        </row>
        <row r="2022">
          <cell r="BT2022" t="str">
            <v>Nyőgér</v>
          </cell>
        </row>
        <row r="2023">
          <cell r="BT2023" t="str">
            <v>Nyugotszenterzsébet</v>
          </cell>
        </row>
        <row r="2024">
          <cell r="BT2024" t="str">
            <v>Nyúl</v>
          </cell>
        </row>
        <row r="2025">
          <cell r="BT2025" t="str">
            <v>Óbánya</v>
          </cell>
        </row>
        <row r="2026">
          <cell r="BT2026" t="str">
            <v>Óbarok</v>
          </cell>
        </row>
        <row r="2027">
          <cell r="BT2027" t="str">
            <v>Óbudavár</v>
          </cell>
        </row>
        <row r="2028">
          <cell r="BT2028" t="str">
            <v>Ócsa</v>
          </cell>
        </row>
        <row r="2029">
          <cell r="BT2029" t="str">
            <v>Ócsárd</v>
          </cell>
        </row>
        <row r="2030">
          <cell r="BT2030" t="str">
            <v>Ófalu</v>
          </cell>
        </row>
        <row r="2031">
          <cell r="BT2031" t="str">
            <v>Ófehértó</v>
          </cell>
        </row>
        <row r="2032">
          <cell r="BT2032" t="str">
            <v>Óföldeák</v>
          </cell>
        </row>
        <row r="2033">
          <cell r="BT2033" t="str">
            <v>Óhíd</v>
          </cell>
        </row>
        <row r="2034">
          <cell r="BT2034" t="str">
            <v>Okány</v>
          </cell>
        </row>
        <row r="2035">
          <cell r="BT2035" t="str">
            <v>Okorág</v>
          </cell>
        </row>
        <row r="2036">
          <cell r="BT2036" t="str">
            <v>Okorvölgy</v>
          </cell>
        </row>
        <row r="2037">
          <cell r="BT2037" t="str">
            <v>Olasz</v>
          </cell>
        </row>
        <row r="2038">
          <cell r="BT2038" t="str">
            <v>Olaszfa</v>
          </cell>
        </row>
        <row r="2039">
          <cell r="BT2039" t="str">
            <v>Olaszfalu</v>
          </cell>
        </row>
        <row r="2040">
          <cell r="BT2040" t="str">
            <v>Olaszliszka</v>
          </cell>
        </row>
        <row r="2041">
          <cell r="BT2041" t="str">
            <v>Olcsva</v>
          </cell>
        </row>
        <row r="2042">
          <cell r="BT2042" t="str">
            <v>Olcsvaapáti</v>
          </cell>
        </row>
        <row r="2043">
          <cell r="BT2043" t="str">
            <v>Old</v>
          </cell>
        </row>
        <row r="2044">
          <cell r="BT2044" t="str">
            <v>Ólmod</v>
          </cell>
        </row>
        <row r="2045">
          <cell r="BT2045" t="str">
            <v>Oltárc</v>
          </cell>
        </row>
        <row r="2046">
          <cell r="BT2046" t="str">
            <v>Onga</v>
          </cell>
        </row>
        <row r="2047">
          <cell r="BT2047" t="str">
            <v>Ónod</v>
          </cell>
        </row>
        <row r="2048">
          <cell r="BT2048" t="str">
            <v>Ópályi</v>
          </cell>
        </row>
        <row r="2049">
          <cell r="BT2049" t="str">
            <v>Ópusztaszer</v>
          </cell>
        </row>
        <row r="2050">
          <cell r="BT2050" t="str">
            <v>Orbányosfa</v>
          </cell>
        </row>
        <row r="2051">
          <cell r="BT2051" t="str">
            <v>Orci</v>
          </cell>
        </row>
        <row r="2052">
          <cell r="BT2052" t="str">
            <v>Ordacsehi</v>
          </cell>
        </row>
        <row r="2053">
          <cell r="BT2053" t="str">
            <v>Ordas</v>
          </cell>
        </row>
        <row r="2054">
          <cell r="BT2054" t="str">
            <v>Orfalu</v>
          </cell>
        </row>
        <row r="2055">
          <cell r="BT2055" t="str">
            <v>Orfű</v>
          </cell>
        </row>
        <row r="2056">
          <cell r="BT2056" t="str">
            <v>Orgovány</v>
          </cell>
        </row>
        <row r="2057">
          <cell r="BT2057" t="str">
            <v>Ormándlak</v>
          </cell>
        </row>
        <row r="2058">
          <cell r="BT2058" t="str">
            <v>Ormosbánya</v>
          </cell>
        </row>
        <row r="2059">
          <cell r="BT2059" t="str">
            <v>Orosháza</v>
          </cell>
        </row>
        <row r="2060">
          <cell r="BT2060" t="str">
            <v>Oroszi</v>
          </cell>
        </row>
        <row r="2061">
          <cell r="BT2061" t="str">
            <v>Oroszlány</v>
          </cell>
        </row>
        <row r="2062">
          <cell r="BT2062" t="str">
            <v>Oroszló</v>
          </cell>
        </row>
        <row r="2063">
          <cell r="BT2063" t="str">
            <v>Orosztony</v>
          </cell>
        </row>
        <row r="2064">
          <cell r="BT2064" t="str">
            <v>Ortaháza</v>
          </cell>
        </row>
        <row r="2065">
          <cell r="BT2065" t="str">
            <v>Osli</v>
          </cell>
        </row>
        <row r="2066">
          <cell r="BT2066" t="str">
            <v>Ostffyasszonyfa</v>
          </cell>
        </row>
        <row r="2067">
          <cell r="BT2067" t="str">
            <v>Ostoros</v>
          </cell>
        </row>
        <row r="2068">
          <cell r="BT2068" t="str">
            <v>Oszkó</v>
          </cell>
        </row>
        <row r="2069">
          <cell r="BT2069" t="str">
            <v>Oszlár</v>
          </cell>
        </row>
        <row r="2070">
          <cell r="BT2070" t="str">
            <v>Osztopán</v>
          </cell>
        </row>
        <row r="2071">
          <cell r="BT2071" t="str">
            <v>Ózd</v>
          </cell>
        </row>
        <row r="2072">
          <cell r="BT2072" t="str">
            <v>Ózdfalu</v>
          </cell>
        </row>
        <row r="2073">
          <cell r="BT2073" t="str">
            <v>Ozmánbük</v>
          </cell>
        </row>
        <row r="2074">
          <cell r="BT2074" t="str">
            <v>Ozora</v>
          </cell>
        </row>
        <row r="2075">
          <cell r="BT2075" t="str">
            <v>Öcs</v>
          </cell>
        </row>
        <row r="2076">
          <cell r="BT2076" t="str">
            <v>Őcsény</v>
          </cell>
        </row>
        <row r="2077">
          <cell r="BT2077" t="str">
            <v>Öcsöd</v>
          </cell>
        </row>
        <row r="2078">
          <cell r="BT2078" t="str">
            <v>Ököritófülpös</v>
          </cell>
        </row>
        <row r="2079">
          <cell r="BT2079" t="str">
            <v>Ölbő</v>
          </cell>
        </row>
        <row r="2080">
          <cell r="BT2080" t="str">
            <v>Ömböly</v>
          </cell>
        </row>
        <row r="2081">
          <cell r="BT2081" t="str">
            <v>Őr</v>
          </cell>
        </row>
        <row r="2082">
          <cell r="BT2082" t="str">
            <v>Őrbottyán</v>
          </cell>
        </row>
        <row r="2083">
          <cell r="BT2083" t="str">
            <v>Öregcsertő</v>
          </cell>
        </row>
        <row r="2084">
          <cell r="BT2084" t="str">
            <v>Öreglak</v>
          </cell>
        </row>
        <row r="2085">
          <cell r="BT2085" t="str">
            <v>Őrhalom</v>
          </cell>
        </row>
        <row r="2086">
          <cell r="BT2086" t="str">
            <v>Őrimagyarósd</v>
          </cell>
        </row>
        <row r="2087">
          <cell r="BT2087" t="str">
            <v>Őriszentpéter</v>
          </cell>
        </row>
        <row r="2088">
          <cell r="BT2088" t="str">
            <v>Örkény</v>
          </cell>
        </row>
        <row r="2089">
          <cell r="BT2089" t="str">
            <v>Örményes</v>
          </cell>
        </row>
        <row r="2090">
          <cell r="BT2090" t="str">
            <v>Örménykút</v>
          </cell>
        </row>
        <row r="2091">
          <cell r="BT2091" t="str">
            <v>Őrtilos</v>
          </cell>
        </row>
        <row r="2092">
          <cell r="BT2092" t="str">
            <v>Örvényes</v>
          </cell>
        </row>
        <row r="2093">
          <cell r="BT2093" t="str">
            <v>Ősagárd</v>
          </cell>
        </row>
        <row r="2094">
          <cell r="BT2094" t="str">
            <v>Ősi</v>
          </cell>
        </row>
        <row r="2095">
          <cell r="BT2095" t="str">
            <v>Öskü</v>
          </cell>
        </row>
        <row r="2096">
          <cell r="BT2096" t="str">
            <v>Öttevény</v>
          </cell>
        </row>
        <row r="2097">
          <cell r="BT2097" t="str">
            <v>Öttömös</v>
          </cell>
        </row>
        <row r="2098">
          <cell r="BT2098" t="str">
            <v>Ötvöskónyi</v>
          </cell>
        </row>
        <row r="2099">
          <cell r="BT2099" t="str">
            <v>Pácin</v>
          </cell>
        </row>
        <row r="2100">
          <cell r="BT2100" t="str">
            <v>Pacsa</v>
          </cell>
        </row>
        <row r="2101">
          <cell r="BT2101" t="str">
            <v>Pácsony</v>
          </cell>
        </row>
        <row r="2102">
          <cell r="BT2102" t="str">
            <v>Padár</v>
          </cell>
        </row>
        <row r="2103">
          <cell r="BT2103" t="str">
            <v>Páhi</v>
          </cell>
        </row>
        <row r="2104">
          <cell r="BT2104" t="str">
            <v>Páka</v>
          </cell>
        </row>
        <row r="2105">
          <cell r="BT2105" t="str">
            <v>Pakod</v>
          </cell>
        </row>
        <row r="2106">
          <cell r="BT2106" t="str">
            <v>Pákozd</v>
          </cell>
        </row>
        <row r="2107">
          <cell r="BT2107" t="str">
            <v>Paks</v>
          </cell>
        </row>
        <row r="2108">
          <cell r="BT2108" t="str">
            <v>Palé</v>
          </cell>
        </row>
        <row r="2109">
          <cell r="BT2109" t="str">
            <v>Pálfa</v>
          </cell>
        </row>
        <row r="2110">
          <cell r="BT2110" t="str">
            <v>Pálfiszeg</v>
          </cell>
        </row>
        <row r="2111">
          <cell r="BT2111" t="str">
            <v>Pálháza</v>
          </cell>
        </row>
        <row r="2112">
          <cell r="BT2112" t="str">
            <v>Páli</v>
          </cell>
        </row>
        <row r="2113">
          <cell r="BT2113" t="str">
            <v>Palkonya</v>
          </cell>
        </row>
        <row r="2114">
          <cell r="BT2114" t="str">
            <v>Pálmajor</v>
          </cell>
        </row>
        <row r="2115">
          <cell r="BT2115" t="str">
            <v>Pálmonostora</v>
          </cell>
        </row>
        <row r="2116">
          <cell r="BT2116" t="str">
            <v>Pálosvörösmart</v>
          </cell>
        </row>
        <row r="2117">
          <cell r="BT2117" t="str">
            <v>Palotabozsok</v>
          </cell>
        </row>
        <row r="2118">
          <cell r="BT2118" t="str">
            <v>Palotás</v>
          </cell>
        </row>
        <row r="2119">
          <cell r="BT2119" t="str">
            <v>Paloznak</v>
          </cell>
        </row>
        <row r="2120">
          <cell r="BT2120" t="str">
            <v>Pamlény</v>
          </cell>
        </row>
        <row r="2121">
          <cell r="BT2121" t="str">
            <v>Pamuk</v>
          </cell>
        </row>
        <row r="2122">
          <cell r="BT2122" t="str">
            <v>Pánd</v>
          </cell>
        </row>
        <row r="2123">
          <cell r="BT2123" t="str">
            <v>Pankasz</v>
          </cell>
        </row>
        <row r="2124">
          <cell r="BT2124" t="str">
            <v>Pannonhalma</v>
          </cell>
        </row>
        <row r="2125">
          <cell r="BT2125" t="str">
            <v>Pányok</v>
          </cell>
        </row>
        <row r="2126">
          <cell r="BT2126" t="str">
            <v>Panyola</v>
          </cell>
        </row>
        <row r="2127">
          <cell r="BT2127" t="str">
            <v>Pap</v>
          </cell>
        </row>
        <row r="2128">
          <cell r="BT2128" t="str">
            <v>Pápa</v>
          </cell>
        </row>
        <row r="2129">
          <cell r="BT2129" t="str">
            <v>Pápadereske</v>
          </cell>
        </row>
        <row r="2130">
          <cell r="BT2130" t="str">
            <v>Pápakovácsi</v>
          </cell>
        </row>
        <row r="2131">
          <cell r="BT2131" t="str">
            <v>Pápasalamon</v>
          </cell>
        </row>
        <row r="2132">
          <cell r="BT2132" t="str">
            <v>Pápateszér</v>
          </cell>
        </row>
        <row r="2133">
          <cell r="BT2133" t="str">
            <v>Papkeszi</v>
          </cell>
        </row>
        <row r="2134">
          <cell r="BT2134" t="str">
            <v>Pápoc</v>
          </cell>
        </row>
        <row r="2135">
          <cell r="BT2135" t="str">
            <v>Papos</v>
          </cell>
        </row>
        <row r="2136">
          <cell r="BT2136" t="str">
            <v>Páprád</v>
          </cell>
        </row>
        <row r="2137">
          <cell r="BT2137" t="str">
            <v>Parád</v>
          </cell>
        </row>
        <row r="2138">
          <cell r="BT2138" t="str">
            <v>Parádsasvár</v>
          </cell>
        </row>
        <row r="2139">
          <cell r="BT2139" t="str">
            <v>Parasznya</v>
          </cell>
        </row>
        <row r="2140">
          <cell r="BT2140" t="str">
            <v>Pári</v>
          </cell>
        </row>
        <row r="2141">
          <cell r="BT2141" t="str">
            <v>Paszab</v>
          </cell>
        </row>
        <row r="2142">
          <cell r="BT2142" t="str">
            <v>Pásztó</v>
          </cell>
        </row>
        <row r="2143">
          <cell r="BT2143" t="str">
            <v>Pásztori</v>
          </cell>
        </row>
        <row r="2144">
          <cell r="BT2144" t="str">
            <v>Pat</v>
          </cell>
        </row>
        <row r="2145">
          <cell r="BT2145" t="str">
            <v>Patak</v>
          </cell>
        </row>
        <row r="2146">
          <cell r="BT2146" t="str">
            <v>Patalom</v>
          </cell>
        </row>
        <row r="2147">
          <cell r="BT2147" t="str">
            <v>Patapoklosi</v>
          </cell>
        </row>
        <row r="2148">
          <cell r="BT2148" t="str">
            <v>Patca</v>
          </cell>
        </row>
        <row r="2149">
          <cell r="BT2149" t="str">
            <v>Pátka</v>
          </cell>
        </row>
        <row r="2150">
          <cell r="BT2150" t="str">
            <v>Patosfa</v>
          </cell>
        </row>
        <row r="2151">
          <cell r="BT2151" t="str">
            <v>Pátroha</v>
          </cell>
        </row>
        <row r="2152">
          <cell r="BT2152" t="str">
            <v>Patvarc</v>
          </cell>
        </row>
        <row r="2153">
          <cell r="BT2153" t="str">
            <v>Páty</v>
          </cell>
        </row>
        <row r="2154">
          <cell r="BT2154" t="str">
            <v>Pátyod</v>
          </cell>
        </row>
        <row r="2155">
          <cell r="BT2155" t="str">
            <v>Pázmánd</v>
          </cell>
        </row>
        <row r="2156">
          <cell r="BT2156" t="str">
            <v>Pázmándfalu</v>
          </cell>
        </row>
        <row r="2157">
          <cell r="BT2157" t="str">
            <v>Pécel</v>
          </cell>
        </row>
        <row r="2158">
          <cell r="BT2158" t="str">
            <v>Pecöl</v>
          </cell>
        </row>
        <row r="2159">
          <cell r="BT2159" t="str">
            <v>Pécs</v>
          </cell>
        </row>
        <row r="2160">
          <cell r="BT2160" t="str">
            <v>Pécsbagota</v>
          </cell>
        </row>
        <row r="2161">
          <cell r="BT2161" t="str">
            <v>Pécsdevecser</v>
          </cell>
        </row>
        <row r="2162">
          <cell r="BT2162" t="str">
            <v>Pécsely</v>
          </cell>
        </row>
        <row r="2163">
          <cell r="BT2163" t="str">
            <v>Pécsudvard</v>
          </cell>
        </row>
        <row r="2164">
          <cell r="BT2164" t="str">
            <v>Pécsvárad</v>
          </cell>
        </row>
        <row r="2165">
          <cell r="BT2165" t="str">
            <v>Pellérd</v>
          </cell>
        </row>
        <row r="2166">
          <cell r="BT2166" t="str">
            <v>Pély</v>
          </cell>
        </row>
        <row r="2167">
          <cell r="BT2167" t="str">
            <v>Penc</v>
          </cell>
        </row>
        <row r="2168">
          <cell r="BT2168" t="str">
            <v>Penészlek</v>
          </cell>
        </row>
        <row r="2169">
          <cell r="BT2169" t="str">
            <v>Pénzesgyőr</v>
          </cell>
        </row>
        <row r="2170">
          <cell r="BT2170" t="str">
            <v>Penyige</v>
          </cell>
        </row>
        <row r="2171">
          <cell r="BT2171" t="str">
            <v>Pér</v>
          </cell>
        </row>
        <row r="2172">
          <cell r="BT2172" t="str">
            <v>Perbál</v>
          </cell>
        </row>
        <row r="2173">
          <cell r="BT2173" t="str">
            <v>Pere</v>
          </cell>
        </row>
        <row r="2174">
          <cell r="BT2174" t="str">
            <v>Perecse</v>
          </cell>
        </row>
        <row r="2175">
          <cell r="BT2175" t="str">
            <v>Pereked</v>
          </cell>
        </row>
        <row r="2176">
          <cell r="BT2176" t="str">
            <v>Perenye</v>
          </cell>
        </row>
        <row r="2177">
          <cell r="BT2177" t="str">
            <v>Peresznye</v>
          </cell>
        </row>
        <row r="2178">
          <cell r="BT2178" t="str">
            <v>Pereszteg</v>
          </cell>
        </row>
        <row r="2179">
          <cell r="BT2179" t="str">
            <v>Perkáta</v>
          </cell>
        </row>
        <row r="2180">
          <cell r="BT2180" t="str">
            <v>Perkupa</v>
          </cell>
        </row>
        <row r="2181">
          <cell r="BT2181" t="str">
            <v>Perőcsény</v>
          </cell>
        </row>
        <row r="2182">
          <cell r="BT2182" t="str">
            <v>Peterd</v>
          </cell>
        </row>
        <row r="2183">
          <cell r="BT2183" t="str">
            <v>Péterhida</v>
          </cell>
        </row>
        <row r="2184">
          <cell r="BT2184" t="str">
            <v>Péteri</v>
          </cell>
        </row>
        <row r="2185">
          <cell r="BT2185" t="str">
            <v>Pétervására</v>
          </cell>
        </row>
        <row r="2186">
          <cell r="BT2186" t="str">
            <v>Pétfürdő</v>
          </cell>
        </row>
        <row r="2187">
          <cell r="BT2187" t="str">
            <v>Pethőhenye</v>
          </cell>
        </row>
        <row r="2188">
          <cell r="BT2188" t="str">
            <v>Petneháza</v>
          </cell>
        </row>
        <row r="2189">
          <cell r="BT2189" t="str">
            <v>Petőfibánya</v>
          </cell>
        </row>
        <row r="2190">
          <cell r="BT2190" t="str">
            <v>Petőfiszállás</v>
          </cell>
        </row>
        <row r="2191">
          <cell r="BT2191" t="str">
            <v>Petőháza</v>
          </cell>
        </row>
        <row r="2192">
          <cell r="BT2192" t="str">
            <v>Petőmihályfa</v>
          </cell>
        </row>
        <row r="2193">
          <cell r="BT2193" t="str">
            <v>Petrikeresztúr</v>
          </cell>
        </row>
        <row r="2194">
          <cell r="BT2194" t="str">
            <v>Petrivente</v>
          </cell>
        </row>
        <row r="2195">
          <cell r="BT2195" t="str">
            <v>Pettend</v>
          </cell>
        </row>
        <row r="2196">
          <cell r="BT2196" t="str">
            <v>Piliny</v>
          </cell>
        </row>
        <row r="2197">
          <cell r="BT2197" t="str">
            <v>Pilis</v>
          </cell>
        </row>
        <row r="2198">
          <cell r="BT2198" t="str">
            <v>Pilisborosjenő</v>
          </cell>
        </row>
        <row r="2199">
          <cell r="BT2199" t="str">
            <v>Piliscsaba</v>
          </cell>
        </row>
        <row r="2200">
          <cell r="BT2200" t="str">
            <v>Piliscsév</v>
          </cell>
        </row>
        <row r="2201">
          <cell r="BT2201" t="str">
            <v>Pilisjászfalu</v>
          </cell>
        </row>
        <row r="2202">
          <cell r="BT2202" t="str">
            <v>Pilismarót</v>
          </cell>
        </row>
        <row r="2203">
          <cell r="BT2203" t="str">
            <v>Pilisvörösvár</v>
          </cell>
        </row>
        <row r="2204">
          <cell r="BT2204" t="str">
            <v>Pilisszántó</v>
          </cell>
        </row>
        <row r="2205">
          <cell r="BT2205" t="str">
            <v>Pilisszentiván</v>
          </cell>
        </row>
        <row r="2206">
          <cell r="BT2206" t="str">
            <v>Pilisszentkereszt</v>
          </cell>
        </row>
        <row r="2207">
          <cell r="BT2207" t="str">
            <v>Pilisszentlászló</v>
          </cell>
        </row>
        <row r="2208">
          <cell r="BT2208" t="str">
            <v>Pincehely</v>
          </cell>
        </row>
        <row r="2209">
          <cell r="BT2209" t="str">
            <v>Pinkamindszent</v>
          </cell>
        </row>
        <row r="2210">
          <cell r="BT2210" t="str">
            <v>Pinnye</v>
          </cell>
        </row>
        <row r="2211">
          <cell r="BT2211" t="str">
            <v>Piricse</v>
          </cell>
        </row>
        <row r="2212">
          <cell r="BT2212" t="str">
            <v>Pirtó</v>
          </cell>
        </row>
        <row r="2213">
          <cell r="BT2213" t="str">
            <v>Piskó</v>
          </cell>
        </row>
        <row r="2214">
          <cell r="BT2214" t="str">
            <v>Pitvaros</v>
          </cell>
        </row>
        <row r="2215">
          <cell r="BT2215" t="str">
            <v>Pócsa</v>
          </cell>
        </row>
        <row r="2216">
          <cell r="BT2216" t="str">
            <v>Pocsaj</v>
          </cell>
        </row>
        <row r="2217">
          <cell r="BT2217" t="str">
            <v>Pócsmegyer</v>
          </cell>
        </row>
        <row r="2218">
          <cell r="BT2218" t="str">
            <v>Pócspetri</v>
          </cell>
        </row>
        <row r="2219">
          <cell r="BT2219" t="str">
            <v>Pogány</v>
          </cell>
        </row>
        <row r="2220">
          <cell r="BT2220" t="str">
            <v>Pogányszentpéter</v>
          </cell>
        </row>
        <row r="2221">
          <cell r="BT2221" t="str">
            <v>Pókaszepetk</v>
          </cell>
        </row>
        <row r="2222">
          <cell r="BT2222" t="str">
            <v>Polány</v>
          </cell>
        </row>
        <row r="2223">
          <cell r="BT2223" t="str">
            <v>Polgár</v>
          </cell>
        </row>
        <row r="2224">
          <cell r="BT2224" t="str">
            <v>Polgárdi</v>
          </cell>
        </row>
        <row r="2225">
          <cell r="BT2225" t="str">
            <v>Pomáz</v>
          </cell>
        </row>
        <row r="2226">
          <cell r="BT2226" t="str">
            <v>Porcsalma</v>
          </cell>
        </row>
        <row r="2227">
          <cell r="BT2227" t="str">
            <v>Pornóapáti</v>
          </cell>
        </row>
        <row r="2228">
          <cell r="BT2228" t="str">
            <v>Poroszló</v>
          </cell>
        </row>
        <row r="2229">
          <cell r="BT2229" t="str">
            <v>Porpác</v>
          </cell>
        </row>
        <row r="2230">
          <cell r="BT2230" t="str">
            <v>Porrog</v>
          </cell>
        </row>
        <row r="2231">
          <cell r="BT2231" t="str">
            <v>Porrogszentkirály</v>
          </cell>
        </row>
        <row r="2232">
          <cell r="BT2232" t="str">
            <v>Porrogszentpál</v>
          </cell>
        </row>
        <row r="2233">
          <cell r="BT2233" t="str">
            <v>Pórszombat</v>
          </cell>
        </row>
        <row r="2234">
          <cell r="BT2234" t="str">
            <v>Porva</v>
          </cell>
        </row>
        <row r="2235">
          <cell r="BT2235" t="str">
            <v>Pósfa</v>
          </cell>
        </row>
        <row r="2236">
          <cell r="BT2236" t="str">
            <v>Potony</v>
          </cell>
        </row>
        <row r="2237">
          <cell r="BT2237" t="str">
            <v>Potyond</v>
          </cell>
        </row>
        <row r="2238">
          <cell r="BT2238" t="str">
            <v>Pölöske</v>
          </cell>
        </row>
        <row r="2239">
          <cell r="BT2239" t="str">
            <v>Pölöskefő</v>
          </cell>
        </row>
        <row r="2240">
          <cell r="BT2240" t="str">
            <v>Pörböly</v>
          </cell>
        </row>
        <row r="2241">
          <cell r="BT2241" t="str">
            <v>Pördefölde</v>
          </cell>
        </row>
        <row r="2242">
          <cell r="BT2242" t="str">
            <v>Pötréte</v>
          </cell>
        </row>
        <row r="2243">
          <cell r="BT2243" t="str">
            <v>Prügy</v>
          </cell>
        </row>
        <row r="2244">
          <cell r="BT2244" t="str">
            <v>Pula</v>
          </cell>
        </row>
        <row r="2245">
          <cell r="BT2245" t="str">
            <v>Pusztaapáti</v>
          </cell>
        </row>
        <row r="2246">
          <cell r="BT2246" t="str">
            <v>Pusztaberki</v>
          </cell>
        </row>
        <row r="2247">
          <cell r="BT2247" t="str">
            <v>Pusztacsalád</v>
          </cell>
        </row>
        <row r="2248">
          <cell r="BT2248" t="str">
            <v>Pusztacsó</v>
          </cell>
        </row>
        <row r="2249">
          <cell r="BT2249" t="str">
            <v>Pusztadobos</v>
          </cell>
        </row>
        <row r="2250">
          <cell r="BT2250" t="str">
            <v>Pusztaederics</v>
          </cell>
        </row>
        <row r="2251">
          <cell r="BT2251" t="str">
            <v>Pusztafalu</v>
          </cell>
        </row>
        <row r="2252">
          <cell r="BT2252" t="str">
            <v>Pusztaföldvár</v>
          </cell>
        </row>
        <row r="2253">
          <cell r="BT2253" t="str">
            <v>Pusztahencse</v>
          </cell>
        </row>
        <row r="2254">
          <cell r="BT2254" t="str">
            <v>Pusztakovácsi</v>
          </cell>
        </row>
        <row r="2255">
          <cell r="BT2255" t="str">
            <v>Pusztamagyaród</v>
          </cell>
        </row>
        <row r="2256">
          <cell r="BT2256" t="str">
            <v>Pusztamérges</v>
          </cell>
        </row>
        <row r="2257">
          <cell r="BT2257" t="str">
            <v>Pusztamiske</v>
          </cell>
        </row>
        <row r="2258">
          <cell r="BT2258" t="str">
            <v>Pusztamonostor</v>
          </cell>
        </row>
        <row r="2259">
          <cell r="BT2259" t="str">
            <v>Pusztaottlaka</v>
          </cell>
        </row>
        <row r="2260">
          <cell r="BT2260" t="str">
            <v>Pusztaradvány</v>
          </cell>
        </row>
        <row r="2261">
          <cell r="BT2261" t="str">
            <v>Pusztaszabolcs</v>
          </cell>
        </row>
        <row r="2262">
          <cell r="BT2262" t="str">
            <v>Pusztaszemes</v>
          </cell>
        </row>
        <row r="2263">
          <cell r="BT2263" t="str">
            <v>Pusztaszentlászló</v>
          </cell>
        </row>
        <row r="2264">
          <cell r="BT2264" t="str">
            <v>Pusztaszer</v>
          </cell>
        </row>
        <row r="2265">
          <cell r="BT2265" t="str">
            <v>Pusztavacs</v>
          </cell>
        </row>
        <row r="2266">
          <cell r="BT2266" t="str">
            <v>Pusztavám</v>
          </cell>
        </row>
        <row r="2267">
          <cell r="BT2267" t="str">
            <v>Pusztazámor</v>
          </cell>
        </row>
        <row r="2268">
          <cell r="BT2268" t="str">
            <v>Putnok</v>
          </cell>
        </row>
        <row r="2269">
          <cell r="BT2269" t="str">
            <v>Püski</v>
          </cell>
        </row>
        <row r="2270">
          <cell r="BT2270" t="str">
            <v>Püspökhatvan</v>
          </cell>
        </row>
        <row r="2271">
          <cell r="BT2271" t="str">
            <v>Püspökladány</v>
          </cell>
        </row>
        <row r="2272">
          <cell r="BT2272" t="str">
            <v>Püspökmolnári</v>
          </cell>
        </row>
        <row r="2273">
          <cell r="BT2273" t="str">
            <v>Püspökszilágy</v>
          </cell>
        </row>
        <row r="2274">
          <cell r="BT2274" t="str">
            <v>Rábacsanak</v>
          </cell>
        </row>
        <row r="2275">
          <cell r="BT2275" t="str">
            <v>Rábacsécsény</v>
          </cell>
        </row>
        <row r="2276">
          <cell r="BT2276" t="str">
            <v>Rábagyarmat</v>
          </cell>
        </row>
        <row r="2277">
          <cell r="BT2277" t="str">
            <v>Rábahídvég</v>
          </cell>
        </row>
        <row r="2278">
          <cell r="BT2278" t="str">
            <v>Rábakecöl</v>
          </cell>
        </row>
        <row r="2279">
          <cell r="BT2279" t="str">
            <v>Rábapatona</v>
          </cell>
        </row>
        <row r="2280">
          <cell r="BT2280" t="str">
            <v>Rábapaty</v>
          </cell>
        </row>
        <row r="2281">
          <cell r="BT2281" t="str">
            <v>Rábapordány</v>
          </cell>
        </row>
        <row r="2282">
          <cell r="BT2282" t="str">
            <v>Rábasebes</v>
          </cell>
        </row>
        <row r="2283">
          <cell r="BT2283" t="str">
            <v>Rábaszentandrás</v>
          </cell>
        </row>
        <row r="2284">
          <cell r="BT2284" t="str">
            <v>Rábaszentmihály</v>
          </cell>
        </row>
        <row r="2285">
          <cell r="BT2285" t="str">
            <v>Rábaszentmiklós</v>
          </cell>
        </row>
        <row r="2286">
          <cell r="BT2286" t="str">
            <v>Rábatamási</v>
          </cell>
        </row>
        <row r="2287">
          <cell r="BT2287" t="str">
            <v>Rábatöttös</v>
          </cell>
        </row>
        <row r="2288">
          <cell r="BT2288" t="str">
            <v>Rábcakapi</v>
          </cell>
        </row>
        <row r="2289">
          <cell r="BT2289" t="str">
            <v>Rácalmás</v>
          </cell>
        </row>
        <row r="2290">
          <cell r="BT2290" t="str">
            <v>Ráckeresztúr</v>
          </cell>
        </row>
        <row r="2291">
          <cell r="BT2291" t="str">
            <v>Ráckeve</v>
          </cell>
        </row>
        <row r="2292">
          <cell r="BT2292" t="str">
            <v>Rád</v>
          </cell>
        </row>
        <row r="2293">
          <cell r="BT2293" t="str">
            <v>Rádfalva</v>
          </cell>
        </row>
        <row r="2294">
          <cell r="BT2294" t="str">
            <v>Rádóckölked</v>
          </cell>
        </row>
        <row r="2295">
          <cell r="BT2295" t="str">
            <v>Radostyán</v>
          </cell>
        </row>
        <row r="2296">
          <cell r="BT2296" t="str">
            <v>Ragály</v>
          </cell>
        </row>
        <row r="2297">
          <cell r="BT2297" t="str">
            <v>Rajka</v>
          </cell>
        </row>
        <row r="2298">
          <cell r="BT2298" t="str">
            <v>Rakaca</v>
          </cell>
        </row>
        <row r="2299">
          <cell r="BT2299" t="str">
            <v>Rakacaszend</v>
          </cell>
        </row>
        <row r="2300">
          <cell r="BT2300" t="str">
            <v>Rakamaz</v>
          </cell>
        </row>
        <row r="2301">
          <cell r="BT2301" t="str">
            <v>Rákóczibánya</v>
          </cell>
        </row>
        <row r="2302">
          <cell r="BT2302" t="str">
            <v>Rákóczifalva</v>
          </cell>
        </row>
        <row r="2303">
          <cell r="BT2303" t="str">
            <v>Rákócziújfalu</v>
          </cell>
        </row>
        <row r="2304">
          <cell r="BT2304" t="str">
            <v>Ráksi</v>
          </cell>
        </row>
        <row r="2305">
          <cell r="BT2305" t="str">
            <v>Ramocsa</v>
          </cell>
        </row>
        <row r="2306">
          <cell r="BT2306" t="str">
            <v>Ramocsaháza</v>
          </cell>
        </row>
        <row r="2307">
          <cell r="BT2307" t="str">
            <v>Rápolt</v>
          </cell>
        </row>
        <row r="2308">
          <cell r="BT2308" t="str">
            <v>Raposka</v>
          </cell>
        </row>
        <row r="2309">
          <cell r="BT2309" t="str">
            <v>Rásonysápberencs</v>
          </cell>
        </row>
        <row r="2310">
          <cell r="BT2310" t="str">
            <v>Rátka</v>
          </cell>
        </row>
        <row r="2311">
          <cell r="BT2311" t="str">
            <v>Rátót</v>
          </cell>
        </row>
        <row r="2312">
          <cell r="BT2312" t="str">
            <v>Ravazd</v>
          </cell>
        </row>
        <row r="2313">
          <cell r="BT2313" t="str">
            <v>Recsk</v>
          </cell>
        </row>
        <row r="2314">
          <cell r="BT2314" t="str">
            <v>Réde</v>
          </cell>
        </row>
        <row r="2315">
          <cell r="BT2315" t="str">
            <v>Rédics</v>
          </cell>
        </row>
        <row r="2316">
          <cell r="BT2316" t="str">
            <v>Regéc</v>
          </cell>
        </row>
        <row r="2317">
          <cell r="BT2317" t="str">
            <v>Regenye</v>
          </cell>
        </row>
        <row r="2318">
          <cell r="BT2318" t="str">
            <v>Regöly</v>
          </cell>
        </row>
        <row r="2319">
          <cell r="BT2319" t="str">
            <v>Rém</v>
          </cell>
        </row>
        <row r="2320">
          <cell r="BT2320" t="str">
            <v>Remeteszőlős</v>
          </cell>
        </row>
        <row r="2321">
          <cell r="BT2321" t="str">
            <v>Répáshuta</v>
          </cell>
        </row>
        <row r="2322">
          <cell r="BT2322" t="str">
            <v>Répcelak</v>
          </cell>
        </row>
        <row r="2323">
          <cell r="BT2323" t="str">
            <v>Répceszemere</v>
          </cell>
        </row>
        <row r="2324">
          <cell r="BT2324" t="str">
            <v>Répceszentgyörgy</v>
          </cell>
        </row>
        <row r="2325">
          <cell r="BT2325" t="str">
            <v>Répcevis</v>
          </cell>
        </row>
        <row r="2326">
          <cell r="BT2326" t="str">
            <v>Resznek</v>
          </cell>
        </row>
        <row r="2327">
          <cell r="BT2327" t="str">
            <v>Rétalap</v>
          </cell>
        </row>
        <row r="2328">
          <cell r="BT2328" t="str">
            <v>Rétközberencs</v>
          </cell>
        </row>
        <row r="2329">
          <cell r="BT2329" t="str">
            <v>Rétság</v>
          </cell>
        </row>
        <row r="2330">
          <cell r="BT2330" t="str">
            <v>Révfülöp</v>
          </cell>
        </row>
        <row r="2331">
          <cell r="BT2331" t="str">
            <v>Révleányvár</v>
          </cell>
        </row>
        <row r="2332">
          <cell r="BT2332" t="str">
            <v>Rezi</v>
          </cell>
        </row>
        <row r="2333">
          <cell r="BT2333" t="str">
            <v>Ricse</v>
          </cell>
        </row>
        <row r="2334">
          <cell r="BT2334" t="str">
            <v>Rigács</v>
          </cell>
        </row>
        <row r="2335">
          <cell r="BT2335" t="str">
            <v>Rigyác</v>
          </cell>
        </row>
        <row r="2336">
          <cell r="BT2336" t="str">
            <v>Rimóc</v>
          </cell>
        </row>
        <row r="2337">
          <cell r="BT2337" t="str">
            <v>Rinyabesenyő</v>
          </cell>
        </row>
        <row r="2338">
          <cell r="BT2338" t="str">
            <v>Rinyakovácsi</v>
          </cell>
        </row>
        <row r="2339">
          <cell r="BT2339" t="str">
            <v>Rinyaszentkirály</v>
          </cell>
        </row>
        <row r="2340">
          <cell r="BT2340" t="str">
            <v>Rinyaújlak</v>
          </cell>
        </row>
        <row r="2341">
          <cell r="BT2341" t="str">
            <v>Rinyaújnép</v>
          </cell>
        </row>
        <row r="2342">
          <cell r="BT2342" t="str">
            <v>Rohod</v>
          </cell>
        </row>
        <row r="2343">
          <cell r="BT2343" t="str">
            <v>Románd</v>
          </cell>
        </row>
        <row r="2344">
          <cell r="BT2344" t="str">
            <v>Romhány</v>
          </cell>
        </row>
        <row r="2345">
          <cell r="BT2345" t="str">
            <v>Romonya</v>
          </cell>
        </row>
        <row r="2346">
          <cell r="BT2346" t="str">
            <v>Rózsafa</v>
          </cell>
        </row>
        <row r="2347">
          <cell r="BT2347" t="str">
            <v>Rozsály</v>
          </cell>
        </row>
        <row r="2348">
          <cell r="BT2348" t="str">
            <v>Rózsaszentmárton</v>
          </cell>
        </row>
        <row r="2349">
          <cell r="BT2349" t="str">
            <v>Röjtökmuzsaj</v>
          </cell>
        </row>
        <row r="2350">
          <cell r="BT2350" t="str">
            <v>Rönök</v>
          </cell>
        </row>
        <row r="2351">
          <cell r="BT2351" t="str">
            <v>Röszke</v>
          </cell>
        </row>
        <row r="2352">
          <cell r="BT2352" t="str">
            <v>Rudabánya</v>
          </cell>
        </row>
        <row r="2353">
          <cell r="BT2353" t="str">
            <v>Rudolftelep</v>
          </cell>
        </row>
        <row r="2354">
          <cell r="BT2354" t="str">
            <v>Rum</v>
          </cell>
        </row>
        <row r="2355">
          <cell r="BT2355" t="str">
            <v>Ruzsa</v>
          </cell>
        </row>
        <row r="2356">
          <cell r="BT2356" t="str">
            <v>Ságújfalu</v>
          </cell>
        </row>
        <row r="2357">
          <cell r="BT2357" t="str">
            <v>Ságvár</v>
          </cell>
        </row>
        <row r="2358">
          <cell r="BT2358" t="str">
            <v>Sajóbábony</v>
          </cell>
        </row>
        <row r="2359">
          <cell r="BT2359" t="str">
            <v>Sajóecseg</v>
          </cell>
        </row>
        <row r="2360">
          <cell r="BT2360" t="str">
            <v>Sajógalgóc</v>
          </cell>
        </row>
        <row r="2361">
          <cell r="BT2361" t="str">
            <v>Sajóhídvég</v>
          </cell>
        </row>
        <row r="2362">
          <cell r="BT2362" t="str">
            <v>Sajóivánka</v>
          </cell>
        </row>
        <row r="2363">
          <cell r="BT2363" t="str">
            <v>Sajókápolna</v>
          </cell>
        </row>
        <row r="2364">
          <cell r="BT2364" t="str">
            <v>Sajókaza</v>
          </cell>
        </row>
        <row r="2365">
          <cell r="BT2365" t="str">
            <v>Sajókeresztúr</v>
          </cell>
        </row>
        <row r="2366">
          <cell r="BT2366" t="str">
            <v>Sajólád</v>
          </cell>
        </row>
        <row r="2367">
          <cell r="BT2367" t="str">
            <v>Sajólászlófalva</v>
          </cell>
        </row>
        <row r="2368">
          <cell r="BT2368" t="str">
            <v>Sajómercse</v>
          </cell>
        </row>
        <row r="2369">
          <cell r="BT2369" t="str">
            <v>Sajónémeti</v>
          </cell>
        </row>
        <row r="2370">
          <cell r="BT2370" t="str">
            <v>Sajóörös</v>
          </cell>
        </row>
        <row r="2371">
          <cell r="BT2371" t="str">
            <v>Sajópálfala</v>
          </cell>
        </row>
        <row r="2372">
          <cell r="BT2372" t="str">
            <v>Sajópetri</v>
          </cell>
        </row>
        <row r="2373">
          <cell r="BT2373" t="str">
            <v>Sajópüspöki</v>
          </cell>
        </row>
        <row r="2374">
          <cell r="BT2374" t="str">
            <v>Sajósenye</v>
          </cell>
        </row>
        <row r="2375">
          <cell r="BT2375" t="str">
            <v>Sajószentpéter</v>
          </cell>
        </row>
        <row r="2376">
          <cell r="BT2376" t="str">
            <v>Sajószöged</v>
          </cell>
        </row>
        <row r="2377">
          <cell r="BT2377" t="str">
            <v>Sajóvámos</v>
          </cell>
        </row>
        <row r="2378">
          <cell r="BT2378" t="str">
            <v>Sajóvelezd</v>
          </cell>
        </row>
        <row r="2379">
          <cell r="BT2379" t="str">
            <v>Sajtoskál</v>
          </cell>
        </row>
        <row r="2380">
          <cell r="BT2380" t="str">
            <v>Salföld</v>
          </cell>
        </row>
        <row r="2381">
          <cell r="BT2381" t="str">
            <v>Salgótarján</v>
          </cell>
        </row>
        <row r="2382">
          <cell r="BT2382" t="str">
            <v>Salköveskút</v>
          </cell>
        </row>
        <row r="2383">
          <cell r="BT2383" t="str">
            <v>Salomvár</v>
          </cell>
        </row>
        <row r="2384">
          <cell r="BT2384" t="str">
            <v>Sály</v>
          </cell>
        </row>
        <row r="2385">
          <cell r="BT2385" t="str">
            <v>Sámod</v>
          </cell>
        </row>
        <row r="2386">
          <cell r="BT2386" t="str">
            <v>Sámsonháza</v>
          </cell>
        </row>
        <row r="2387">
          <cell r="BT2387" t="str">
            <v>Sand</v>
          </cell>
        </row>
        <row r="2388">
          <cell r="BT2388" t="str">
            <v>Sándorfalva</v>
          </cell>
        </row>
        <row r="2389">
          <cell r="BT2389" t="str">
            <v>Sántos</v>
          </cell>
        </row>
        <row r="2390">
          <cell r="BT2390" t="str">
            <v>Sáp</v>
          </cell>
        </row>
        <row r="2391">
          <cell r="BT2391" t="str">
            <v>Sáránd</v>
          </cell>
        </row>
        <row r="2392">
          <cell r="BT2392" t="str">
            <v>Sárazsadány</v>
          </cell>
        </row>
        <row r="2393">
          <cell r="BT2393" t="str">
            <v>Sárbogárd</v>
          </cell>
        </row>
        <row r="2394">
          <cell r="BT2394" t="str">
            <v>Sáregres</v>
          </cell>
        </row>
        <row r="2395">
          <cell r="BT2395" t="str">
            <v>Sárfimizdó</v>
          </cell>
        </row>
        <row r="2396">
          <cell r="BT2396" t="str">
            <v>Sárhida</v>
          </cell>
        </row>
        <row r="2397">
          <cell r="BT2397" t="str">
            <v>Sárisáp</v>
          </cell>
        </row>
        <row r="2398">
          <cell r="BT2398" t="str">
            <v>Sarkad</v>
          </cell>
        </row>
        <row r="2399">
          <cell r="BT2399" t="str">
            <v>Sarkadkeresztúr</v>
          </cell>
        </row>
        <row r="2400">
          <cell r="BT2400" t="str">
            <v>Sárkeresztes</v>
          </cell>
        </row>
        <row r="2401">
          <cell r="BT2401" t="str">
            <v>Sárkeresztúr</v>
          </cell>
        </row>
        <row r="2402">
          <cell r="BT2402" t="str">
            <v>Sárkeszi</v>
          </cell>
        </row>
        <row r="2403">
          <cell r="BT2403" t="str">
            <v>Sármellék</v>
          </cell>
        </row>
        <row r="2404">
          <cell r="BT2404" t="str">
            <v>Sárok</v>
          </cell>
        </row>
        <row r="2405">
          <cell r="BT2405" t="str">
            <v>Sárosd</v>
          </cell>
        </row>
        <row r="2406">
          <cell r="BT2406" t="str">
            <v>Sárospatak</v>
          </cell>
        </row>
        <row r="2407">
          <cell r="BT2407" t="str">
            <v>Sárpilis</v>
          </cell>
        </row>
        <row r="2408">
          <cell r="BT2408" t="str">
            <v>Sárrétudvari</v>
          </cell>
        </row>
        <row r="2409">
          <cell r="BT2409" t="str">
            <v>Sarród</v>
          </cell>
        </row>
        <row r="2410">
          <cell r="BT2410" t="str">
            <v>Sárszentágota</v>
          </cell>
        </row>
        <row r="2411">
          <cell r="BT2411" t="str">
            <v>Sárszentlőrinc</v>
          </cell>
        </row>
        <row r="2412">
          <cell r="BT2412" t="str">
            <v>Sárszentmihály</v>
          </cell>
        </row>
        <row r="2413">
          <cell r="BT2413" t="str">
            <v>Sarud</v>
          </cell>
        </row>
        <row r="2414">
          <cell r="BT2414" t="str">
            <v>Sárvár</v>
          </cell>
        </row>
        <row r="2415">
          <cell r="BT2415" t="str">
            <v>Sásd</v>
          </cell>
        </row>
        <row r="2416">
          <cell r="BT2416" t="str">
            <v>Sáska</v>
          </cell>
        </row>
        <row r="2417">
          <cell r="BT2417" t="str">
            <v>Sáta</v>
          </cell>
        </row>
        <row r="2418">
          <cell r="BT2418" t="str">
            <v>Sátoraljaújhely</v>
          </cell>
        </row>
        <row r="2419">
          <cell r="BT2419" t="str">
            <v>Sátorhely</v>
          </cell>
        </row>
        <row r="2420">
          <cell r="BT2420" t="str">
            <v>Sávoly</v>
          </cell>
        </row>
        <row r="2421">
          <cell r="BT2421" t="str">
            <v>Sé</v>
          </cell>
        </row>
        <row r="2422">
          <cell r="BT2422" t="str">
            <v>Segesd</v>
          </cell>
        </row>
        <row r="2423">
          <cell r="BT2423" t="str">
            <v>Selyeb</v>
          </cell>
        </row>
        <row r="2424">
          <cell r="BT2424" t="str">
            <v>Sellye</v>
          </cell>
        </row>
        <row r="2425">
          <cell r="BT2425" t="str">
            <v>Semjén</v>
          </cell>
        </row>
        <row r="2426">
          <cell r="BT2426" t="str">
            <v>Semjénháza</v>
          </cell>
        </row>
        <row r="2427">
          <cell r="BT2427" t="str">
            <v>Sénye</v>
          </cell>
        </row>
        <row r="2428">
          <cell r="BT2428" t="str">
            <v>Sényő</v>
          </cell>
        </row>
        <row r="2429">
          <cell r="BT2429" t="str">
            <v>Seregélyes</v>
          </cell>
        </row>
        <row r="2430">
          <cell r="BT2430" t="str">
            <v>Serényfalva</v>
          </cell>
        </row>
        <row r="2431">
          <cell r="BT2431" t="str">
            <v>Sérsekszőlős</v>
          </cell>
        </row>
        <row r="2432">
          <cell r="BT2432" t="str">
            <v>Sikátor</v>
          </cell>
        </row>
        <row r="2433">
          <cell r="BT2433" t="str">
            <v>Siklós</v>
          </cell>
        </row>
        <row r="2434">
          <cell r="BT2434" t="str">
            <v>Siklósbodony</v>
          </cell>
        </row>
        <row r="2435">
          <cell r="BT2435" t="str">
            <v>Siklósnagyfalu</v>
          </cell>
        </row>
        <row r="2436">
          <cell r="BT2436" t="str">
            <v>Sima</v>
          </cell>
        </row>
        <row r="2437">
          <cell r="BT2437" t="str">
            <v>Simaság</v>
          </cell>
        </row>
        <row r="2438">
          <cell r="BT2438" t="str">
            <v>Simonfa</v>
          </cell>
        </row>
        <row r="2439">
          <cell r="BT2439" t="str">
            <v>Simontornya</v>
          </cell>
        </row>
        <row r="2440">
          <cell r="BT2440" t="str">
            <v>Sióagárd</v>
          </cell>
        </row>
        <row r="2441">
          <cell r="BT2441" t="str">
            <v>Siófok</v>
          </cell>
        </row>
        <row r="2442">
          <cell r="BT2442" t="str">
            <v>Siójut</v>
          </cell>
        </row>
        <row r="2443">
          <cell r="BT2443" t="str">
            <v>Sirok</v>
          </cell>
        </row>
        <row r="2444">
          <cell r="BT2444" t="str">
            <v>Sitke</v>
          </cell>
        </row>
        <row r="2445">
          <cell r="BT2445" t="str">
            <v>Sobor</v>
          </cell>
        </row>
        <row r="2446">
          <cell r="BT2446" t="str">
            <v>Sokorópátka</v>
          </cell>
        </row>
        <row r="2447">
          <cell r="BT2447" t="str">
            <v>Solt</v>
          </cell>
        </row>
        <row r="2448">
          <cell r="BT2448" t="str">
            <v>Soltszentimre</v>
          </cell>
        </row>
        <row r="2449">
          <cell r="BT2449" t="str">
            <v>Soltvadkert</v>
          </cell>
        </row>
        <row r="2450">
          <cell r="BT2450" t="str">
            <v>Sóly</v>
          </cell>
        </row>
        <row r="2451">
          <cell r="BT2451" t="str">
            <v>Solymár</v>
          </cell>
        </row>
        <row r="2452">
          <cell r="BT2452" t="str">
            <v>Som</v>
          </cell>
        </row>
        <row r="2453">
          <cell r="BT2453" t="str">
            <v>Somberek</v>
          </cell>
        </row>
        <row r="2454">
          <cell r="BT2454" t="str">
            <v>Somlójenő</v>
          </cell>
        </row>
        <row r="2455">
          <cell r="BT2455" t="str">
            <v>Somlószőlős</v>
          </cell>
        </row>
        <row r="2456">
          <cell r="BT2456" t="str">
            <v>Somlóvásárhely</v>
          </cell>
        </row>
        <row r="2457">
          <cell r="BT2457" t="str">
            <v>Somlóvecse</v>
          </cell>
        </row>
        <row r="2458">
          <cell r="BT2458" t="str">
            <v>Somodor</v>
          </cell>
        </row>
        <row r="2459">
          <cell r="BT2459" t="str">
            <v>Somogyacsa</v>
          </cell>
        </row>
        <row r="2460">
          <cell r="BT2460" t="str">
            <v>Somogyapáti</v>
          </cell>
        </row>
        <row r="2461">
          <cell r="BT2461" t="str">
            <v>Somogyaracs</v>
          </cell>
        </row>
        <row r="2462">
          <cell r="BT2462" t="str">
            <v>Somogyaszaló</v>
          </cell>
        </row>
        <row r="2463">
          <cell r="BT2463" t="str">
            <v>Somogybabod</v>
          </cell>
        </row>
        <row r="2464">
          <cell r="BT2464" t="str">
            <v>Somogybükkösd</v>
          </cell>
        </row>
        <row r="2465">
          <cell r="BT2465" t="str">
            <v>Somogycsicsó</v>
          </cell>
        </row>
        <row r="2466">
          <cell r="BT2466" t="str">
            <v>Somogydöröcske</v>
          </cell>
        </row>
        <row r="2467">
          <cell r="BT2467" t="str">
            <v>Somogyegres</v>
          </cell>
        </row>
        <row r="2468">
          <cell r="BT2468" t="str">
            <v>Somogyfajsz</v>
          </cell>
        </row>
        <row r="2469">
          <cell r="BT2469" t="str">
            <v>Somogygeszti</v>
          </cell>
        </row>
        <row r="2470">
          <cell r="BT2470" t="str">
            <v>Somogyhárságy</v>
          </cell>
        </row>
        <row r="2471">
          <cell r="BT2471" t="str">
            <v>Somogyhatvan</v>
          </cell>
        </row>
        <row r="2472">
          <cell r="BT2472" t="str">
            <v>Somogyjád</v>
          </cell>
        </row>
        <row r="2473">
          <cell r="BT2473" t="str">
            <v>Somogymeggyes</v>
          </cell>
        </row>
        <row r="2474">
          <cell r="BT2474" t="str">
            <v>Somogysámson</v>
          </cell>
        </row>
        <row r="2475">
          <cell r="BT2475" t="str">
            <v>Somogysárd</v>
          </cell>
        </row>
        <row r="2476">
          <cell r="BT2476" t="str">
            <v>Somogysimonyi</v>
          </cell>
        </row>
        <row r="2477">
          <cell r="BT2477" t="str">
            <v>Somogyszentpál</v>
          </cell>
        </row>
        <row r="2478">
          <cell r="BT2478" t="str">
            <v>Somogyszil</v>
          </cell>
        </row>
        <row r="2479">
          <cell r="BT2479" t="str">
            <v>Somogyszob</v>
          </cell>
        </row>
        <row r="2480">
          <cell r="BT2480" t="str">
            <v>Somogytúr</v>
          </cell>
        </row>
        <row r="2481">
          <cell r="BT2481" t="str">
            <v>Somogyudvarhely</v>
          </cell>
        </row>
        <row r="2482">
          <cell r="BT2482" t="str">
            <v>Somogyvámos</v>
          </cell>
        </row>
        <row r="2483">
          <cell r="BT2483" t="str">
            <v>Somogyvár</v>
          </cell>
        </row>
        <row r="2484">
          <cell r="BT2484" t="str">
            <v>Somogyviszló</v>
          </cell>
        </row>
        <row r="2485">
          <cell r="BT2485" t="str">
            <v>Somogyzsitfa</v>
          </cell>
        </row>
        <row r="2486">
          <cell r="BT2486" t="str">
            <v>Somoskőújfalu</v>
          </cell>
        </row>
        <row r="2487">
          <cell r="BT2487" t="str">
            <v>Sonkád</v>
          </cell>
        </row>
        <row r="2488">
          <cell r="BT2488" t="str">
            <v>Soponya</v>
          </cell>
        </row>
        <row r="2489">
          <cell r="BT2489" t="str">
            <v>Sopron</v>
          </cell>
        </row>
        <row r="2490">
          <cell r="BT2490" t="str">
            <v>Sopronhorpács</v>
          </cell>
        </row>
        <row r="2491">
          <cell r="BT2491" t="str">
            <v>Sopronkövesd</v>
          </cell>
        </row>
        <row r="2492">
          <cell r="BT2492" t="str">
            <v>Sopronnémeti</v>
          </cell>
        </row>
        <row r="2493">
          <cell r="BT2493" t="str">
            <v>Sorkifalud</v>
          </cell>
        </row>
        <row r="2494">
          <cell r="BT2494" t="str">
            <v>Sorkikápolna</v>
          </cell>
        </row>
        <row r="2495">
          <cell r="BT2495" t="str">
            <v>Sormás</v>
          </cell>
        </row>
        <row r="2496">
          <cell r="BT2496" t="str">
            <v>Sorokpolány</v>
          </cell>
        </row>
        <row r="2497">
          <cell r="BT2497" t="str">
            <v>Sóshartyán</v>
          </cell>
        </row>
        <row r="2498">
          <cell r="BT2498" t="str">
            <v>Sóskút</v>
          </cell>
        </row>
        <row r="2499">
          <cell r="BT2499" t="str">
            <v>Sóstófalva</v>
          </cell>
        </row>
        <row r="2500">
          <cell r="BT2500" t="str">
            <v>Sósvertike</v>
          </cell>
        </row>
        <row r="2501">
          <cell r="BT2501" t="str">
            <v>Sótony</v>
          </cell>
        </row>
        <row r="2502">
          <cell r="BT2502" t="str">
            <v>Söjtör</v>
          </cell>
        </row>
        <row r="2503">
          <cell r="BT2503" t="str">
            <v>Söpte</v>
          </cell>
        </row>
        <row r="2504">
          <cell r="BT2504" t="str">
            <v>Söréd</v>
          </cell>
        </row>
        <row r="2505">
          <cell r="BT2505" t="str">
            <v>Sukoró</v>
          </cell>
        </row>
        <row r="2506">
          <cell r="BT2506" t="str">
            <v>Sumony</v>
          </cell>
        </row>
        <row r="2507">
          <cell r="BT2507" t="str">
            <v>Súr</v>
          </cell>
        </row>
        <row r="2508">
          <cell r="BT2508" t="str">
            <v>Surd</v>
          </cell>
        </row>
        <row r="2509">
          <cell r="BT2509" t="str">
            <v>Sükösd</v>
          </cell>
        </row>
        <row r="2510">
          <cell r="BT2510" t="str">
            <v>Sülysáp</v>
          </cell>
        </row>
        <row r="2511">
          <cell r="BT2511" t="str">
            <v>Sümeg</v>
          </cell>
        </row>
        <row r="2512">
          <cell r="BT2512" t="str">
            <v>Sümegcsehi</v>
          </cell>
        </row>
        <row r="2513">
          <cell r="BT2513" t="str">
            <v>Sümegprága</v>
          </cell>
        </row>
        <row r="2514">
          <cell r="BT2514" t="str">
            <v>Süttő</v>
          </cell>
        </row>
        <row r="2515">
          <cell r="BT2515" t="str">
            <v>Szabadbattyán</v>
          </cell>
        </row>
        <row r="2516">
          <cell r="BT2516" t="str">
            <v>Szabadegyháza</v>
          </cell>
        </row>
        <row r="2517">
          <cell r="BT2517" t="str">
            <v>Szabadhídvég</v>
          </cell>
        </row>
        <row r="2518">
          <cell r="BT2518" t="str">
            <v>Szabadi</v>
          </cell>
        </row>
        <row r="2519">
          <cell r="BT2519" t="str">
            <v>Szabadkígyós</v>
          </cell>
        </row>
        <row r="2520">
          <cell r="BT2520" t="str">
            <v>Szabadszállás</v>
          </cell>
        </row>
        <row r="2521">
          <cell r="BT2521" t="str">
            <v>Szabadszentkirály</v>
          </cell>
        </row>
        <row r="2522">
          <cell r="BT2522" t="str">
            <v>Szabás</v>
          </cell>
        </row>
        <row r="2523">
          <cell r="BT2523" t="str">
            <v>Szabolcs</v>
          </cell>
        </row>
        <row r="2524">
          <cell r="BT2524" t="str">
            <v>Szabolcsbáka</v>
          </cell>
        </row>
        <row r="2525">
          <cell r="BT2525" t="str">
            <v>Szabolcsveresmart</v>
          </cell>
        </row>
        <row r="2526">
          <cell r="BT2526" t="str">
            <v>Szada</v>
          </cell>
        </row>
        <row r="2527">
          <cell r="BT2527" t="str">
            <v>Szágy</v>
          </cell>
        </row>
        <row r="2528">
          <cell r="BT2528" t="str">
            <v>Szajk</v>
          </cell>
        </row>
        <row r="2529">
          <cell r="BT2529" t="str">
            <v>Szajla</v>
          </cell>
        </row>
        <row r="2530">
          <cell r="BT2530" t="str">
            <v>Szajol</v>
          </cell>
        </row>
        <row r="2531">
          <cell r="BT2531" t="str">
            <v>Szakácsi</v>
          </cell>
        </row>
        <row r="2532">
          <cell r="BT2532" t="str">
            <v>Szakadát</v>
          </cell>
        </row>
        <row r="2533">
          <cell r="BT2533" t="str">
            <v>Szakáld</v>
          </cell>
        </row>
        <row r="2534">
          <cell r="BT2534" t="str">
            <v>Szakály</v>
          </cell>
        </row>
        <row r="2535">
          <cell r="BT2535" t="str">
            <v>Szakcs</v>
          </cell>
        </row>
        <row r="2536">
          <cell r="BT2536" t="str">
            <v>Szakmár</v>
          </cell>
        </row>
        <row r="2537">
          <cell r="BT2537" t="str">
            <v>Szaknyér</v>
          </cell>
        </row>
        <row r="2538">
          <cell r="BT2538" t="str">
            <v>Szakoly</v>
          </cell>
        </row>
        <row r="2539">
          <cell r="BT2539" t="str">
            <v>Szakony</v>
          </cell>
        </row>
        <row r="2540">
          <cell r="BT2540" t="str">
            <v>Szakonyfalu</v>
          </cell>
        </row>
        <row r="2541">
          <cell r="BT2541" t="str">
            <v>Szákszend</v>
          </cell>
        </row>
        <row r="2542">
          <cell r="BT2542" t="str">
            <v>Szalafő</v>
          </cell>
        </row>
        <row r="2543">
          <cell r="BT2543" t="str">
            <v>Szalánta</v>
          </cell>
        </row>
        <row r="2544">
          <cell r="BT2544" t="str">
            <v>Szalapa</v>
          </cell>
        </row>
        <row r="2545">
          <cell r="BT2545" t="str">
            <v>Szalaszend</v>
          </cell>
        </row>
        <row r="2546">
          <cell r="BT2546" t="str">
            <v>Szalatnak</v>
          </cell>
        </row>
        <row r="2547">
          <cell r="BT2547" t="str">
            <v>Szálka</v>
          </cell>
        </row>
        <row r="2548">
          <cell r="BT2548" t="str">
            <v>Szalkszentmárton</v>
          </cell>
        </row>
        <row r="2549">
          <cell r="BT2549" t="str">
            <v>Szalmatercs</v>
          </cell>
        </row>
        <row r="2550">
          <cell r="BT2550" t="str">
            <v>Szalonna</v>
          </cell>
        </row>
        <row r="2551">
          <cell r="BT2551" t="str">
            <v>Szamosangyalos</v>
          </cell>
        </row>
        <row r="2552">
          <cell r="BT2552" t="str">
            <v>Szamosbecs</v>
          </cell>
        </row>
        <row r="2553">
          <cell r="BT2553" t="str">
            <v>Szamoskér</v>
          </cell>
        </row>
        <row r="2554">
          <cell r="BT2554" t="str">
            <v>Szamossályi</v>
          </cell>
        </row>
        <row r="2555">
          <cell r="BT2555" t="str">
            <v>Szamostatárfalva</v>
          </cell>
        </row>
        <row r="2556">
          <cell r="BT2556" t="str">
            <v>Szamosújlak</v>
          </cell>
        </row>
        <row r="2557">
          <cell r="BT2557" t="str">
            <v>Szamosszeg</v>
          </cell>
        </row>
        <row r="2558">
          <cell r="BT2558" t="str">
            <v>Szanda</v>
          </cell>
        </row>
        <row r="2559">
          <cell r="BT2559" t="str">
            <v>Szank</v>
          </cell>
        </row>
        <row r="2560">
          <cell r="BT2560" t="str">
            <v>Szántód</v>
          </cell>
        </row>
        <row r="2561">
          <cell r="BT2561" t="str">
            <v>Szany</v>
          </cell>
        </row>
        <row r="2562">
          <cell r="BT2562" t="str">
            <v>Szápár</v>
          </cell>
        </row>
        <row r="2563">
          <cell r="BT2563" t="str">
            <v>Szaporca</v>
          </cell>
        </row>
        <row r="2564">
          <cell r="BT2564" t="str">
            <v>Szár</v>
          </cell>
        </row>
        <row r="2565">
          <cell r="BT2565" t="str">
            <v>Szárász</v>
          </cell>
        </row>
        <row r="2566">
          <cell r="BT2566" t="str">
            <v>Szárazd</v>
          </cell>
        </row>
        <row r="2567">
          <cell r="BT2567" t="str">
            <v>Szárföld</v>
          </cell>
        </row>
        <row r="2568">
          <cell r="BT2568" t="str">
            <v>Szárliget</v>
          </cell>
        </row>
        <row r="2569">
          <cell r="BT2569" t="str">
            <v>Szarvas</v>
          </cell>
        </row>
        <row r="2570">
          <cell r="BT2570" t="str">
            <v>Szarvasgede</v>
          </cell>
        </row>
        <row r="2571">
          <cell r="BT2571" t="str">
            <v>Szarvaskend</v>
          </cell>
        </row>
        <row r="2572">
          <cell r="BT2572" t="str">
            <v>Szarvaskő</v>
          </cell>
        </row>
        <row r="2573">
          <cell r="BT2573" t="str">
            <v>Szászberek</v>
          </cell>
        </row>
        <row r="2574">
          <cell r="BT2574" t="str">
            <v>Szászfa</v>
          </cell>
        </row>
        <row r="2575">
          <cell r="BT2575" t="str">
            <v>Szászvár</v>
          </cell>
        </row>
        <row r="2576">
          <cell r="BT2576" t="str">
            <v>Szatmárcseke</v>
          </cell>
        </row>
        <row r="2577">
          <cell r="BT2577" t="str">
            <v>Szátok</v>
          </cell>
        </row>
        <row r="2578">
          <cell r="BT2578" t="str">
            <v>Szatta</v>
          </cell>
        </row>
        <row r="2579">
          <cell r="BT2579" t="str">
            <v>Szatymaz</v>
          </cell>
        </row>
        <row r="2580">
          <cell r="BT2580" t="str">
            <v>Szava</v>
          </cell>
        </row>
        <row r="2581">
          <cell r="BT2581" t="str">
            <v>Százhalombatta</v>
          </cell>
        </row>
        <row r="2582">
          <cell r="BT2582" t="str">
            <v>Szebény</v>
          </cell>
        </row>
        <row r="2583">
          <cell r="BT2583" t="str">
            <v>Szécsénke</v>
          </cell>
        </row>
        <row r="2584">
          <cell r="BT2584" t="str">
            <v>Szécsény</v>
          </cell>
        </row>
        <row r="2585">
          <cell r="BT2585" t="str">
            <v>Szécsényfelfalu</v>
          </cell>
        </row>
        <row r="2586">
          <cell r="BT2586" t="str">
            <v>Szécsisziget</v>
          </cell>
        </row>
        <row r="2587">
          <cell r="BT2587" t="str">
            <v>Szederkény</v>
          </cell>
        </row>
        <row r="2588">
          <cell r="BT2588" t="str">
            <v>Szedres</v>
          </cell>
        </row>
        <row r="2589">
          <cell r="BT2589" t="str">
            <v>Szeged</v>
          </cell>
        </row>
        <row r="2590">
          <cell r="BT2590" t="str">
            <v>Szegerdő</v>
          </cell>
        </row>
        <row r="2591">
          <cell r="BT2591" t="str">
            <v>Szeghalom</v>
          </cell>
        </row>
        <row r="2592">
          <cell r="BT2592" t="str">
            <v>Szegi</v>
          </cell>
        </row>
        <row r="2593">
          <cell r="BT2593" t="str">
            <v>Szegilong</v>
          </cell>
        </row>
        <row r="2594">
          <cell r="BT2594" t="str">
            <v>Szegvár</v>
          </cell>
        </row>
        <row r="2595">
          <cell r="BT2595" t="str">
            <v>Székely</v>
          </cell>
        </row>
        <row r="2596">
          <cell r="BT2596" t="str">
            <v>Székelyszabar</v>
          </cell>
        </row>
        <row r="2597">
          <cell r="BT2597" t="str">
            <v>Székesfehérvár</v>
          </cell>
        </row>
        <row r="2598">
          <cell r="BT2598" t="str">
            <v>Székkutas</v>
          </cell>
        </row>
        <row r="2599">
          <cell r="BT2599" t="str">
            <v>Szekszárd</v>
          </cell>
        </row>
        <row r="2600">
          <cell r="BT2600" t="str">
            <v>Szeleste</v>
          </cell>
        </row>
        <row r="2601">
          <cell r="BT2601" t="str">
            <v>Szelevény</v>
          </cell>
        </row>
        <row r="2602">
          <cell r="BT2602" t="str">
            <v>Szellő</v>
          </cell>
        </row>
        <row r="2603">
          <cell r="BT2603" t="str">
            <v>Szemely</v>
          </cell>
        </row>
        <row r="2604">
          <cell r="BT2604" t="str">
            <v>Szemenye</v>
          </cell>
        </row>
        <row r="2605">
          <cell r="BT2605" t="str">
            <v>Szemere</v>
          </cell>
        </row>
        <row r="2606">
          <cell r="BT2606" t="str">
            <v>Szendehely</v>
          </cell>
        </row>
        <row r="2607">
          <cell r="BT2607" t="str">
            <v>Szendrő</v>
          </cell>
        </row>
        <row r="2608">
          <cell r="BT2608" t="str">
            <v>Szendrőlád</v>
          </cell>
        </row>
        <row r="2609">
          <cell r="BT2609" t="str">
            <v>Szenna</v>
          </cell>
        </row>
        <row r="2610">
          <cell r="BT2610" t="str">
            <v>Szenta</v>
          </cell>
        </row>
        <row r="2611">
          <cell r="BT2611" t="str">
            <v>Szentantalfa</v>
          </cell>
        </row>
        <row r="2612">
          <cell r="BT2612" t="str">
            <v>Szentbalázs</v>
          </cell>
        </row>
        <row r="2613">
          <cell r="BT2613" t="str">
            <v>Szentbékkálla</v>
          </cell>
        </row>
        <row r="2614">
          <cell r="BT2614" t="str">
            <v>Szentborbás</v>
          </cell>
        </row>
        <row r="2615">
          <cell r="BT2615" t="str">
            <v>Szentdénes</v>
          </cell>
        </row>
        <row r="2616">
          <cell r="BT2616" t="str">
            <v>Szentdomonkos</v>
          </cell>
        </row>
        <row r="2617">
          <cell r="BT2617" t="str">
            <v>Szente</v>
          </cell>
        </row>
        <row r="2618">
          <cell r="BT2618" t="str">
            <v>Szentegát</v>
          </cell>
        </row>
        <row r="2619">
          <cell r="BT2619" t="str">
            <v>Szentendre</v>
          </cell>
        </row>
        <row r="2620">
          <cell r="BT2620" t="str">
            <v>Szentes</v>
          </cell>
        </row>
        <row r="2621">
          <cell r="BT2621" t="str">
            <v>Szentgál</v>
          </cell>
        </row>
        <row r="2622">
          <cell r="BT2622" t="str">
            <v>Szentgáloskér</v>
          </cell>
        </row>
        <row r="2623">
          <cell r="BT2623" t="str">
            <v>Szentgotthárd</v>
          </cell>
        </row>
        <row r="2624">
          <cell r="BT2624" t="str">
            <v>Szentgyörgyvár</v>
          </cell>
        </row>
        <row r="2625">
          <cell r="BT2625" t="str">
            <v>Szentgyörgyvölgy</v>
          </cell>
        </row>
        <row r="2626">
          <cell r="BT2626" t="str">
            <v>Szentimrefalva</v>
          </cell>
        </row>
        <row r="2627">
          <cell r="BT2627" t="str">
            <v>Szentistván</v>
          </cell>
        </row>
        <row r="2628">
          <cell r="BT2628" t="str">
            <v>Szentistvánbaksa</v>
          </cell>
        </row>
        <row r="2629">
          <cell r="BT2629" t="str">
            <v>Szentjakabfa</v>
          </cell>
        </row>
        <row r="2630">
          <cell r="BT2630" t="str">
            <v>Szentkatalin</v>
          </cell>
        </row>
        <row r="2631">
          <cell r="BT2631" t="str">
            <v>Szentkirály</v>
          </cell>
        </row>
        <row r="2632">
          <cell r="BT2632" t="str">
            <v>Szentkirályszabadja</v>
          </cell>
        </row>
        <row r="2633">
          <cell r="BT2633" t="str">
            <v>Szentkozmadombja</v>
          </cell>
        </row>
        <row r="2634">
          <cell r="BT2634" t="str">
            <v>Szentlászló</v>
          </cell>
        </row>
        <row r="2635">
          <cell r="BT2635" t="str">
            <v>Szentliszló</v>
          </cell>
        </row>
        <row r="2636">
          <cell r="BT2636" t="str">
            <v>Szentlőrinc</v>
          </cell>
        </row>
        <row r="2637">
          <cell r="BT2637" t="str">
            <v>Szentlőrinckáta</v>
          </cell>
        </row>
        <row r="2638">
          <cell r="BT2638" t="str">
            <v>Szentmargitfalva</v>
          </cell>
        </row>
        <row r="2639">
          <cell r="BT2639" t="str">
            <v>Szentmártonkáta</v>
          </cell>
        </row>
        <row r="2640">
          <cell r="BT2640" t="str">
            <v>Szentpéterfa</v>
          </cell>
        </row>
        <row r="2641">
          <cell r="BT2641" t="str">
            <v>Szentpéterfölde</v>
          </cell>
        </row>
        <row r="2642">
          <cell r="BT2642" t="str">
            <v>Szentpéterszeg</v>
          </cell>
        </row>
        <row r="2643">
          <cell r="BT2643" t="str">
            <v>Szentpéterúr</v>
          </cell>
        </row>
        <row r="2644">
          <cell r="BT2644" t="str">
            <v>Szenyér</v>
          </cell>
        </row>
        <row r="2645">
          <cell r="BT2645" t="str">
            <v>Szepetnek</v>
          </cell>
        </row>
        <row r="2646">
          <cell r="BT2646" t="str">
            <v>Szerecseny</v>
          </cell>
        </row>
        <row r="2647">
          <cell r="BT2647" t="str">
            <v>Szeremle</v>
          </cell>
        </row>
        <row r="2648">
          <cell r="BT2648" t="str">
            <v>Szerencs</v>
          </cell>
        </row>
        <row r="2649">
          <cell r="BT2649" t="str">
            <v>Szerep</v>
          </cell>
        </row>
        <row r="2650">
          <cell r="BT2650" t="str">
            <v>Szergény</v>
          </cell>
        </row>
        <row r="2651">
          <cell r="BT2651" t="str">
            <v>Szigetbecse</v>
          </cell>
        </row>
        <row r="2652">
          <cell r="BT2652" t="str">
            <v>Szigetcsép</v>
          </cell>
        </row>
        <row r="2653">
          <cell r="BT2653" t="str">
            <v>Szigethalom</v>
          </cell>
        </row>
        <row r="2654">
          <cell r="BT2654" t="str">
            <v>Szigetmonostor</v>
          </cell>
        </row>
        <row r="2655">
          <cell r="BT2655" t="str">
            <v>Szigetszentmárton</v>
          </cell>
        </row>
        <row r="2656">
          <cell r="BT2656" t="str">
            <v>Szigetszentmiklós</v>
          </cell>
        </row>
        <row r="2657">
          <cell r="BT2657" t="str">
            <v>Szigetújfalu</v>
          </cell>
        </row>
        <row r="2658">
          <cell r="BT2658" t="str">
            <v>Szigetvár</v>
          </cell>
        </row>
        <row r="2659">
          <cell r="BT2659" t="str">
            <v>Szigliget</v>
          </cell>
        </row>
        <row r="2660">
          <cell r="BT2660" t="str">
            <v>Szihalom</v>
          </cell>
        </row>
        <row r="2661">
          <cell r="BT2661" t="str">
            <v>Szijártóháza</v>
          </cell>
        </row>
        <row r="2662">
          <cell r="BT2662" t="str">
            <v>Szikszó</v>
          </cell>
        </row>
        <row r="2663">
          <cell r="BT2663" t="str">
            <v>Szil</v>
          </cell>
        </row>
        <row r="2664">
          <cell r="BT2664" t="str">
            <v>Szilágy</v>
          </cell>
        </row>
        <row r="2665">
          <cell r="BT2665" t="str">
            <v>Szilaspogony</v>
          </cell>
        </row>
        <row r="2666">
          <cell r="BT2666" t="str">
            <v>Szilsárkány</v>
          </cell>
        </row>
        <row r="2667">
          <cell r="BT2667" t="str">
            <v>Szilvágy</v>
          </cell>
        </row>
        <row r="2668">
          <cell r="BT2668" t="str">
            <v>Szilvás</v>
          </cell>
        </row>
        <row r="2669">
          <cell r="BT2669" t="str">
            <v>Szilvásvárad</v>
          </cell>
        </row>
        <row r="2670">
          <cell r="BT2670" t="str">
            <v>Szilvásszentmárton</v>
          </cell>
        </row>
        <row r="2671">
          <cell r="BT2671" t="str">
            <v>Szin</v>
          </cell>
        </row>
        <row r="2672">
          <cell r="BT2672" t="str">
            <v>Szinpetri</v>
          </cell>
        </row>
        <row r="2673">
          <cell r="BT2673" t="str">
            <v>Szirák</v>
          </cell>
        </row>
        <row r="2674">
          <cell r="BT2674" t="str">
            <v>Szirmabesenyő</v>
          </cell>
        </row>
        <row r="2675">
          <cell r="BT2675" t="str">
            <v>Szob</v>
          </cell>
        </row>
        <row r="2676">
          <cell r="BT2676" t="str">
            <v>Szokolya</v>
          </cell>
        </row>
        <row r="2677">
          <cell r="BT2677" t="str">
            <v>Szólád</v>
          </cell>
        </row>
        <row r="2678">
          <cell r="BT2678" t="str">
            <v>Szolnok</v>
          </cell>
        </row>
        <row r="2679">
          <cell r="BT2679" t="str">
            <v>Szombathely</v>
          </cell>
        </row>
        <row r="2680">
          <cell r="BT2680" t="str">
            <v>Szomód</v>
          </cell>
        </row>
        <row r="2681">
          <cell r="BT2681" t="str">
            <v>Szomolya</v>
          </cell>
        </row>
        <row r="2682">
          <cell r="BT2682" t="str">
            <v>Szomor</v>
          </cell>
        </row>
        <row r="2683">
          <cell r="BT2683" t="str">
            <v>Szorgalmatos</v>
          </cell>
        </row>
        <row r="2684">
          <cell r="BT2684" t="str">
            <v>Szorosad</v>
          </cell>
        </row>
        <row r="2685">
          <cell r="BT2685" t="str">
            <v>Szőc</v>
          </cell>
        </row>
        <row r="2686">
          <cell r="BT2686" t="str">
            <v>Szőce</v>
          </cell>
        </row>
        <row r="2687">
          <cell r="BT2687" t="str">
            <v>Sződ</v>
          </cell>
        </row>
        <row r="2688">
          <cell r="BT2688" t="str">
            <v>Sződliget</v>
          </cell>
        </row>
        <row r="2689">
          <cell r="BT2689" t="str">
            <v>Szögliget</v>
          </cell>
        </row>
        <row r="2690">
          <cell r="BT2690" t="str">
            <v>Szőke</v>
          </cell>
        </row>
        <row r="2691">
          <cell r="BT2691" t="str">
            <v>Szőkéd</v>
          </cell>
        </row>
        <row r="2692">
          <cell r="BT2692" t="str">
            <v>Szőkedencs</v>
          </cell>
        </row>
        <row r="2693">
          <cell r="BT2693" t="str">
            <v>Szőlősardó</v>
          </cell>
        </row>
        <row r="2694">
          <cell r="BT2694" t="str">
            <v>Szőlősgyörök</v>
          </cell>
        </row>
        <row r="2695">
          <cell r="BT2695" t="str">
            <v>Szörény</v>
          </cell>
        </row>
        <row r="2696">
          <cell r="BT2696" t="str">
            <v>Szúcs</v>
          </cell>
        </row>
        <row r="2697">
          <cell r="BT2697" t="str">
            <v>Szuha</v>
          </cell>
        </row>
        <row r="2698">
          <cell r="BT2698" t="str">
            <v>Szuhafő</v>
          </cell>
        </row>
        <row r="2699">
          <cell r="BT2699" t="str">
            <v>Szuhakálló</v>
          </cell>
        </row>
        <row r="2700">
          <cell r="BT2700" t="str">
            <v>Szuhogy</v>
          </cell>
        </row>
        <row r="2701">
          <cell r="BT2701" t="str">
            <v>Szulimán</v>
          </cell>
        </row>
        <row r="2702">
          <cell r="BT2702" t="str">
            <v>Szulok</v>
          </cell>
        </row>
        <row r="2703">
          <cell r="BT2703" t="str">
            <v>Szurdokpüspöki</v>
          </cell>
        </row>
        <row r="2704">
          <cell r="BT2704" t="str">
            <v>Szűcsi</v>
          </cell>
        </row>
        <row r="2705">
          <cell r="BT2705" t="str">
            <v>Szügy</v>
          </cell>
        </row>
        <row r="2706">
          <cell r="BT2706" t="str">
            <v>Szűr</v>
          </cell>
        </row>
        <row r="2707">
          <cell r="BT2707" t="str">
            <v>Tab</v>
          </cell>
        </row>
        <row r="2708">
          <cell r="BT2708" t="str">
            <v>Tabajd</v>
          </cell>
        </row>
        <row r="2709">
          <cell r="BT2709" t="str">
            <v>Tabdi</v>
          </cell>
        </row>
        <row r="2710">
          <cell r="BT2710" t="str">
            <v>Táborfalva</v>
          </cell>
        </row>
        <row r="2711">
          <cell r="BT2711" t="str">
            <v>Tác</v>
          </cell>
        </row>
        <row r="2712">
          <cell r="BT2712" t="str">
            <v>Tagyon</v>
          </cell>
        </row>
        <row r="2713">
          <cell r="BT2713" t="str">
            <v>Tahitótfalu</v>
          </cell>
        </row>
        <row r="2714">
          <cell r="BT2714" t="str">
            <v>Takácsi</v>
          </cell>
        </row>
        <row r="2715">
          <cell r="BT2715" t="str">
            <v>Tákos</v>
          </cell>
        </row>
        <row r="2716">
          <cell r="BT2716" t="str">
            <v>Taksony</v>
          </cell>
        </row>
        <row r="2717">
          <cell r="BT2717" t="str">
            <v>Taktabáj</v>
          </cell>
        </row>
        <row r="2718">
          <cell r="BT2718" t="str">
            <v>Taktaharkány</v>
          </cell>
        </row>
        <row r="2719">
          <cell r="BT2719" t="str">
            <v>Taktakenéz</v>
          </cell>
        </row>
        <row r="2720">
          <cell r="BT2720" t="str">
            <v>Taktaszada</v>
          </cell>
        </row>
        <row r="2721">
          <cell r="BT2721" t="str">
            <v>Taliándörögd</v>
          </cell>
        </row>
        <row r="2722">
          <cell r="BT2722" t="str">
            <v>Tállya</v>
          </cell>
        </row>
        <row r="2723">
          <cell r="BT2723" t="str">
            <v>Tamási</v>
          </cell>
        </row>
        <row r="2724">
          <cell r="BT2724" t="str">
            <v>Tanakajd</v>
          </cell>
        </row>
        <row r="2725">
          <cell r="BT2725" t="str">
            <v>Táp</v>
          </cell>
        </row>
        <row r="2726">
          <cell r="BT2726" t="str">
            <v>Tápióbicske</v>
          </cell>
        </row>
        <row r="2727">
          <cell r="BT2727" t="str">
            <v>Tápiógyörgye</v>
          </cell>
        </row>
        <row r="2728">
          <cell r="BT2728" t="str">
            <v>Tápióság</v>
          </cell>
        </row>
        <row r="2729">
          <cell r="BT2729" t="str">
            <v>Tápiószecső</v>
          </cell>
        </row>
        <row r="2730">
          <cell r="BT2730" t="str">
            <v>Tápiószele</v>
          </cell>
        </row>
        <row r="2731">
          <cell r="BT2731" t="str">
            <v>Tápiószentmárton</v>
          </cell>
        </row>
        <row r="2732">
          <cell r="BT2732" t="str">
            <v>Tápiószőlős</v>
          </cell>
        </row>
        <row r="2733">
          <cell r="BT2733" t="str">
            <v>Táplánszentkereszt</v>
          </cell>
        </row>
        <row r="2734">
          <cell r="BT2734" t="str">
            <v>Tapolca</v>
          </cell>
        </row>
        <row r="2735">
          <cell r="BT2735" t="str">
            <v>Tapsony</v>
          </cell>
        </row>
        <row r="2736">
          <cell r="BT2736" t="str">
            <v>Tápszentmiklós</v>
          </cell>
        </row>
        <row r="2737">
          <cell r="BT2737" t="str">
            <v>Tar</v>
          </cell>
        </row>
        <row r="2738">
          <cell r="BT2738" t="str">
            <v>Tarany</v>
          </cell>
        </row>
        <row r="2739">
          <cell r="BT2739" t="str">
            <v>Tarcal</v>
          </cell>
        </row>
        <row r="2740">
          <cell r="BT2740" t="str">
            <v>Tard</v>
          </cell>
        </row>
        <row r="2741">
          <cell r="BT2741" t="str">
            <v>Tardona</v>
          </cell>
        </row>
        <row r="2742">
          <cell r="BT2742" t="str">
            <v>Tardos</v>
          </cell>
        </row>
        <row r="2743">
          <cell r="BT2743" t="str">
            <v>Tarhos</v>
          </cell>
        </row>
        <row r="2744">
          <cell r="BT2744" t="str">
            <v>Tarján</v>
          </cell>
        </row>
        <row r="2745">
          <cell r="BT2745" t="str">
            <v>Tarjánpuszta</v>
          </cell>
        </row>
        <row r="2746">
          <cell r="BT2746" t="str">
            <v>Tárkány</v>
          </cell>
        </row>
        <row r="2747">
          <cell r="BT2747" t="str">
            <v>Tarnabod</v>
          </cell>
        </row>
        <row r="2748">
          <cell r="BT2748" t="str">
            <v>Tarnalelesz</v>
          </cell>
        </row>
        <row r="2749">
          <cell r="BT2749" t="str">
            <v>Tarnaméra</v>
          </cell>
        </row>
        <row r="2750">
          <cell r="BT2750" t="str">
            <v>Tarnaörs</v>
          </cell>
        </row>
        <row r="2751">
          <cell r="BT2751" t="str">
            <v>Tarnaszentmária</v>
          </cell>
        </row>
        <row r="2752">
          <cell r="BT2752" t="str">
            <v>Tarnaszentmiklós</v>
          </cell>
        </row>
        <row r="2753">
          <cell r="BT2753" t="str">
            <v>Tarnazsadány</v>
          </cell>
        </row>
        <row r="2754">
          <cell r="BT2754" t="str">
            <v>Tárnok</v>
          </cell>
        </row>
        <row r="2755">
          <cell r="BT2755" t="str">
            <v>Tárnokréti</v>
          </cell>
        </row>
        <row r="2756">
          <cell r="BT2756" t="str">
            <v>Tarpa</v>
          </cell>
        </row>
        <row r="2757">
          <cell r="BT2757" t="str">
            <v>Tarrós</v>
          </cell>
        </row>
        <row r="2758">
          <cell r="BT2758" t="str">
            <v>Táska</v>
          </cell>
        </row>
        <row r="2759">
          <cell r="BT2759" t="str">
            <v>Tass</v>
          </cell>
        </row>
        <row r="2760">
          <cell r="BT2760" t="str">
            <v>Taszár</v>
          </cell>
        </row>
        <row r="2761">
          <cell r="BT2761" t="str">
            <v>Tát</v>
          </cell>
        </row>
        <row r="2762">
          <cell r="BT2762" t="str">
            <v>Tata</v>
          </cell>
        </row>
        <row r="2763">
          <cell r="BT2763" t="str">
            <v>Tatabánya</v>
          </cell>
        </row>
        <row r="2764">
          <cell r="BT2764" t="str">
            <v>Tataháza</v>
          </cell>
        </row>
        <row r="2765">
          <cell r="BT2765" t="str">
            <v>Tatárszentgyörgy</v>
          </cell>
        </row>
        <row r="2766">
          <cell r="BT2766" t="str">
            <v>Tázlár</v>
          </cell>
        </row>
        <row r="2767">
          <cell r="BT2767" t="str">
            <v>Téglás</v>
          </cell>
        </row>
        <row r="2768">
          <cell r="BT2768" t="str">
            <v>Tekenye</v>
          </cell>
        </row>
        <row r="2769">
          <cell r="BT2769" t="str">
            <v>Tékes</v>
          </cell>
        </row>
        <row r="2770">
          <cell r="BT2770" t="str">
            <v>Teklafalu</v>
          </cell>
        </row>
        <row r="2771">
          <cell r="BT2771" t="str">
            <v>Telekes</v>
          </cell>
        </row>
        <row r="2772">
          <cell r="BT2772" t="str">
            <v>Telekgerendás</v>
          </cell>
        </row>
        <row r="2773">
          <cell r="BT2773" t="str">
            <v>Teleki</v>
          </cell>
        </row>
        <row r="2774">
          <cell r="BT2774" t="str">
            <v>Telki</v>
          </cell>
        </row>
        <row r="2775">
          <cell r="BT2775" t="str">
            <v>Telkibánya</v>
          </cell>
        </row>
        <row r="2776">
          <cell r="BT2776" t="str">
            <v>Tengelic</v>
          </cell>
        </row>
        <row r="2777">
          <cell r="BT2777" t="str">
            <v>Tengeri</v>
          </cell>
        </row>
        <row r="2778">
          <cell r="BT2778" t="str">
            <v>Tengőd</v>
          </cell>
        </row>
        <row r="2779">
          <cell r="BT2779" t="str">
            <v>Tenk</v>
          </cell>
        </row>
        <row r="2780">
          <cell r="BT2780" t="str">
            <v>Tényő</v>
          </cell>
        </row>
        <row r="2781">
          <cell r="BT2781" t="str">
            <v>Tépe</v>
          </cell>
        </row>
        <row r="2782">
          <cell r="BT2782" t="str">
            <v>Terem</v>
          </cell>
        </row>
        <row r="2783">
          <cell r="BT2783" t="str">
            <v>Terény</v>
          </cell>
        </row>
        <row r="2784">
          <cell r="BT2784" t="str">
            <v>Tereske</v>
          </cell>
        </row>
        <row r="2785">
          <cell r="BT2785" t="str">
            <v>Teresztenye</v>
          </cell>
        </row>
        <row r="2786">
          <cell r="BT2786" t="str">
            <v>Terpes</v>
          </cell>
        </row>
        <row r="2787">
          <cell r="BT2787" t="str">
            <v>Tés</v>
          </cell>
        </row>
        <row r="2788">
          <cell r="BT2788" t="str">
            <v>Tésa</v>
          </cell>
        </row>
        <row r="2789">
          <cell r="BT2789" t="str">
            <v>Tésenfa</v>
          </cell>
        </row>
        <row r="2790">
          <cell r="BT2790" t="str">
            <v>Téseny</v>
          </cell>
        </row>
        <row r="2791">
          <cell r="BT2791" t="str">
            <v>Teskánd</v>
          </cell>
        </row>
        <row r="2792">
          <cell r="BT2792" t="str">
            <v>Tét</v>
          </cell>
        </row>
        <row r="2793">
          <cell r="BT2793" t="str">
            <v>Tetétlen</v>
          </cell>
        </row>
        <row r="2794">
          <cell r="BT2794" t="str">
            <v>Tevel</v>
          </cell>
        </row>
        <row r="2795">
          <cell r="BT2795" t="str">
            <v>Tibolddaróc</v>
          </cell>
        </row>
        <row r="2796">
          <cell r="BT2796" t="str">
            <v>Tiborszállás</v>
          </cell>
        </row>
        <row r="2797">
          <cell r="BT2797" t="str">
            <v>Tihany</v>
          </cell>
        </row>
        <row r="2798">
          <cell r="BT2798" t="str">
            <v>Tikos</v>
          </cell>
        </row>
        <row r="2799">
          <cell r="BT2799" t="str">
            <v>Tilaj</v>
          </cell>
        </row>
        <row r="2800">
          <cell r="BT2800" t="str">
            <v>Timár</v>
          </cell>
        </row>
        <row r="2801">
          <cell r="BT2801" t="str">
            <v>Tinnye</v>
          </cell>
        </row>
        <row r="2802">
          <cell r="BT2802" t="str">
            <v>Tiszaadony</v>
          </cell>
        </row>
        <row r="2803">
          <cell r="BT2803" t="str">
            <v>Tiszaalpár</v>
          </cell>
        </row>
        <row r="2804">
          <cell r="BT2804" t="str">
            <v>Tiszabábolna</v>
          </cell>
        </row>
        <row r="2805">
          <cell r="BT2805" t="str">
            <v>Tiszabecs</v>
          </cell>
        </row>
        <row r="2806">
          <cell r="BT2806" t="str">
            <v>Tiszabercel</v>
          </cell>
        </row>
        <row r="2807">
          <cell r="BT2807" t="str">
            <v>Tiszabezdéd</v>
          </cell>
        </row>
        <row r="2808">
          <cell r="BT2808" t="str">
            <v>Tiszabő</v>
          </cell>
        </row>
        <row r="2809">
          <cell r="BT2809" t="str">
            <v>Tiszabura</v>
          </cell>
        </row>
        <row r="2810">
          <cell r="BT2810" t="str">
            <v>Tiszacsécse</v>
          </cell>
        </row>
        <row r="2811">
          <cell r="BT2811" t="str">
            <v>Tiszacsege</v>
          </cell>
        </row>
        <row r="2812">
          <cell r="BT2812" t="str">
            <v>Tiszacsermely</v>
          </cell>
        </row>
        <row r="2813">
          <cell r="BT2813" t="str">
            <v>Tiszadada</v>
          </cell>
        </row>
        <row r="2814">
          <cell r="BT2814" t="str">
            <v>Tiszaderzs</v>
          </cell>
        </row>
        <row r="2815">
          <cell r="BT2815" t="str">
            <v>Tiszadob</v>
          </cell>
        </row>
        <row r="2816">
          <cell r="BT2816" t="str">
            <v>Tiszadorogma</v>
          </cell>
        </row>
        <row r="2817">
          <cell r="BT2817" t="str">
            <v>Tiszaeszlár</v>
          </cell>
        </row>
        <row r="2818">
          <cell r="BT2818" t="str">
            <v>Tiszaföldvár</v>
          </cell>
        </row>
        <row r="2819">
          <cell r="BT2819" t="str">
            <v>Tiszafüred</v>
          </cell>
        </row>
        <row r="2820">
          <cell r="BT2820" t="str">
            <v>Tiszagyenda</v>
          </cell>
        </row>
        <row r="2821">
          <cell r="BT2821" t="str">
            <v>Tiszagyulaháza</v>
          </cell>
        </row>
        <row r="2822">
          <cell r="BT2822" t="str">
            <v>Tiszaigar</v>
          </cell>
        </row>
        <row r="2823">
          <cell r="BT2823" t="str">
            <v>Tiszainoka</v>
          </cell>
        </row>
        <row r="2824">
          <cell r="BT2824" t="str">
            <v>Tiszajenő</v>
          </cell>
        </row>
        <row r="2825">
          <cell r="BT2825" t="str">
            <v>Tiszakanyár</v>
          </cell>
        </row>
        <row r="2826">
          <cell r="BT2826" t="str">
            <v>Tiszakarád</v>
          </cell>
        </row>
        <row r="2827">
          <cell r="BT2827" t="str">
            <v>Tiszakécske</v>
          </cell>
        </row>
        <row r="2828">
          <cell r="BT2828" t="str">
            <v>Tiszakerecseny</v>
          </cell>
        </row>
        <row r="2829">
          <cell r="BT2829" t="str">
            <v>Tiszakeszi</v>
          </cell>
        </row>
        <row r="2830">
          <cell r="BT2830" t="str">
            <v>Tiszakóród</v>
          </cell>
        </row>
        <row r="2831">
          <cell r="BT2831" t="str">
            <v>Tiszakürt</v>
          </cell>
        </row>
        <row r="2832">
          <cell r="BT2832" t="str">
            <v>Tiszaladány</v>
          </cell>
        </row>
        <row r="2833">
          <cell r="BT2833" t="str">
            <v>Tiszalök</v>
          </cell>
        </row>
        <row r="2834">
          <cell r="BT2834" t="str">
            <v>Tiszalúc</v>
          </cell>
        </row>
        <row r="2835">
          <cell r="BT2835" t="str">
            <v>Tiszamogyorós</v>
          </cell>
        </row>
        <row r="2836">
          <cell r="BT2836" t="str">
            <v>Tiszanagyfalu</v>
          </cell>
        </row>
        <row r="2837">
          <cell r="BT2837" t="str">
            <v>Tiszanána</v>
          </cell>
        </row>
        <row r="2838">
          <cell r="BT2838" t="str">
            <v>Tiszaörs</v>
          </cell>
        </row>
        <row r="2839">
          <cell r="BT2839" t="str">
            <v>Tiszapalkonya</v>
          </cell>
        </row>
        <row r="2840">
          <cell r="BT2840" t="str">
            <v>Tiszapüspöki</v>
          </cell>
        </row>
        <row r="2841">
          <cell r="BT2841" t="str">
            <v>Tiszarád</v>
          </cell>
        </row>
        <row r="2842">
          <cell r="BT2842" t="str">
            <v>Tiszaroff</v>
          </cell>
        </row>
        <row r="2843">
          <cell r="BT2843" t="str">
            <v>Tiszasas</v>
          </cell>
        </row>
        <row r="2844">
          <cell r="BT2844" t="str">
            <v>Tiszasüly</v>
          </cell>
        </row>
        <row r="2845">
          <cell r="BT2845" t="str">
            <v>Tiszaszalka</v>
          </cell>
        </row>
        <row r="2846">
          <cell r="BT2846" t="str">
            <v>Tiszaszentimre</v>
          </cell>
        </row>
        <row r="2847">
          <cell r="BT2847" t="str">
            <v>Tiszaszentmárton</v>
          </cell>
        </row>
        <row r="2848">
          <cell r="BT2848" t="str">
            <v>Tiszasziget</v>
          </cell>
        </row>
        <row r="2849">
          <cell r="BT2849" t="str">
            <v>Tiszaszőlős</v>
          </cell>
        </row>
        <row r="2850">
          <cell r="BT2850" t="str">
            <v>Tiszatardos</v>
          </cell>
        </row>
        <row r="2851">
          <cell r="BT2851" t="str">
            <v>Tiszatarján</v>
          </cell>
        </row>
        <row r="2852">
          <cell r="BT2852" t="str">
            <v>Tiszatelek</v>
          </cell>
        </row>
        <row r="2853">
          <cell r="BT2853" t="str">
            <v>Tiszatenyő</v>
          </cell>
        </row>
        <row r="2854">
          <cell r="BT2854" t="str">
            <v>Tiszaug</v>
          </cell>
        </row>
        <row r="2855">
          <cell r="BT2855" t="str">
            <v>Tiszaújváros</v>
          </cell>
        </row>
        <row r="2856">
          <cell r="BT2856" t="str">
            <v>Tiszavalk</v>
          </cell>
        </row>
        <row r="2857">
          <cell r="BT2857" t="str">
            <v>Tiszavárkony</v>
          </cell>
        </row>
        <row r="2858">
          <cell r="BT2858" t="str">
            <v>Tiszavasvári</v>
          </cell>
        </row>
        <row r="2859">
          <cell r="BT2859" t="str">
            <v>Tiszavid</v>
          </cell>
        </row>
        <row r="2860">
          <cell r="BT2860" t="str">
            <v>Tisztaberek</v>
          </cell>
        </row>
        <row r="2861">
          <cell r="BT2861" t="str">
            <v>Tivadar</v>
          </cell>
        </row>
        <row r="2862">
          <cell r="BT2862" t="str">
            <v>Tóalmás</v>
          </cell>
        </row>
        <row r="2863">
          <cell r="BT2863" t="str">
            <v>Tófalu</v>
          </cell>
        </row>
        <row r="2864">
          <cell r="BT2864" t="str">
            <v>Tófej</v>
          </cell>
        </row>
        <row r="2865">
          <cell r="BT2865" t="str">
            <v>Tófű</v>
          </cell>
        </row>
        <row r="2866">
          <cell r="BT2866" t="str">
            <v>Tokaj</v>
          </cell>
        </row>
        <row r="2867">
          <cell r="BT2867" t="str">
            <v>Tokod</v>
          </cell>
        </row>
        <row r="2868">
          <cell r="BT2868" t="str">
            <v>Tokodaltáró</v>
          </cell>
        </row>
        <row r="2869">
          <cell r="BT2869" t="str">
            <v>Tokorcs</v>
          </cell>
        </row>
        <row r="2870">
          <cell r="BT2870" t="str">
            <v>Tolcsva</v>
          </cell>
        </row>
        <row r="2871">
          <cell r="BT2871" t="str">
            <v>Told</v>
          </cell>
        </row>
        <row r="2872">
          <cell r="BT2872" t="str">
            <v>Tolmács</v>
          </cell>
        </row>
        <row r="2873">
          <cell r="BT2873" t="str">
            <v>Tolna</v>
          </cell>
        </row>
        <row r="2874">
          <cell r="BT2874" t="str">
            <v>Tolnanémedi</v>
          </cell>
        </row>
        <row r="2875">
          <cell r="BT2875" t="str">
            <v>Tomajmonostora</v>
          </cell>
        </row>
        <row r="2876">
          <cell r="BT2876" t="str">
            <v>Tomor</v>
          </cell>
        </row>
        <row r="2877">
          <cell r="BT2877" t="str">
            <v>Tompa</v>
          </cell>
        </row>
        <row r="2878">
          <cell r="BT2878" t="str">
            <v>Tompaládony</v>
          </cell>
        </row>
        <row r="2879">
          <cell r="BT2879" t="str">
            <v>Tordas</v>
          </cell>
        </row>
        <row r="2880">
          <cell r="BT2880" t="str">
            <v>Tormafölde</v>
          </cell>
        </row>
        <row r="2881">
          <cell r="BT2881" t="str">
            <v>Tormás</v>
          </cell>
        </row>
        <row r="2882">
          <cell r="BT2882" t="str">
            <v>Tormásliget</v>
          </cell>
        </row>
        <row r="2883">
          <cell r="BT2883" t="str">
            <v>Tornabarakony</v>
          </cell>
        </row>
        <row r="2884">
          <cell r="BT2884" t="str">
            <v>Tornakápolna</v>
          </cell>
        </row>
        <row r="2885">
          <cell r="BT2885" t="str">
            <v>Tornanádaska</v>
          </cell>
        </row>
        <row r="2886">
          <cell r="BT2886" t="str">
            <v>Tornaszentandrás</v>
          </cell>
        </row>
        <row r="2887">
          <cell r="BT2887" t="str">
            <v>Tornaszentjakab</v>
          </cell>
        </row>
        <row r="2888">
          <cell r="BT2888" t="str">
            <v>Tornyiszentmiklós</v>
          </cell>
        </row>
        <row r="2889">
          <cell r="BT2889" t="str">
            <v>Tornyosnémeti</v>
          </cell>
        </row>
        <row r="2890">
          <cell r="BT2890" t="str">
            <v>Tornyospálca</v>
          </cell>
        </row>
        <row r="2891">
          <cell r="BT2891" t="str">
            <v>Torony</v>
          </cell>
        </row>
        <row r="2892">
          <cell r="BT2892" t="str">
            <v>Torvaj</v>
          </cell>
        </row>
        <row r="2893">
          <cell r="BT2893" t="str">
            <v>Tószeg</v>
          </cell>
        </row>
        <row r="2894">
          <cell r="BT2894" t="str">
            <v>Tótkomlós</v>
          </cell>
        </row>
        <row r="2895">
          <cell r="BT2895" t="str">
            <v>Tótszentgyörgy</v>
          </cell>
        </row>
        <row r="2896">
          <cell r="BT2896" t="str">
            <v>Tótszentmárton</v>
          </cell>
        </row>
        <row r="2897">
          <cell r="BT2897" t="str">
            <v>Tótszerdahely</v>
          </cell>
        </row>
        <row r="2898">
          <cell r="BT2898" t="str">
            <v>Tótújfalu</v>
          </cell>
        </row>
        <row r="2899">
          <cell r="BT2899" t="str">
            <v>Tótvázsony</v>
          </cell>
        </row>
        <row r="2900">
          <cell r="BT2900" t="str">
            <v>Tök</v>
          </cell>
        </row>
        <row r="2901">
          <cell r="BT2901" t="str">
            <v>Tököl</v>
          </cell>
        </row>
        <row r="2902">
          <cell r="BT2902" t="str">
            <v>Töltéstava</v>
          </cell>
        </row>
        <row r="2903">
          <cell r="BT2903" t="str">
            <v>Tömörd</v>
          </cell>
        </row>
        <row r="2904">
          <cell r="BT2904" t="str">
            <v>Tömörkény</v>
          </cell>
        </row>
        <row r="2905">
          <cell r="BT2905" t="str">
            <v>Törökbálint</v>
          </cell>
        </row>
        <row r="2906">
          <cell r="BT2906" t="str">
            <v>Törökkoppány</v>
          </cell>
        </row>
        <row r="2907">
          <cell r="BT2907" t="str">
            <v>Törökszentmiklós</v>
          </cell>
        </row>
        <row r="2908">
          <cell r="BT2908" t="str">
            <v>Törtel</v>
          </cell>
        </row>
        <row r="2909">
          <cell r="BT2909" t="str">
            <v>Töttös</v>
          </cell>
        </row>
        <row r="2910">
          <cell r="BT2910" t="str">
            <v>Trizs</v>
          </cell>
        </row>
        <row r="2911">
          <cell r="BT2911" t="str">
            <v>Tunyogmatolcs</v>
          </cell>
        </row>
        <row r="2912">
          <cell r="BT2912" t="str">
            <v>Tura</v>
          </cell>
        </row>
        <row r="2913">
          <cell r="BT2913" t="str">
            <v>Túristvándi</v>
          </cell>
        </row>
        <row r="2914">
          <cell r="BT2914" t="str">
            <v>Túrkeve</v>
          </cell>
        </row>
        <row r="2915">
          <cell r="BT2915" t="str">
            <v>Túrony</v>
          </cell>
        </row>
        <row r="2916">
          <cell r="BT2916" t="str">
            <v>Túrricse</v>
          </cell>
        </row>
        <row r="2917">
          <cell r="BT2917" t="str">
            <v>Tuzsér</v>
          </cell>
        </row>
        <row r="2918">
          <cell r="BT2918" t="str">
            <v>Türje</v>
          </cell>
        </row>
        <row r="2919">
          <cell r="BT2919" t="str">
            <v>Tüskevár</v>
          </cell>
        </row>
        <row r="2920">
          <cell r="BT2920" t="str">
            <v>Tyukod</v>
          </cell>
        </row>
        <row r="2921">
          <cell r="BT2921" t="str">
            <v>Udvar</v>
          </cell>
        </row>
        <row r="2922">
          <cell r="BT2922" t="str">
            <v>Udvari</v>
          </cell>
        </row>
        <row r="2923">
          <cell r="BT2923" t="str">
            <v>Ugod</v>
          </cell>
        </row>
        <row r="2924">
          <cell r="BT2924" t="str">
            <v>Újbarok</v>
          </cell>
        </row>
        <row r="2925">
          <cell r="BT2925" t="str">
            <v>Újcsanálos</v>
          </cell>
        </row>
        <row r="2926">
          <cell r="BT2926" t="str">
            <v>Újdombrád</v>
          </cell>
        </row>
        <row r="2927">
          <cell r="BT2927" t="str">
            <v>Újfehértó</v>
          </cell>
        </row>
        <row r="2928">
          <cell r="BT2928" t="str">
            <v>Újhartyán</v>
          </cell>
        </row>
        <row r="2929">
          <cell r="BT2929" t="str">
            <v>Újiráz</v>
          </cell>
        </row>
        <row r="2930">
          <cell r="BT2930" t="str">
            <v>Újireg</v>
          </cell>
        </row>
        <row r="2931">
          <cell r="BT2931" t="str">
            <v>Újkenéz</v>
          </cell>
        </row>
        <row r="2932">
          <cell r="BT2932" t="str">
            <v>Újkér</v>
          </cell>
        </row>
        <row r="2933">
          <cell r="BT2933" t="str">
            <v>Újkígyós</v>
          </cell>
        </row>
        <row r="2934">
          <cell r="BT2934" t="str">
            <v>Újlengyel</v>
          </cell>
        </row>
        <row r="2935">
          <cell r="BT2935" t="str">
            <v>Újléta</v>
          </cell>
        </row>
        <row r="2936">
          <cell r="BT2936" t="str">
            <v>Újlőrincfalva</v>
          </cell>
        </row>
        <row r="2937">
          <cell r="BT2937" t="str">
            <v>Újpetre</v>
          </cell>
        </row>
        <row r="2938">
          <cell r="BT2938" t="str">
            <v>Újrónafő</v>
          </cell>
        </row>
        <row r="2939">
          <cell r="BT2939" t="str">
            <v>Újsolt</v>
          </cell>
        </row>
        <row r="2940">
          <cell r="BT2940" t="str">
            <v>Újszalonta</v>
          </cell>
        </row>
        <row r="2941">
          <cell r="BT2941" t="str">
            <v>Újszász</v>
          </cell>
        </row>
        <row r="2942">
          <cell r="BT2942" t="str">
            <v>Újszentiván</v>
          </cell>
        </row>
        <row r="2943">
          <cell r="BT2943" t="str">
            <v>Újszentmargita</v>
          </cell>
        </row>
        <row r="2944">
          <cell r="BT2944" t="str">
            <v>Újszilvás</v>
          </cell>
        </row>
        <row r="2945">
          <cell r="BT2945" t="str">
            <v>Újtelek</v>
          </cell>
        </row>
        <row r="2946">
          <cell r="BT2946" t="str">
            <v>Újtikos</v>
          </cell>
        </row>
        <row r="2947">
          <cell r="BT2947" t="str">
            <v>Újudvar</v>
          </cell>
        </row>
        <row r="2948">
          <cell r="BT2948" t="str">
            <v>Újvárfalva</v>
          </cell>
        </row>
        <row r="2949">
          <cell r="BT2949" t="str">
            <v>Ukk</v>
          </cell>
        </row>
        <row r="2950">
          <cell r="BT2950" t="str">
            <v>Und</v>
          </cell>
        </row>
        <row r="2951">
          <cell r="BT2951" t="str">
            <v>Úny</v>
          </cell>
        </row>
        <row r="2952">
          <cell r="BT2952" t="str">
            <v>Uppony</v>
          </cell>
        </row>
        <row r="2953">
          <cell r="BT2953" t="str">
            <v>Ura</v>
          </cell>
        </row>
        <row r="2954">
          <cell r="BT2954" t="str">
            <v>Uraiújfalu</v>
          </cell>
        </row>
        <row r="2955">
          <cell r="BT2955" t="str">
            <v>Úrhida</v>
          </cell>
        </row>
        <row r="2956">
          <cell r="BT2956" t="str">
            <v>Úri</v>
          </cell>
        </row>
        <row r="2957">
          <cell r="BT2957" t="str">
            <v>Úrkút</v>
          </cell>
        </row>
        <row r="2958">
          <cell r="BT2958" t="str">
            <v>Uszka</v>
          </cell>
        </row>
        <row r="2959">
          <cell r="BT2959" t="str">
            <v>Uszód</v>
          </cell>
        </row>
        <row r="2960">
          <cell r="BT2960" t="str">
            <v>Uzsa</v>
          </cell>
        </row>
        <row r="2961">
          <cell r="BT2961" t="str">
            <v>Üllés</v>
          </cell>
        </row>
        <row r="2962">
          <cell r="BT2962" t="str">
            <v>Üllő</v>
          </cell>
        </row>
        <row r="2963">
          <cell r="BT2963" t="str">
            <v>Üröm</v>
          </cell>
        </row>
        <row r="2964">
          <cell r="BT2964" t="str">
            <v>Vác</v>
          </cell>
        </row>
        <row r="2965">
          <cell r="BT2965" t="str">
            <v>Vácduka</v>
          </cell>
        </row>
        <row r="2966">
          <cell r="BT2966" t="str">
            <v>Vácegres</v>
          </cell>
        </row>
        <row r="2967">
          <cell r="BT2967" t="str">
            <v>Váchartyán</v>
          </cell>
        </row>
        <row r="2968">
          <cell r="BT2968" t="str">
            <v>Váckisújfalu</v>
          </cell>
        </row>
        <row r="2969">
          <cell r="BT2969" t="str">
            <v>Vácrátót</v>
          </cell>
        </row>
        <row r="2970">
          <cell r="BT2970" t="str">
            <v>Vácszentlászló</v>
          </cell>
        </row>
        <row r="2971">
          <cell r="BT2971" t="str">
            <v>Vadna</v>
          </cell>
        </row>
        <row r="2972">
          <cell r="BT2972" t="str">
            <v>Vadosfa</v>
          </cell>
        </row>
        <row r="2973">
          <cell r="BT2973" t="str">
            <v>Vág</v>
          </cell>
        </row>
        <row r="2974">
          <cell r="BT2974" t="str">
            <v>Vágáshuta</v>
          </cell>
        </row>
        <row r="2975">
          <cell r="BT2975" t="str">
            <v>Vaja</v>
          </cell>
        </row>
        <row r="2976">
          <cell r="BT2976" t="str">
            <v>Vajdácska</v>
          </cell>
        </row>
        <row r="2977">
          <cell r="BT2977" t="str">
            <v>Vajszló</v>
          </cell>
        </row>
        <row r="2978">
          <cell r="BT2978" t="str">
            <v>Vajta</v>
          </cell>
        </row>
        <row r="2979">
          <cell r="BT2979" t="str">
            <v>Vál</v>
          </cell>
        </row>
        <row r="2980">
          <cell r="BT2980" t="str">
            <v>Valkó</v>
          </cell>
        </row>
        <row r="2981">
          <cell r="BT2981" t="str">
            <v>Valkonya</v>
          </cell>
        </row>
        <row r="2982">
          <cell r="BT2982" t="str">
            <v>Vállaj</v>
          </cell>
        </row>
        <row r="2983">
          <cell r="BT2983" t="str">
            <v>Vállus</v>
          </cell>
        </row>
        <row r="2984">
          <cell r="BT2984" t="str">
            <v>Vámosatya</v>
          </cell>
        </row>
        <row r="2985">
          <cell r="BT2985" t="str">
            <v>Vámoscsalád</v>
          </cell>
        </row>
        <row r="2986">
          <cell r="BT2986" t="str">
            <v>Vámosgyörk</v>
          </cell>
        </row>
        <row r="2987">
          <cell r="BT2987" t="str">
            <v>Vámosmikola</v>
          </cell>
        </row>
        <row r="2988">
          <cell r="BT2988" t="str">
            <v>Vámosoroszi</v>
          </cell>
        </row>
        <row r="2989">
          <cell r="BT2989" t="str">
            <v>Vámospércs</v>
          </cell>
        </row>
        <row r="2990">
          <cell r="BT2990" t="str">
            <v>Vámosújfalu</v>
          </cell>
        </row>
        <row r="2991">
          <cell r="BT2991" t="str">
            <v>Vámosszabadi</v>
          </cell>
        </row>
        <row r="2992">
          <cell r="BT2992" t="str">
            <v>Váncsod</v>
          </cell>
        </row>
        <row r="2993">
          <cell r="BT2993" t="str">
            <v>Vanyarc</v>
          </cell>
        </row>
        <row r="2994">
          <cell r="BT2994" t="str">
            <v>Vanyola</v>
          </cell>
        </row>
        <row r="2995">
          <cell r="BT2995" t="str">
            <v>Várad</v>
          </cell>
        </row>
        <row r="2996">
          <cell r="BT2996" t="str">
            <v>Váralja</v>
          </cell>
        </row>
        <row r="2997">
          <cell r="BT2997" t="str">
            <v>Varászló</v>
          </cell>
        </row>
        <row r="2998">
          <cell r="BT2998" t="str">
            <v>Váraszó</v>
          </cell>
        </row>
        <row r="2999">
          <cell r="BT2999" t="str">
            <v>Várbalog</v>
          </cell>
        </row>
        <row r="3000">
          <cell r="BT3000" t="str">
            <v>Varbó</v>
          </cell>
        </row>
        <row r="3001">
          <cell r="BT3001" t="str">
            <v>Varbóc</v>
          </cell>
        </row>
        <row r="3002">
          <cell r="BT3002" t="str">
            <v>Várda</v>
          </cell>
        </row>
        <row r="3003">
          <cell r="BT3003" t="str">
            <v>Várdomb</v>
          </cell>
        </row>
        <row r="3004">
          <cell r="BT3004" t="str">
            <v>Várfölde</v>
          </cell>
        </row>
        <row r="3005">
          <cell r="BT3005" t="str">
            <v>Varga</v>
          </cell>
        </row>
        <row r="3006">
          <cell r="BT3006" t="str">
            <v>Várgesztes</v>
          </cell>
        </row>
        <row r="3007">
          <cell r="BT3007" t="str">
            <v>Várkesző</v>
          </cell>
        </row>
        <row r="3008">
          <cell r="BT3008" t="str">
            <v>Várong</v>
          </cell>
        </row>
        <row r="3009">
          <cell r="BT3009" t="str">
            <v>Városföld</v>
          </cell>
        </row>
        <row r="3010">
          <cell r="BT3010" t="str">
            <v>Városlőd</v>
          </cell>
        </row>
        <row r="3011">
          <cell r="BT3011" t="str">
            <v>Várpalota</v>
          </cell>
        </row>
        <row r="3012">
          <cell r="BT3012" t="str">
            <v>Varsád</v>
          </cell>
        </row>
        <row r="3013">
          <cell r="BT3013" t="str">
            <v>Varsány</v>
          </cell>
        </row>
        <row r="3014">
          <cell r="BT3014" t="str">
            <v>Várvölgy</v>
          </cell>
        </row>
        <row r="3015">
          <cell r="BT3015" t="str">
            <v>Vasad</v>
          </cell>
        </row>
        <row r="3016">
          <cell r="BT3016" t="str">
            <v>Vasalja</v>
          </cell>
        </row>
        <row r="3017">
          <cell r="BT3017" t="str">
            <v>Vásárosbéc</v>
          </cell>
        </row>
        <row r="3018">
          <cell r="BT3018" t="str">
            <v>Vásárosdombó</v>
          </cell>
        </row>
        <row r="3019">
          <cell r="BT3019" t="str">
            <v>Vásárosfalu</v>
          </cell>
        </row>
        <row r="3020">
          <cell r="BT3020" t="str">
            <v>Vásárosmiske</v>
          </cell>
        </row>
        <row r="3021">
          <cell r="BT3021" t="str">
            <v>Vásárosnamény</v>
          </cell>
        </row>
        <row r="3022">
          <cell r="BT3022" t="str">
            <v>Vasasszonyfa</v>
          </cell>
        </row>
        <row r="3023">
          <cell r="BT3023" t="str">
            <v>Vasboldogasszony</v>
          </cell>
        </row>
        <row r="3024">
          <cell r="BT3024" t="str">
            <v>Vasegerszeg</v>
          </cell>
        </row>
        <row r="3025">
          <cell r="BT3025" t="str">
            <v>Vashosszúfalu</v>
          </cell>
        </row>
        <row r="3026">
          <cell r="BT3026" t="str">
            <v>Vaskeresztes</v>
          </cell>
        </row>
        <row r="3027">
          <cell r="BT3027" t="str">
            <v>Vaskút</v>
          </cell>
        </row>
        <row r="3028">
          <cell r="BT3028" t="str">
            <v>Vasmegyer</v>
          </cell>
        </row>
        <row r="3029">
          <cell r="BT3029" t="str">
            <v>Vaspör</v>
          </cell>
        </row>
        <row r="3030">
          <cell r="BT3030" t="str">
            <v>Vassurány</v>
          </cell>
        </row>
        <row r="3031">
          <cell r="BT3031" t="str">
            <v>Vasvár</v>
          </cell>
        </row>
        <row r="3032">
          <cell r="BT3032" t="str">
            <v>Vaszar</v>
          </cell>
        </row>
        <row r="3033">
          <cell r="BT3033" t="str">
            <v>Vászoly</v>
          </cell>
        </row>
        <row r="3034">
          <cell r="BT3034" t="str">
            <v>Vasszécseny</v>
          </cell>
        </row>
        <row r="3035">
          <cell r="BT3035" t="str">
            <v>Vasszentmihály</v>
          </cell>
        </row>
        <row r="3036">
          <cell r="BT3036" t="str">
            <v>Vasszilvágy</v>
          </cell>
        </row>
        <row r="3037">
          <cell r="BT3037" t="str">
            <v>Vát</v>
          </cell>
        </row>
        <row r="3038">
          <cell r="BT3038" t="str">
            <v>Vatta</v>
          </cell>
        </row>
        <row r="3039">
          <cell r="BT3039" t="str">
            <v>Vázsnok</v>
          </cell>
        </row>
        <row r="3040">
          <cell r="BT3040" t="str">
            <v>Vécs</v>
          </cell>
        </row>
        <row r="3041">
          <cell r="BT3041" t="str">
            <v>Vecsés</v>
          </cell>
        </row>
        <row r="3042">
          <cell r="BT3042" t="str">
            <v>Végegyháza</v>
          </cell>
        </row>
        <row r="3043">
          <cell r="BT3043" t="str">
            <v>Vejti</v>
          </cell>
        </row>
        <row r="3044">
          <cell r="BT3044" t="str">
            <v>Vékény</v>
          </cell>
        </row>
        <row r="3045">
          <cell r="BT3045" t="str">
            <v>Vekerd</v>
          </cell>
        </row>
        <row r="3046">
          <cell r="BT3046" t="str">
            <v>Velem</v>
          </cell>
        </row>
        <row r="3047">
          <cell r="BT3047" t="str">
            <v>Velemér</v>
          </cell>
        </row>
        <row r="3048">
          <cell r="BT3048" t="str">
            <v>Velence</v>
          </cell>
        </row>
        <row r="3049">
          <cell r="BT3049" t="str">
            <v>Velény</v>
          </cell>
        </row>
        <row r="3050">
          <cell r="BT3050" t="str">
            <v>Véménd</v>
          </cell>
        </row>
        <row r="3051">
          <cell r="BT3051" t="str">
            <v>Vének</v>
          </cell>
        </row>
        <row r="3052">
          <cell r="BT3052" t="str">
            <v>Vép</v>
          </cell>
        </row>
        <row r="3053">
          <cell r="BT3053" t="str">
            <v>Vereb</v>
          </cell>
        </row>
        <row r="3054">
          <cell r="BT3054" t="str">
            <v>Veresegyház</v>
          </cell>
        </row>
        <row r="3055">
          <cell r="BT3055" t="str">
            <v>Verőce</v>
          </cell>
        </row>
        <row r="3056">
          <cell r="BT3056" t="str">
            <v>Verpelét</v>
          </cell>
        </row>
        <row r="3057">
          <cell r="BT3057" t="str">
            <v>Verseg</v>
          </cell>
        </row>
        <row r="3058">
          <cell r="BT3058" t="str">
            <v>Versend</v>
          </cell>
        </row>
        <row r="3059">
          <cell r="BT3059" t="str">
            <v>Vértesacsa</v>
          </cell>
        </row>
        <row r="3060">
          <cell r="BT3060" t="str">
            <v>Vértesboglár</v>
          </cell>
        </row>
        <row r="3061">
          <cell r="BT3061" t="str">
            <v>Vérteskethely</v>
          </cell>
        </row>
        <row r="3062">
          <cell r="BT3062" t="str">
            <v>Vértessomló</v>
          </cell>
        </row>
        <row r="3063">
          <cell r="BT3063" t="str">
            <v>Vértestolna</v>
          </cell>
        </row>
        <row r="3064">
          <cell r="BT3064" t="str">
            <v>Vértesszőlős</v>
          </cell>
        </row>
        <row r="3065">
          <cell r="BT3065" t="str">
            <v>Vése</v>
          </cell>
        </row>
        <row r="3066">
          <cell r="BT3066" t="str">
            <v>Veszkény</v>
          </cell>
        </row>
        <row r="3067">
          <cell r="BT3067" t="str">
            <v>Veszprém</v>
          </cell>
        </row>
        <row r="3068">
          <cell r="BT3068" t="str">
            <v>Veszprémfajsz</v>
          </cell>
        </row>
        <row r="3069">
          <cell r="BT3069" t="str">
            <v>Veszprémgalsa</v>
          </cell>
        </row>
        <row r="3070">
          <cell r="BT3070" t="str">
            <v>Veszprémvarsány</v>
          </cell>
        </row>
        <row r="3071">
          <cell r="BT3071" t="str">
            <v>Vésztő</v>
          </cell>
        </row>
        <row r="3072">
          <cell r="BT3072" t="str">
            <v>Vezseny</v>
          </cell>
        </row>
        <row r="3073">
          <cell r="BT3073" t="str">
            <v>Vid</v>
          </cell>
        </row>
        <row r="3074">
          <cell r="BT3074" t="str">
            <v>Vigántpetend</v>
          </cell>
        </row>
        <row r="3075">
          <cell r="BT3075" t="str">
            <v>Villány</v>
          </cell>
        </row>
        <row r="3076">
          <cell r="BT3076" t="str">
            <v>Villánykövesd</v>
          </cell>
        </row>
        <row r="3077">
          <cell r="BT3077" t="str">
            <v>Vilmány</v>
          </cell>
        </row>
        <row r="3078">
          <cell r="BT3078" t="str">
            <v>Vilonya</v>
          </cell>
        </row>
        <row r="3079">
          <cell r="BT3079" t="str">
            <v>Vilyvitány</v>
          </cell>
        </row>
        <row r="3080">
          <cell r="BT3080" t="str">
            <v>Vinár</v>
          </cell>
        </row>
        <row r="3081">
          <cell r="BT3081" t="str">
            <v>Vindornyafok</v>
          </cell>
        </row>
        <row r="3082">
          <cell r="BT3082" t="str">
            <v>Vindornyalak</v>
          </cell>
        </row>
        <row r="3083">
          <cell r="BT3083" t="str">
            <v>Vindornyaszőlős</v>
          </cell>
        </row>
        <row r="3084">
          <cell r="BT3084" t="str">
            <v>Visegrád</v>
          </cell>
        </row>
        <row r="3085">
          <cell r="BT3085" t="str">
            <v>Visnye</v>
          </cell>
        </row>
        <row r="3086">
          <cell r="BT3086" t="str">
            <v>Visonta</v>
          </cell>
        </row>
        <row r="3087">
          <cell r="BT3087" t="str">
            <v>Viss</v>
          </cell>
        </row>
        <row r="3088">
          <cell r="BT3088" t="str">
            <v>Visz</v>
          </cell>
        </row>
        <row r="3089">
          <cell r="BT3089" t="str">
            <v>Viszák</v>
          </cell>
        </row>
        <row r="3090">
          <cell r="BT3090" t="str">
            <v>Viszló</v>
          </cell>
        </row>
        <row r="3091">
          <cell r="BT3091" t="str">
            <v>Visznek</v>
          </cell>
        </row>
        <row r="3092">
          <cell r="BT3092" t="str">
            <v>Vitnyéd</v>
          </cell>
        </row>
        <row r="3093">
          <cell r="BT3093" t="str">
            <v>Vízvár</v>
          </cell>
        </row>
        <row r="3094">
          <cell r="BT3094" t="str">
            <v>Vizslás</v>
          </cell>
        </row>
        <row r="3095">
          <cell r="BT3095" t="str">
            <v>Vizsoly</v>
          </cell>
        </row>
        <row r="3096">
          <cell r="BT3096" t="str">
            <v>Vokány</v>
          </cell>
        </row>
        <row r="3097">
          <cell r="BT3097" t="str">
            <v>Vonyarcvashegy</v>
          </cell>
        </row>
        <row r="3098">
          <cell r="BT3098" t="str">
            <v>Vöckönd</v>
          </cell>
        </row>
        <row r="3099">
          <cell r="BT3099" t="str">
            <v>Völcsej</v>
          </cell>
        </row>
        <row r="3100">
          <cell r="BT3100" t="str">
            <v>Vönöck</v>
          </cell>
        </row>
        <row r="3101">
          <cell r="BT3101" t="str">
            <v>Vöröstó</v>
          </cell>
        </row>
        <row r="3102">
          <cell r="BT3102" t="str">
            <v>Vörs</v>
          </cell>
        </row>
        <row r="3103">
          <cell r="BT3103" t="str">
            <v>Zabar</v>
          </cell>
        </row>
        <row r="3104">
          <cell r="BT3104" t="str">
            <v>Zádor</v>
          </cell>
        </row>
        <row r="3105">
          <cell r="BT3105" t="str">
            <v>Zádorfalva</v>
          </cell>
        </row>
        <row r="3106">
          <cell r="BT3106" t="str">
            <v>Zagyvarékas</v>
          </cell>
        </row>
        <row r="3107">
          <cell r="BT3107" t="str">
            <v>Zagyvaszántó</v>
          </cell>
        </row>
        <row r="3108">
          <cell r="BT3108" t="str">
            <v>Záhony</v>
          </cell>
        </row>
        <row r="3109">
          <cell r="BT3109" t="str">
            <v>Zajk</v>
          </cell>
        </row>
        <row r="3110">
          <cell r="BT3110" t="str">
            <v>Zajta</v>
          </cell>
        </row>
        <row r="3111">
          <cell r="BT3111" t="str">
            <v>Zákány</v>
          </cell>
        </row>
        <row r="3112">
          <cell r="BT3112" t="str">
            <v>Zákányfalu</v>
          </cell>
        </row>
        <row r="3113">
          <cell r="BT3113" t="str">
            <v>Zákányszék</v>
          </cell>
        </row>
        <row r="3114">
          <cell r="BT3114" t="str">
            <v>Zala</v>
          </cell>
        </row>
        <row r="3115">
          <cell r="BT3115" t="str">
            <v>Zalaapáti</v>
          </cell>
        </row>
        <row r="3116">
          <cell r="BT3116" t="str">
            <v>Zalabaksa</v>
          </cell>
        </row>
        <row r="3117">
          <cell r="BT3117" t="str">
            <v>Zalabér</v>
          </cell>
        </row>
        <row r="3118">
          <cell r="BT3118" t="str">
            <v>Zalaboldogfa</v>
          </cell>
        </row>
        <row r="3119">
          <cell r="BT3119" t="str">
            <v>Zalacsány</v>
          </cell>
        </row>
        <row r="3120">
          <cell r="BT3120" t="str">
            <v>Zalacséb</v>
          </cell>
        </row>
        <row r="3121">
          <cell r="BT3121" t="str">
            <v>Zalaegerszeg</v>
          </cell>
        </row>
        <row r="3122">
          <cell r="BT3122" t="str">
            <v>Zalaerdőd</v>
          </cell>
        </row>
        <row r="3123">
          <cell r="BT3123" t="str">
            <v>Zalagyömörő</v>
          </cell>
        </row>
        <row r="3124">
          <cell r="BT3124" t="str">
            <v>Zalahaláp</v>
          </cell>
        </row>
        <row r="3125">
          <cell r="BT3125" t="str">
            <v>Zalaháshágy</v>
          </cell>
        </row>
        <row r="3126">
          <cell r="BT3126" t="str">
            <v>Zalaigrice</v>
          </cell>
        </row>
        <row r="3127">
          <cell r="BT3127" t="str">
            <v>Zalaistvánd</v>
          </cell>
        </row>
        <row r="3128">
          <cell r="BT3128" t="str">
            <v>Zalakaros</v>
          </cell>
        </row>
        <row r="3129">
          <cell r="BT3129" t="str">
            <v>Zalakomár</v>
          </cell>
        </row>
        <row r="3130">
          <cell r="BT3130" t="str">
            <v>Zalaköveskút</v>
          </cell>
        </row>
        <row r="3131">
          <cell r="BT3131" t="str">
            <v>Zalalövő</v>
          </cell>
        </row>
        <row r="3132">
          <cell r="BT3132" t="str">
            <v>Zalameggyes</v>
          </cell>
        </row>
        <row r="3133">
          <cell r="BT3133" t="str">
            <v>Zalamerenye</v>
          </cell>
        </row>
        <row r="3134">
          <cell r="BT3134" t="str">
            <v>Zalasárszeg</v>
          </cell>
        </row>
        <row r="3135">
          <cell r="BT3135" t="str">
            <v>Zalaszabar</v>
          </cell>
        </row>
        <row r="3136">
          <cell r="BT3136" t="str">
            <v>Zalaszántó</v>
          </cell>
        </row>
        <row r="3137">
          <cell r="BT3137" t="str">
            <v>Zalaszegvár</v>
          </cell>
        </row>
        <row r="3138">
          <cell r="BT3138" t="str">
            <v>Zalaszentbalázs</v>
          </cell>
        </row>
        <row r="3139">
          <cell r="BT3139" t="str">
            <v>Zalaszentgrót</v>
          </cell>
        </row>
        <row r="3140">
          <cell r="BT3140" t="str">
            <v>Zalaszentgyörgy</v>
          </cell>
        </row>
        <row r="3141">
          <cell r="BT3141" t="str">
            <v>Zalaszentiván</v>
          </cell>
        </row>
        <row r="3142">
          <cell r="BT3142" t="str">
            <v>Zalaszentjakab</v>
          </cell>
        </row>
        <row r="3143">
          <cell r="BT3143" t="str">
            <v>Zalaszentlászló</v>
          </cell>
        </row>
        <row r="3144">
          <cell r="BT3144" t="str">
            <v>Zalaszentlőrinc</v>
          </cell>
        </row>
        <row r="3145">
          <cell r="BT3145" t="str">
            <v>Zalaszentmárton</v>
          </cell>
        </row>
        <row r="3146">
          <cell r="BT3146" t="str">
            <v>Zalaszentmihály</v>
          </cell>
        </row>
        <row r="3147">
          <cell r="BT3147" t="str">
            <v>Zalaszombatfa</v>
          </cell>
        </row>
        <row r="3148">
          <cell r="BT3148" t="str">
            <v>Zaláta</v>
          </cell>
        </row>
        <row r="3149">
          <cell r="BT3149" t="str">
            <v>Zalatárnok</v>
          </cell>
        </row>
        <row r="3150">
          <cell r="BT3150" t="str">
            <v>Zalaújlak</v>
          </cell>
        </row>
        <row r="3151">
          <cell r="BT3151" t="str">
            <v>Zalavár</v>
          </cell>
        </row>
        <row r="3152">
          <cell r="BT3152" t="str">
            <v>Zalavég</v>
          </cell>
        </row>
        <row r="3153">
          <cell r="BT3153" t="str">
            <v>Zalkod</v>
          </cell>
        </row>
        <row r="3154">
          <cell r="BT3154" t="str">
            <v>Zamárdi</v>
          </cell>
        </row>
        <row r="3155">
          <cell r="BT3155" t="str">
            <v>Zámoly</v>
          </cell>
        </row>
        <row r="3156">
          <cell r="BT3156" t="str">
            <v>Zánka</v>
          </cell>
        </row>
        <row r="3157">
          <cell r="BT3157" t="str">
            <v>Zaránk</v>
          </cell>
        </row>
        <row r="3158">
          <cell r="BT3158" t="str">
            <v>Závod</v>
          </cell>
        </row>
        <row r="3159">
          <cell r="BT3159" t="str">
            <v>Zebecke</v>
          </cell>
        </row>
        <row r="3160">
          <cell r="BT3160" t="str">
            <v>Zebegény</v>
          </cell>
        </row>
        <row r="3161">
          <cell r="BT3161" t="str">
            <v>Zemplénagárd</v>
          </cell>
        </row>
        <row r="3162">
          <cell r="BT3162" t="str">
            <v>Zengővárkony</v>
          </cell>
        </row>
        <row r="3163">
          <cell r="BT3163" t="str">
            <v>Zichyújfalu</v>
          </cell>
        </row>
        <row r="3164">
          <cell r="BT3164" t="str">
            <v>Zics</v>
          </cell>
        </row>
        <row r="3165">
          <cell r="BT3165" t="str">
            <v>Ziliz</v>
          </cell>
        </row>
        <row r="3166">
          <cell r="BT3166" t="str">
            <v>Zimány</v>
          </cell>
        </row>
        <row r="3167">
          <cell r="BT3167" t="str">
            <v>Zirc</v>
          </cell>
        </row>
        <row r="3168">
          <cell r="BT3168" t="str">
            <v>Zók</v>
          </cell>
        </row>
        <row r="3169">
          <cell r="BT3169" t="str">
            <v>Zomba</v>
          </cell>
        </row>
        <row r="3170">
          <cell r="BT3170" t="str">
            <v>Zubogy</v>
          </cell>
        </row>
        <row r="3171">
          <cell r="BT3171" t="str">
            <v>Zsadány</v>
          </cell>
        </row>
        <row r="3172">
          <cell r="BT3172" t="str">
            <v>Zsáka</v>
          </cell>
        </row>
        <row r="3173">
          <cell r="BT3173" t="str">
            <v>Zsámbék</v>
          </cell>
        </row>
        <row r="3174">
          <cell r="BT3174" t="str">
            <v>Zsámbok</v>
          </cell>
        </row>
        <row r="3175">
          <cell r="BT3175" t="str">
            <v>Zsana</v>
          </cell>
        </row>
        <row r="3176">
          <cell r="BT3176" t="str">
            <v>Zsarolyán</v>
          </cell>
        </row>
        <row r="3177">
          <cell r="BT3177" t="str">
            <v>Zsebeháza</v>
          </cell>
        </row>
        <row r="3178">
          <cell r="BT3178" t="str">
            <v>Zsédeny</v>
          </cell>
        </row>
        <row r="3179">
          <cell r="BT3179" t="str">
            <v>Zselickisfalud</v>
          </cell>
        </row>
        <row r="3180">
          <cell r="BT3180" t="str">
            <v>Zselickislak</v>
          </cell>
        </row>
        <row r="3181">
          <cell r="BT3181" t="str">
            <v>Zselicszentpál</v>
          </cell>
        </row>
        <row r="3182">
          <cell r="BT3182" t="str">
            <v>Zsennye</v>
          </cell>
        </row>
        <row r="3183">
          <cell r="BT3183" t="str">
            <v>Zsira</v>
          </cell>
        </row>
        <row r="3184">
          <cell r="BT3184" t="str">
            <v>Zsombó</v>
          </cell>
        </row>
        <row r="3185">
          <cell r="BT3185" t="str">
            <v>Zsujta</v>
          </cell>
        </row>
        <row r="3186">
          <cell r="BT3186" t="str">
            <v>Zsurk</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L51"/>
  <sheetViews>
    <sheetView tabSelected="1" view="pageLayout" topLeftCell="A3" zoomScaleNormal="75" zoomScaleSheetLayoutView="89" workbookViewId="0">
      <selection activeCell="G9" sqref="G9"/>
    </sheetView>
  </sheetViews>
  <sheetFormatPr defaultColWidth="9.109375" defaultRowHeight="13.2" x14ac:dyDescent="0.25"/>
  <cols>
    <col min="1" max="1" width="40.44140625" style="121" customWidth="1"/>
    <col min="2" max="4" width="17.109375" style="111" customWidth="1"/>
    <col min="5" max="5" width="20.44140625" style="111" customWidth="1"/>
    <col min="6" max="16384" width="9.109375" style="111"/>
  </cols>
  <sheetData>
    <row r="1" spans="1:5" ht="16.2" hidden="1" thickBot="1" x14ac:dyDescent="0.35">
      <c r="A1" s="110"/>
    </row>
    <row r="2" spans="1:5" ht="16.2" hidden="1" thickBot="1" x14ac:dyDescent="0.35">
      <c r="A2" s="110"/>
    </row>
    <row r="3" spans="1:5" s="112" customFormat="1" ht="56.25" customHeight="1" thickBot="1" x14ac:dyDescent="0.3">
      <c r="A3" s="570" t="s">
        <v>643</v>
      </c>
      <c r="B3" s="457" t="s">
        <v>749</v>
      </c>
      <c r="C3" s="458" t="s">
        <v>1077</v>
      </c>
      <c r="D3" s="457" t="s">
        <v>1078</v>
      </c>
    </row>
    <row r="4" spans="1:5" ht="30" x14ac:dyDescent="0.25">
      <c r="A4" s="568" t="s">
        <v>34</v>
      </c>
      <c r="B4" s="569">
        <v>1390081</v>
      </c>
      <c r="C4" s="571">
        <v>1525115</v>
      </c>
      <c r="D4" s="572">
        <v>1191528</v>
      </c>
    </row>
    <row r="5" spans="1:5" ht="30" x14ac:dyDescent="0.25">
      <c r="A5" s="443" t="s">
        <v>35</v>
      </c>
      <c r="B5" s="444">
        <v>881393</v>
      </c>
      <c r="C5" s="492">
        <v>1036146</v>
      </c>
      <c r="D5" s="444">
        <v>287821</v>
      </c>
    </row>
    <row r="6" spans="1:5" ht="21.75" customHeight="1" x14ac:dyDescent="0.25">
      <c r="A6" s="443" t="s">
        <v>36</v>
      </c>
      <c r="B6" s="444">
        <v>1306400</v>
      </c>
      <c r="C6" s="492">
        <v>1413875</v>
      </c>
      <c r="D6" s="444">
        <v>1516700</v>
      </c>
    </row>
    <row r="7" spans="1:5" ht="30" customHeight="1" x14ac:dyDescent="0.25">
      <c r="A7" s="443" t="s">
        <v>37</v>
      </c>
      <c r="B7" s="444">
        <v>481227</v>
      </c>
      <c r="C7" s="492">
        <v>483485</v>
      </c>
      <c r="D7" s="444">
        <v>600704</v>
      </c>
    </row>
    <row r="8" spans="1:5" ht="30.75" customHeight="1" x14ac:dyDescent="0.25">
      <c r="A8" s="443" t="s">
        <v>38</v>
      </c>
      <c r="B8" s="444">
        <v>27223</v>
      </c>
      <c r="C8" s="492">
        <v>38023</v>
      </c>
      <c r="D8" s="444">
        <v>2000</v>
      </c>
    </row>
    <row r="9" spans="1:5" ht="27" customHeight="1" x14ac:dyDescent="0.25">
      <c r="A9" s="445" t="s">
        <v>39</v>
      </c>
      <c r="B9" s="444">
        <v>32400</v>
      </c>
      <c r="C9" s="492">
        <v>74462</v>
      </c>
      <c r="D9" s="444">
        <f>11855+4983</f>
        <v>16838</v>
      </c>
    </row>
    <row r="10" spans="1:5" ht="35.25" customHeight="1" x14ac:dyDescent="0.25">
      <c r="A10" s="445" t="s">
        <v>40</v>
      </c>
      <c r="B10" s="444">
        <v>58313</v>
      </c>
      <c r="C10" s="492">
        <v>58103</v>
      </c>
      <c r="D10" s="444">
        <v>100873</v>
      </c>
      <c r="E10" s="254"/>
    </row>
    <row r="11" spans="1:5" s="116" customFormat="1" ht="24" customHeight="1" x14ac:dyDescent="0.3">
      <c r="A11" s="446" t="s">
        <v>41</v>
      </c>
      <c r="B11" s="447">
        <f>SUM(B4:B10)</f>
        <v>4177037</v>
      </c>
      <c r="C11" s="440">
        <f>SUM(C4:C10)</f>
        <v>4629209</v>
      </c>
      <c r="D11" s="483">
        <f>SUM(D4:D10)</f>
        <v>3716464</v>
      </c>
      <c r="E11" s="157"/>
    </row>
    <row r="12" spans="1:5" s="116" customFormat="1" ht="24" customHeight="1" x14ac:dyDescent="0.3">
      <c r="A12" s="448" t="s">
        <v>42</v>
      </c>
      <c r="B12" s="483"/>
      <c r="C12" s="493"/>
      <c r="D12" s="483"/>
    </row>
    <row r="13" spans="1:5" ht="48.75" customHeight="1" x14ac:dyDescent="0.25">
      <c r="A13" s="443" t="s">
        <v>674</v>
      </c>
      <c r="B13" s="444">
        <v>554068</v>
      </c>
      <c r="C13" s="492">
        <v>765083</v>
      </c>
      <c r="D13" s="444">
        <v>682920</v>
      </c>
    </row>
    <row r="14" spans="1:5" ht="48.75" customHeight="1" x14ac:dyDescent="0.25">
      <c r="A14" s="443" t="s">
        <v>43</v>
      </c>
      <c r="B14" s="444"/>
      <c r="C14" s="492">
        <v>7419</v>
      </c>
      <c r="D14" s="444">
        <v>8600</v>
      </c>
    </row>
    <row r="15" spans="1:5" s="116" customFormat="1" ht="33" customHeight="1" x14ac:dyDescent="0.3">
      <c r="A15" s="446" t="s">
        <v>44</v>
      </c>
      <c r="B15" s="447">
        <f>B13+B14</f>
        <v>554068</v>
      </c>
      <c r="C15" s="440">
        <f>C13+C14</f>
        <v>772502</v>
      </c>
      <c r="D15" s="447">
        <f>D13+D14</f>
        <v>691520</v>
      </c>
    </row>
    <row r="16" spans="1:5" s="116" customFormat="1" ht="18" customHeight="1" x14ac:dyDescent="0.3">
      <c r="A16" s="449" t="s">
        <v>45</v>
      </c>
      <c r="B16" s="450">
        <f>B11+B15</f>
        <v>4731105</v>
      </c>
      <c r="C16" s="441">
        <f>C11+C15</f>
        <v>5401711</v>
      </c>
      <c r="D16" s="450">
        <f>D11+D15</f>
        <v>4407984</v>
      </c>
      <c r="E16" s="157"/>
    </row>
    <row r="17" spans="1:12" s="116" customFormat="1" ht="14.25" customHeight="1" x14ac:dyDescent="0.3">
      <c r="A17" s="449"/>
      <c r="B17" s="483"/>
      <c r="C17" s="493"/>
      <c r="D17" s="444"/>
      <c r="E17" s="115"/>
      <c r="F17" s="115"/>
      <c r="G17" s="115"/>
      <c r="H17" s="115"/>
      <c r="I17" s="115"/>
      <c r="J17" s="115"/>
      <c r="K17" s="115"/>
      <c r="L17" s="115"/>
    </row>
    <row r="18" spans="1:12" s="118" customFormat="1" ht="20.100000000000001" customHeight="1" x14ac:dyDescent="0.3">
      <c r="A18" s="446" t="s">
        <v>46</v>
      </c>
      <c r="B18" s="447">
        <f>SUM(B19:B22)</f>
        <v>2415305</v>
      </c>
      <c r="C18" s="440">
        <f>SUM(C19:C22)</f>
        <v>2713984</v>
      </c>
      <c r="D18" s="483">
        <f>SUM(D19:D21)</f>
        <v>2358416</v>
      </c>
      <c r="E18" s="117"/>
      <c r="F18" s="117"/>
      <c r="G18" s="117"/>
      <c r="H18" s="117"/>
      <c r="I18" s="117"/>
      <c r="J18" s="117"/>
      <c r="K18" s="117"/>
      <c r="L18" s="117"/>
    </row>
    <row r="19" spans="1:12" s="118" customFormat="1" ht="20.100000000000001" customHeight="1" x14ac:dyDescent="0.25">
      <c r="A19" s="443" t="s">
        <v>47</v>
      </c>
      <c r="B19" s="444">
        <v>1620204</v>
      </c>
      <c r="C19" s="492">
        <v>1872803</v>
      </c>
      <c r="D19" s="444">
        <f>1526114+2000+7014+4983</f>
        <v>1540111</v>
      </c>
      <c r="E19" s="117"/>
      <c r="F19" s="117"/>
      <c r="G19" s="117"/>
      <c r="H19" s="117"/>
      <c r="I19" s="117"/>
      <c r="J19" s="117"/>
      <c r="K19" s="117"/>
      <c r="L19" s="117"/>
    </row>
    <row r="20" spans="1:12" s="118" customFormat="1" ht="20.100000000000001" customHeight="1" x14ac:dyDescent="0.25">
      <c r="A20" s="443" t="s">
        <v>48</v>
      </c>
      <c r="B20" s="444">
        <v>366800</v>
      </c>
      <c r="C20" s="492">
        <v>377373</v>
      </c>
      <c r="D20" s="444">
        <v>363855</v>
      </c>
      <c r="E20" s="117"/>
      <c r="F20" s="117"/>
      <c r="G20" s="117"/>
      <c r="H20" s="117"/>
      <c r="I20" s="117"/>
      <c r="J20" s="117"/>
      <c r="K20" s="117"/>
      <c r="L20" s="117"/>
    </row>
    <row r="21" spans="1:12" s="116" customFormat="1" ht="20.100000000000001" customHeight="1" x14ac:dyDescent="0.25">
      <c r="A21" s="443" t="s">
        <v>49</v>
      </c>
      <c r="B21" s="444">
        <v>428301</v>
      </c>
      <c r="C21" s="492">
        <v>463808</v>
      </c>
      <c r="D21" s="444">
        <v>454450</v>
      </c>
      <c r="E21" s="119"/>
      <c r="F21" s="119"/>
      <c r="G21" s="119"/>
      <c r="H21" s="115"/>
      <c r="I21" s="115"/>
      <c r="J21" s="115"/>
      <c r="K21" s="115"/>
      <c r="L21" s="115"/>
    </row>
    <row r="22" spans="1:12" ht="13.5" customHeight="1" x14ac:dyDescent="0.25">
      <c r="A22" s="443"/>
      <c r="B22" s="444"/>
      <c r="C22" s="492"/>
      <c r="D22" s="444"/>
    </row>
    <row r="23" spans="1:12" s="116" customFormat="1" ht="20.100000000000001" customHeight="1" x14ac:dyDescent="0.3">
      <c r="A23" s="446" t="s">
        <v>50</v>
      </c>
      <c r="B23" s="447">
        <f>SUM(B24:B26)</f>
        <v>1935775</v>
      </c>
      <c r="C23" s="440">
        <f>SUM(C24:C26)</f>
        <v>2506193</v>
      </c>
      <c r="D23" s="447">
        <f>SUM(D24:D26)</f>
        <v>1708268</v>
      </c>
    </row>
    <row r="24" spans="1:12" ht="20.100000000000001" customHeight="1" x14ac:dyDescent="0.25">
      <c r="A24" s="443" t="s">
        <v>51</v>
      </c>
      <c r="B24" s="444">
        <v>1831724</v>
      </c>
      <c r="C24" s="492">
        <v>2400358</v>
      </c>
      <c r="D24" s="444">
        <f>1600324+5000</f>
        <v>1605324</v>
      </c>
    </row>
    <row r="25" spans="1:12" s="116" customFormat="1" ht="20.100000000000001" customHeight="1" x14ac:dyDescent="0.25">
      <c r="A25" s="443" t="s">
        <v>52</v>
      </c>
      <c r="B25" s="444">
        <v>10075</v>
      </c>
      <c r="C25" s="492">
        <v>14088</v>
      </c>
      <c r="D25" s="444">
        <v>9719</v>
      </c>
    </row>
    <row r="26" spans="1:12" ht="20.100000000000001" customHeight="1" x14ac:dyDescent="0.25">
      <c r="A26" s="443" t="s">
        <v>53</v>
      </c>
      <c r="B26" s="444">
        <v>93976</v>
      </c>
      <c r="C26" s="492">
        <v>91747</v>
      </c>
      <c r="D26" s="444">
        <v>93225</v>
      </c>
    </row>
    <row r="27" spans="1:12" ht="12.75" customHeight="1" x14ac:dyDescent="0.3">
      <c r="A27" s="446"/>
      <c r="B27" s="444"/>
      <c r="C27" s="492"/>
      <c r="D27" s="444"/>
    </row>
    <row r="28" spans="1:12" s="116" customFormat="1" ht="20.100000000000001" customHeight="1" x14ac:dyDescent="0.3">
      <c r="A28" s="446" t="s">
        <v>54</v>
      </c>
      <c r="B28" s="447">
        <f>SUM(B29:B30)</f>
        <v>261290</v>
      </c>
      <c r="C28" s="440">
        <f>SUM(C29:C30)</f>
        <v>55380</v>
      </c>
      <c r="D28" s="447">
        <f>SUM(D29:D30)</f>
        <v>120755</v>
      </c>
    </row>
    <row r="29" spans="1:12" s="116" customFormat="1" ht="20.100000000000001" customHeight="1" x14ac:dyDescent="0.25">
      <c r="A29" s="443" t="s">
        <v>55</v>
      </c>
      <c r="B29" s="444">
        <v>224639</v>
      </c>
      <c r="C29" s="492">
        <v>22092</v>
      </c>
      <c r="D29" s="444">
        <v>80004</v>
      </c>
    </row>
    <row r="30" spans="1:12" s="116" customFormat="1" ht="20.100000000000001" customHeight="1" x14ac:dyDescent="0.25">
      <c r="A30" s="443" t="s">
        <v>56</v>
      </c>
      <c r="B30" s="444">
        <f>B36</f>
        <v>36651</v>
      </c>
      <c r="C30" s="492">
        <v>33288</v>
      </c>
      <c r="D30" s="444">
        <f>D36</f>
        <v>40751</v>
      </c>
    </row>
    <row r="31" spans="1:12" s="116" customFormat="1" ht="23.25" customHeight="1" x14ac:dyDescent="0.3">
      <c r="A31" s="446" t="s">
        <v>57</v>
      </c>
      <c r="B31" s="447">
        <f>SUM(B28,B23,B18)</f>
        <v>4612370</v>
      </c>
      <c r="C31" s="440">
        <f>SUM(C28,C23,C18)</f>
        <v>5275557</v>
      </c>
      <c r="D31" s="447">
        <f>SUM(D28,D23,D18)</f>
        <v>4187439</v>
      </c>
    </row>
    <row r="32" spans="1:12" ht="20.100000000000001" customHeight="1" x14ac:dyDescent="0.25">
      <c r="A32" s="443" t="s">
        <v>58</v>
      </c>
      <c r="B32" s="444">
        <v>83333</v>
      </c>
      <c r="C32" s="492">
        <v>83333</v>
      </c>
      <c r="D32" s="444">
        <v>174242</v>
      </c>
    </row>
    <row r="33" spans="1:5" ht="28.5" customHeight="1" x14ac:dyDescent="0.25">
      <c r="A33" s="443" t="s">
        <v>734</v>
      </c>
      <c r="B33" s="444">
        <v>35402</v>
      </c>
      <c r="C33" s="492">
        <v>42821</v>
      </c>
      <c r="D33" s="444">
        <v>46303</v>
      </c>
    </row>
    <row r="34" spans="1:5" s="116" customFormat="1" ht="21.75" customHeight="1" x14ac:dyDescent="0.3">
      <c r="A34" s="446" t="s">
        <v>59</v>
      </c>
      <c r="B34" s="447">
        <f>SUM(B32:B33)</f>
        <v>118735</v>
      </c>
      <c r="C34" s="440">
        <f>SUM(C32:C33)</f>
        <v>126154</v>
      </c>
      <c r="D34" s="447">
        <f>SUM(D32:D33)</f>
        <v>220545</v>
      </c>
    </row>
    <row r="35" spans="1:5" s="116" customFormat="1" ht="20.100000000000001" customHeight="1" x14ac:dyDescent="0.3">
      <c r="A35" s="449" t="s">
        <v>60</v>
      </c>
      <c r="B35" s="450">
        <f>SUM(B31,B34)</f>
        <v>4731105</v>
      </c>
      <c r="C35" s="441">
        <f>SUM(C31,C34)</f>
        <v>5401711</v>
      </c>
      <c r="D35" s="450">
        <f>SUM(D31,D34)</f>
        <v>4407984</v>
      </c>
      <c r="E35" s="157"/>
    </row>
    <row r="36" spans="1:5" s="118" customFormat="1" ht="20.100000000000001" customHeight="1" x14ac:dyDescent="0.25">
      <c r="A36" s="451" t="s">
        <v>61</v>
      </c>
      <c r="B36" s="452">
        <f>SUM(B37:B48)</f>
        <v>36651</v>
      </c>
      <c r="C36" s="442">
        <f>SUM(C37:C48)</f>
        <v>31283</v>
      </c>
      <c r="D36" s="452">
        <f>SUM(D37:D48)</f>
        <v>40751</v>
      </c>
    </row>
    <row r="37" spans="1:5" s="118" customFormat="1" ht="17.25" customHeight="1" x14ac:dyDescent="0.25">
      <c r="A37" s="453" t="s">
        <v>62</v>
      </c>
      <c r="B37" s="444">
        <v>390</v>
      </c>
      <c r="C37" s="492">
        <v>390</v>
      </c>
      <c r="D37" s="444">
        <v>800</v>
      </c>
    </row>
    <row r="38" spans="1:5" s="118" customFormat="1" ht="15" customHeight="1" x14ac:dyDescent="0.25">
      <c r="A38" s="453" t="s">
        <v>63</v>
      </c>
      <c r="B38" s="444">
        <v>6701</v>
      </c>
      <c r="C38" s="492">
        <v>6701</v>
      </c>
      <c r="D38" s="444">
        <v>7061</v>
      </c>
    </row>
    <row r="39" spans="1:5" s="118" customFormat="1" ht="17.25" customHeight="1" x14ac:dyDescent="0.25">
      <c r="A39" s="453" t="s">
        <v>64</v>
      </c>
      <c r="B39" s="444">
        <v>5000</v>
      </c>
      <c r="C39" s="492">
        <v>2620</v>
      </c>
      <c r="D39" s="444">
        <v>5000</v>
      </c>
    </row>
    <row r="40" spans="1:5" ht="15" x14ac:dyDescent="0.25">
      <c r="A40" s="453" t="s">
        <v>65</v>
      </c>
      <c r="B40" s="444">
        <v>13736</v>
      </c>
      <c r="C40" s="492">
        <v>13736</v>
      </c>
      <c r="D40" s="444">
        <v>16483</v>
      </c>
    </row>
    <row r="41" spans="1:5" ht="15" x14ac:dyDescent="0.25">
      <c r="A41" s="453" t="s">
        <v>66</v>
      </c>
      <c r="B41" s="444">
        <v>3000</v>
      </c>
      <c r="C41" s="492">
        <v>2700</v>
      </c>
      <c r="D41" s="444">
        <v>3000</v>
      </c>
    </row>
    <row r="42" spans="1:5" ht="15" x14ac:dyDescent="0.25">
      <c r="A42" s="453" t="s">
        <v>67</v>
      </c>
      <c r="B42" s="444">
        <v>4000</v>
      </c>
      <c r="C42" s="492">
        <v>1041</v>
      </c>
      <c r="D42" s="444">
        <v>4000</v>
      </c>
    </row>
    <row r="43" spans="1:5" ht="15" x14ac:dyDescent="0.25">
      <c r="A43" s="453" t="s">
        <v>783</v>
      </c>
      <c r="B43" s="444"/>
      <c r="C43" s="492">
        <v>1437</v>
      </c>
      <c r="D43" s="444"/>
    </row>
    <row r="44" spans="1:5" ht="15" x14ac:dyDescent="0.25">
      <c r="A44" s="453" t="s">
        <v>1121</v>
      </c>
      <c r="B44" s="444"/>
      <c r="C44" s="492">
        <v>0</v>
      </c>
      <c r="D44" s="444">
        <v>1082</v>
      </c>
    </row>
    <row r="45" spans="1:5" ht="28.5" customHeight="1" x14ac:dyDescent="0.25">
      <c r="A45" s="453" t="s">
        <v>780</v>
      </c>
      <c r="B45" s="444"/>
      <c r="C45" s="492">
        <v>670</v>
      </c>
      <c r="D45" s="444"/>
    </row>
    <row r="46" spans="1:5" ht="27.6" x14ac:dyDescent="0.25">
      <c r="A46" s="453" t="s">
        <v>781</v>
      </c>
      <c r="B46" s="444">
        <v>892</v>
      </c>
      <c r="C46" s="492">
        <v>892</v>
      </c>
      <c r="D46" s="444">
        <v>892</v>
      </c>
    </row>
    <row r="47" spans="1:5" ht="27.6" x14ac:dyDescent="0.25">
      <c r="A47" s="453" t="s">
        <v>782</v>
      </c>
      <c r="B47" s="444">
        <v>1560</v>
      </c>
      <c r="C47" s="492">
        <v>1096</v>
      </c>
      <c r="D47" s="444">
        <v>1096</v>
      </c>
    </row>
    <row r="48" spans="1:5" ht="28.2" thickBot="1" x14ac:dyDescent="0.3">
      <c r="A48" s="454" t="s">
        <v>68</v>
      </c>
      <c r="B48" s="455">
        <v>1372</v>
      </c>
      <c r="C48" s="573">
        <v>0</v>
      </c>
      <c r="D48" s="455">
        <v>1337</v>
      </c>
    </row>
    <row r="49" spans="1:4" ht="15" x14ac:dyDescent="0.25">
      <c r="A49" s="295"/>
      <c r="B49" s="296"/>
      <c r="C49" s="296"/>
      <c r="D49" s="296">
        <f>D16-D35</f>
        <v>0</v>
      </c>
    </row>
    <row r="50" spans="1:4" ht="15" x14ac:dyDescent="0.25">
      <c r="A50" s="120"/>
      <c r="B50" s="113"/>
      <c r="C50" s="113"/>
      <c r="D50" s="113"/>
    </row>
    <row r="51" spans="1:4" ht="15" x14ac:dyDescent="0.25">
      <c r="A51" s="120"/>
      <c r="B51" s="113"/>
      <c r="C51" s="113"/>
      <c r="D51" s="113"/>
    </row>
  </sheetData>
  <sheetProtection selectLockedCells="1" selectUnlockedCells="1"/>
  <phoneticPr fontId="28" type="noConversion"/>
  <printOptions horizontalCentered="1"/>
  <pageMargins left="0.4597222222222222" right="0.57986111111111116" top="1.1201388888888888" bottom="0.98402777777777772" header="0.45" footer="0.51180555555555551"/>
  <pageSetup paperSize="9" scale="59" firstPageNumber="0" orientation="portrait" r:id="rId1"/>
  <headerFooter alignWithMargins="0">
    <oddHeader>&amp;C&amp;"Arial,Félkövér"&amp;12AZ ÖNKORMÁNYZAT 2016. ÉVI FŐÖSSZESÍTŐJE
1. melléklet
a 8/2016. (II.26.) rendelethez
&amp;R
&amp;P. oldal
ezer forint</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P97"/>
  <sheetViews>
    <sheetView view="pageLayout" topLeftCell="A6" zoomScaleNormal="75" zoomScaleSheetLayoutView="89" workbookViewId="0">
      <selection activeCell="D64" sqref="D64"/>
    </sheetView>
  </sheetViews>
  <sheetFormatPr defaultColWidth="9.109375" defaultRowHeight="13.2" x14ac:dyDescent="0.25"/>
  <cols>
    <col min="1" max="1" width="25.6640625" style="119" customWidth="1"/>
    <col min="2" max="4" width="11.44140625" style="119" customWidth="1"/>
    <col min="5" max="7" width="11.109375" style="119" customWidth="1"/>
    <col min="8" max="10" width="11.44140625" style="119" customWidth="1"/>
    <col min="11" max="11" width="10.6640625" style="119" customWidth="1"/>
    <col min="12" max="13" width="11.6640625" style="119" customWidth="1"/>
    <col min="14" max="14" width="9.6640625" style="122" customWidth="1"/>
    <col min="15" max="16" width="9.109375" style="122"/>
    <col min="17" max="17" width="0.33203125" style="122" customWidth="1"/>
    <col min="18" max="16384" width="9.109375" style="122"/>
  </cols>
  <sheetData>
    <row r="1" spans="1:14" ht="13.8" hidden="1" thickBot="1" x14ac:dyDescent="0.3">
      <c r="A1" s="236"/>
      <c r="B1" s="234"/>
      <c r="C1" s="234"/>
      <c r="D1" s="234"/>
      <c r="E1" s="234"/>
      <c r="F1" s="234"/>
      <c r="G1" s="234"/>
      <c r="H1" s="234"/>
      <c r="I1" s="234"/>
      <c r="J1" s="234"/>
      <c r="K1" s="234"/>
      <c r="L1" s="234"/>
      <c r="M1" s="234"/>
    </row>
    <row r="2" spans="1:14" ht="13.8" hidden="1" thickBot="1" x14ac:dyDescent="0.3">
      <c r="A2" s="240"/>
    </row>
    <row r="3" spans="1:14" s="123" customFormat="1" ht="27.75" customHeight="1" thickBot="1" x14ac:dyDescent="0.25">
      <c r="A3" s="435" t="s">
        <v>643</v>
      </c>
      <c r="B3" s="1420" t="s">
        <v>69</v>
      </c>
      <c r="C3" s="1420"/>
      <c r="D3" s="1420"/>
      <c r="E3" s="1420" t="s">
        <v>70</v>
      </c>
      <c r="F3" s="1420"/>
      <c r="G3" s="1420"/>
      <c r="H3" s="1420" t="s">
        <v>71</v>
      </c>
      <c r="I3" s="1420"/>
      <c r="J3" s="1420"/>
      <c r="K3" s="1420" t="s">
        <v>72</v>
      </c>
      <c r="L3" s="1421"/>
      <c r="M3" s="1422"/>
    </row>
    <row r="4" spans="1:14" s="124" customFormat="1" ht="53.25" customHeight="1" thickBot="1" x14ac:dyDescent="0.3">
      <c r="A4" s="456"/>
      <c r="B4" s="457" t="s">
        <v>749</v>
      </c>
      <c r="C4" s="458" t="s">
        <v>1077</v>
      </c>
      <c r="D4" s="457" t="s">
        <v>1078</v>
      </c>
      <c r="E4" s="457" t="s">
        <v>749</v>
      </c>
      <c r="F4" s="458" t="s">
        <v>1077</v>
      </c>
      <c r="G4" s="457" t="s">
        <v>1078</v>
      </c>
      <c r="H4" s="457" t="s">
        <v>749</v>
      </c>
      <c r="I4" s="458" t="s">
        <v>1077</v>
      </c>
      <c r="J4" s="457" t="s">
        <v>1078</v>
      </c>
      <c r="K4" s="457" t="s">
        <v>749</v>
      </c>
      <c r="L4" s="458" t="s">
        <v>1077</v>
      </c>
      <c r="M4" s="457" t="s">
        <v>1078</v>
      </c>
    </row>
    <row r="5" spans="1:14" s="124" customFormat="1" ht="39.6" x14ac:dyDescent="0.25">
      <c r="A5" s="584" t="s">
        <v>34</v>
      </c>
      <c r="B5" s="591">
        <f t="shared" ref="B5:M5" si="0">B6+B13+B14+B15+B16+B17</f>
        <v>1289494</v>
      </c>
      <c r="C5" s="578">
        <f t="shared" si="0"/>
        <v>1415302</v>
      </c>
      <c r="D5" s="578">
        <f t="shared" si="0"/>
        <v>1084203</v>
      </c>
      <c r="E5" s="577">
        <f t="shared" si="0"/>
        <v>11187</v>
      </c>
      <c r="F5" s="578">
        <f t="shared" si="0"/>
        <v>15004</v>
      </c>
      <c r="G5" s="578">
        <f t="shared" si="0"/>
        <v>16525</v>
      </c>
      <c r="H5" s="577">
        <f t="shared" si="0"/>
        <v>89400</v>
      </c>
      <c r="I5" s="578">
        <f t="shared" si="0"/>
        <v>94809</v>
      </c>
      <c r="J5" s="578">
        <f t="shared" si="0"/>
        <v>90800</v>
      </c>
      <c r="K5" s="577">
        <f t="shared" si="0"/>
        <v>1390081</v>
      </c>
      <c r="L5" s="578">
        <f t="shared" si="0"/>
        <v>1525115</v>
      </c>
      <c r="M5" s="665">
        <f t="shared" si="0"/>
        <v>1191528</v>
      </c>
    </row>
    <row r="6" spans="1:14" s="126" customFormat="1" ht="26.4" x14ac:dyDescent="0.25">
      <c r="A6" s="585" t="s">
        <v>73</v>
      </c>
      <c r="B6" s="500">
        <f t="shared" ref="B6:M6" si="1">SUM(B7:B12)</f>
        <v>1011525</v>
      </c>
      <c r="C6" s="242">
        <f t="shared" si="1"/>
        <v>1098566</v>
      </c>
      <c r="D6" s="242">
        <f t="shared" si="1"/>
        <v>1041539</v>
      </c>
      <c r="E6" s="579">
        <f t="shared" si="1"/>
        <v>0</v>
      </c>
      <c r="F6" s="242">
        <f t="shared" si="1"/>
        <v>0</v>
      </c>
      <c r="G6" s="242">
        <f t="shared" si="1"/>
        <v>0</v>
      </c>
      <c r="H6" s="579">
        <f t="shared" si="1"/>
        <v>0</v>
      </c>
      <c r="I6" s="242">
        <f t="shared" si="1"/>
        <v>0</v>
      </c>
      <c r="J6" s="242">
        <f t="shared" si="1"/>
        <v>0</v>
      </c>
      <c r="K6" s="579">
        <f t="shared" si="1"/>
        <v>1011525</v>
      </c>
      <c r="L6" s="242">
        <f t="shared" si="1"/>
        <v>1098566</v>
      </c>
      <c r="M6" s="1336">
        <f t="shared" si="1"/>
        <v>1041539</v>
      </c>
      <c r="N6" s="125"/>
    </row>
    <row r="7" spans="1:14" s="126" customFormat="1" ht="26.4" x14ac:dyDescent="0.25">
      <c r="A7" s="586" t="s">
        <v>74</v>
      </c>
      <c r="B7" s="499">
        <v>558359</v>
      </c>
      <c r="C7" s="244">
        <v>559603</v>
      </c>
      <c r="D7" s="575">
        <v>577840</v>
      </c>
      <c r="E7" s="580"/>
      <c r="F7" s="244"/>
      <c r="G7" s="575"/>
      <c r="H7" s="580"/>
      <c r="I7" s="244"/>
      <c r="J7" s="575"/>
      <c r="K7" s="582">
        <f t="shared" ref="K7:M12" si="2">SUM(B7+E7+H7)</f>
        <v>558359</v>
      </c>
      <c r="L7" s="243">
        <f t="shared" si="2"/>
        <v>559603</v>
      </c>
      <c r="M7" s="1199">
        <f t="shared" si="2"/>
        <v>577840</v>
      </c>
      <c r="N7" s="125"/>
    </row>
    <row r="8" spans="1:14" s="126" customFormat="1" ht="39.6" x14ac:dyDescent="0.25">
      <c r="A8" s="586" t="s">
        <v>75</v>
      </c>
      <c r="B8" s="499">
        <v>257579</v>
      </c>
      <c r="C8" s="244">
        <v>260369</v>
      </c>
      <c r="D8" s="575">
        <v>268431</v>
      </c>
      <c r="E8" s="580"/>
      <c r="F8" s="244"/>
      <c r="G8" s="575"/>
      <c r="H8" s="580"/>
      <c r="I8" s="244"/>
      <c r="J8" s="575"/>
      <c r="K8" s="582">
        <f t="shared" si="2"/>
        <v>257579</v>
      </c>
      <c r="L8" s="243">
        <f t="shared" si="2"/>
        <v>260369</v>
      </c>
      <c r="M8" s="1199">
        <f t="shared" si="2"/>
        <v>268431</v>
      </c>
      <c r="N8" s="125"/>
    </row>
    <row r="9" spans="1:14" s="126" customFormat="1" ht="39.6" x14ac:dyDescent="0.25">
      <c r="A9" s="587" t="s">
        <v>76</v>
      </c>
      <c r="B9" s="499">
        <v>179748</v>
      </c>
      <c r="C9" s="244">
        <v>180293</v>
      </c>
      <c r="D9" s="575">
        <v>179419</v>
      </c>
      <c r="E9" s="580"/>
      <c r="F9" s="244"/>
      <c r="G9" s="575"/>
      <c r="H9" s="580"/>
      <c r="I9" s="244"/>
      <c r="J9" s="575"/>
      <c r="K9" s="582">
        <f t="shared" si="2"/>
        <v>179748</v>
      </c>
      <c r="L9" s="243">
        <f t="shared" si="2"/>
        <v>180293</v>
      </c>
      <c r="M9" s="1199">
        <f t="shared" si="2"/>
        <v>179419</v>
      </c>
      <c r="N9" s="125"/>
    </row>
    <row r="10" spans="1:14" s="126" customFormat="1" ht="26.4" x14ac:dyDescent="0.25">
      <c r="A10" s="587" t="s">
        <v>77</v>
      </c>
      <c r="B10" s="499">
        <v>15839</v>
      </c>
      <c r="C10" s="244">
        <v>17028</v>
      </c>
      <c r="D10" s="575">
        <v>15849</v>
      </c>
      <c r="E10" s="580"/>
      <c r="F10" s="244"/>
      <c r="G10" s="575"/>
      <c r="H10" s="580"/>
      <c r="I10" s="244"/>
      <c r="J10" s="575"/>
      <c r="K10" s="582">
        <f t="shared" si="2"/>
        <v>15839</v>
      </c>
      <c r="L10" s="243">
        <f t="shared" si="2"/>
        <v>17028</v>
      </c>
      <c r="M10" s="1199">
        <f t="shared" si="2"/>
        <v>15849</v>
      </c>
      <c r="N10" s="125"/>
    </row>
    <row r="11" spans="1:14" s="124" customFormat="1" ht="39.6" x14ac:dyDescent="0.25">
      <c r="A11" s="588" t="s">
        <v>1200</v>
      </c>
      <c r="B11" s="499"/>
      <c r="C11" s="244">
        <v>73591</v>
      </c>
      <c r="D11" s="575"/>
      <c r="E11" s="580"/>
      <c r="F11" s="244"/>
      <c r="G11" s="575"/>
      <c r="H11" s="580"/>
      <c r="I11" s="244"/>
      <c r="J11" s="575"/>
      <c r="K11" s="582">
        <f t="shared" si="2"/>
        <v>0</v>
      </c>
      <c r="L11" s="243">
        <f t="shared" si="2"/>
        <v>73591</v>
      </c>
      <c r="M11" s="1199">
        <f t="shared" si="2"/>
        <v>0</v>
      </c>
    </row>
    <row r="12" spans="1:14" s="124" customFormat="1" ht="26.4" x14ac:dyDescent="0.25">
      <c r="A12" s="588" t="s">
        <v>1</v>
      </c>
      <c r="B12" s="499"/>
      <c r="C12" s="244">
        <v>7682</v>
      </c>
      <c r="D12" s="575"/>
      <c r="E12" s="580"/>
      <c r="F12" s="244"/>
      <c r="G12" s="575"/>
      <c r="H12" s="580"/>
      <c r="I12" s="244"/>
      <c r="J12" s="575"/>
      <c r="K12" s="582">
        <f t="shared" si="2"/>
        <v>0</v>
      </c>
      <c r="L12" s="243">
        <f t="shared" si="2"/>
        <v>7682</v>
      </c>
      <c r="M12" s="1199">
        <f t="shared" si="2"/>
        <v>0</v>
      </c>
    </row>
    <row r="13" spans="1:14" s="124" customFormat="1" x14ac:dyDescent="0.25">
      <c r="A13" s="588" t="s">
        <v>681</v>
      </c>
      <c r="B13" s="499"/>
      <c r="C13" s="244"/>
      <c r="D13" s="575"/>
      <c r="E13" s="580"/>
      <c r="F13" s="244"/>
      <c r="G13" s="575"/>
      <c r="H13" s="580"/>
      <c r="I13" s="244"/>
      <c r="J13" s="575"/>
      <c r="K13" s="582"/>
      <c r="L13" s="244"/>
      <c r="M13" s="575"/>
    </row>
    <row r="14" spans="1:14" s="127" customFormat="1" ht="52.8" x14ac:dyDescent="0.25">
      <c r="A14" s="588" t="s">
        <v>78</v>
      </c>
      <c r="B14" s="500"/>
      <c r="C14" s="242"/>
      <c r="D14" s="575"/>
      <c r="E14" s="579"/>
      <c r="F14" s="242"/>
      <c r="G14" s="575"/>
      <c r="H14" s="579"/>
      <c r="I14" s="242"/>
      <c r="J14" s="575"/>
      <c r="K14" s="582">
        <f t="shared" ref="K14:M18" si="3">B14+E14+H14</f>
        <v>0</v>
      </c>
      <c r="L14" s="243">
        <f t="shared" si="3"/>
        <v>0</v>
      </c>
      <c r="M14" s="1199">
        <f t="shared" si="3"/>
        <v>0</v>
      </c>
    </row>
    <row r="15" spans="1:14" s="127" customFormat="1" ht="52.8" x14ac:dyDescent="0.25">
      <c r="A15" s="587" t="s">
        <v>79</v>
      </c>
      <c r="B15" s="500"/>
      <c r="C15" s="242"/>
      <c r="D15" s="575"/>
      <c r="E15" s="579"/>
      <c r="F15" s="242"/>
      <c r="G15" s="575"/>
      <c r="H15" s="579"/>
      <c r="I15" s="242"/>
      <c r="J15" s="575"/>
      <c r="K15" s="582">
        <f t="shared" si="3"/>
        <v>0</v>
      </c>
      <c r="L15" s="243">
        <f t="shared" si="3"/>
        <v>0</v>
      </c>
      <c r="M15" s="1199">
        <f t="shared" si="3"/>
        <v>0</v>
      </c>
    </row>
    <row r="16" spans="1:14" s="127" customFormat="1" ht="52.8" x14ac:dyDescent="0.25">
      <c r="A16" s="587" t="s">
        <v>80</v>
      </c>
      <c r="B16" s="500"/>
      <c r="C16" s="242"/>
      <c r="D16" s="575"/>
      <c r="E16" s="579"/>
      <c r="F16" s="242"/>
      <c r="G16" s="575"/>
      <c r="H16" s="579"/>
      <c r="I16" s="242"/>
      <c r="J16" s="575"/>
      <c r="K16" s="582">
        <f t="shared" si="3"/>
        <v>0</v>
      </c>
      <c r="L16" s="243">
        <f t="shared" si="3"/>
        <v>0</v>
      </c>
      <c r="M16" s="1199">
        <f t="shared" si="3"/>
        <v>0</v>
      </c>
    </row>
    <row r="17" spans="1:14" s="124" customFormat="1" ht="39.6" x14ac:dyDescent="0.25">
      <c r="A17" s="587" t="s">
        <v>81</v>
      </c>
      <c r="B17" s="499">
        <v>277969</v>
      </c>
      <c r="C17" s="244">
        <v>316736</v>
      </c>
      <c r="D17" s="575">
        <v>42664</v>
      </c>
      <c r="E17" s="580">
        <v>11187</v>
      </c>
      <c r="F17" s="244">
        <v>15004</v>
      </c>
      <c r="G17" s="575">
        <v>16525</v>
      </c>
      <c r="H17" s="580">
        <v>89400</v>
      </c>
      <c r="I17" s="244">
        <v>94809</v>
      </c>
      <c r="J17" s="575">
        <v>90800</v>
      </c>
      <c r="K17" s="582">
        <f t="shared" si="3"/>
        <v>378556</v>
      </c>
      <c r="L17" s="243">
        <f t="shared" si="3"/>
        <v>426549</v>
      </c>
      <c r="M17" s="1199">
        <f t="shared" si="3"/>
        <v>149989</v>
      </c>
    </row>
    <row r="18" spans="1:14" s="124" customFormat="1" ht="39.6" x14ac:dyDescent="0.25">
      <c r="A18" s="587" t="s">
        <v>82</v>
      </c>
      <c r="B18" s="499"/>
      <c r="C18" s="244"/>
      <c r="D18" s="575"/>
      <c r="E18" s="580"/>
      <c r="F18" s="244"/>
      <c r="G18" s="575"/>
      <c r="H18" s="580">
        <v>88000</v>
      </c>
      <c r="I18" s="244">
        <v>88000</v>
      </c>
      <c r="J18" s="575">
        <v>90000</v>
      </c>
      <c r="K18" s="582">
        <f t="shared" si="3"/>
        <v>88000</v>
      </c>
      <c r="L18" s="243">
        <f t="shared" si="3"/>
        <v>88000</v>
      </c>
      <c r="M18" s="1199">
        <f t="shared" si="3"/>
        <v>90000</v>
      </c>
    </row>
    <row r="19" spans="1:14" s="124" customFormat="1" ht="39.6" x14ac:dyDescent="0.25">
      <c r="A19" s="589" t="s">
        <v>35</v>
      </c>
      <c r="B19" s="498">
        <f t="shared" ref="B19:M19" si="4">B20+B21+B22+B23+B24</f>
        <v>881393</v>
      </c>
      <c r="C19" s="241">
        <f t="shared" si="4"/>
        <v>1036146</v>
      </c>
      <c r="D19" s="241">
        <f t="shared" si="4"/>
        <v>287821</v>
      </c>
      <c r="E19" s="581">
        <f t="shared" si="4"/>
        <v>0</v>
      </c>
      <c r="F19" s="241">
        <f t="shared" si="4"/>
        <v>0</v>
      </c>
      <c r="G19" s="241">
        <f t="shared" si="4"/>
        <v>0</v>
      </c>
      <c r="H19" s="581">
        <f t="shared" si="4"/>
        <v>0</v>
      </c>
      <c r="I19" s="241">
        <f t="shared" si="4"/>
        <v>0</v>
      </c>
      <c r="J19" s="241">
        <f t="shared" si="4"/>
        <v>0</v>
      </c>
      <c r="K19" s="581">
        <f t="shared" si="4"/>
        <v>881393</v>
      </c>
      <c r="L19" s="241">
        <f t="shared" si="4"/>
        <v>1036146</v>
      </c>
      <c r="M19" s="1200">
        <f t="shared" si="4"/>
        <v>287821</v>
      </c>
    </row>
    <row r="20" spans="1:14" s="124" customFormat="1" ht="26.4" x14ac:dyDescent="0.25">
      <c r="A20" s="587" t="s">
        <v>83</v>
      </c>
      <c r="B20" s="499">
        <v>0</v>
      </c>
      <c r="C20" s="243">
        <v>4793</v>
      </c>
      <c r="D20" s="243">
        <v>72000</v>
      </c>
      <c r="E20" s="582"/>
      <c r="F20" s="243"/>
      <c r="G20" s="243"/>
      <c r="H20" s="582"/>
      <c r="I20" s="243"/>
      <c r="J20" s="243"/>
      <c r="K20" s="582">
        <f t="shared" ref="K20:M24" si="5">B20+E20+H20</f>
        <v>0</v>
      </c>
      <c r="L20" s="243">
        <f t="shared" si="5"/>
        <v>4793</v>
      </c>
      <c r="M20" s="1199">
        <f t="shared" si="5"/>
        <v>72000</v>
      </c>
    </row>
    <row r="21" spans="1:14" s="124" customFormat="1" ht="52.8" x14ac:dyDescent="0.25">
      <c r="A21" s="587" t="s">
        <v>84</v>
      </c>
      <c r="B21" s="499"/>
      <c r="C21" s="244"/>
      <c r="D21" s="575"/>
      <c r="E21" s="580"/>
      <c r="F21" s="244"/>
      <c r="G21" s="575"/>
      <c r="H21" s="580"/>
      <c r="I21" s="244"/>
      <c r="J21" s="575"/>
      <c r="K21" s="582">
        <f t="shared" si="5"/>
        <v>0</v>
      </c>
      <c r="L21" s="243">
        <f t="shared" si="5"/>
        <v>0</v>
      </c>
      <c r="M21" s="1199">
        <f t="shared" si="5"/>
        <v>0</v>
      </c>
    </row>
    <row r="22" spans="1:14" s="124" customFormat="1" ht="52.8" x14ac:dyDescent="0.25">
      <c r="A22" s="587" t="s">
        <v>85</v>
      </c>
      <c r="B22" s="499"/>
      <c r="C22" s="244"/>
      <c r="D22" s="575">
        <v>200000</v>
      </c>
      <c r="E22" s="580"/>
      <c r="F22" s="244"/>
      <c r="G22" s="575"/>
      <c r="H22" s="580"/>
      <c r="I22" s="244"/>
      <c r="J22" s="575"/>
      <c r="K22" s="582">
        <f t="shared" si="5"/>
        <v>0</v>
      </c>
      <c r="L22" s="243">
        <f t="shared" si="5"/>
        <v>0</v>
      </c>
      <c r="M22" s="1199">
        <f t="shared" si="5"/>
        <v>200000</v>
      </c>
    </row>
    <row r="23" spans="1:14" s="124" customFormat="1" ht="52.8" x14ac:dyDescent="0.25">
      <c r="A23" s="587" t="s">
        <v>86</v>
      </c>
      <c r="B23" s="499"/>
      <c r="C23" s="244"/>
      <c r="D23" s="575"/>
      <c r="E23" s="580"/>
      <c r="F23" s="244"/>
      <c r="G23" s="575"/>
      <c r="H23" s="580"/>
      <c r="I23" s="244"/>
      <c r="J23" s="575"/>
      <c r="K23" s="582">
        <f t="shared" si="5"/>
        <v>0</v>
      </c>
      <c r="L23" s="243">
        <f t="shared" si="5"/>
        <v>0</v>
      </c>
      <c r="M23" s="1199">
        <f t="shared" si="5"/>
        <v>0</v>
      </c>
    </row>
    <row r="24" spans="1:14" s="124" customFormat="1" ht="40.200000000000003" thickBot="1" x14ac:dyDescent="0.3">
      <c r="A24" s="590" t="s">
        <v>682</v>
      </c>
      <c r="B24" s="592">
        <v>881393</v>
      </c>
      <c r="C24" s="283">
        <v>1031353</v>
      </c>
      <c r="D24" s="576">
        <v>15821</v>
      </c>
      <c r="E24" s="583"/>
      <c r="F24" s="283"/>
      <c r="G24" s="576"/>
      <c r="H24" s="583"/>
      <c r="I24" s="283"/>
      <c r="J24" s="576"/>
      <c r="K24" s="593">
        <f t="shared" si="5"/>
        <v>881393</v>
      </c>
      <c r="L24" s="282">
        <f t="shared" si="5"/>
        <v>1031353</v>
      </c>
      <c r="M24" s="1337">
        <f t="shared" si="5"/>
        <v>15821</v>
      </c>
    </row>
    <row r="25" spans="1:14" s="124" customFormat="1" ht="27" customHeight="1" thickBot="1" x14ac:dyDescent="0.3">
      <c r="A25" s="435" t="s">
        <v>643</v>
      </c>
      <c r="B25" s="1420" t="s">
        <v>69</v>
      </c>
      <c r="C25" s="1420"/>
      <c r="D25" s="1420"/>
      <c r="E25" s="1420" t="s">
        <v>70</v>
      </c>
      <c r="F25" s="1420"/>
      <c r="G25" s="1420"/>
      <c r="H25" s="1420" t="s">
        <v>71</v>
      </c>
      <c r="I25" s="1420"/>
      <c r="J25" s="1420"/>
      <c r="K25" s="1420" t="s">
        <v>72</v>
      </c>
      <c r="L25" s="1421"/>
      <c r="M25" s="1422"/>
    </row>
    <row r="26" spans="1:14" s="124" customFormat="1" ht="54" customHeight="1" thickBot="1" x14ac:dyDescent="0.3">
      <c r="A26" s="459"/>
      <c r="B26" s="1198" t="s">
        <v>749</v>
      </c>
      <c r="C26" s="458" t="s">
        <v>1077</v>
      </c>
      <c r="D26" s="457" t="s">
        <v>1078</v>
      </c>
      <c r="E26" s="1198" t="s">
        <v>749</v>
      </c>
      <c r="F26" s="458" t="s">
        <v>1077</v>
      </c>
      <c r="G26" s="457" t="s">
        <v>1078</v>
      </c>
      <c r="H26" s="1198" t="s">
        <v>749</v>
      </c>
      <c r="I26" s="458" t="s">
        <v>1077</v>
      </c>
      <c r="J26" s="457" t="s">
        <v>1078</v>
      </c>
      <c r="K26" s="1198" t="s">
        <v>749</v>
      </c>
      <c r="L26" s="458" t="s">
        <v>1077</v>
      </c>
      <c r="M26" s="457" t="s">
        <v>1078</v>
      </c>
    </row>
    <row r="27" spans="1:14" s="124" customFormat="1" x14ac:dyDescent="0.25">
      <c r="A27" s="574" t="s">
        <v>36</v>
      </c>
      <c r="B27" s="578">
        <f t="shared" ref="B27:G27" si="6">B28+B31+B39</f>
        <v>1305900</v>
      </c>
      <c r="C27" s="578">
        <f t="shared" si="6"/>
        <v>1413375</v>
      </c>
      <c r="D27" s="578">
        <f t="shared" si="6"/>
        <v>1516200</v>
      </c>
      <c r="E27" s="577">
        <f t="shared" si="6"/>
        <v>500</v>
      </c>
      <c r="F27" s="578">
        <f t="shared" si="6"/>
        <v>500</v>
      </c>
      <c r="G27" s="578">
        <f t="shared" si="6"/>
        <v>500</v>
      </c>
      <c r="H27" s="577"/>
      <c r="I27" s="578"/>
      <c r="J27" s="665"/>
      <c r="K27" s="577">
        <f t="shared" ref="K27:M29" si="7">SUM(B27+E27+H27)</f>
        <v>1306400</v>
      </c>
      <c r="L27" s="578">
        <f t="shared" si="7"/>
        <v>1413875</v>
      </c>
      <c r="M27" s="665">
        <f t="shared" si="7"/>
        <v>1516700</v>
      </c>
      <c r="N27" s="128"/>
    </row>
    <row r="28" spans="1:14" s="124" customFormat="1" x14ac:dyDescent="0.25">
      <c r="A28" s="280" t="s">
        <v>88</v>
      </c>
      <c r="B28" s="244">
        <f>SUM(B29:B30)</f>
        <v>393000</v>
      </c>
      <c r="C28" s="244">
        <f>SUM(C29:C30)</f>
        <v>393000</v>
      </c>
      <c r="D28" s="244">
        <f>SUM(D29:D30)</f>
        <v>403000</v>
      </c>
      <c r="E28" s="580"/>
      <c r="F28" s="244"/>
      <c r="G28" s="575"/>
      <c r="H28" s="580"/>
      <c r="I28" s="244"/>
      <c r="J28" s="575"/>
      <c r="K28" s="582">
        <f t="shared" si="7"/>
        <v>393000</v>
      </c>
      <c r="L28" s="243">
        <f t="shared" si="7"/>
        <v>393000</v>
      </c>
      <c r="M28" s="1199">
        <f t="shared" si="7"/>
        <v>403000</v>
      </c>
    </row>
    <row r="29" spans="1:14" s="124" customFormat="1" x14ac:dyDescent="0.25">
      <c r="A29" s="279" t="s">
        <v>89</v>
      </c>
      <c r="B29" s="244">
        <v>366000</v>
      </c>
      <c r="C29" s="244">
        <v>366000</v>
      </c>
      <c r="D29" s="575">
        <v>376000</v>
      </c>
      <c r="E29" s="580"/>
      <c r="F29" s="244"/>
      <c r="G29" s="575"/>
      <c r="H29" s="580"/>
      <c r="I29" s="244"/>
      <c r="J29" s="575"/>
      <c r="K29" s="582">
        <f t="shared" si="7"/>
        <v>366000</v>
      </c>
      <c r="L29" s="243">
        <f t="shared" si="7"/>
        <v>366000</v>
      </c>
      <c r="M29" s="1199">
        <f t="shared" si="7"/>
        <v>376000</v>
      </c>
    </row>
    <row r="30" spans="1:14" s="124" customFormat="1" x14ac:dyDescent="0.25">
      <c r="A30" s="279" t="s">
        <v>90</v>
      </c>
      <c r="B30" s="244">
        <v>27000</v>
      </c>
      <c r="C30" s="244">
        <v>27000</v>
      </c>
      <c r="D30" s="575">
        <v>27000</v>
      </c>
      <c r="E30" s="580"/>
      <c r="F30" s="244"/>
      <c r="G30" s="575"/>
      <c r="H30" s="580"/>
      <c r="I30" s="244"/>
      <c r="J30" s="575"/>
      <c r="K30" s="582"/>
      <c r="L30" s="243">
        <f t="shared" ref="L30:L40" si="8">SUM(C30+F30+I30)</f>
        <v>27000</v>
      </c>
      <c r="M30" s="1199">
        <f t="shared" ref="M30:M40" si="9">SUM(D30+G30+J30)</f>
        <v>27000</v>
      </c>
    </row>
    <row r="31" spans="1:14" s="124" customFormat="1" ht="27" customHeight="1" x14ac:dyDescent="0.25">
      <c r="A31" s="280" t="s">
        <v>91</v>
      </c>
      <c r="B31" s="243">
        <f>B32+B34+B35</f>
        <v>907900</v>
      </c>
      <c r="C31" s="243">
        <f>C32+C34+C35</f>
        <v>1015927</v>
      </c>
      <c r="D31" s="243">
        <f>D32+D34+D35</f>
        <v>1108900</v>
      </c>
      <c r="E31" s="580"/>
      <c r="F31" s="244"/>
      <c r="G31" s="575"/>
      <c r="H31" s="580"/>
      <c r="I31" s="244"/>
      <c r="J31" s="575"/>
      <c r="K31" s="582">
        <f t="shared" ref="K31:K36" si="10">SUM(B31+E31+H31)</f>
        <v>907900</v>
      </c>
      <c r="L31" s="243">
        <f t="shared" si="8"/>
        <v>1015927</v>
      </c>
      <c r="M31" s="1199">
        <f t="shared" si="9"/>
        <v>1108900</v>
      </c>
    </row>
    <row r="32" spans="1:14" s="124" customFormat="1" ht="25.5" customHeight="1" x14ac:dyDescent="0.25">
      <c r="A32" s="280" t="s">
        <v>92</v>
      </c>
      <c r="B32" s="243">
        <f>SUM(B33)</f>
        <v>590000</v>
      </c>
      <c r="C32" s="243">
        <f>SUM(C33)</f>
        <v>670000</v>
      </c>
      <c r="D32" s="243">
        <f>SUM(D33)</f>
        <v>740000</v>
      </c>
      <c r="E32" s="580"/>
      <c r="F32" s="244"/>
      <c r="G32" s="575"/>
      <c r="H32" s="580"/>
      <c r="I32" s="244"/>
      <c r="J32" s="575"/>
      <c r="K32" s="582">
        <f t="shared" si="10"/>
        <v>590000</v>
      </c>
      <c r="L32" s="243">
        <f t="shared" si="8"/>
        <v>670000</v>
      </c>
      <c r="M32" s="1199">
        <f t="shared" si="9"/>
        <v>740000</v>
      </c>
    </row>
    <row r="33" spans="1:14" s="124" customFormat="1" x14ac:dyDescent="0.25">
      <c r="A33" s="280" t="s">
        <v>93</v>
      </c>
      <c r="B33" s="244">
        <v>590000</v>
      </c>
      <c r="C33" s="244">
        <v>670000</v>
      </c>
      <c r="D33" s="575">
        <v>740000</v>
      </c>
      <c r="E33" s="580"/>
      <c r="F33" s="244"/>
      <c r="G33" s="575"/>
      <c r="H33" s="580"/>
      <c r="I33" s="244"/>
      <c r="J33" s="575"/>
      <c r="K33" s="582">
        <f t="shared" si="10"/>
        <v>590000</v>
      </c>
      <c r="L33" s="243">
        <f t="shared" si="8"/>
        <v>670000</v>
      </c>
      <c r="M33" s="1199">
        <f t="shared" si="9"/>
        <v>740000</v>
      </c>
    </row>
    <row r="34" spans="1:14" s="124" customFormat="1" x14ac:dyDescent="0.25">
      <c r="A34" s="280" t="s">
        <v>94</v>
      </c>
      <c r="B34" s="244">
        <v>48000</v>
      </c>
      <c r="C34" s="244">
        <v>48000</v>
      </c>
      <c r="D34" s="575">
        <v>50000</v>
      </c>
      <c r="E34" s="580"/>
      <c r="F34" s="244"/>
      <c r="G34" s="575"/>
      <c r="H34" s="580"/>
      <c r="I34" s="244"/>
      <c r="J34" s="575"/>
      <c r="K34" s="582">
        <f t="shared" si="10"/>
        <v>48000</v>
      </c>
      <c r="L34" s="243">
        <f t="shared" si="8"/>
        <v>48000</v>
      </c>
      <c r="M34" s="1199">
        <f t="shared" si="9"/>
        <v>50000</v>
      </c>
    </row>
    <row r="35" spans="1:14" s="124" customFormat="1" ht="26.4" x14ac:dyDescent="0.25">
      <c r="A35" s="280" t="s">
        <v>95</v>
      </c>
      <c r="B35" s="243">
        <f>SUM(B36:B38)</f>
        <v>269900</v>
      </c>
      <c r="C35" s="243">
        <f>SUM(C36:C38)</f>
        <v>297927</v>
      </c>
      <c r="D35" s="243">
        <f>SUM(D36:D38)</f>
        <v>318900</v>
      </c>
      <c r="E35" s="580"/>
      <c r="F35" s="244"/>
      <c r="G35" s="575"/>
      <c r="H35" s="580"/>
      <c r="I35" s="244"/>
      <c r="J35" s="575"/>
      <c r="K35" s="582">
        <f t="shared" si="10"/>
        <v>269900</v>
      </c>
      <c r="L35" s="243">
        <f t="shared" si="8"/>
        <v>297927</v>
      </c>
      <c r="M35" s="1199">
        <f t="shared" si="9"/>
        <v>318900</v>
      </c>
    </row>
    <row r="36" spans="1:14" s="124" customFormat="1" x14ac:dyDescent="0.25">
      <c r="A36" s="280" t="s">
        <v>96</v>
      </c>
      <c r="B36" s="244">
        <v>267000</v>
      </c>
      <c r="C36" s="244">
        <v>297000</v>
      </c>
      <c r="D36" s="575">
        <v>315000</v>
      </c>
      <c r="E36" s="580"/>
      <c r="F36" s="244"/>
      <c r="G36" s="575"/>
      <c r="H36" s="580"/>
      <c r="I36" s="244"/>
      <c r="J36" s="575"/>
      <c r="K36" s="582">
        <f t="shared" si="10"/>
        <v>267000</v>
      </c>
      <c r="L36" s="243">
        <f t="shared" si="8"/>
        <v>297000</v>
      </c>
      <c r="M36" s="1199">
        <f t="shared" si="9"/>
        <v>315000</v>
      </c>
    </row>
    <row r="37" spans="1:14" s="124" customFormat="1" x14ac:dyDescent="0.25">
      <c r="A37" s="280" t="s">
        <v>97</v>
      </c>
      <c r="B37" s="244">
        <v>1400</v>
      </c>
      <c r="C37" s="244">
        <v>927</v>
      </c>
      <c r="D37" s="575">
        <v>900</v>
      </c>
      <c r="E37" s="580"/>
      <c r="F37" s="244"/>
      <c r="G37" s="575"/>
      <c r="H37" s="580"/>
      <c r="I37" s="244"/>
      <c r="J37" s="575"/>
      <c r="K37" s="582"/>
      <c r="L37" s="243">
        <f t="shared" si="8"/>
        <v>927</v>
      </c>
      <c r="M37" s="1199">
        <f t="shared" si="9"/>
        <v>900</v>
      </c>
    </row>
    <row r="38" spans="1:14" s="124" customFormat="1" x14ac:dyDescent="0.25">
      <c r="A38" s="281" t="s">
        <v>655</v>
      </c>
      <c r="B38" s="244">
        <v>1500</v>
      </c>
      <c r="C38" s="244">
        <v>0</v>
      </c>
      <c r="D38" s="575">
        <v>3000</v>
      </c>
      <c r="E38" s="580"/>
      <c r="F38" s="244"/>
      <c r="G38" s="575"/>
      <c r="H38" s="580"/>
      <c r="I38" s="244"/>
      <c r="J38" s="575"/>
      <c r="K38" s="582"/>
      <c r="L38" s="243">
        <f t="shared" si="8"/>
        <v>0</v>
      </c>
      <c r="M38" s="1199">
        <f t="shared" si="9"/>
        <v>3000</v>
      </c>
    </row>
    <row r="39" spans="1:14" s="124" customFormat="1" ht="26.4" x14ac:dyDescent="0.25">
      <c r="A39" s="280" t="s">
        <v>98</v>
      </c>
      <c r="B39" s="242">
        <v>5000</v>
      </c>
      <c r="C39" s="242">
        <v>4448</v>
      </c>
      <c r="D39" s="575">
        <v>4300</v>
      </c>
      <c r="E39" s="580">
        <v>500</v>
      </c>
      <c r="F39" s="244">
        <v>500</v>
      </c>
      <c r="G39" s="575">
        <v>500</v>
      </c>
      <c r="H39" s="580"/>
      <c r="I39" s="244"/>
      <c r="J39" s="575"/>
      <c r="K39" s="582">
        <f>SUM(B39+E39+H39)</f>
        <v>5500</v>
      </c>
      <c r="L39" s="243">
        <f t="shared" si="8"/>
        <v>4948</v>
      </c>
      <c r="M39" s="1199">
        <f t="shared" si="9"/>
        <v>4800</v>
      </c>
    </row>
    <row r="40" spans="1:14" s="130" customFormat="1" ht="27" customHeight="1" x14ac:dyDescent="0.25">
      <c r="A40" s="284" t="s">
        <v>37</v>
      </c>
      <c r="B40" s="245">
        <f t="shared" ref="B40:G40" si="11">B41+B42+B44+B45+B48+B49+B50+B51+B54</f>
        <v>361438</v>
      </c>
      <c r="C40" s="245">
        <f t="shared" si="11"/>
        <v>361924</v>
      </c>
      <c r="D40" s="245">
        <f t="shared" si="11"/>
        <v>481851</v>
      </c>
      <c r="E40" s="594">
        <f t="shared" si="11"/>
        <v>22352</v>
      </c>
      <c r="F40" s="245">
        <f t="shared" si="11"/>
        <v>22352</v>
      </c>
      <c r="G40" s="245">
        <f t="shared" si="11"/>
        <v>19151</v>
      </c>
      <c r="H40" s="594">
        <f>SUM(H41+H42+H44+H45+H48+H49+H50+H51+H54)</f>
        <v>97437</v>
      </c>
      <c r="I40" s="245">
        <f>SUM(I41+I42+I44+I45+I48+I49+I50+I51+I54)</f>
        <v>99209</v>
      </c>
      <c r="J40" s="245">
        <f>SUM(J41+J42+J44+J45+J48+J49+J50+J51+J54)</f>
        <v>99702</v>
      </c>
      <c r="K40" s="581">
        <f>SUM(B40+E40+H40)</f>
        <v>481227</v>
      </c>
      <c r="L40" s="241">
        <f t="shared" si="8"/>
        <v>483485</v>
      </c>
      <c r="M40" s="1200">
        <f t="shared" si="9"/>
        <v>600704</v>
      </c>
      <c r="N40" s="129"/>
    </row>
    <row r="41" spans="1:14" s="131" customFormat="1" ht="20.25" customHeight="1" x14ac:dyDescent="0.25">
      <c r="A41" s="1335" t="s">
        <v>1201</v>
      </c>
      <c r="B41" s="244"/>
      <c r="C41" s="244"/>
      <c r="D41" s="575">
        <v>10000</v>
      </c>
      <c r="E41" s="580"/>
      <c r="F41" s="244"/>
      <c r="G41" s="575"/>
      <c r="H41" s="580"/>
      <c r="I41" s="244"/>
      <c r="J41" s="575"/>
      <c r="K41" s="582"/>
      <c r="L41" s="243"/>
      <c r="M41" s="1199"/>
    </row>
    <row r="42" spans="1:14" s="132" customFormat="1" ht="22.5" customHeight="1" x14ac:dyDescent="0.25">
      <c r="A42" s="1335" t="s">
        <v>1202</v>
      </c>
      <c r="B42" s="244">
        <v>271156</v>
      </c>
      <c r="C42" s="244">
        <v>271156</v>
      </c>
      <c r="D42" s="575">
        <v>325571</v>
      </c>
      <c r="E42" s="580">
        <v>16220</v>
      </c>
      <c r="F42" s="244">
        <v>16220</v>
      </c>
      <c r="G42" s="575">
        <v>13700</v>
      </c>
      <c r="H42" s="580">
        <v>35713</v>
      </c>
      <c r="I42" s="244">
        <v>42310</v>
      </c>
      <c r="J42" s="575">
        <v>41875</v>
      </c>
      <c r="K42" s="582">
        <f t="shared" ref="K42:K54" si="12">SUM(B42+E42+H42)</f>
        <v>323089</v>
      </c>
      <c r="L42" s="243">
        <f t="shared" ref="L42:L54" si="13">SUM(C42+F42+I42)</f>
        <v>329686</v>
      </c>
      <c r="M42" s="1199">
        <f t="shared" ref="M42:M54" si="14">SUM(D42+G42+J42)</f>
        <v>381146</v>
      </c>
    </row>
    <row r="43" spans="1:14" s="132" customFormat="1" ht="22.5" customHeight="1" x14ac:dyDescent="0.25">
      <c r="A43" s="279" t="s">
        <v>485</v>
      </c>
      <c r="B43" s="244">
        <v>191000</v>
      </c>
      <c r="C43" s="244">
        <v>191000</v>
      </c>
      <c r="D43" s="575">
        <v>303642</v>
      </c>
      <c r="E43" s="580">
        <v>11000</v>
      </c>
      <c r="F43" s="244">
        <v>11000</v>
      </c>
      <c r="G43" s="575">
        <v>8500</v>
      </c>
      <c r="H43" s="580">
        <v>6384</v>
      </c>
      <c r="I43" s="244">
        <v>12684</v>
      </c>
      <c r="J43" s="575">
        <v>12108</v>
      </c>
      <c r="K43" s="582">
        <f t="shared" si="12"/>
        <v>208384</v>
      </c>
      <c r="L43" s="243">
        <f t="shared" si="13"/>
        <v>214684</v>
      </c>
      <c r="M43" s="1199">
        <f t="shared" si="14"/>
        <v>324250</v>
      </c>
    </row>
    <row r="44" spans="1:14" s="132" customFormat="1" ht="24.75" customHeight="1" x14ac:dyDescent="0.25">
      <c r="A44" s="280" t="s">
        <v>102</v>
      </c>
      <c r="B44" s="244">
        <v>2500</v>
      </c>
      <c r="C44" s="244">
        <v>2500</v>
      </c>
      <c r="D44" s="575">
        <v>21161</v>
      </c>
      <c r="E44" s="580">
        <v>1372</v>
      </c>
      <c r="F44" s="244">
        <v>1372</v>
      </c>
      <c r="G44" s="575">
        <v>1372</v>
      </c>
      <c r="H44" s="580">
        <v>1969</v>
      </c>
      <c r="I44" s="244">
        <v>1969</v>
      </c>
      <c r="J44" s="575">
        <v>1765</v>
      </c>
      <c r="K44" s="582">
        <f t="shared" si="12"/>
        <v>5841</v>
      </c>
      <c r="L44" s="243">
        <f t="shared" si="13"/>
        <v>5841</v>
      </c>
      <c r="M44" s="1199">
        <f t="shared" si="14"/>
        <v>24298</v>
      </c>
    </row>
    <row r="45" spans="1:14" s="132" customFormat="1" ht="22.5" customHeight="1" x14ac:dyDescent="0.25">
      <c r="A45" s="285" t="s">
        <v>103</v>
      </c>
      <c r="B45" s="243">
        <f>SUM(B46:B47)</f>
        <v>3000</v>
      </c>
      <c r="C45" s="243">
        <f t="shared" ref="C45:D45" si="15">SUM(C46:C47)</f>
        <v>3000</v>
      </c>
      <c r="D45" s="243">
        <f t="shared" si="15"/>
        <v>17500</v>
      </c>
      <c r="E45" s="582">
        <f>SUM(E46:E47)</f>
        <v>0</v>
      </c>
      <c r="F45" s="243">
        <f>SUM(F46:F47)</f>
        <v>0</v>
      </c>
      <c r="G45" s="575"/>
      <c r="H45" s="582">
        <v>5200</v>
      </c>
      <c r="I45" s="244"/>
      <c r="J45" s="575"/>
      <c r="K45" s="582">
        <f t="shared" si="12"/>
        <v>8200</v>
      </c>
      <c r="L45" s="243">
        <f t="shared" si="13"/>
        <v>3000</v>
      </c>
      <c r="M45" s="1199">
        <f t="shared" si="14"/>
        <v>17500</v>
      </c>
    </row>
    <row r="46" spans="1:14" s="132" customFormat="1" ht="20.25" customHeight="1" x14ac:dyDescent="0.25">
      <c r="A46" s="287" t="s">
        <v>1133</v>
      </c>
      <c r="B46" s="244"/>
      <c r="C46" s="244"/>
      <c r="D46" s="575">
        <v>2500</v>
      </c>
      <c r="E46" s="580"/>
      <c r="F46" s="244"/>
      <c r="G46" s="575"/>
      <c r="H46" s="580">
        <v>5200</v>
      </c>
      <c r="I46" s="244"/>
      <c r="J46" s="575"/>
      <c r="K46" s="582">
        <f t="shared" si="12"/>
        <v>5200</v>
      </c>
      <c r="L46" s="243">
        <f t="shared" si="13"/>
        <v>0</v>
      </c>
      <c r="M46" s="1199">
        <f t="shared" si="14"/>
        <v>2500</v>
      </c>
    </row>
    <row r="47" spans="1:14" s="132" customFormat="1" ht="24.75" customHeight="1" x14ac:dyDescent="0.25">
      <c r="A47" s="286" t="s">
        <v>104</v>
      </c>
      <c r="B47" s="244">
        <v>3000</v>
      </c>
      <c r="C47" s="244">
        <v>3000</v>
      </c>
      <c r="D47" s="575">
        <v>15000</v>
      </c>
      <c r="E47" s="580"/>
      <c r="F47" s="244"/>
      <c r="G47" s="575"/>
      <c r="H47" s="580"/>
      <c r="I47" s="244"/>
      <c r="J47" s="575"/>
      <c r="K47" s="582">
        <f t="shared" si="12"/>
        <v>3000</v>
      </c>
      <c r="L47" s="243">
        <f t="shared" si="13"/>
        <v>3000</v>
      </c>
      <c r="M47" s="1199">
        <f t="shared" si="14"/>
        <v>15000</v>
      </c>
    </row>
    <row r="48" spans="1:14" s="132" customFormat="1" ht="19.5" customHeight="1" x14ac:dyDescent="0.25">
      <c r="A48" s="286" t="s">
        <v>105</v>
      </c>
      <c r="B48" s="244"/>
      <c r="C48" s="244"/>
      <c r="D48" s="575"/>
      <c r="E48" s="580"/>
      <c r="F48" s="244"/>
      <c r="G48" s="575"/>
      <c r="H48" s="580">
        <v>35614</v>
      </c>
      <c r="I48" s="244">
        <v>35734</v>
      </c>
      <c r="J48" s="575">
        <v>35332</v>
      </c>
      <c r="K48" s="582">
        <f t="shared" si="12"/>
        <v>35614</v>
      </c>
      <c r="L48" s="243">
        <f t="shared" si="13"/>
        <v>35734</v>
      </c>
      <c r="M48" s="1199">
        <f t="shared" si="14"/>
        <v>35332</v>
      </c>
    </row>
    <row r="49" spans="1:14" s="132" customFormat="1" ht="22.5" customHeight="1" x14ac:dyDescent="0.25">
      <c r="A49" s="279" t="s">
        <v>106</v>
      </c>
      <c r="B49" s="244">
        <v>76782</v>
      </c>
      <c r="C49" s="244">
        <v>77268</v>
      </c>
      <c r="D49" s="575">
        <v>92619</v>
      </c>
      <c r="E49" s="580">
        <v>4750</v>
      </c>
      <c r="F49" s="244">
        <v>4750</v>
      </c>
      <c r="G49" s="575">
        <v>4069</v>
      </c>
      <c r="H49" s="580">
        <v>11613</v>
      </c>
      <c r="I49" s="244">
        <v>11706</v>
      </c>
      <c r="J49" s="575">
        <v>11845</v>
      </c>
      <c r="K49" s="582">
        <f t="shared" si="12"/>
        <v>93145</v>
      </c>
      <c r="L49" s="243">
        <f t="shared" si="13"/>
        <v>93724</v>
      </c>
      <c r="M49" s="1199">
        <f t="shared" si="14"/>
        <v>108533</v>
      </c>
    </row>
    <row r="50" spans="1:14" s="132" customFormat="1" ht="20.25" customHeight="1" x14ac:dyDescent="0.25">
      <c r="A50" s="279" t="s">
        <v>107</v>
      </c>
      <c r="B50" s="244"/>
      <c r="C50" s="244"/>
      <c r="D50" s="575"/>
      <c r="E50" s="580"/>
      <c r="F50" s="244"/>
      <c r="G50" s="575"/>
      <c r="H50" s="580">
        <v>6836</v>
      </c>
      <c r="I50" s="244">
        <v>7470</v>
      </c>
      <c r="J50" s="575">
        <v>8865</v>
      </c>
      <c r="K50" s="582">
        <f t="shared" si="12"/>
        <v>6836</v>
      </c>
      <c r="L50" s="243">
        <f t="shared" si="13"/>
        <v>7470</v>
      </c>
      <c r="M50" s="1199">
        <f t="shared" si="14"/>
        <v>8865</v>
      </c>
    </row>
    <row r="51" spans="1:14" s="132" customFormat="1" ht="15" customHeight="1" x14ac:dyDescent="0.25">
      <c r="A51" s="279" t="s">
        <v>108</v>
      </c>
      <c r="B51" s="244">
        <v>8000</v>
      </c>
      <c r="C51" s="244">
        <v>8000</v>
      </c>
      <c r="D51" s="575">
        <v>15000</v>
      </c>
      <c r="E51" s="580">
        <v>10</v>
      </c>
      <c r="F51" s="244">
        <v>10</v>
      </c>
      <c r="G51" s="575">
        <v>10</v>
      </c>
      <c r="H51" s="580"/>
      <c r="I51" s="244"/>
      <c r="J51" s="575"/>
      <c r="K51" s="582">
        <f t="shared" si="12"/>
        <v>8010</v>
      </c>
      <c r="L51" s="243">
        <f t="shared" si="13"/>
        <v>8010</v>
      </c>
      <c r="M51" s="1199">
        <f t="shared" si="14"/>
        <v>15010</v>
      </c>
    </row>
    <row r="52" spans="1:14" s="132" customFormat="1" ht="26.25" customHeight="1" x14ac:dyDescent="0.25">
      <c r="A52" s="1335" t="s">
        <v>1205</v>
      </c>
      <c r="B52" s="244"/>
      <c r="C52" s="244"/>
      <c r="D52" s="575"/>
      <c r="E52" s="580"/>
      <c r="F52" s="244"/>
      <c r="G52" s="575"/>
      <c r="H52" s="580"/>
      <c r="I52" s="244"/>
      <c r="J52" s="575"/>
      <c r="K52" s="582"/>
      <c r="L52" s="243"/>
      <c r="M52" s="1199"/>
    </row>
    <row r="53" spans="1:14" s="132" customFormat="1" ht="26.25" customHeight="1" x14ac:dyDescent="0.25">
      <c r="A53" s="1335" t="s">
        <v>1203</v>
      </c>
      <c r="B53" s="244"/>
      <c r="C53" s="244"/>
      <c r="D53" s="575"/>
      <c r="E53" s="580"/>
      <c r="F53" s="244"/>
      <c r="G53" s="575"/>
      <c r="H53" s="580"/>
      <c r="I53" s="244"/>
      <c r="J53" s="575"/>
      <c r="K53" s="582"/>
      <c r="L53" s="243"/>
      <c r="M53" s="1199"/>
    </row>
    <row r="54" spans="1:14" s="132" customFormat="1" ht="26.4" x14ac:dyDescent="0.25">
      <c r="A54" s="287" t="s">
        <v>1204</v>
      </c>
      <c r="B54" s="244"/>
      <c r="C54" s="244"/>
      <c r="D54" s="575"/>
      <c r="E54" s="580">
        <v>0</v>
      </c>
      <c r="F54" s="244"/>
      <c r="G54" s="575"/>
      <c r="H54" s="580">
        <v>492</v>
      </c>
      <c r="I54" s="244">
        <v>20</v>
      </c>
      <c r="J54" s="575">
        <v>20</v>
      </c>
      <c r="K54" s="582">
        <f t="shared" si="12"/>
        <v>492</v>
      </c>
      <c r="L54" s="243">
        <f t="shared" si="13"/>
        <v>20</v>
      </c>
      <c r="M54" s="1199">
        <f t="shared" si="14"/>
        <v>20</v>
      </c>
    </row>
    <row r="55" spans="1:14" s="130" customFormat="1" ht="27.75" customHeight="1" x14ac:dyDescent="0.25">
      <c r="A55" s="278" t="s">
        <v>38</v>
      </c>
      <c r="B55" s="241">
        <f t="shared" ref="B55:M55" si="16">SUM(B56:B60)</f>
        <v>27223</v>
      </c>
      <c r="C55" s="241">
        <f t="shared" si="16"/>
        <v>38023</v>
      </c>
      <c r="D55" s="241">
        <f t="shared" si="16"/>
        <v>2000</v>
      </c>
      <c r="E55" s="581">
        <f t="shared" si="16"/>
        <v>0</v>
      </c>
      <c r="F55" s="241">
        <f t="shared" si="16"/>
        <v>0</v>
      </c>
      <c r="G55" s="241">
        <f t="shared" si="16"/>
        <v>0</v>
      </c>
      <c r="H55" s="581">
        <f t="shared" si="16"/>
        <v>0</v>
      </c>
      <c r="I55" s="241">
        <f t="shared" si="16"/>
        <v>0</v>
      </c>
      <c r="J55" s="241">
        <f t="shared" si="16"/>
        <v>0</v>
      </c>
      <c r="K55" s="581">
        <f t="shared" si="16"/>
        <v>27223</v>
      </c>
      <c r="L55" s="241">
        <f t="shared" si="16"/>
        <v>38023</v>
      </c>
      <c r="M55" s="1200">
        <f t="shared" si="16"/>
        <v>2000</v>
      </c>
      <c r="N55" s="129"/>
    </row>
    <row r="56" spans="1:14" s="130" customFormat="1" ht="27.75" customHeight="1" x14ac:dyDescent="0.25">
      <c r="A56" s="280" t="s">
        <v>110</v>
      </c>
      <c r="B56" s="245"/>
      <c r="C56" s="245"/>
      <c r="D56" s="575"/>
      <c r="E56" s="594"/>
      <c r="F56" s="245"/>
      <c r="G56" s="575"/>
      <c r="H56" s="594"/>
      <c r="I56" s="245"/>
      <c r="J56" s="575"/>
      <c r="K56" s="594"/>
      <c r="L56" s="245"/>
      <c r="M56" s="664"/>
      <c r="N56" s="129"/>
    </row>
    <row r="57" spans="1:14" s="132" customFormat="1" ht="14.25" customHeight="1" x14ac:dyDescent="0.25">
      <c r="A57" s="280" t="s">
        <v>111</v>
      </c>
      <c r="B57" s="244">
        <v>27223</v>
      </c>
      <c r="C57" s="244">
        <v>37223</v>
      </c>
      <c r="D57" s="575">
        <v>2000</v>
      </c>
      <c r="E57" s="580"/>
      <c r="F57" s="244"/>
      <c r="G57" s="575"/>
      <c r="H57" s="580"/>
      <c r="I57" s="244"/>
      <c r="J57" s="575"/>
      <c r="K57" s="582">
        <f t="shared" ref="K57:M58" si="17">B57+H57+E57</f>
        <v>27223</v>
      </c>
      <c r="L57" s="243">
        <f t="shared" si="17"/>
        <v>37223</v>
      </c>
      <c r="M57" s="1199">
        <f t="shared" si="17"/>
        <v>2000</v>
      </c>
    </row>
    <row r="58" spans="1:14" s="132" customFormat="1" ht="27" customHeight="1" x14ac:dyDescent="0.25">
      <c r="A58" s="288" t="s">
        <v>112</v>
      </c>
      <c r="B58" s="244"/>
      <c r="C58" s="244">
        <v>800</v>
      </c>
      <c r="D58" s="575"/>
      <c r="E58" s="580"/>
      <c r="F58" s="244"/>
      <c r="G58" s="575"/>
      <c r="H58" s="580"/>
      <c r="I58" s="244"/>
      <c r="J58" s="575"/>
      <c r="K58" s="582">
        <f t="shared" si="17"/>
        <v>0</v>
      </c>
      <c r="L58" s="243">
        <f t="shared" si="17"/>
        <v>800</v>
      </c>
      <c r="M58" s="1199">
        <f t="shared" si="17"/>
        <v>0</v>
      </c>
    </row>
    <row r="59" spans="1:14" s="132" customFormat="1" ht="23.25" customHeight="1" x14ac:dyDescent="0.25">
      <c r="A59" s="280" t="s">
        <v>113</v>
      </c>
      <c r="B59" s="243"/>
      <c r="C59" s="244"/>
      <c r="D59" s="575"/>
      <c r="E59" s="580"/>
      <c r="F59" s="244"/>
      <c r="G59" s="575"/>
      <c r="H59" s="582"/>
      <c r="I59" s="244"/>
      <c r="J59" s="575"/>
      <c r="K59" s="582">
        <f>B59+E59+H59</f>
        <v>0</v>
      </c>
      <c r="L59" s="243">
        <f>I59+F59+C59</f>
        <v>0</v>
      </c>
      <c r="M59" s="1199">
        <f>J59+G59+D59</f>
        <v>0</v>
      </c>
    </row>
    <row r="60" spans="1:14" s="132" customFormat="1" ht="39.6" x14ac:dyDescent="0.25">
      <c r="A60" s="280" t="s">
        <v>114</v>
      </c>
      <c r="B60" s="244"/>
      <c r="C60" s="244"/>
      <c r="D60" s="575"/>
      <c r="E60" s="594"/>
      <c r="F60" s="245"/>
      <c r="G60" s="575"/>
      <c r="H60" s="580"/>
      <c r="I60" s="244"/>
      <c r="J60" s="575"/>
      <c r="K60" s="582">
        <f>B60+H60</f>
        <v>0</v>
      </c>
      <c r="L60" s="243">
        <f>C60+I60</f>
        <v>0</v>
      </c>
      <c r="M60" s="1199">
        <f>D60+J60</f>
        <v>0</v>
      </c>
    </row>
    <row r="61" spans="1:14" s="130" customFormat="1" ht="24.75" customHeight="1" x14ac:dyDescent="0.25">
      <c r="A61" s="284" t="s">
        <v>39</v>
      </c>
      <c r="B61" s="245">
        <f t="shared" ref="B61:M61" si="18">SUM(B62:B64)</f>
        <v>32400</v>
      </c>
      <c r="C61" s="245">
        <f t="shared" si="18"/>
        <v>74397</v>
      </c>
      <c r="D61" s="245">
        <f t="shared" si="18"/>
        <v>16838</v>
      </c>
      <c r="E61" s="594">
        <f t="shared" si="18"/>
        <v>0</v>
      </c>
      <c r="F61" s="245">
        <f t="shared" si="18"/>
        <v>0</v>
      </c>
      <c r="G61" s="245">
        <f t="shared" si="18"/>
        <v>0</v>
      </c>
      <c r="H61" s="594">
        <f t="shared" si="18"/>
        <v>0</v>
      </c>
      <c r="I61" s="245">
        <f t="shared" si="18"/>
        <v>65</v>
      </c>
      <c r="J61" s="245">
        <f t="shared" si="18"/>
        <v>0</v>
      </c>
      <c r="K61" s="594">
        <f t="shared" si="18"/>
        <v>32400</v>
      </c>
      <c r="L61" s="245">
        <f t="shared" si="18"/>
        <v>74462</v>
      </c>
      <c r="M61" s="664">
        <f t="shared" si="18"/>
        <v>16838</v>
      </c>
      <c r="N61" s="129"/>
    </row>
    <row r="62" spans="1:14" s="130" customFormat="1" ht="34.5" customHeight="1" x14ac:dyDescent="0.25">
      <c r="A62" s="280" t="s">
        <v>115</v>
      </c>
      <c r="B62" s="245"/>
      <c r="C62" s="245"/>
      <c r="D62" s="575"/>
      <c r="E62" s="594"/>
      <c r="F62" s="245"/>
      <c r="G62" s="575"/>
      <c r="H62" s="594"/>
      <c r="I62" s="245"/>
      <c r="J62" s="575"/>
      <c r="K62" s="582">
        <f t="shared" ref="K62:M64" si="19">B62+E62+H62</f>
        <v>0</v>
      </c>
      <c r="L62" s="243">
        <f t="shared" si="19"/>
        <v>0</v>
      </c>
      <c r="M62" s="1199">
        <f t="shared" si="19"/>
        <v>0</v>
      </c>
      <c r="N62" s="129"/>
    </row>
    <row r="63" spans="1:14" s="132" customFormat="1" ht="54" customHeight="1" x14ac:dyDescent="0.25">
      <c r="A63" s="280" t="s">
        <v>116</v>
      </c>
      <c r="B63" s="244">
        <v>27400</v>
      </c>
      <c r="C63" s="244">
        <v>67400</v>
      </c>
      <c r="D63" s="575">
        <v>13338</v>
      </c>
      <c r="E63" s="580"/>
      <c r="F63" s="244"/>
      <c r="G63" s="575"/>
      <c r="H63" s="580"/>
      <c r="I63" s="244"/>
      <c r="J63" s="575"/>
      <c r="K63" s="582">
        <f t="shared" si="19"/>
        <v>27400</v>
      </c>
      <c r="L63" s="243">
        <f t="shared" si="19"/>
        <v>67400</v>
      </c>
      <c r="M63" s="1199">
        <f t="shared" si="19"/>
        <v>13338</v>
      </c>
      <c r="N63" s="133"/>
    </row>
    <row r="64" spans="1:14" s="132" customFormat="1" ht="27" customHeight="1" thickBot="1" x14ac:dyDescent="0.3">
      <c r="A64" s="289" t="s">
        <v>117</v>
      </c>
      <c r="B64" s="283">
        <v>5000</v>
      </c>
      <c r="C64" s="283">
        <v>6997</v>
      </c>
      <c r="D64" s="576">
        <v>3500</v>
      </c>
      <c r="E64" s="583"/>
      <c r="F64" s="283"/>
      <c r="G64" s="576"/>
      <c r="H64" s="583"/>
      <c r="I64" s="283">
        <v>65</v>
      </c>
      <c r="J64" s="576"/>
      <c r="K64" s="593">
        <f t="shared" si="19"/>
        <v>5000</v>
      </c>
      <c r="L64" s="282">
        <f t="shared" si="19"/>
        <v>7062</v>
      </c>
      <c r="M64" s="1337">
        <f t="shared" si="19"/>
        <v>3500</v>
      </c>
    </row>
    <row r="65" spans="1:16" s="132" customFormat="1" ht="28.5" customHeight="1" thickBot="1" x14ac:dyDescent="0.3">
      <c r="A65" s="435" t="s">
        <v>643</v>
      </c>
      <c r="B65" s="1420" t="s">
        <v>69</v>
      </c>
      <c r="C65" s="1420"/>
      <c r="D65" s="1420"/>
      <c r="E65" s="1420" t="s">
        <v>70</v>
      </c>
      <c r="F65" s="1420"/>
      <c r="G65" s="1420"/>
      <c r="H65" s="1420" t="s">
        <v>71</v>
      </c>
      <c r="I65" s="1420"/>
      <c r="J65" s="1420"/>
      <c r="K65" s="1420" t="s">
        <v>72</v>
      </c>
      <c r="L65" s="1421"/>
      <c r="M65" s="1422"/>
    </row>
    <row r="66" spans="1:16" s="124" customFormat="1" ht="54.75" customHeight="1" thickBot="1" x14ac:dyDescent="0.3">
      <c r="A66" s="459"/>
      <c r="B66" s="457" t="s">
        <v>749</v>
      </c>
      <c r="C66" s="458" t="s">
        <v>1077</v>
      </c>
      <c r="D66" s="457" t="s">
        <v>1078</v>
      </c>
      <c r="E66" s="457" t="s">
        <v>749</v>
      </c>
      <c r="F66" s="458" t="s">
        <v>1077</v>
      </c>
      <c r="G66" s="457" t="s">
        <v>1078</v>
      </c>
      <c r="H66" s="457" t="s">
        <v>749</v>
      </c>
      <c r="I66" s="458" t="s">
        <v>1077</v>
      </c>
      <c r="J66" s="457" t="s">
        <v>1078</v>
      </c>
      <c r="K66" s="457" t="s">
        <v>749</v>
      </c>
      <c r="L66" s="458" t="s">
        <v>1077</v>
      </c>
      <c r="M66" s="457" t="s">
        <v>1078</v>
      </c>
    </row>
    <row r="67" spans="1:16" s="130" customFormat="1" ht="22.5" customHeight="1" x14ac:dyDescent="0.25">
      <c r="A67" s="595" t="s">
        <v>40</v>
      </c>
      <c r="B67" s="578">
        <f t="shared" ref="B67:M67" si="20">SUM(B68:B70)</f>
        <v>58313</v>
      </c>
      <c r="C67" s="578">
        <f t="shared" si="20"/>
        <v>58103</v>
      </c>
      <c r="D67" s="578">
        <f t="shared" si="20"/>
        <v>100873</v>
      </c>
      <c r="E67" s="577">
        <f t="shared" si="20"/>
        <v>0</v>
      </c>
      <c r="F67" s="578">
        <f t="shared" si="20"/>
        <v>0</v>
      </c>
      <c r="G67" s="578">
        <f t="shared" si="20"/>
        <v>0</v>
      </c>
      <c r="H67" s="577">
        <f t="shared" si="20"/>
        <v>0</v>
      </c>
      <c r="I67" s="578">
        <f t="shared" si="20"/>
        <v>0</v>
      </c>
      <c r="J67" s="578">
        <f t="shared" si="20"/>
        <v>0</v>
      </c>
      <c r="K67" s="577">
        <f t="shared" si="20"/>
        <v>58313</v>
      </c>
      <c r="L67" s="578">
        <f t="shared" si="20"/>
        <v>58103</v>
      </c>
      <c r="M67" s="665">
        <f t="shared" si="20"/>
        <v>100873</v>
      </c>
    </row>
    <row r="68" spans="1:16" s="132" customFormat="1" ht="56.25" customHeight="1" x14ac:dyDescent="0.25">
      <c r="A68" s="280" t="s">
        <v>118</v>
      </c>
      <c r="B68" s="244"/>
      <c r="C68" s="244"/>
      <c r="D68" s="575"/>
      <c r="E68" s="580"/>
      <c r="F68" s="244"/>
      <c r="G68" s="575"/>
      <c r="H68" s="580"/>
      <c r="I68" s="244"/>
      <c r="J68" s="575"/>
      <c r="K68" s="582">
        <f t="shared" ref="K68:M70" si="21">B68+E68+H68</f>
        <v>0</v>
      </c>
      <c r="L68" s="243">
        <f t="shared" si="21"/>
        <v>0</v>
      </c>
      <c r="M68" s="1199">
        <f t="shared" si="21"/>
        <v>0</v>
      </c>
    </row>
    <row r="69" spans="1:16" s="132" customFormat="1" ht="52.8" x14ac:dyDescent="0.25">
      <c r="A69" s="280" t="s">
        <v>119</v>
      </c>
      <c r="B69" s="244">
        <v>58313</v>
      </c>
      <c r="C69" s="244">
        <v>58103</v>
      </c>
      <c r="D69" s="575">
        <v>100873</v>
      </c>
      <c r="E69" s="580"/>
      <c r="F69" s="244"/>
      <c r="G69" s="575"/>
      <c r="H69" s="580"/>
      <c r="I69" s="244"/>
      <c r="J69" s="575"/>
      <c r="K69" s="582">
        <f t="shared" si="21"/>
        <v>58313</v>
      </c>
      <c r="L69" s="243">
        <f t="shared" si="21"/>
        <v>58103</v>
      </c>
      <c r="M69" s="1199">
        <f t="shared" si="21"/>
        <v>100873</v>
      </c>
    </row>
    <row r="70" spans="1:16" s="132" customFormat="1" ht="24.75" customHeight="1" x14ac:dyDescent="0.25">
      <c r="A70" s="280" t="s">
        <v>120</v>
      </c>
      <c r="B70" s="244"/>
      <c r="C70" s="244"/>
      <c r="D70" s="575"/>
      <c r="E70" s="580"/>
      <c r="F70" s="244"/>
      <c r="G70" s="575"/>
      <c r="H70" s="580"/>
      <c r="I70" s="244"/>
      <c r="J70" s="575"/>
      <c r="K70" s="582">
        <f t="shared" si="21"/>
        <v>0</v>
      </c>
      <c r="L70" s="243">
        <f t="shared" si="21"/>
        <v>0</v>
      </c>
      <c r="M70" s="1199">
        <f t="shared" si="21"/>
        <v>0</v>
      </c>
    </row>
    <row r="71" spans="1:16" s="130" customFormat="1" ht="24.75" customHeight="1" x14ac:dyDescent="0.25">
      <c r="A71" s="278" t="s">
        <v>41</v>
      </c>
      <c r="B71" s="241">
        <f t="shared" ref="B71:M71" si="22">B67+B61+B55+B40+B27+B19+B5</f>
        <v>3956161</v>
      </c>
      <c r="C71" s="241">
        <f t="shared" si="22"/>
        <v>4397270</v>
      </c>
      <c r="D71" s="241">
        <f t="shared" si="22"/>
        <v>3489786</v>
      </c>
      <c r="E71" s="581">
        <f t="shared" si="22"/>
        <v>34039</v>
      </c>
      <c r="F71" s="241">
        <f t="shared" si="22"/>
        <v>37856</v>
      </c>
      <c r="G71" s="241">
        <f t="shared" si="22"/>
        <v>36176</v>
      </c>
      <c r="H71" s="581">
        <f t="shared" si="22"/>
        <v>186837</v>
      </c>
      <c r="I71" s="241">
        <f t="shared" si="22"/>
        <v>194083</v>
      </c>
      <c r="J71" s="241">
        <f t="shared" si="22"/>
        <v>190502</v>
      </c>
      <c r="K71" s="581">
        <f t="shared" si="22"/>
        <v>4177037</v>
      </c>
      <c r="L71" s="241">
        <f t="shared" si="22"/>
        <v>4629209</v>
      </c>
      <c r="M71" s="1200">
        <f t="shared" si="22"/>
        <v>3716464</v>
      </c>
      <c r="N71" s="129"/>
      <c r="P71" s="129" t="e">
        <f>#REF!+#REF!+#REF!</f>
        <v>#REF!</v>
      </c>
    </row>
    <row r="72" spans="1:16" s="130" customFormat="1" ht="24.75" customHeight="1" x14ac:dyDescent="0.25">
      <c r="A72" s="290" t="s">
        <v>42</v>
      </c>
      <c r="B72" s="241">
        <f>B73+B76</f>
        <v>554068</v>
      </c>
      <c r="C72" s="241">
        <f>C73+C76</f>
        <v>743771</v>
      </c>
      <c r="D72" s="241">
        <f>D73+D76</f>
        <v>691520</v>
      </c>
      <c r="E72" s="581">
        <f>E73+E76</f>
        <v>0</v>
      </c>
      <c r="F72" s="241">
        <f t="shared" ref="F72:K72" si="23">F73+F76</f>
        <v>10118</v>
      </c>
      <c r="G72" s="241">
        <f t="shared" ref="G72" si="24">G73+G76</f>
        <v>0</v>
      </c>
      <c r="H72" s="581">
        <f>H73+H76</f>
        <v>0</v>
      </c>
      <c r="I72" s="241">
        <f t="shared" si="23"/>
        <v>18613</v>
      </c>
      <c r="J72" s="241">
        <f t="shared" ref="J72" si="25">J73+J76</f>
        <v>0</v>
      </c>
      <c r="K72" s="581">
        <f t="shared" si="23"/>
        <v>554068</v>
      </c>
      <c r="L72" s="241">
        <f>L73+L76</f>
        <v>772502</v>
      </c>
      <c r="M72" s="1200">
        <f>M73+M76</f>
        <v>691520</v>
      </c>
      <c r="N72" s="129"/>
      <c r="P72" s="129"/>
    </row>
    <row r="73" spans="1:16" s="130" customFormat="1" ht="46.5" customHeight="1" x14ac:dyDescent="0.25">
      <c r="A73" s="290" t="s">
        <v>121</v>
      </c>
      <c r="B73" s="241">
        <f t="shared" ref="B73:J73" si="26">SUM(B74:B75)</f>
        <v>554068</v>
      </c>
      <c r="C73" s="241">
        <f t="shared" si="26"/>
        <v>736352</v>
      </c>
      <c r="D73" s="241">
        <f t="shared" si="26"/>
        <v>682920</v>
      </c>
      <c r="E73" s="581">
        <f t="shared" si="26"/>
        <v>0</v>
      </c>
      <c r="F73" s="241">
        <f t="shared" si="26"/>
        <v>10118</v>
      </c>
      <c r="G73" s="241">
        <f t="shared" si="26"/>
        <v>0</v>
      </c>
      <c r="H73" s="581">
        <f t="shared" si="26"/>
        <v>0</v>
      </c>
      <c r="I73" s="241">
        <f t="shared" si="26"/>
        <v>18613</v>
      </c>
      <c r="J73" s="241">
        <f t="shared" si="26"/>
        <v>0</v>
      </c>
      <c r="K73" s="581">
        <f>B73+E73+H73</f>
        <v>554068</v>
      </c>
      <c r="L73" s="241">
        <f>C73+I73+F73</f>
        <v>765083</v>
      </c>
      <c r="M73" s="1200">
        <f>D73+J73+G73</f>
        <v>682920</v>
      </c>
      <c r="N73" s="129"/>
    </row>
    <row r="74" spans="1:16" s="132" customFormat="1" ht="36" customHeight="1" x14ac:dyDescent="0.25">
      <c r="A74" s="290" t="s">
        <v>431</v>
      </c>
      <c r="B74" s="244">
        <v>60865</v>
      </c>
      <c r="C74" s="244">
        <v>231168</v>
      </c>
      <c r="D74" s="575">
        <v>83488</v>
      </c>
      <c r="E74" s="580"/>
      <c r="F74" s="244">
        <v>8152</v>
      </c>
      <c r="G74" s="575"/>
      <c r="H74" s="580"/>
      <c r="I74" s="244">
        <v>17752</v>
      </c>
      <c r="J74" s="575"/>
      <c r="K74" s="582">
        <f>B74+E74+H74</f>
        <v>60865</v>
      </c>
      <c r="L74" s="243">
        <f>C74+F74+I74</f>
        <v>257072</v>
      </c>
      <c r="M74" s="1199">
        <f>D74+G74+J74</f>
        <v>83488</v>
      </c>
      <c r="N74" s="133"/>
    </row>
    <row r="75" spans="1:16" s="132" customFormat="1" ht="35.25" customHeight="1" x14ac:dyDescent="0.25">
      <c r="A75" s="280" t="s">
        <v>122</v>
      </c>
      <c r="B75" s="244">
        <v>493203</v>
      </c>
      <c r="C75" s="249">
        <v>505184</v>
      </c>
      <c r="D75" s="575">
        <v>599432</v>
      </c>
      <c r="E75" s="580"/>
      <c r="F75" s="249">
        <v>1966</v>
      </c>
      <c r="G75" s="575"/>
      <c r="H75" s="600"/>
      <c r="I75" s="249">
        <v>861</v>
      </c>
      <c r="J75" s="575"/>
      <c r="K75" s="582">
        <f>B75+E75+H75</f>
        <v>493203</v>
      </c>
      <c r="L75" s="243">
        <f>C75+F75+I75</f>
        <v>508011</v>
      </c>
      <c r="M75" s="1199">
        <f>D75+G75+J75</f>
        <v>599432</v>
      </c>
    </row>
    <row r="76" spans="1:16" s="130" customFormat="1" ht="47.25" customHeight="1" x14ac:dyDescent="0.25">
      <c r="A76" s="291" t="s">
        <v>123</v>
      </c>
      <c r="B76" s="246">
        <f>B77+B81</f>
        <v>0</v>
      </c>
      <c r="C76" s="503">
        <f>C77+C81+C86+C87</f>
        <v>7419</v>
      </c>
      <c r="D76" s="503">
        <f>D77+D81+D86+D87</f>
        <v>8600</v>
      </c>
      <c r="E76" s="598">
        <f>E77+E81</f>
        <v>0</v>
      </c>
      <c r="F76" s="498">
        <f t="shared" ref="F76:K76" si="27">F77+F81</f>
        <v>0</v>
      </c>
      <c r="G76" s="498">
        <f t="shared" ref="G76" si="28">G77+G81</f>
        <v>0</v>
      </c>
      <c r="H76" s="604">
        <f>H77+H81</f>
        <v>0</v>
      </c>
      <c r="I76" s="503">
        <f t="shared" si="27"/>
        <v>0</v>
      </c>
      <c r="J76" s="503">
        <f t="shared" ref="J76" si="29">J77+J81</f>
        <v>0</v>
      </c>
      <c r="K76" s="598">
        <f t="shared" si="27"/>
        <v>0</v>
      </c>
      <c r="L76" s="495">
        <f>L77+L81+L86+L87</f>
        <v>7419</v>
      </c>
      <c r="M76" s="1201">
        <f>M77+M81+M86+M87</f>
        <v>8600</v>
      </c>
      <c r="N76" s="134"/>
    </row>
    <row r="77" spans="1:16" s="130" customFormat="1" ht="38.25" customHeight="1" x14ac:dyDescent="0.25">
      <c r="A77" s="278" t="s">
        <v>124</v>
      </c>
      <c r="B77" s="496">
        <f t="shared" ref="B77:M77" si="30">SUM(B78:B80)</f>
        <v>0</v>
      </c>
      <c r="C77" s="498">
        <f t="shared" si="30"/>
        <v>0</v>
      </c>
      <c r="D77" s="498">
        <f t="shared" si="30"/>
        <v>0</v>
      </c>
      <c r="E77" s="599">
        <f t="shared" si="30"/>
        <v>0</v>
      </c>
      <c r="F77" s="505">
        <f t="shared" si="30"/>
        <v>0</v>
      </c>
      <c r="G77" s="505">
        <f t="shared" si="30"/>
        <v>0</v>
      </c>
      <c r="H77" s="605">
        <f t="shared" si="30"/>
        <v>0</v>
      </c>
      <c r="I77" s="498">
        <f t="shared" si="30"/>
        <v>0</v>
      </c>
      <c r="J77" s="498">
        <f t="shared" si="30"/>
        <v>0</v>
      </c>
      <c r="K77" s="604">
        <f t="shared" si="30"/>
        <v>0</v>
      </c>
      <c r="L77" s="498">
        <f t="shared" si="30"/>
        <v>0</v>
      </c>
      <c r="M77" s="1202">
        <f t="shared" si="30"/>
        <v>0</v>
      </c>
      <c r="N77" s="134"/>
    </row>
    <row r="78" spans="1:16" s="132" customFormat="1" ht="23.25" customHeight="1" x14ac:dyDescent="0.25">
      <c r="A78" s="280" t="s">
        <v>125</v>
      </c>
      <c r="B78" s="247"/>
      <c r="C78" s="504"/>
      <c r="D78" s="575"/>
      <c r="E78" s="598"/>
      <c r="F78" s="505"/>
      <c r="G78" s="575"/>
      <c r="H78" s="599"/>
      <c r="I78" s="498"/>
      <c r="J78" s="575"/>
      <c r="K78" s="609">
        <f t="shared" ref="K78:M80" si="31">B78+H78</f>
        <v>0</v>
      </c>
      <c r="L78" s="499">
        <f t="shared" si="31"/>
        <v>0</v>
      </c>
      <c r="M78" s="1203">
        <f t="shared" si="31"/>
        <v>0</v>
      </c>
      <c r="N78" s="134"/>
    </row>
    <row r="79" spans="1:16" s="132" customFormat="1" ht="39.6" x14ac:dyDescent="0.25">
      <c r="A79" s="280" t="s">
        <v>126</v>
      </c>
      <c r="B79" s="246"/>
      <c r="C79" s="498"/>
      <c r="D79" s="575"/>
      <c r="E79" s="598"/>
      <c r="F79" s="498"/>
      <c r="G79" s="575"/>
      <c r="H79" s="599"/>
      <c r="I79" s="498"/>
      <c r="J79" s="575"/>
      <c r="K79" s="609">
        <f t="shared" si="31"/>
        <v>0</v>
      </c>
      <c r="L79" s="499">
        <f t="shared" si="31"/>
        <v>0</v>
      </c>
      <c r="M79" s="1203">
        <f t="shared" si="31"/>
        <v>0</v>
      </c>
      <c r="N79" s="134"/>
    </row>
    <row r="80" spans="1:16" s="132" customFormat="1" ht="23.25" customHeight="1" x14ac:dyDescent="0.25">
      <c r="A80" s="280" t="s">
        <v>127</v>
      </c>
      <c r="B80" s="246"/>
      <c r="C80" s="503"/>
      <c r="D80" s="575"/>
      <c r="E80" s="598"/>
      <c r="F80" s="503"/>
      <c r="G80" s="575"/>
      <c r="H80" s="599"/>
      <c r="I80" s="498"/>
      <c r="J80" s="575"/>
      <c r="K80" s="609">
        <f t="shared" si="31"/>
        <v>0</v>
      </c>
      <c r="L80" s="499">
        <f t="shared" si="31"/>
        <v>0</v>
      </c>
      <c r="M80" s="1203">
        <f t="shared" si="31"/>
        <v>0</v>
      </c>
      <c r="N80" s="134"/>
    </row>
    <row r="81" spans="1:14" s="130" customFormat="1" ht="27" customHeight="1" x14ac:dyDescent="0.25">
      <c r="A81" s="278" t="s">
        <v>128</v>
      </c>
      <c r="B81" s="497">
        <f>SUM(B82:B85)</f>
        <v>0</v>
      </c>
      <c r="C81" s="498">
        <f t="shared" ref="C81:L81" si="32">SUM(C82:C85)</f>
        <v>0</v>
      </c>
      <c r="D81" s="498">
        <f t="shared" si="32"/>
        <v>0</v>
      </c>
      <c r="E81" s="581">
        <f>SUM(E82:E85)</f>
        <v>0</v>
      </c>
      <c r="F81" s="498">
        <f t="shared" si="32"/>
        <v>0</v>
      </c>
      <c r="G81" s="498">
        <f t="shared" si="32"/>
        <v>0</v>
      </c>
      <c r="H81" s="602">
        <f>SUM(H82:H85)</f>
        <v>0</v>
      </c>
      <c r="I81" s="498">
        <f t="shared" si="32"/>
        <v>0</v>
      </c>
      <c r="J81" s="498">
        <f t="shared" si="32"/>
        <v>0</v>
      </c>
      <c r="K81" s="604">
        <f t="shared" si="32"/>
        <v>0</v>
      </c>
      <c r="L81" s="498">
        <f t="shared" si="32"/>
        <v>0</v>
      </c>
      <c r="M81" s="1202">
        <f t="shared" ref="M81" si="33">SUM(M82:M85)</f>
        <v>0</v>
      </c>
    </row>
    <row r="82" spans="1:14" s="132" customFormat="1" ht="39.6" x14ac:dyDescent="0.25">
      <c r="A82" s="292" t="s">
        <v>129</v>
      </c>
      <c r="B82" s="244"/>
      <c r="C82" s="249"/>
      <c r="D82" s="575"/>
      <c r="E82" s="580"/>
      <c r="F82" s="504"/>
      <c r="G82" s="575"/>
      <c r="H82" s="606"/>
      <c r="I82" s="499"/>
      <c r="J82" s="575"/>
      <c r="K82" s="609">
        <f t="shared" ref="K82:M87" si="34">B82+H82</f>
        <v>0</v>
      </c>
      <c r="L82" s="499">
        <f t="shared" si="34"/>
        <v>0</v>
      </c>
      <c r="M82" s="1203">
        <f t="shared" si="34"/>
        <v>0</v>
      </c>
    </row>
    <row r="83" spans="1:14" s="132" customFormat="1" ht="23.25" customHeight="1" x14ac:dyDescent="0.25">
      <c r="A83" s="279" t="s">
        <v>130</v>
      </c>
      <c r="B83" s="248"/>
      <c r="C83" s="499"/>
      <c r="D83" s="575"/>
      <c r="E83" s="600"/>
      <c r="F83" s="499"/>
      <c r="G83" s="575"/>
      <c r="H83" s="607"/>
      <c r="I83" s="499"/>
      <c r="J83" s="575"/>
      <c r="K83" s="609">
        <f t="shared" si="34"/>
        <v>0</v>
      </c>
      <c r="L83" s="499">
        <f t="shared" si="34"/>
        <v>0</v>
      </c>
      <c r="M83" s="1203">
        <f t="shared" si="34"/>
        <v>0</v>
      </c>
    </row>
    <row r="84" spans="1:14" s="130" customFormat="1" ht="39.6" x14ac:dyDescent="0.25">
      <c r="A84" s="293" t="s">
        <v>131</v>
      </c>
      <c r="B84" s="250"/>
      <c r="C84" s="244"/>
      <c r="D84" s="575"/>
      <c r="E84" s="582"/>
      <c r="F84" s="499"/>
      <c r="G84" s="575"/>
      <c r="H84" s="608"/>
      <c r="I84" s="499"/>
      <c r="J84" s="575"/>
      <c r="K84" s="609">
        <f t="shared" si="34"/>
        <v>0</v>
      </c>
      <c r="L84" s="499">
        <f t="shared" si="34"/>
        <v>0</v>
      </c>
      <c r="M84" s="1203">
        <f t="shared" si="34"/>
        <v>0</v>
      </c>
    </row>
    <row r="85" spans="1:14" s="130" customFormat="1" ht="25.5" customHeight="1" x14ac:dyDescent="0.25">
      <c r="A85" s="293" t="s">
        <v>132</v>
      </c>
      <c r="B85" s="248"/>
      <c r="C85" s="249"/>
      <c r="D85" s="575"/>
      <c r="E85" s="580"/>
      <c r="F85" s="499"/>
      <c r="G85" s="575"/>
      <c r="H85" s="580"/>
      <c r="I85" s="669"/>
      <c r="J85" s="575"/>
      <c r="K85" s="580">
        <f t="shared" si="34"/>
        <v>0</v>
      </c>
      <c r="L85" s="494">
        <f t="shared" si="34"/>
        <v>0</v>
      </c>
      <c r="M85" s="575">
        <f t="shared" si="34"/>
        <v>0</v>
      </c>
    </row>
    <row r="86" spans="1:14" s="130" customFormat="1" ht="17.25" customHeight="1" x14ac:dyDescent="0.25">
      <c r="A86" s="666" t="s">
        <v>448</v>
      </c>
      <c r="B86" s="501"/>
      <c r="C86" s="498"/>
      <c r="D86" s="664"/>
      <c r="E86" s="670"/>
      <c r="F86" s="503"/>
      <c r="G86" s="664"/>
      <c r="H86" s="671"/>
      <c r="I86" s="498"/>
      <c r="J86" s="668"/>
      <c r="K86" s="580">
        <f t="shared" si="34"/>
        <v>0</v>
      </c>
      <c r="L86" s="494">
        <f t="shared" si="34"/>
        <v>0</v>
      </c>
      <c r="M86" s="575">
        <f t="shared" si="34"/>
        <v>0</v>
      </c>
    </row>
    <row r="87" spans="1:14" s="130" customFormat="1" ht="25.5" customHeight="1" x14ac:dyDescent="0.25">
      <c r="A87" s="666" t="s">
        <v>755</v>
      </c>
      <c r="B87" s="501"/>
      <c r="C87" s="498">
        <v>7419</v>
      </c>
      <c r="D87" s="664">
        <v>8600</v>
      </c>
      <c r="E87" s="601"/>
      <c r="F87" s="503"/>
      <c r="G87" s="664"/>
      <c r="H87" s="605"/>
      <c r="I87" s="498"/>
      <c r="J87" s="668"/>
      <c r="K87" s="580">
        <f t="shared" si="34"/>
        <v>0</v>
      </c>
      <c r="L87" s="494">
        <f t="shared" si="34"/>
        <v>7419</v>
      </c>
      <c r="M87" s="575">
        <f t="shared" si="34"/>
        <v>8600</v>
      </c>
    </row>
    <row r="88" spans="1:14" s="130" customFormat="1" ht="27" customHeight="1" x14ac:dyDescent="0.25">
      <c r="A88" s="294" t="s">
        <v>133</v>
      </c>
      <c r="B88" s="667">
        <f>B76+B73</f>
        <v>554068</v>
      </c>
      <c r="C88" s="498">
        <f>C76+C73</f>
        <v>743771</v>
      </c>
      <c r="D88" s="498">
        <f>D76+D73</f>
        <v>691520</v>
      </c>
      <c r="E88" s="598">
        <f>E76+E73</f>
        <v>0</v>
      </c>
      <c r="F88" s="498">
        <f t="shared" ref="F88:K88" si="35">F76+F73</f>
        <v>10118</v>
      </c>
      <c r="G88" s="498">
        <f t="shared" ref="G88" si="36">G76+G73</f>
        <v>0</v>
      </c>
      <c r="H88" s="598">
        <f>H76+H73</f>
        <v>0</v>
      </c>
      <c r="I88" s="502">
        <f t="shared" si="35"/>
        <v>18613</v>
      </c>
      <c r="J88" s="502">
        <f t="shared" ref="J88" si="37">J76+J73</f>
        <v>0</v>
      </c>
      <c r="K88" s="598">
        <f t="shared" si="35"/>
        <v>554068</v>
      </c>
      <c r="L88" s="495">
        <f>L76+L73</f>
        <v>772502</v>
      </c>
      <c r="M88" s="1201">
        <f>M76+M73</f>
        <v>691520</v>
      </c>
    </row>
    <row r="89" spans="1:14" s="130" customFormat="1" ht="15" customHeight="1" x14ac:dyDescent="0.25">
      <c r="A89" s="278" t="s">
        <v>134</v>
      </c>
      <c r="B89" s="241">
        <f t="shared" ref="B89:M89" si="38">B71+B88</f>
        <v>4510229</v>
      </c>
      <c r="C89" s="245">
        <f t="shared" si="38"/>
        <v>5141041</v>
      </c>
      <c r="D89" s="245">
        <f t="shared" si="38"/>
        <v>4181306</v>
      </c>
      <c r="E89" s="602">
        <f t="shared" si="38"/>
        <v>34039</v>
      </c>
      <c r="F89" s="498">
        <f t="shared" si="38"/>
        <v>47974</v>
      </c>
      <c r="G89" s="498">
        <f t="shared" si="38"/>
        <v>36176</v>
      </c>
      <c r="H89" s="581">
        <f t="shared" si="38"/>
        <v>186837</v>
      </c>
      <c r="I89" s="251">
        <f t="shared" si="38"/>
        <v>212696</v>
      </c>
      <c r="J89" s="251">
        <f t="shared" si="38"/>
        <v>190502</v>
      </c>
      <c r="K89" s="581">
        <f t="shared" si="38"/>
        <v>4731105</v>
      </c>
      <c r="L89" s="251">
        <f t="shared" si="38"/>
        <v>5401711</v>
      </c>
      <c r="M89" s="1200">
        <f t="shared" si="38"/>
        <v>4407984</v>
      </c>
      <c r="N89" s="129"/>
    </row>
    <row r="90" spans="1:14" x14ac:dyDescent="0.25">
      <c r="A90" s="543" t="s">
        <v>683</v>
      </c>
      <c r="B90" s="237">
        <v>53</v>
      </c>
      <c r="C90" s="544">
        <v>53</v>
      </c>
      <c r="D90" s="1195">
        <v>52</v>
      </c>
      <c r="E90" s="603">
        <v>73.33</v>
      </c>
      <c r="F90" s="544">
        <v>73.33</v>
      </c>
      <c r="G90" s="1195">
        <v>73.33</v>
      </c>
      <c r="H90" s="603">
        <v>88</v>
      </c>
      <c r="I90" s="544">
        <v>89</v>
      </c>
      <c r="J90" s="1195">
        <v>89</v>
      </c>
      <c r="K90" s="610">
        <f t="shared" ref="K90:M91" si="39">B90+H90+E90</f>
        <v>214.32999999999998</v>
      </c>
      <c r="L90" s="545">
        <f t="shared" si="39"/>
        <v>215.32999999999998</v>
      </c>
      <c r="M90" s="1204">
        <f t="shared" si="39"/>
        <v>214.32999999999998</v>
      </c>
    </row>
    <row r="91" spans="1:14" ht="13.8" thickBot="1" x14ac:dyDescent="0.3">
      <c r="A91" s="596" t="s">
        <v>135</v>
      </c>
      <c r="B91" s="597">
        <v>50</v>
      </c>
      <c r="C91" s="597">
        <v>50</v>
      </c>
      <c r="D91" s="1196">
        <v>50</v>
      </c>
      <c r="E91" s="596">
        <v>0</v>
      </c>
      <c r="F91" s="597">
        <v>0</v>
      </c>
      <c r="G91" s="1196"/>
      <c r="H91" s="596">
        <v>10</v>
      </c>
      <c r="I91" s="597">
        <v>10</v>
      </c>
      <c r="J91" s="1196">
        <v>10</v>
      </c>
      <c r="K91" s="611">
        <f t="shared" si="39"/>
        <v>60</v>
      </c>
      <c r="L91" s="592">
        <f t="shared" si="39"/>
        <v>60</v>
      </c>
      <c r="M91" s="1205">
        <f t="shared" si="39"/>
        <v>60</v>
      </c>
      <c r="N91" s="135"/>
    </row>
    <row r="92" spans="1:14" x14ac:dyDescent="0.25">
      <c r="D92" s="1197"/>
      <c r="G92" s="1197"/>
      <c r="J92" s="1197"/>
    </row>
    <row r="93" spans="1:14" x14ac:dyDescent="0.25">
      <c r="D93" s="1197"/>
      <c r="G93" s="1197"/>
      <c r="J93" s="1197"/>
    </row>
    <row r="94" spans="1:14" x14ac:dyDescent="0.25">
      <c r="D94" s="1197"/>
      <c r="G94" s="1197"/>
      <c r="J94" s="1197"/>
    </row>
    <row r="95" spans="1:14" x14ac:dyDescent="0.25">
      <c r="D95" s="1197"/>
      <c r="G95" s="1197"/>
      <c r="J95" s="1197"/>
    </row>
    <row r="96" spans="1:14" x14ac:dyDescent="0.25">
      <c r="D96" s="1197"/>
      <c r="G96" s="1197"/>
      <c r="J96" s="1197"/>
    </row>
    <row r="97" spans="4:4" x14ac:dyDescent="0.25">
      <c r="D97" s="1197"/>
    </row>
  </sheetData>
  <sheetProtection selectLockedCells="1" selectUnlockedCells="1"/>
  <mergeCells count="12">
    <mergeCell ref="B3:D3"/>
    <mergeCell ref="E3:G3"/>
    <mergeCell ref="H3:J3"/>
    <mergeCell ref="K3:M3"/>
    <mergeCell ref="B65:D65"/>
    <mergeCell ref="E65:G65"/>
    <mergeCell ref="H65:J65"/>
    <mergeCell ref="K65:M65"/>
    <mergeCell ref="B25:D25"/>
    <mergeCell ref="E25:G25"/>
    <mergeCell ref="H25:J25"/>
    <mergeCell ref="K25:M25"/>
  </mergeCells>
  <phoneticPr fontId="28" type="noConversion"/>
  <printOptions horizontalCentered="1" gridLines="1"/>
  <pageMargins left="0.43307086614173229" right="0.43307086614173229" top="0.98425196850393704" bottom="0.23622047244094491" header="0.27559055118110237" footer="0.51181102362204722"/>
  <pageSetup paperSize="9" scale="54" firstPageNumber="0" fitToHeight="0" orientation="landscape" r:id="rId1"/>
  <headerFooter alignWithMargins="0">
    <oddHeader>&amp;C&amp;"Arial,Félkövér"&amp;12BEVÉTELEK ELŐIRÁNYZATA 2016. ÉV
2. melléklet
a 8/2016. (II.26.) rendelethez&amp;R&amp;12
&amp;P. oldal
ezer forint</oddHeader>
  </headerFooter>
  <rowBreaks count="2" manualBreakCount="2">
    <brk id="24" max="16" man="1"/>
    <brk id="64" max="1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HH69"/>
  <sheetViews>
    <sheetView view="pageLayout" topLeftCell="O3" zoomScaleNormal="75" zoomScaleSheetLayoutView="89" workbookViewId="0">
      <selection activeCell="O38" sqref="O38"/>
    </sheetView>
  </sheetViews>
  <sheetFormatPr defaultColWidth="9.109375" defaultRowHeight="13.2" x14ac:dyDescent="0.25"/>
  <cols>
    <col min="1" max="1" width="42.109375" style="119" customWidth="1"/>
    <col min="2" max="2" width="11.33203125" style="122" customWidth="1"/>
    <col min="3" max="3" width="11.88671875" style="122" customWidth="1"/>
    <col min="4" max="4" width="11.33203125" style="122" customWidth="1"/>
    <col min="5" max="13" width="11.6640625" style="122" customWidth="1"/>
    <col min="14" max="14" width="41.5546875" style="119" customWidth="1"/>
    <col min="15" max="15" width="11.33203125" style="122" customWidth="1"/>
    <col min="16" max="16" width="12.109375" style="122" customWidth="1"/>
    <col min="17" max="17" width="11.33203125" style="122" customWidth="1"/>
    <col min="18" max="20" width="12" style="122" customWidth="1"/>
    <col min="21" max="21" width="12.88671875" style="122" customWidth="1"/>
    <col min="22" max="23" width="11.5546875" style="122" customWidth="1"/>
    <col min="24" max="24" width="11.44140625" style="122" customWidth="1"/>
    <col min="25" max="25" width="11.6640625" style="122" customWidth="1"/>
    <col min="26" max="26" width="11.44140625" style="122" customWidth="1"/>
    <col min="27" max="27" width="34.5546875" style="119" customWidth="1"/>
    <col min="28" max="30" width="12.33203125" style="122" customWidth="1"/>
    <col min="31" max="31" width="11.109375" style="147" customWidth="1"/>
    <col min="32" max="32" width="11.5546875" style="147" customWidth="1"/>
    <col min="33" max="33" width="11.109375" style="147" customWidth="1"/>
    <col min="34" max="34" width="12.5546875" style="122" customWidth="1"/>
    <col min="35" max="36" width="11.44140625" style="122" customWidth="1"/>
    <col min="37" max="37" width="0.33203125" style="122" customWidth="1"/>
    <col min="38" max="38" width="11.109375" style="122" customWidth="1"/>
    <col min="39" max="39" width="12.88671875" style="122" customWidth="1"/>
    <col min="40" max="40" width="11.109375" style="122" customWidth="1"/>
    <col min="41" max="216" width="9.109375" style="122"/>
    <col min="217" max="16384" width="9.109375" style="97"/>
  </cols>
  <sheetData>
    <row r="1" spans="1:40" ht="12.75" hidden="1" customHeight="1" x14ac:dyDescent="0.25">
      <c r="A1" s="234"/>
      <c r="B1" s="136"/>
      <c r="C1" s="136"/>
      <c r="D1" s="136"/>
      <c r="E1" s="136"/>
      <c r="F1" s="136"/>
      <c r="G1" s="136"/>
      <c r="H1" s="136"/>
      <c r="I1" s="136"/>
      <c r="J1" s="136"/>
      <c r="K1" s="136"/>
      <c r="L1" s="136"/>
      <c r="M1" s="136"/>
      <c r="N1" s="234"/>
      <c r="O1" s="136"/>
      <c r="P1" s="136"/>
      <c r="Q1" s="136"/>
      <c r="R1" s="136"/>
      <c r="S1" s="136"/>
      <c r="T1" s="136"/>
      <c r="U1" s="136"/>
      <c r="V1" s="136"/>
      <c r="W1" s="136"/>
      <c r="X1" s="136"/>
      <c r="Y1" s="136"/>
      <c r="Z1" s="136"/>
      <c r="AA1" s="234"/>
      <c r="AB1" s="136"/>
      <c r="AC1" s="136"/>
      <c r="AD1" s="136"/>
      <c r="AE1" s="137"/>
      <c r="AF1" s="137"/>
      <c r="AG1" s="137"/>
      <c r="AH1" s="136"/>
      <c r="AI1" s="136"/>
      <c r="AJ1" s="136"/>
      <c r="AK1" s="138"/>
      <c r="AL1" s="138"/>
      <c r="AM1" s="138"/>
      <c r="AN1" s="138"/>
    </row>
    <row r="2" spans="1:40" ht="12.75" hidden="1" customHeight="1" x14ac:dyDescent="0.25">
      <c r="B2" s="138"/>
      <c r="C2" s="138"/>
      <c r="D2" s="138"/>
      <c r="E2" s="138"/>
      <c r="F2" s="138"/>
      <c r="G2" s="138"/>
      <c r="H2" s="138"/>
      <c r="I2" s="138"/>
      <c r="J2" s="138"/>
      <c r="K2" s="138"/>
      <c r="L2" s="138"/>
      <c r="M2" s="138"/>
      <c r="O2" s="138"/>
      <c r="P2" s="138"/>
      <c r="Q2" s="138"/>
      <c r="R2" s="138"/>
      <c r="S2" s="138"/>
      <c r="T2" s="138"/>
      <c r="U2" s="138"/>
      <c r="V2" s="138"/>
      <c r="W2" s="138"/>
      <c r="X2" s="138"/>
      <c r="Y2" s="138"/>
      <c r="Z2" s="138"/>
      <c r="AB2" s="138"/>
      <c r="AC2" s="138"/>
      <c r="AD2" s="138"/>
      <c r="AE2" s="139"/>
      <c r="AF2" s="139"/>
      <c r="AG2" s="139"/>
      <c r="AH2" s="138"/>
      <c r="AI2" s="138"/>
      <c r="AJ2" s="138"/>
      <c r="AK2" s="138"/>
      <c r="AL2" s="138"/>
      <c r="AM2" s="138"/>
      <c r="AN2" s="138"/>
    </row>
    <row r="3" spans="1:40" ht="12.75" customHeight="1" x14ac:dyDescent="0.25">
      <c r="B3" s="138"/>
      <c r="C3" s="138"/>
      <c r="D3" s="138"/>
      <c r="E3" s="138"/>
      <c r="F3" s="138"/>
      <c r="G3" s="138"/>
      <c r="H3" s="138"/>
      <c r="I3" s="138"/>
      <c r="J3" s="138"/>
      <c r="K3" s="138"/>
      <c r="L3" s="138"/>
      <c r="M3" s="138"/>
      <c r="O3" s="138"/>
      <c r="P3" s="138"/>
      <c r="Q3" s="138"/>
      <c r="R3" s="138"/>
      <c r="S3" s="138"/>
      <c r="T3" s="138"/>
      <c r="U3" s="138"/>
      <c r="V3" s="138"/>
      <c r="W3" s="138"/>
      <c r="X3" s="138"/>
      <c r="Y3" s="138"/>
      <c r="Z3" s="138"/>
      <c r="AB3" s="138"/>
      <c r="AC3" s="138"/>
      <c r="AD3" s="138"/>
      <c r="AE3" s="139"/>
      <c r="AF3" s="139"/>
      <c r="AG3" s="139"/>
      <c r="AH3" s="138"/>
      <c r="AI3" s="138"/>
      <c r="AJ3" s="138"/>
      <c r="AK3" s="138"/>
      <c r="AL3" s="138"/>
      <c r="AM3" s="138"/>
      <c r="AN3" s="138"/>
    </row>
    <row r="4" spans="1:40" ht="12.75" customHeight="1" x14ac:dyDescent="0.25">
      <c r="B4" s="138"/>
      <c r="C4" s="138"/>
      <c r="D4" s="138"/>
      <c r="E4" s="138"/>
      <c r="F4" s="138"/>
      <c r="G4" s="138"/>
      <c r="H4" s="138"/>
      <c r="I4" s="138"/>
      <c r="J4" s="138"/>
      <c r="K4" s="138"/>
      <c r="L4" s="138"/>
      <c r="M4" s="138"/>
      <c r="O4" s="138"/>
      <c r="P4" s="138"/>
      <c r="Q4" s="138"/>
      <c r="R4" s="138"/>
      <c r="S4" s="138"/>
      <c r="T4" s="138"/>
      <c r="U4" s="138"/>
      <c r="V4" s="138"/>
      <c r="W4" s="138"/>
      <c r="X4" s="138"/>
      <c r="Y4" s="138"/>
      <c r="Z4" s="138"/>
      <c r="AB4" s="138"/>
      <c r="AC4" s="138"/>
      <c r="AD4" s="138"/>
      <c r="AE4" s="139"/>
      <c r="AF4" s="139"/>
      <c r="AG4" s="139"/>
      <c r="AH4" s="138"/>
      <c r="AI4" s="138"/>
      <c r="AJ4" s="138"/>
      <c r="AK4" s="138"/>
      <c r="AL4" s="138"/>
      <c r="AM4" s="138"/>
      <c r="AN4" s="138"/>
    </row>
    <row r="5" spans="1:40" ht="12.75" customHeight="1" x14ac:dyDescent="0.25">
      <c r="B5" s="138"/>
      <c r="C5" s="138"/>
      <c r="D5" s="138"/>
      <c r="E5" s="138"/>
      <c r="F5" s="138"/>
      <c r="G5" s="138"/>
      <c r="H5" s="138"/>
      <c r="I5" s="138"/>
      <c r="J5" s="138"/>
      <c r="K5" s="138"/>
      <c r="L5" s="138"/>
      <c r="M5" s="138"/>
      <c r="O5" s="138"/>
      <c r="P5" s="138"/>
      <c r="Q5" s="138"/>
      <c r="R5" s="138"/>
      <c r="S5" s="138"/>
      <c r="T5" s="138"/>
      <c r="U5" s="138"/>
      <c r="V5" s="138"/>
      <c r="W5" s="138"/>
      <c r="X5" s="138"/>
      <c r="Y5" s="138"/>
      <c r="Z5" s="138"/>
      <c r="AB5" s="138"/>
      <c r="AC5" s="138"/>
      <c r="AD5" s="138"/>
      <c r="AE5" s="139"/>
      <c r="AF5" s="139"/>
      <c r="AG5" s="139"/>
      <c r="AH5" s="138"/>
      <c r="AI5" s="138"/>
      <c r="AJ5" s="138"/>
      <c r="AK5" s="138"/>
      <c r="AL5" s="138"/>
      <c r="AM5" s="138"/>
      <c r="AN5" s="138"/>
    </row>
    <row r="6" spans="1:40" ht="12.75" customHeight="1" x14ac:dyDescent="0.25">
      <c r="B6" s="138"/>
      <c r="C6" s="138"/>
      <c r="D6" s="138"/>
      <c r="E6" s="138"/>
      <c r="F6" s="138"/>
      <c r="G6" s="138"/>
      <c r="H6" s="138"/>
      <c r="I6" s="138"/>
      <c r="J6" s="138"/>
      <c r="K6" s="138"/>
      <c r="L6" s="138"/>
      <c r="M6" s="138"/>
      <c r="O6" s="138"/>
      <c r="P6" s="138"/>
      <c r="Q6" s="138"/>
      <c r="R6" s="138"/>
      <c r="S6" s="138"/>
      <c r="T6" s="138"/>
      <c r="U6" s="138"/>
      <c r="V6" s="138"/>
      <c r="W6" s="138"/>
      <c r="X6" s="138"/>
      <c r="Y6" s="138"/>
      <c r="Z6" s="138"/>
      <c r="AB6" s="138"/>
      <c r="AC6" s="138"/>
      <c r="AD6" s="138"/>
      <c r="AE6" s="139"/>
      <c r="AF6" s="139"/>
      <c r="AG6" s="139"/>
      <c r="AH6" s="138"/>
      <c r="AI6" s="138"/>
      <c r="AJ6" s="138"/>
      <c r="AK6" s="138"/>
      <c r="AL6" s="138"/>
      <c r="AM6" s="138"/>
      <c r="AN6" s="138"/>
    </row>
    <row r="7" spans="1:40" ht="12.75" customHeight="1" x14ac:dyDescent="0.25">
      <c r="B7" s="138"/>
      <c r="C7" s="138"/>
      <c r="D7" s="138"/>
      <c r="E7" s="138"/>
      <c r="F7" s="138"/>
      <c r="G7" s="138"/>
      <c r="H7" s="138"/>
      <c r="I7" s="138"/>
      <c r="J7" s="138"/>
      <c r="K7" s="138"/>
      <c r="L7" s="138"/>
      <c r="M7" s="138"/>
      <c r="O7" s="138"/>
      <c r="P7" s="138"/>
      <c r="Q7" s="138"/>
      <c r="R7" s="138"/>
      <c r="S7" s="138"/>
      <c r="T7" s="138"/>
      <c r="U7" s="138"/>
      <c r="V7" s="138"/>
      <c r="W7" s="138"/>
      <c r="X7" s="138"/>
      <c r="Y7" s="138"/>
      <c r="Z7" s="138"/>
      <c r="AB7" s="138"/>
      <c r="AC7" s="138"/>
      <c r="AD7" s="138"/>
      <c r="AE7" s="139"/>
      <c r="AF7" s="139"/>
      <c r="AG7" s="139"/>
      <c r="AH7" s="138"/>
      <c r="AI7" s="138"/>
      <c r="AJ7" s="138"/>
      <c r="AK7" s="138"/>
      <c r="AL7" s="138"/>
      <c r="AM7" s="138"/>
      <c r="AN7" s="138"/>
    </row>
    <row r="8" spans="1:40" ht="12.75" customHeight="1" x14ac:dyDescent="0.25">
      <c r="B8" s="138"/>
      <c r="C8" s="138"/>
      <c r="D8" s="138"/>
      <c r="E8" s="138"/>
      <c r="F8" s="138"/>
      <c r="G8" s="138"/>
      <c r="H8" s="138"/>
      <c r="I8" s="138"/>
      <c r="J8" s="138"/>
      <c r="K8" s="138"/>
      <c r="L8" s="138"/>
      <c r="M8" s="138"/>
      <c r="O8" s="138"/>
      <c r="P8" s="138"/>
      <c r="Q8" s="138"/>
      <c r="R8" s="138"/>
      <c r="S8" s="138"/>
      <c r="T8" s="138"/>
      <c r="U8" s="138"/>
      <c r="V8" s="138"/>
      <c r="W8" s="138"/>
      <c r="X8" s="138"/>
      <c r="Y8" s="138"/>
      <c r="Z8" s="138"/>
      <c r="AB8" s="138"/>
      <c r="AC8" s="138"/>
      <c r="AD8" s="138"/>
      <c r="AE8" s="139"/>
      <c r="AF8" s="139"/>
      <c r="AG8" s="139"/>
      <c r="AH8" s="138"/>
      <c r="AI8" s="138"/>
      <c r="AJ8" s="138"/>
      <c r="AK8" s="138"/>
      <c r="AL8" s="138"/>
      <c r="AM8" s="138"/>
      <c r="AN8" s="138"/>
    </row>
    <row r="9" spans="1:40" ht="12.75" customHeight="1" thickBot="1" x14ac:dyDescent="0.3">
      <c r="B9" s="138"/>
      <c r="C9" s="138"/>
      <c r="D9" s="138"/>
      <c r="E9" s="138"/>
      <c r="F9" s="138"/>
      <c r="G9" s="138"/>
      <c r="H9" s="138"/>
      <c r="I9" s="138"/>
      <c r="J9" s="138"/>
      <c r="K9" s="138"/>
      <c r="L9" s="138"/>
      <c r="M9" s="138"/>
      <c r="O9" s="138"/>
      <c r="P9" s="138"/>
      <c r="Q9" s="138"/>
      <c r="R9" s="138"/>
      <c r="S9" s="138"/>
      <c r="T9" s="138"/>
      <c r="U9" s="138"/>
      <c r="V9" s="138"/>
      <c r="W9" s="138"/>
      <c r="X9" s="138"/>
      <c r="Y9" s="138"/>
      <c r="Z9" s="138"/>
      <c r="AB9" s="138"/>
      <c r="AC9" s="138"/>
      <c r="AD9" s="138"/>
      <c r="AE9" s="139"/>
      <c r="AF9" s="139"/>
      <c r="AG9" s="139"/>
      <c r="AH9" s="138"/>
      <c r="AI9" s="138"/>
      <c r="AJ9" s="138"/>
      <c r="AK9" s="138"/>
      <c r="AL9" s="138"/>
      <c r="AM9" s="138"/>
      <c r="AN9" s="138"/>
    </row>
    <row r="10" spans="1:40" s="123" customFormat="1" ht="45.75" customHeight="1" x14ac:dyDescent="0.25">
      <c r="A10" s="612" t="s">
        <v>643</v>
      </c>
      <c r="B10" s="1424" t="s">
        <v>136</v>
      </c>
      <c r="C10" s="1424"/>
      <c r="D10" s="1424"/>
      <c r="E10" s="1424" t="s">
        <v>137</v>
      </c>
      <c r="F10" s="1424"/>
      <c r="G10" s="1424"/>
      <c r="H10" s="1424" t="s">
        <v>138</v>
      </c>
      <c r="I10" s="1424"/>
      <c r="J10" s="1424"/>
      <c r="K10" s="1424" t="s">
        <v>139</v>
      </c>
      <c r="L10" s="1424"/>
      <c r="M10" s="1425"/>
      <c r="N10" s="612" t="s">
        <v>643</v>
      </c>
      <c r="O10" s="1424" t="s">
        <v>140</v>
      </c>
      <c r="P10" s="1424"/>
      <c r="Q10" s="1424"/>
      <c r="R10" s="1423" t="s">
        <v>141</v>
      </c>
      <c r="S10" s="1423"/>
      <c r="T10" s="1423"/>
      <c r="U10" s="1424" t="s">
        <v>142</v>
      </c>
      <c r="V10" s="1424"/>
      <c r="W10" s="1424"/>
      <c r="X10" s="1424" t="s">
        <v>143</v>
      </c>
      <c r="Y10" s="1424"/>
      <c r="Z10" s="1426"/>
      <c r="AA10" s="1165" t="s">
        <v>643</v>
      </c>
      <c r="AB10" s="1424" t="s">
        <v>144</v>
      </c>
      <c r="AC10" s="1424"/>
      <c r="AD10" s="1424"/>
      <c r="AE10" s="1427" t="s">
        <v>145</v>
      </c>
      <c r="AF10" s="1427"/>
      <c r="AG10" s="1427"/>
      <c r="AH10" s="1424" t="s">
        <v>146</v>
      </c>
      <c r="AI10" s="1424"/>
      <c r="AJ10" s="1424"/>
      <c r="AK10" s="1156"/>
      <c r="AL10" s="1424" t="s">
        <v>70</v>
      </c>
      <c r="AM10" s="1424"/>
      <c r="AN10" s="1426"/>
    </row>
    <row r="11" spans="1:40" s="124" customFormat="1" ht="59.25" customHeight="1" x14ac:dyDescent="0.25">
      <c r="A11" s="613"/>
      <c r="B11" s="1112" t="s">
        <v>749</v>
      </c>
      <c r="C11" s="1112" t="s">
        <v>1077</v>
      </c>
      <c r="D11" s="1112" t="s">
        <v>1078</v>
      </c>
      <c r="E11" s="1112" t="s">
        <v>749</v>
      </c>
      <c r="F11" s="1112" t="s">
        <v>1077</v>
      </c>
      <c r="G11" s="1112" t="s">
        <v>1078</v>
      </c>
      <c r="H11" s="1112" t="s">
        <v>749</v>
      </c>
      <c r="I11" s="1112" t="s">
        <v>1077</v>
      </c>
      <c r="J11" s="1112" t="s">
        <v>1078</v>
      </c>
      <c r="K11" s="1112" t="s">
        <v>749</v>
      </c>
      <c r="L11" s="1112" t="s">
        <v>1077</v>
      </c>
      <c r="M11" s="1133" t="s">
        <v>1078</v>
      </c>
      <c r="N11" s="613"/>
      <c r="O11" s="1112" t="s">
        <v>749</v>
      </c>
      <c r="P11" s="1112" t="s">
        <v>1077</v>
      </c>
      <c r="Q11" s="1112" t="s">
        <v>1078</v>
      </c>
      <c r="R11" s="1112" t="s">
        <v>749</v>
      </c>
      <c r="S11" s="1112" t="s">
        <v>1077</v>
      </c>
      <c r="T11" s="1112" t="s">
        <v>1078</v>
      </c>
      <c r="U11" s="1112" t="s">
        <v>749</v>
      </c>
      <c r="V11" s="1112" t="s">
        <v>1077</v>
      </c>
      <c r="W11" s="1112" t="s">
        <v>1078</v>
      </c>
      <c r="X11" s="1112" t="s">
        <v>749</v>
      </c>
      <c r="Y11" s="1112" t="s">
        <v>1077</v>
      </c>
      <c r="Z11" s="1116" t="s">
        <v>1078</v>
      </c>
      <c r="AA11" s="1138"/>
      <c r="AB11" s="1112" t="s">
        <v>749</v>
      </c>
      <c r="AC11" s="1112" t="s">
        <v>1077</v>
      </c>
      <c r="AD11" s="1112" t="s">
        <v>1078</v>
      </c>
      <c r="AE11" s="1112" t="s">
        <v>749</v>
      </c>
      <c r="AF11" s="1112" t="s">
        <v>1077</v>
      </c>
      <c r="AG11" s="1112" t="s">
        <v>1078</v>
      </c>
      <c r="AH11" s="1112" t="s">
        <v>749</v>
      </c>
      <c r="AI11" s="1112" t="s">
        <v>1077</v>
      </c>
      <c r="AJ11" s="1112" t="s">
        <v>1078</v>
      </c>
      <c r="AK11" s="436"/>
      <c r="AL11" s="1112" t="s">
        <v>749</v>
      </c>
      <c r="AM11" s="1112" t="s">
        <v>1077</v>
      </c>
      <c r="AN11" s="1116" t="s">
        <v>1078</v>
      </c>
    </row>
    <row r="12" spans="1:40" s="124" customFormat="1" ht="26.4" x14ac:dyDescent="0.25">
      <c r="A12" s="614" t="s">
        <v>147</v>
      </c>
      <c r="B12" s="709">
        <f t="shared" ref="B12:M12" si="0">B13</f>
        <v>0</v>
      </c>
      <c r="C12" s="709">
        <f t="shared" si="0"/>
        <v>1035</v>
      </c>
      <c r="D12" s="709">
        <f t="shared" si="0"/>
        <v>0</v>
      </c>
      <c r="E12" s="709">
        <f t="shared" si="0"/>
        <v>0</v>
      </c>
      <c r="F12" s="709">
        <f t="shared" si="0"/>
        <v>406</v>
      </c>
      <c r="G12" s="709">
        <f t="shared" si="0"/>
        <v>0</v>
      </c>
      <c r="H12" s="709">
        <f t="shared" si="0"/>
        <v>0</v>
      </c>
      <c r="I12" s="709">
        <f t="shared" si="0"/>
        <v>0</v>
      </c>
      <c r="J12" s="709">
        <f t="shared" si="0"/>
        <v>0</v>
      </c>
      <c r="K12" s="709">
        <f t="shared" si="0"/>
        <v>0</v>
      </c>
      <c r="L12" s="709">
        <f t="shared" si="0"/>
        <v>1049</v>
      </c>
      <c r="M12" s="1161">
        <f t="shared" si="0"/>
        <v>0</v>
      </c>
      <c r="N12" s="614" t="s">
        <v>147</v>
      </c>
      <c r="O12" s="709">
        <f t="shared" ref="O12:Z12" si="1">O13</f>
        <v>0</v>
      </c>
      <c r="P12" s="709">
        <f t="shared" si="1"/>
        <v>267</v>
      </c>
      <c r="Q12" s="709">
        <f t="shared" si="1"/>
        <v>0</v>
      </c>
      <c r="R12" s="709">
        <f t="shared" si="1"/>
        <v>0</v>
      </c>
      <c r="S12" s="709">
        <f>S13</f>
        <v>0</v>
      </c>
      <c r="T12" s="709">
        <f t="shared" si="1"/>
        <v>0</v>
      </c>
      <c r="U12" s="709">
        <f t="shared" si="1"/>
        <v>0</v>
      </c>
      <c r="V12" s="709">
        <f t="shared" si="1"/>
        <v>2757</v>
      </c>
      <c r="W12" s="709">
        <f t="shared" si="1"/>
        <v>0</v>
      </c>
      <c r="X12" s="709">
        <f t="shared" si="1"/>
        <v>1400</v>
      </c>
      <c r="Y12" s="709">
        <f t="shared" si="1"/>
        <v>2412</v>
      </c>
      <c r="Z12" s="1141">
        <f t="shared" si="1"/>
        <v>800</v>
      </c>
      <c r="AA12" s="1166" t="s">
        <v>147</v>
      </c>
      <c r="AB12" s="709">
        <f t="shared" ref="AB12:AJ12" si="2">AB13</f>
        <v>88000</v>
      </c>
      <c r="AC12" s="709">
        <f t="shared" si="2"/>
        <v>88359</v>
      </c>
      <c r="AD12" s="709">
        <f t="shared" si="2"/>
        <v>90000</v>
      </c>
      <c r="AE12" s="709">
        <f t="shared" si="2"/>
        <v>0</v>
      </c>
      <c r="AF12" s="709">
        <f t="shared" si="2"/>
        <v>1281</v>
      </c>
      <c r="AG12" s="709">
        <f t="shared" si="2"/>
        <v>0</v>
      </c>
      <c r="AH12" s="709">
        <f t="shared" si="2"/>
        <v>89400</v>
      </c>
      <c r="AI12" s="709">
        <f t="shared" si="2"/>
        <v>94809</v>
      </c>
      <c r="AJ12" s="709">
        <f t="shared" si="2"/>
        <v>90800</v>
      </c>
      <c r="AK12" s="709">
        <f>AK13+AK16</f>
        <v>0</v>
      </c>
      <c r="AL12" s="709">
        <f>AL13+AL16</f>
        <v>11187</v>
      </c>
      <c r="AM12" s="709">
        <f>AM13+AM16</f>
        <v>15004</v>
      </c>
      <c r="AN12" s="1141">
        <f>AN13+AN16</f>
        <v>16525</v>
      </c>
    </row>
    <row r="13" spans="1:40" s="124" customFormat="1" ht="26.4" x14ac:dyDescent="0.25">
      <c r="A13" s="615" t="s">
        <v>81</v>
      </c>
      <c r="B13" s="1139"/>
      <c r="C13" s="1139">
        <v>1035</v>
      </c>
      <c r="D13" s="1139"/>
      <c r="E13" s="1139"/>
      <c r="F13" s="1139">
        <v>406</v>
      </c>
      <c r="G13" s="1139"/>
      <c r="H13" s="1139"/>
      <c r="I13" s="1139"/>
      <c r="J13" s="1139"/>
      <c r="K13" s="1139"/>
      <c r="L13" s="1139">
        <v>1049</v>
      </c>
      <c r="M13" s="1162"/>
      <c r="N13" s="615" t="s">
        <v>81</v>
      </c>
      <c r="O13" s="1139"/>
      <c r="P13" s="1139">
        <v>267</v>
      </c>
      <c r="Q13" s="1139"/>
      <c r="R13" s="1139"/>
      <c r="S13" s="1139"/>
      <c r="T13" s="1139"/>
      <c r="U13" s="709">
        <f t="shared" ref="U13:W14" si="3">B13+E13+H13+K13+O13+R13</f>
        <v>0</v>
      </c>
      <c r="V13" s="709">
        <f t="shared" si="3"/>
        <v>2757</v>
      </c>
      <c r="W13" s="709">
        <f t="shared" si="3"/>
        <v>0</v>
      </c>
      <c r="X13" s="1139">
        <v>1400</v>
      </c>
      <c r="Y13" s="1139">
        <v>2412</v>
      </c>
      <c r="Z13" s="1142">
        <v>800</v>
      </c>
      <c r="AA13" s="1167" t="s">
        <v>81</v>
      </c>
      <c r="AB13" s="1139">
        <v>88000</v>
      </c>
      <c r="AC13" s="1139">
        <v>88359</v>
      </c>
      <c r="AD13" s="1139">
        <v>90000</v>
      </c>
      <c r="AE13" s="1147">
        <v>0</v>
      </c>
      <c r="AF13" s="1147">
        <v>1281</v>
      </c>
      <c r="AG13" s="1139"/>
      <c r="AH13" s="1139">
        <f t="shared" ref="AH13:AJ20" si="4">+U13+X13+AB13+AE13</f>
        <v>89400</v>
      </c>
      <c r="AI13" s="1139">
        <f t="shared" si="4"/>
        <v>94809</v>
      </c>
      <c r="AJ13" s="1139">
        <f t="shared" si="4"/>
        <v>90800</v>
      </c>
      <c r="AK13" s="436"/>
      <c r="AL13" s="467">
        <v>11187</v>
      </c>
      <c r="AM13" s="467">
        <v>15004</v>
      </c>
      <c r="AN13" s="1142">
        <v>16525</v>
      </c>
    </row>
    <row r="14" spans="1:40" s="124" customFormat="1" ht="22.5" customHeight="1" x14ac:dyDescent="0.25">
      <c r="A14" s="615" t="s">
        <v>82</v>
      </c>
      <c r="B14" s="1139"/>
      <c r="C14" s="1139"/>
      <c r="D14" s="1139"/>
      <c r="E14" s="1139"/>
      <c r="F14" s="1139"/>
      <c r="G14" s="1139"/>
      <c r="H14" s="1139"/>
      <c r="I14" s="1139"/>
      <c r="J14" s="1139"/>
      <c r="K14" s="1139"/>
      <c r="L14" s="1139"/>
      <c r="M14" s="1162"/>
      <c r="N14" s="615" t="s">
        <v>82</v>
      </c>
      <c r="O14" s="1139"/>
      <c r="P14" s="1139"/>
      <c r="Q14" s="1139"/>
      <c r="R14" s="1139"/>
      <c r="S14" s="1139"/>
      <c r="T14" s="1139"/>
      <c r="U14" s="709">
        <f t="shared" si="3"/>
        <v>0</v>
      </c>
      <c r="V14" s="709">
        <f t="shared" si="3"/>
        <v>0</v>
      </c>
      <c r="W14" s="709">
        <f t="shared" si="3"/>
        <v>0</v>
      </c>
      <c r="X14" s="1139"/>
      <c r="Y14" s="1139"/>
      <c r="Z14" s="1142"/>
      <c r="AA14" s="1167" t="s">
        <v>82</v>
      </c>
      <c r="AB14" s="1139">
        <v>88000</v>
      </c>
      <c r="AC14" s="1139">
        <v>88000</v>
      </c>
      <c r="AD14" s="1139">
        <v>90000</v>
      </c>
      <c r="AE14" s="1147">
        <v>0</v>
      </c>
      <c r="AF14" s="1147">
        <v>0</v>
      </c>
      <c r="AG14" s="1139"/>
      <c r="AH14" s="1139">
        <f t="shared" si="4"/>
        <v>88000</v>
      </c>
      <c r="AI14" s="1139">
        <f t="shared" si="4"/>
        <v>88000</v>
      </c>
      <c r="AJ14" s="1139">
        <f t="shared" si="4"/>
        <v>90000</v>
      </c>
      <c r="AK14" s="436"/>
      <c r="AL14" s="436"/>
      <c r="AM14" s="436"/>
      <c r="AN14" s="1142"/>
    </row>
    <row r="15" spans="1:40" s="124" customFormat="1" ht="23.25" customHeight="1" x14ac:dyDescent="0.25">
      <c r="A15" s="614" t="s">
        <v>35</v>
      </c>
      <c r="B15" s="709">
        <f t="shared" ref="B15:M15" si="5">B16</f>
        <v>0</v>
      </c>
      <c r="C15" s="709">
        <f t="shared" si="5"/>
        <v>0</v>
      </c>
      <c r="D15" s="709">
        <f t="shared" si="5"/>
        <v>0</v>
      </c>
      <c r="E15" s="709">
        <f t="shared" si="5"/>
        <v>0</v>
      </c>
      <c r="F15" s="709">
        <f t="shared" si="5"/>
        <v>0</v>
      </c>
      <c r="G15" s="709">
        <f t="shared" si="5"/>
        <v>0</v>
      </c>
      <c r="H15" s="709">
        <f t="shared" si="5"/>
        <v>0</v>
      </c>
      <c r="I15" s="709">
        <f t="shared" si="5"/>
        <v>0</v>
      </c>
      <c r="J15" s="709">
        <f t="shared" si="5"/>
        <v>0</v>
      </c>
      <c r="K15" s="709">
        <f t="shared" si="5"/>
        <v>0</v>
      </c>
      <c r="L15" s="709">
        <f t="shared" si="5"/>
        <v>0</v>
      </c>
      <c r="M15" s="1161">
        <f t="shared" si="5"/>
        <v>0</v>
      </c>
      <c r="N15" s="614" t="s">
        <v>35</v>
      </c>
      <c r="O15" s="709">
        <f t="shared" ref="O15:Z15" si="6">O16</f>
        <v>0</v>
      </c>
      <c r="P15" s="709">
        <f t="shared" si="6"/>
        <v>0</v>
      </c>
      <c r="Q15" s="709">
        <f t="shared" si="6"/>
        <v>0</v>
      </c>
      <c r="R15" s="709">
        <f t="shared" si="6"/>
        <v>0</v>
      </c>
      <c r="S15" s="709">
        <f t="shared" si="6"/>
        <v>0</v>
      </c>
      <c r="T15" s="709">
        <f t="shared" si="6"/>
        <v>0</v>
      </c>
      <c r="U15" s="709">
        <f t="shared" si="6"/>
        <v>0</v>
      </c>
      <c r="V15" s="709">
        <f t="shared" si="6"/>
        <v>0</v>
      </c>
      <c r="W15" s="709">
        <f t="shared" si="6"/>
        <v>0</v>
      </c>
      <c r="X15" s="709">
        <f t="shared" si="6"/>
        <v>0</v>
      </c>
      <c r="Y15" s="709">
        <f t="shared" si="6"/>
        <v>0</v>
      </c>
      <c r="Z15" s="1141">
        <f t="shared" si="6"/>
        <v>0</v>
      </c>
      <c r="AA15" s="1166" t="s">
        <v>35</v>
      </c>
      <c r="AB15" s="709">
        <f t="shared" ref="AB15:AG15" si="7">AB16</f>
        <v>0</v>
      </c>
      <c r="AC15" s="709">
        <f t="shared" si="7"/>
        <v>0</v>
      </c>
      <c r="AD15" s="709">
        <f t="shared" si="7"/>
        <v>0</v>
      </c>
      <c r="AE15" s="709">
        <f t="shared" si="7"/>
        <v>0</v>
      </c>
      <c r="AF15" s="709">
        <f t="shared" si="7"/>
        <v>0</v>
      </c>
      <c r="AG15" s="709">
        <f t="shared" si="7"/>
        <v>0</v>
      </c>
      <c r="AH15" s="709">
        <f t="shared" si="4"/>
        <v>0</v>
      </c>
      <c r="AI15" s="709">
        <f t="shared" si="4"/>
        <v>0</v>
      </c>
      <c r="AJ15" s="709">
        <f t="shared" si="4"/>
        <v>0</v>
      </c>
      <c r="AK15" s="709">
        <f>AK16</f>
        <v>0</v>
      </c>
      <c r="AL15" s="709">
        <f>AL16</f>
        <v>0</v>
      </c>
      <c r="AM15" s="709">
        <f>AM16</f>
        <v>0</v>
      </c>
      <c r="AN15" s="1141">
        <f>AN16</f>
        <v>0</v>
      </c>
    </row>
    <row r="16" spans="1:40" s="124" customFormat="1" ht="26.4" x14ac:dyDescent="0.25">
      <c r="A16" s="615" t="s">
        <v>87</v>
      </c>
      <c r="B16" s="1139"/>
      <c r="C16" s="1139"/>
      <c r="D16" s="1139"/>
      <c r="E16" s="1139"/>
      <c r="F16" s="1139"/>
      <c r="G16" s="1139"/>
      <c r="H16" s="1139"/>
      <c r="I16" s="1139"/>
      <c r="J16" s="1139"/>
      <c r="K16" s="1139"/>
      <c r="L16" s="1139"/>
      <c r="M16" s="1162"/>
      <c r="N16" s="615" t="s">
        <v>87</v>
      </c>
      <c r="O16" s="1139"/>
      <c r="P16" s="1139"/>
      <c r="Q16" s="1139"/>
      <c r="R16" s="1139"/>
      <c r="S16" s="1139"/>
      <c r="T16" s="1139"/>
      <c r="U16" s="709">
        <f>B16+E16+H16+K16+O16+R16</f>
        <v>0</v>
      </c>
      <c r="V16" s="709">
        <f>C16+F16+I16+L16+P16+S16</f>
        <v>0</v>
      </c>
      <c r="W16" s="709">
        <f>D16+G16+J16+M16+Q16+T16</f>
        <v>0</v>
      </c>
      <c r="X16" s="1139"/>
      <c r="Y16" s="1139"/>
      <c r="Z16" s="1142"/>
      <c r="AA16" s="1167" t="s">
        <v>87</v>
      </c>
      <c r="AB16" s="1139"/>
      <c r="AC16" s="1139"/>
      <c r="AD16" s="1139"/>
      <c r="AE16" s="1147"/>
      <c r="AF16" s="1147"/>
      <c r="AG16" s="1139"/>
      <c r="AH16" s="1139">
        <f t="shared" si="4"/>
        <v>0</v>
      </c>
      <c r="AI16" s="1139">
        <f t="shared" si="4"/>
        <v>0</v>
      </c>
      <c r="AJ16" s="1139">
        <f t="shared" si="4"/>
        <v>0</v>
      </c>
      <c r="AK16" s="436"/>
      <c r="AL16" s="436"/>
      <c r="AM16" s="436"/>
      <c r="AN16" s="1142"/>
    </row>
    <row r="17" spans="1:43" s="124" customFormat="1" ht="13.8" x14ac:dyDescent="0.25">
      <c r="A17" s="616" t="s">
        <v>148</v>
      </c>
      <c r="B17" s="709"/>
      <c r="C17" s="709"/>
      <c r="D17" s="709"/>
      <c r="E17" s="709"/>
      <c r="F17" s="709"/>
      <c r="G17" s="709"/>
      <c r="H17" s="709"/>
      <c r="I17" s="709"/>
      <c r="J17" s="709"/>
      <c r="K17" s="709"/>
      <c r="L17" s="709"/>
      <c r="M17" s="1161"/>
      <c r="N17" s="616" t="s">
        <v>148</v>
      </c>
      <c r="O17" s="709"/>
      <c r="P17" s="709"/>
      <c r="Q17" s="709"/>
      <c r="R17" s="709"/>
      <c r="S17" s="709"/>
      <c r="T17" s="709"/>
      <c r="U17" s="709"/>
      <c r="V17" s="709"/>
      <c r="W17" s="709"/>
      <c r="X17" s="709"/>
      <c r="Y17" s="709"/>
      <c r="Z17" s="1141"/>
      <c r="AA17" s="1168" t="s">
        <v>148</v>
      </c>
      <c r="AB17" s="709"/>
      <c r="AC17" s="709"/>
      <c r="AD17" s="709"/>
      <c r="AE17" s="1148"/>
      <c r="AF17" s="1148"/>
      <c r="AG17" s="709"/>
      <c r="AH17" s="709">
        <f t="shared" si="4"/>
        <v>0</v>
      </c>
      <c r="AI17" s="709">
        <f t="shared" si="4"/>
        <v>0</v>
      </c>
      <c r="AJ17" s="709">
        <f t="shared" si="4"/>
        <v>0</v>
      </c>
      <c r="AK17" s="709" t="e">
        <f>X17+AA17+AB17+AE17+AH17</f>
        <v>#VALUE!</v>
      </c>
      <c r="AL17" s="436">
        <f>SUM(AL18:AL20)</f>
        <v>500</v>
      </c>
      <c r="AM17" s="436">
        <f>SUM(AM18:AM20)</f>
        <v>500</v>
      </c>
      <c r="AN17" s="1157">
        <f>SUM(AN18:AN20)</f>
        <v>500</v>
      </c>
    </row>
    <row r="18" spans="1:43" s="123" customFormat="1" ht="13.8" x14ac:dyDescent="0.25">
      <c r="A18" s="615" t="s">
        <v>88</v>
      </c>
      <c r="B18" s="1139"/>
      <c r="C18" s="1139"/>
      <c r="D18" s="1139"/>
      <c r="E18" s="1139"/>
      <c r="F18" s="1139"/>
      <c r="G18" s="1139"/>
      <c r="H18" s="1139"/>
      <c r="I18" s="1139"/>
      <c r="J18" s="1139"/>
      <c r="K18" s="1139"/>
      <c r="L18" s="1139"/>
      <c r="M18" s="1162"/>
      <c r="N18" s="615" t="s">
        <v>88</v>
      </c>
      <c r="O18" s="1139"/>
      <c r="P18" s="1139"/>
      <c r="Q18" s="1139"/>
      <c r="R18" s="1139"/>
      <c r="S18" s="1139"/>
      <c r="T18" s="1139"/>
      <c r="U18" s="709"/>
      <c r="V18" s="709"/>
      <c r="W18" s="709"/>
      <c r="X18" s="1139"/>
      <c r="Y18" s="1139"/>
      <c r="Z18" s="1142"/>
      <c r="AA18" s="1167" t="s">
        <v>88</v>
      </c>
      <c r="AB18" s="1139"/>
      <c r="AC18" s="1139"/>
      <c r="AD18" s="1139"/>
      <c r="AE18" s="1147"/>
      <c r="AF18" s="1147"/>
      <c r="AG18" s="1139"/>
      <c r="AH18" s="1139">
        <f t="shared" si="4"/>
        <v>0</v>
      </c>
      <c r="AI18" s="1139">
        <f t="shared" si="4"/>
        <v>0</v>
      </c>
      <c r="AJ18" s="1139">
        <f t="shared" si="4"/>
        <v>0</v>
      </c>
      <c r="AK18" s="1139" t="e">
        <f>#REF!+#REF!+#REF!+#REF!+#REF!+B18+E18+#REF!+O18+#REF!+X18+#REF!+AB18+AE18+AH18</f>
        <v>#REF!</v>
      </c>
      <c r="AL18" s="467"/>
      <c r="AM18" s="467"/>
      <c r="AN18" s="1142"/>
    </row>
    <row r="19" spans="1:43" s="123" customFormat="1" ht="13.8" x14ac:dyDescent="0.25">
      <c r="A19" s="615" t="s">
        <v>91</v>
      </c>
      <c r="B19" s="1139"/>
      <c r="C19" s="1139"/>
      <c r="D19" s="1139"/>
      <c r="E19" s="1139"/>
      <c r="F19" s="1139"/>
      <c r="G19" s="1139"/>
      <c r="H19" s="1139"/>
      <c r="I19" s="1139"/>
      <c r="J19" s="1139"/>
      <c r="K19" s="1139"/>
      <c r="L19" s="1139"/>
      <c r="M19" s="1162"/>
      <c r="N19" s="615" t="s">
        <v>91</v>
      </c>
      <c r="O19" s="1139"/>
      <c r="P19" s="1139"/>
      <c r="Q19" s="1139"/>
      <c r="R19" s="1139"/>
      <c r="S19" s="1139"/>
      <c r="T19" s="1139"/>
      <c r="U19" s="709"/>
      <c r="V19" s="709"/>
      <c r="W19" s="709"/>
      <c r="X19" s="1139"/>
      <c r="Y19" s="1139"/>
      <c r="Z19" s="1142"/>
      <c r="AA19" s="1167" t="s">
        <v>91</v>
      </c>
      <c r="AB19" s="1139"/>
      <c r="AC19" s="1139"/>
      <c r="AD19" s="1139"/>
      <c r="AE19" s="1147"/>
      <c r="AF19" s="1147"/>
      <c r="AG19" s="1139"/>
      <c r="AH19" s="1139">
        <f t="shared" si="4"/>
        <v>0</v>
      </c>
      <c r="AI19" s="1139">
        <f t="shared" si="4"/>
        <v>0</v>
      </c>
      <c r="AJ19" s="1139">
        <f t="shared" si="4"/>
        <v>0</v>
      </c>
      <c r="AK19" s="467"/>
      <c r="AL19" s="467"/>
      <c r="AM19" s="467"/>
      <c r="AN19" s="1142"/>
    </row>
    <row r="20" spans="1:43" s="123" customFormat="1" ht="15" customHeight="1" x14ac:dyDescent="0.25">
      <c r="A20" s="615" t="s">
        <v>98</v>
      </c>
      <c r="B20" s="1139"/>
      <c r="C20" s="1139"/>
      <c r="D20" s="1139"/>
      <c r="E20" s="1139"/>
      <c r="F20" s="1139"/>
      <c r="G20" s="1139"/>
      <c r="H20" s="1139"/>
      <c r="I20" s="1139"/>
      <c r="J20" s="1139"/>
      <c r="K20" s="1139"/>
      <c r="L20" s="1139"/>
      <c r="M20" s="1162"/>
      <c r="N20" s="615" t="s">
        <v>98</v>
      </c>
      <c r="O20" s="1139"/>
      <c r="P20" s="1139"/>
      <c r="Q20" s="1139"/>
      <c r="R20" s="1139"/>
      <c r="S20" s="1139"/>
      <c r="T20" s="1139"/>
      <c r="U20" s="709"/>
      <c r="V20" s="709"/>
      <c r="W20" s="709"/>
      <c r="X20" s="1139"/>
      <c r="Y20" s="1139"/>
      <c r="Z20" s="1142"/>
      <c r="AA20" s="1167" t="s">
        <v>98</v>
      </c>
      <c r="AB20" s="1139"/>
      <c r="AC20" s="1139"/>
      <c r="AD20" s="1139"/>
      <c r="AE20" s="1147"/>
      <c r="AF20" s="1147"/>
      <c r="AG20" s="1139"/>
      <c r="AH20" s="1139">
        <f t="shared" si="4"/>
        <v>0</v>
      </c>
      <c r="AI20" s="1139">
        <f t="shared" si="4"/>
        <v>0</v>
      </c>
      <c r="AJ20" s="1139">
        <f t="shared" si="4"/>
        <v>0</v>
      </c>
      <c r="AK20" s="467"/>
      <c r="AL20" s="467">
        <v>500</v>
      </c>
      <c r="AM20" s="467">
        <v>500</v>
      </c>
      <c r="AN20" s="1142">
        <v>500</v>
      </c>
    </row>
    <row r="21" spans="1:43" s="130" customFormat="1" ht="13.8" x14ac:dyDescent="0.25">
      <c r="A21" s="616" t="s">
        <v>37</v>
      </c>
      <c r="B21" s="709">
        <f>B22+B23+B25+B26+B27+B28+B29+B30+B33</f>
        <v>23330</v>
      </c>
      <c r="C21" s="709">
        <f>C22+C23+C25+C26+C27+C28+C29+C30+C33</f>
        <v>23330</v>
      </c>
      <c r="D21" s="709">
        <f t="shared" ref="D21:M21" si="8">D22+D23+D25+D26+D27+D28+D29+D30+D33</f>
        <v>24855</v>
      </c>
      <c r="E21" s="709">
        <f t="shared" si="8"/>
        <v>21198</v>
      </c>
      <c r="F21" s="709">
        <f t="shared" si="8"/>
        <v>22398</v>
      </c>
      <c r="G21" s="709">
        <f t="shared" si="8"/>
        <v>23321</v>
      </c>
      <c r="H21" s="709">
        <f t="shared" si="8"/>
        <v>1548</v>
      </c>
      <c r="I21" s="709">
        <f t="shared" si="8"/>
        <v>1548</v>
      </c>
      <c r="J21" s="709">
        <f t="shared" si="8"/>
        <v>1174</v>
      </c>
      <c r="K21" s="709">
        <f t="shared" si="8"/>
        <v>11749</v>
      </c>
      <c r="L21" s="709">
        <f t="shared" si="8"/>
        <v>12849</v>
      </c>
      <c r="M21" s="1161">
        <f t="shared" si="8"/>
        <v>12008</v>
      </c>
      <c r="N21" s="616" t="s">
        <v>99</v>
      </c>
      <c r="O21" s="709">
        <f>O22+O23+O25+O26+O27+O28+O29+O30+O33</f>
        <v>1506</v>
      </c>
      <c r="P21" s="709">
        <f>P22+P23+P25+P26+P27+P28+P29+P30+P33</f>
        <v>1006</v>
      </c>
      <c r="Q21" s="709">
        <f t="shared" ref="Q21:Z21" si="9">Q22+Q23+Q25+Q26+Q27+Q28+Q29+Q30+Q33</f>
        <v>1102</v>
      </c>
      <c r="R21" s="709">
        <f t="shared" si="9"/>
        <v>0</v>
      </c>
      <c r="S21" s="709">
        <f t="shared" si="9"/>
        <v>0</v>
      </c>
      <c r="T21" s="709">
        <f t="shared" si="9"/>
        <v>0</v>
      </c>
      <c r="U21" s="709">
        <f t="shared" si="9"/>
        <v>59331</v>
      </c>
      <c r="V21" s="709">
        <f t="shared" si="9"/>
        <v>61131</v>
      </c>
      <c r="W21" s="709">
        <f t="shared" si="9"/>
        <v>62460</v>
      </c>
      <c r="X21" s="709">
        <f t="shared" si="9"/>
        <v>2790</v>
      </c>
      <c r="Y21" s="709">
        <f t="shared" si="9"/>
        <v>2725</v>
      </c>
      <c r="Z21" s="1141">
        <f t="shared" si="9"/>
        <v>2790</v>
      </c>
      <c r="AA21" s="1168" t="s">
        <v>37</v>
      </c>
      <c r="AB21" s="709">
        <f>AB22+AB23+AB25+AB26+AB27+AB28+AB29+AB30+AB33</f>
        <v>32260</v>
      </c>
      <c r="AC21" s="709">
        <f>AC22+AC23+AC25+AC26+AC27+AC28+AC29+AC30+AC33</f>
        <v>32622</v>
      </c>
      <c r="AD21" s="709">
        <f t="shared" ref="AD21:AK21" si="10">AD22+AD23+AD25+AD26+AD27+AD28+AD29+AD30+AD33</f>
        <v>33260</v>
      </c>
      <c r="AE21" s="709">
        <f t="shared" si="10"/>
        <v>3056</v>
      </c>
      <c r="AF21" s="709">
        <f t="shared" si="10"/>
        <v>2731</v>
      </c>
      <c r="AG21" s="709">
        <f t="shared" si="10"/>
        <v>1192</v>
      </c>
      <c r="AH21" s="709">
        <f t="shared" si="10"/>
        <v>97437</v>
      </c>
      <c r="AI21" s="709">
        <f t="shared" si="10"/>
        <v>99209</v>
      </c>
      <c r="AJ21" s="709">
        <f t="shared" si="10"/>
        <v>99702</v>
      </c>
      <c r="AK21" s="709" t="e">
        <f t="shared" si="10"/>
        <v>#VALUE!</v>
      </c>
      <c r="AL21" s="1149">
        <f>AL22+AL23+AL25+AL26+AL27+AL28+AL29+AL30+AL33</f>
        <v>22352</v>
      </c>
      <c r="AM21" s="1149">
        <f>AM22+AM23+AM25+AM26+AM27+AM28+AM29+AM30+AM33</f>
        <v>22352</v>
      </c>
      <c r="AN21" s="1158">
        <f>AN22+AN23+AN25+AN26+AN27+AN28+AN29+AN30+AN33</f>
        <v>19151</v>
      </c>
      <c r="AO21" s="129">
        <f>SUM(AH22:AH33)</f>
        <v>97487</v>
      </c>
      <c r="AP21" s="129" t="e">
        <f>SUM(#REF!)</f>
        <v>#REF!</v>
      </c>
      <c r="AQ21" s="129" t="e">
        <f>SUM(#REF!)</f>
        <v>#REF!</v>
      </c>
    </row>
    <row r="22" spans="1:43" s="131" customFormat="1" ht="17.25" customHeight="1" x14ac:dyDescent="0.25">
      <c r="A22" s="1335" t="s">
        <v>1201</v>
      </c>
      <c r="B22" s="1139"/>
      <c r="C22" s="1139"/>
      <c r="D22" s="1139"/>
      <c r="E22" s="1139"/>
      <c r="F22" s="1139"/>
      <c r="G22" s="1139"/>
      <c r="H22" s="1139"/>
      <c r="I22" s="1139"/>
      <c r="J22" s="1139"/>
      <c r="K22" s="1139"/>
      <c r="L22" s="1139"/>
      <c r="M22" s="1162"/>
      <c r="N22" s="1335" t="s">
        <v>1201</v>
      </c>
      <c r="O22" s="1139"/>
      <c r="P22" s="1139"/>
      <c r="Q22" s="1139"/>
      <c r="R22" s="1139"/>
      <c r="S22" s="1139"/>
      <c r="T22" s="1139"/>
      <c r="U22" s="709">
        <f t="shared" ref="U22:W23" si="11">B22+E22+H22+K22+O22+R22</f>
        <v>0</v>
      </c>
      <c r="V22" s="709">
        <f t="shared" si="11"/>
        <v>0</v>
      </c>
      <c r="W22" s="709">
        <f t="shared" si="11"/>
        <v>0</v>
      </c>
      <c r="X22" s="1139"/>
      <c r="Y22" s="1139"/>
      <c r="Z22" s="1142"/>
      <c r="AA22" s="1169" t="s">
        <v>100</v>
      </c>
      <c r="AB22" s="1139"/>
      <c r="AC22" s="1139"/>
      <c r="AD22" s="1139"/>
      <c r="AE22" s="1147"/>
      <c r="AF22" s="1147"/>
      <c r="AG22" s="1139"/>
      <c r="AH22" s="1139">
        <f t="shared" ref="AH22:AH33" si="12">+U22+X22+AB22+AE22</f>
        <v>0</v>
      </c>
      <c r="AI22" s="1139">
        <f t="shared" ref="AI22:AI33" si="13">+V22+Y22+AC22+AF22</f>
        <v>0</v>
      </c>
      <c r="AJ22" s="1139">
        <f t="shared" ref="AJ22:AJ33" si="14">+W22+Z22+AD22+AG22</f>
        <v>0</v>
      </c>
      <c r="AK22" s="1139" t="e">
        <f t="shared" ref="AK22:AK34" si="15">X22+AA22+AB22+AE22+AH22</f>
        <v>#VALUE!</v>
      </c>
      <c r="AL22" s="1150"/>
      <c r="AM22" s="1150"/>
      <c r="AN22" s="1142"/>
    </row>
    <row r="23" spans="1:43" s="132" customFormat="1" ht="17.25" customHeight="1" x14ac:dyDescent="0.25">
      <c r="A23" s="1335" t="s">
        <v>1202</v>
      </c>
      <c r="B23" s="1139">
        <v>756</v>
      </c>
      <c r="C23" s="1139">
        <v>756</v>
      </c>
      <c r="D23" s="1139">
        <v>701</v>
      </c>
      <c r="E23" s="1139">
        <v>385</v>
      </c>
      <c r="F23" s="1139">
        <v>385</v>
      </c>
      <c r="G23" s="1139">
        <v>385</v>
      </c>
      <c r="H23" s="1139"/>
      <c r="I23" s="1139"/>
      <c r="J23" s="1139"/>
      <c r="K23" s="1139">
        <v>4720</v>
      </c>
      <c r="L23" s="1139">
        <v>5820</v>
      </c>
      <c r="M23" s="1162">
        <v>4390</v>
      </c>
      <c r="N23" s="1335" t="s">
        <v>1202</v>
      </c>
      <c r="O23" s="1139">
        <v>473</v>
      </c>
      <c r="P23" s="1139">
        <v>473</v>
      </c>
      <c r="Q23" s="1139">
        <v>820</v>
      </c>
      <c r="R23" s="1139"/>
      <c r="S23" s="1139"/>
      <c r="T23" s="1139"/>
      <c r="U23" s="709">
        <f t="shared" si="11"/>
        <v>6334</v>
      </c>
      <c r="V23" s="709">
        <f t="shared" si="11"/>
        <v>7434</v>
      </c>
      <c r="W23" s="709">
        <f t="shared" si="11"/>
        <v>6296</v>
      </c>
      <c r="X23" s="1139">
        <v>2319</v>
      </c>
      <c r="Y23" s="1139">
        <v>2254</v>
      </c>
      <c r="Z23" s="1142">
        <v>2319</v>
      </c>
      <c r="AA23" s="1169" t="s">
        <v>101</v>
      </c>
      <c r="AB23" s="1139">
        <v>27060</v>
      </c>
      <c r="AC23" s="1139">
        <v>32622</v>
      </c>
      <c r="AD23" s="1139">
        <v>33260</v>
      </c>
      <c r="AE23" s="1147"/>
      <c r="AF23" s="1147"/>
      <c r="AG23" s="1139"/>
      <c r="AH23" s="1139">
        <f t="shared" si="12"/>
        <v>35713</v>
      </c>
      <c r="AI23" s="1139">
        <f t="shared" si="13"/>
        <v>42310</v>
      </c>
      <c r="AJ23" s="1139">
        <f t="shared" si="14"/>
        <v>41875</v>
      </c>
      <c r="AK23" s="1139" t="e">
        <f t="shared" si="15"/>
        <v>#VALUE!</v>
      </c>
      <c r="AL23" s="1151">
        <v>16220</v>
      </c>
      <c r="AM23" s="1151">
        <v>16220</v>
      </c>
      <c r="AN23" s="1142">
        <v>13700</v>
      </c>
    </row>
    <row r="24" spans="1:43" s="132" customFormat="1" ht="18.75" customHeight="1" x14ac:dyDescent="0.25">
      <c r="A24" s="617" t="s">
        <v>447</v>
      </c>
      <c r="B24" s="1139">
        <v>756</v>
      </c>
      <c r="C24" s="1139">
        <v>756</v>
      </c>
      <c r="D24" s="1139">
        <v>701</v>
      </c>
      <c r="E24" s="1139">
        <v>385</v>
      </c>
      <c r="F24" s="1139">
        <v>385</v>
      </c>
      <c r="G24" s="1139">
        <v>385</v>
      </c>
      <c r="H24" s="1139"/>
      <c r="I24" s="1139"/>
      <c r="J24" s="1139"/>
      <c r="K24" s="1139">
        <v>4720</v>
      </c>
      <c r="L24" s="1139">
        <v>5820</v>
      </c>
      <c r="M24" s="1162">
        <v>4390</v>
      </c>
      <c r="N24" s="617" t="s">
        <v>447</v>
      </c>
      <c r="O24" s="1139">
        <v>473</v>
      </c>
      <c r="P24" s="1139">
        <v>473</v>
      </c>
      <c r="Q24" s="1139">
        <v>382</v>
      </c>
      <c r="R24" s="1139"/>
      <c r="S24" s="1139"/>
      <c r="T24" s="1139"/>
      <c r="U24" s="709"/>
      <c r="V24" s="709">
        <f t="shared" ref="V24:W33" si="16">C24+F24+I24+L24+P24+S24</f>
        <v>7434</v>
      </c>
      <c r="W24" s="709">
        <f t="shared" si="16"/>
        <v>5858</v>
      </c>
      <c r="X24" s="1139">
        <v>50</v>
      </c>
      <c r="Y24" s="1139">
        <v>50</v>
      </c>
      <c r="Z24" s="1142">
        <v>50</v>
      </c>
      <c r="AA24" s="1169" t="s">
        <v>447</v>
      </c>
      <c r="AB24" s="1139"/>
      <c r="AC24" s="1139">
        <v>5200</v>
      </c>
      <c r="AD24" s="1139">
        <v>6200</v>
      </c>
      <c r="AE24" s="1147"/>
      <c r="AF24" s="1147"/>
      <c r="AG24" s="1139"/>
      <c r="AH24" s="1139">
        <f t="shared" si="12"/>
        <v>50</v>
      </c>
      <c r="AI24" s="1139">
        <f t="shared" si="13"/>
        <v>12684</v>
      </c>
      <c r="AJ24" s="1139">
        <f t="shared" si="14"/>
        <v>12108</v>
      </c>
      <c r="AK24" s="1139" t="e">
        <f t="shared" si="15"/>
        <v>#VALUE!</v>
      </c>
      <c r="AL24" s="1151">
        <v>11000</v>
      </c>
      <c r="AM24" s="1151">
        <v>11000</v>
      </c>
      <c r="AN24" s="1142">
        <v>8500</v>
      </c>
    </row>
    <row r="25" spans="1:43" s="132" customFormat="1" ht="17.25" customHeight="1" x14ac:dyDescent="0.25">
      <c r="A25" s="615" t="s">
        <v>102</v>
      </c>
      <c r="B25" s="1139">
        <v>355</v>
      </c>
      <c r="C25" s="1139">
        <v>355</v>
      </c>
      <c r="D25" s="1139">
        <v>355</v>
      </c>
      <c r="E25" s="1139">
        <v>765</v>
      </c>
      <c r="F25" s="1139">
        <v>765</v>
      </c>
      <c r="G25" s="1139">
        <v>765</v>
      </c>
      <c r="H25" s="1139">
        <v>182</v>
      </c>
      <c r="I25" s="1139">
        <v>182</v>
      </c>
      <c r="J25" s="1139">
        <v>170</v>
      </c>
      <c r="K25" s="1139">
        <v>427</v>
      </c>
      <c r="L25" s="1139">
        <v>427</v>
      </c>
      <c r="M25" s="1162">
        <v>427</v>
      </c>
      <c r="N25" s="615" t="s">
        <v>102</v>
      </c>
      <c r="O25" s="1139">
        <v>240</v>
      </c>
      <c r="P25" s="1139">
        <v>240</v>
      </c>
      <c r="Q25" s="1139">
        <v>48</v>
      </c>
      <c r="R25" s="1139"/>
      <c r="S25" s="1139"/>
      <c r="T25" s="1139"/>
      <c r="U25" s="709">
        <f t="shared" ref="U25:U33" si="17">B25+E25+H25+K25+O25+R25</f>
        <v>1969</v>
      </c>
      <c r="V25" s="709">
        <f t="shared" si="16"/>
        <v>1969</v>
      </c>
      <c r="W25" s="709">
        <f t="shared" si="16"/>
        <v>1765</v>
      </c>
      <c r="X25" s="1139"/>
      <c r="Y25" s="1139"/>
      <c r="Z25" s="1142"/>
      <c r="AA25" s="1167" t="s">
        <v>102</v>
      </c>
      <c r="AB25" s="1139"/>
      <c r="AC25" s="1139"/>
      <c r="AD25" s="1139"/>
      <c r="AE25" s="1147"/>
      <c r="AF25" s="1147"/>
      <c r="AG25" s="1139"/>
      <c r="AH25" s="1139">
        <f t="shared" si="12"/>
        <v>1969</v>
      </c>
      <c r="AI25" s="1139">
        <f t="shared" si="13"/>
        <v>1969</v>
      </c>
      <c r="AJ25" s="1139">
        <f t="shared" si="14"/>
        <v>1765</v>
      </c>
      <c r="AK25" s="1139" t="e">
        <f t="shared" si="15"/>
        <v>#VALUE!</v>
      </c>
      <c r="AL25" s="1151">
        <v>1372</v>
      </c>
      <c r="AM25" s="1151">
        <v>1372</v>
      </c>
      <c r="AN25" s="1142">
        <v>1372</v>
      </c>
    </row>
    <row r="26" spans="1:43" s="132" customFormat="1" ht="17.25" customHeight="1" x14ac:dyDescent="0.25">
      <c r="A26" s="615" t="s">
        <v>2</v>
      </c>
      <c r="B26" s="1139"/>
      <c r="C26" s="1139"/>
      <c r="D26" s="1139"/>
      <c r="E26" s="1139"/>
      <c r="F26" s="1139"/>
      <c r="G26" s="1139"/>
      <c r="H26" s="1139"/>
      <c r="I26" s="1139"/>
      <c r="J26" s="1139"/>
      <c r="K26" s="1139"/>
      <c r="L26" s="1139"/>
      <c r="M26" s="1162"/>
      <c r="N26" s="615" t="s">
        <v>2</v>
      </c>
      <c r="O26" s="1139"/>
      <c r="P26" s="1139"/>
      <c r="Q26" s="1139"/>
      <c r="R26" s="1139"/>
      <c r="S26" s="1139"/>
      <c r="T26" s="1139"/>
      <c r="U26" s="709">
        <f t="shared" si="17"/>
        <v>0</v>
      </c>
      <c r="V26" s="709">
        <f t="shared" si="16"/>
        <v>0</v>
      </c>
      <c r="W26" s="709">
        <f t="shared" si="16"/>
        <v>0</v>
      </c>
      <c r="X26" s="1139"/>
      <c r="Y26" s="1139"/>
      <c r="Z26" s="1142"/>
      <c r="AA26" s="1167" t="s">
        <v>2</v>
      </c>
      <c r="AB26" s="1139">
        <v>5200</v>
      </c>
      <c r="AC26" s="1139">
        <v>0</v>
      </c>
      <c r="AD26" s="1139"/>
      <c r="AE26" s="1147"/>
      <c r="AF26" s="1147"/>
      <c r="AG26" s="1139"/>
      <c r="AH26" s="1139">
        <f t="shared" si="12"/>
        <v>5200</v>
      </c>
      <c r="AI26" s="1139">
        <f t="shared" si="13"/>
        <v>0</v>
      </c>
      <c r="AJ26" s="1139">
        <f t="shared" si="14"/>
        <v>0</v>
      </c>
      <c r="AK26" s="1139" t="e">
        <f t="shared" si="15"/>
        <v>#VALUE!</v>
      </c>
      <c r="AL26" s="1151"/>
      <c r="AM26" s="1151"/>
      <c r="AN26" s="1142"/>
    </row>
    <row r="27" spans="1:43" s="132" customFormat="1" ht="13.5" customHeight="1" x14ac:dyDescent="0.25">
      <c r="A27" s="618" t="s">
        <v>105</v>
      </c>
      <c r="B27" s="1139">
        <v>14957</v>
      </c>
      <c r="C27" s="1139">
        <v>14957</v>
      </c>
      <c r="D27" s="1139">
        <v>15089</v>
      </c>
      <c r="E27" s="1139">
        <v>13525</v>
      </c>
      <c r="F27" s="1139">
        <v>13970</v>
      </c>
      <c r="G27" s="1139">
        <v>14524</v>
      </c>
      <c r="H27" s="1139">
        <v>894</v>
      </c>
      <c r="I27" s="1139">
        <v>894</v>
      </c>
      <c r="J27" s="1139">
        <v>518</v>
      </c>
      <c r="K27" s="1139">
        <v>3182</v>
      </c>
      <c r="L27" s="1139">
        <v>3182</v>
      </c>
      <c r="M27" s="1162">
        <v>4009</v>
      </c>
      <c r="N27" s="618" t="s">
        <v>105</v>
      </c>
      <c r="O27" s="1139"/>
      <c r="P27" s="1139"/>
      <c r="Q27" s="1139"/>
      <c r="R27" s="1139"/>
      <c r="S27" s="1139"/>
      <c r="T27" s="1139"/>
      <c r="U27" s="709">
        <f t="shared" si="17"/>
        <v>32558</v>
      </c>
      <c r="V27" s="709">
        <f t="shared" si="16"/>
        <v>33003</v>
      </c>
      <c r="W27" s="709">
        <f t="shared" si="16"/>
        <v>34140</v>
      </c>
      <c r="X27" s="1139"/>
      <c r="Y27" s="1139"/>
      <c r="Z27" s="1142"/>
      <c r="AA27" s="1170" t="s">
        <v>105</v>
      </c>
      <c r="AB27" s="1139"/>
      <c r="AC27" s="1139"/>
      <c r="AD27" s="1139"/>
      <c r="AE27" s="1147">
        <v>3056</v>
      </c>
      <c r="AF27" s="1147">
        <v>2731</v>
      </c>
      <c r="AG27" s="1139">
        <v>1192</v>
      </c>
      <c r="AH27" s="1139">
        <f t="shared" si="12"/>
        <v>35614</v>
      </c>
      <c r="AI27" s="1139">
        <f t="shared" si="13"/>
        <v>35734</v>
      </c>
      <c r="AJ27" s="1139">
        <f t="shared" si="14"/>
        <v>35332</v>
      </c>
      <c r="AK27" s="1139" t="e">
        <f t="shared" si="15"/>
        <v>#VALUE!</v>
      </c>
      <c r="AL27" s="1151"/>
      <c r="AM27" s="1151"/>
      <c r="AN27" s="1142"/>
    </row>
    <row r="28" spans="1:43" s="132" customFormat="1" ht="13.8" x14ac:dyDescent="0.25">
      <c r="A28" s="617" t="s">
        <v>106</v>
      </c>
      <c r="B28" s="1139">
        <v>4339</v>
      </c>
      <c r="C28" s="1139">
        <v>4339</v>
      </c>
      <c r="D28" s="1139">
        <v>4359</v>
      </c>
      <c r="E28" s="1139">
        <v>3962</v>
      </c>
      <c r="F28" s="1139">
        <v>4083</v>
      </c>
      <c r="G28" s="1139">
        <v>4232</v>
      </c>
      <c r="H28" s="1139">
        <v>291</v>
      </c>
      <c r="I28" s="1139">
        <v>291</v>
      </c>
      <c r="J28" s="1139">
        <v>186</v>
      </c>
      <c r="K28" s="1139">
        <v>2249</v>
      </c>
      <c r="L28" s="1139">
        <v>2249</v>
      </c>
      <c r="M28" s="1162">
        <v>2383</v>
      </c>
      <c r="N28" s="617" t="s">
        <v>106</v>
      </c>
      <c r="O28" s="1139">
        <v>321</v>
      </c>
      <c r="P28" s="1139">
        <v>293</v>
      </c>
      <c r="Q28" s="1139">
        <v>234</v>
      </c>
      <c r="R28" s="1139"/>
      <c r="S28" s="1139"/>
      <c r="T28" s="1139"/>
      <c r="U28" s="709">
        <f t="shared" si="17"/>
        <v>11162</v>
      </c>
      <c r="V28" s="709">
        <f t="shared" si="16"/>
        <v>11255</v>
      </c>
      <c r="W28" s="709">
        <f t="shared" si="16"/>
        <v>11394</v>
      </c>
      <c r="X28" s="1139">
        <v>451</v>
      </c>
      <c r="Y28" s="1139">
        <v>451</v>
      </c>
      <c r="Z28" s="1142">
        <v>451</v>
      </c>
      <c r="AA28" s="1169" t="s">
        <v>106</v>
      </c>
      <c r="AB28" s="1139"/>
      <c r="AC28" s="1139"/>
      <c r="AD28" s="1139"/>
      <c r="AE28" s="1152"/>
      <c r="AF28" s="1152"/>
      <c r="AG28" s="1139"/>
      <c r="AH28" s="1139">
        <f t="shared" si="12"/>
        <v>11613</v>
      </c>
      <c r="AI28" s="1139">
        <f t="shared" si="13"/>
        <v>11706</v>
      </c>
      <c r="AJ28" s="1139">
        <f t="shared" si="14"/>
        <v>11845</v>
      </c>
      <c r="AK28" s="1139" t="e">
        <f t="shared" si="15"/>
        <v>#VALUE!</v>
      </c>
      <c r="AL28" s="1151">
        <v>4750</v>
      </c>
      <c r="AM28" s="1151">
        <v>4750</v>
      </c>
      <c r="AN28" s="1142">
        <v>4069</v>
      </c>
    </row>
    <row r="29" spans="1:43" s="132" customFormat="1" ht="13.8" x14ac:dyDescent="0.25">
      <c r="A29" s="617" t="s">
        <v>107</v>
      </c>
      <c r="B29" s="1139">
        <v>2923</v>
      </c>
      <c r="C29" s="1139">
        <v>2923</v>
      </c>
      <c r="D29" s="1139">
        <v>4351</v>
      </c>
      <c r="E29" s="1139">
        <v>2561</v>
      </c>
      <c r="F29" s="1139">
        <v>3195</v>
      </c>
      <c r="G29" s="1139">
        <v>3415</v>
      </c>
      <c r="H29" s="1139">
        <v>181</v>
      </c>
      <c r="I29" s="1139">
        <v>181</v>
      </c>
      <c r="J29" s="1139">
        <v>300</v>
      </c>
      <c r="K29" s="1139">
        <v>1171</v>
      </c>
      <c r="L29" s="1139">
        <v>1171</v>
      </c>
      <c r="M29" s="1162">
        <v>799</v>
      </c>
      <c r="N29" s="617" t="s">
        <v>107</v>
      </c>
      <c r="O29" s="1139"/>
      <c r="P29" s="1139"/>
      <c r="Q29" s="1139"/>
      <c r="R29" s="1139"/>
      <c r="S29" s="1139"/>
      <c r="T29" s="1139"/>
      <c r="U29" s="709">
        <f t="shared" si="17"/>
        <v>6836</v>
      </c>
      <c r="V29" s="709">
        <f t="shared" si="16"/>
        <v>7470</v>
      </c>
      <c r="W29" s="709">
        <f t="shared" si="16"/>
        <v>8865</v>
      </c>
      <c r="X29" s="1139"/>
      <c r="Y29" s="1139"/>
      <c r="Z29" s="1142"/>
      <c r="AA29" s="1169" t="s">
        <v>107</v>
      </c>
      <c r="AB29" s="1139"/>
      <c r="AC29" s="1139"/>
      <c r="AD29" s="1139"/>
      <c r="AE29" s="1147"/>
      <c r="AF29" s="1147"/>
      <c r="AG29" s="1139"/>
      <c r="AH29" s="1139">
        <f t="shared" si="12"/>
        <v>6836</v>
      </c>
      <c r="AI29" s="1139">
        <f t="shared" si="13"/>
        <v>7470</v>
      </c>
      <c r="AJ29" s="1139">
        <f t="shared" si="14"/>
        <v>8865</v>
      </c>
      <c r="AK29" s="1139" t="e">
        <f t="shared" si="15"/>
        <v>#VALUE!</v>
      </c>
      <c r="AL29" s="1151"/>
      <c r="AM29" s="1151"/>
      <c r="AN29" s="1142"/>
    </row>
    <row r="30" spans="1:43" s="132" customFormat="1" ht="15" customHeight="1" x14ac:dyDescent="0.25">
      <c r="A30" s="617" t="s">
        <v>108</v>
      </c>
      <c r="B30" s="1139"/>
      <c r="C30" s="1139"/>
      <c r="D30" s="1139"/>
      <c r="E30" s="1139"/>
      <c r="F30" s="1139"/>
      <c r="G30" s="1139"/>
      <c r="H30" s="1139"/>
      <c r="I30" s="1139"/>
      <c r="J30" s="1139"/>
      <c r="K30" s="1139"/>
      <c r="L30" s="1139"/>
      <c r="M30" s="1162"/>
      <c r="N30" s="617" t="s">
        <v>108</v>
      </c>
      <c r="O30" s="1139"/>
      <c r="P30" s="1139"/>
      <c r="Q30" s="1139"/>
      <c r="R30" s="1139"/>
      <c r="S30" s="1139"/>
      <c r="T30" s="1139"/>
      <c r="U30" s="709">
        <f t="shared" si="17"/>
        <v>0</v>
      </c>
      <c r="V30" s="709">
        <f t="shared" si="16"/>
        <v>0</v>
      </c>
      <c r="W30" s="709">
        <f t="shared" si="16"/>
        <v>0</v>
      </c>
      <c r="X30" s="1139"/>
      <c r="Y30" s="1139"/>
      <c r="Z30" s="1142"/>
      <c r="AA30" s="1169" t="s">
        <v>108</v>
      </c>
      <c r="AB30" s="1139"/>
      <c r="AC30" s="1139"/>
      <c r="AD30" s="1139"/>
      <c r="AE30" s="1147"/>
      <c r="AF30" s="1147"/>
      <c r="AG30" s="1139"/>
      <c r="AH30" s="1139">
        <f t="shared" si="12"/>
        <v>0</v>
      </c>
      <c r="AI30" s="1139">
        <f t="shared" si="13"/>
        <v>0</v>
      </c>
      <c r="AJ30" s="1139">
        <f t="shared" si="14"/>
        <v>0</v>
      </c>
      <c r="AK30" s="1139" t="e">
        <f t="shared" si="15"/>
        <v>#VALUE!</v>
      </c>
      <c r="AL30" s="1151">
        <v>10</v>
      </c>
      <c r="AM30" s="1151">
        <v>10</v>
      </c>
      <c r="AN30" s="1142">
        <v>10</v>
      </c>
    </row>
    <row r="31" spans="1:43" s="132" customFormat="1" ht="15" customHeight="1" x14ac:dyDescent="0.25">
      <c r="A31" s="1335" t="s">
        <v>1205</v>
      </c>
      <c r="B31" s="1139"/>
      <c r="C31" s="1139"/>
      <c r="D31" s="1139"/>
      <c r="E31" s="1139"/>
      <c r="F31" s="1139"/>
      <c r="G31" s="1139"/>
      <c r="H31" s="1139"/>
      <c r="I31" s="1139"/>
      <c r="J31" s="1139"/>
      <c r="K31" s="1139"/>
      <c r="L31" s="1139"/>
      <c r="M31" s="1162"/>
      <c r="N31" s="1335" t="s">
        <v>1205</v>
      </c>
      <c r="O31" s="1139"/>
      <c r="P31" s="1139"/>
      <c r="Q31" s="1139"/>
      <c r="R31" s="1139"/>
      <c r="S31" s="1139"/>
      <c r="T31" s="1139"/>
      <c r="U31" s="709"/>
      <c r="V31" s="709"/>
      <c r="W31" s="709"/>
      <c r="X31" s="1139"/>
      <c r="Y31" s="1139"/>
      <c r="Z31" s="1142"/>
      <c r="AA31" s="1169"/>
      <c r="AB31" s="1139"/>
      <c r="AC31" s="1139"/>
      <c r="AD31" s="1139"/>
      <c r="AE31" s="1147"/>
      <c r="AF31" s="1147"/>
      <c r="AG31" s="1139"/>
      <c r="AH31" s="1139"/>
      <c r="AI31" s="1139"/>
      <c r="AJ31" s="1139"/>
      <c r="AK31" s="1139"/>
      <c r="AL31" s="1151"/>
      <c r="AM31" s="1151"/>
      <c r="AN31" s="1142"/>
    </row>
    <row r="32" spans="1:43" s="132" customFormat="1" ht="15" customHeight="1" x14ac:dyDescent="0.25">
      <c r="A32" s="1335" t="s">
        <v>1203</v>
      </c>
      <c r="B32" s="1139"/>
      <c r="C32" s="1139"/>
      <c r="D32" s="1139"/>
      <c r="E32" s="1139"/>
      <c r="F32" s="1139"/>
      <c r="G32" s="1139"/>
      <c r="H32" s="1139"/>
      <c r="I32" s="1139"/>
      <c r="J32" s="1139"/>
      <c r="K32" s="1139"/>
      <c r="L32" s="1139"/>
      <c r="M32" s="1162"/>
      <c r="N32" s="1335" t="s">
        <v>1203</v>
      </c>
      <c r="O32" s="1139"/>
      <c r="P32" s="1139"/>
      <c r="Q32" s="1139"/>
      <c r="R32" s="1139"/>
      <c r="S32" s="1139"/>
      <c r="T32" s="1139"/>
      <c r="U32" s="709"/>
      <c r="V32" s="709"/>
      <c r="W32" s="709"/>
      <c r="X32" s="1139"/>
      <c r="Y32" s="1139"/>
      <c r="Z32" s="1142"/>
      <c r="AA32" s="1169"/>
      <c r="AB32" s="1139"/>
      <c r="AC32" s="1139"/>
      <c r="AD32" s="1139"/>
      <c r="AE32" s="1147"/>
      <c r="AF32" s="1147"/>
      <c r="AG32" s="1139"/>
      <c r="AH32" s="1139"/>
      <c r="AI32" s="1139"/>
      <c r="AJ32" s="1139"/>
      <c r="AK32" s="1139"/>
      <c r="AL32" s="1151"/>
      <c r="AM32" s="1151"/>
      <c r="AN32" s="1142"/>
    </row>
    <row r="33" spans="1:43" s="132" customFormat="1" ht="17.25" customHeight="1" x14ac:dyDescent="0.25">
      <c r="A33" s="287" t="s">
        <v>1204</v>
      </c>
      <c r="B33" s="1139"/>
      <c r="C33" s="1139"/>
      <c r="D33" s="1139"/>
      <c r="E33" s="1139"/>
      <c r="F33" s="1139"/>
      <c r="G33" s="1139"/>
      <c r="H33" s="1139"/>
      <c r="I33" s="1139"/>
      <c r="J33" s="1139"/>
      <c r="K33" s="1139"/>
      <c r="L33" s="1139"/>
      <c r="M33" s="1162"/>
      <c r="N33" s="287" t="s">
        <v>1204</v>
      </c>
      <c r="O33" s="1139">
        <v>472</v>
      </c>
      <c r="P33" s="1139">
        <v>0</v>
      </c>
      <c r="Q33" s="1139"/>
      <c r="R33" s="1139"/>
      <c r="S33" s="1139"/>
      <c r="T33" s="1139"/>
      <c r="U33" s="709">
        <f t="shared" si="17"/>
        <v>472</v>
      </c>
      <c r="V33" s="709">
        <f t="shared" si="16"/>
        <v>0</v>
      </c>
      <c r="W33" s="709">
        <f t="shared" si="16"/>
        <v>0</v>
      </c>
      <c r="X33" s="1139">
        <v>20</v>
      </c>
      <c r="Y33" s="1139">
        <v>20</v>
      </c>
      <c r="Z33" s="1142">
        <v>20</v>
      </c>
      <c r="AA33" s="1170" t="s">
        <v>109</v>
      </c>
      <c r="AB33" s="1139"/>
      <c r="AC33" s="1139"/>
      <c r="AD33" s="1139"/>
      <c r="AE33" s="1147"/>
      <c r="AF33" s="1147"/>
      <c r="AG33" s="1139"/>
      <c r="AH33" s="1139">
        <f t="shared" si="12"/>
        <v>492</v>
      </c>
      <c r="AI33" s="1139">
        <f t="shared" si="13"/>
        <v>20</v>
      </c>
      <c r="AJ33" s="1139">
        <f t="shared" si="14"/>
        <v>20</v>
      </c>
      <c r="AK33" s="1139" t="e">
        <f t="shared" si="15"/>
        <v>#VALUE!</v>
      </c>
      <c r="AL33" s="1151"/>
      <c r="AM33" s="1151"/>
      <c r="AN33" s="1142"/>
    </row>
    <row r="34" spans="1:43" s="130" customFormat="1" ht="14.25" customHeight="1" x14ac:dyDescent="0.25">
      <c r="A34" s="616" t="s">
        <v>38</v>
      </c>
      <c r="B34" s="709">
        <f>SUM(B35:B39)</f>
        <v>0</v>
      </c>
      <c r="C34" s="709">
        <f>SUM(C35:C39)</f>
        <v>0</v>
      </c>
      <c r="D34" s="709">
        <f t="shared" ref="D34:M34" si="18">SUM(D35:D39)</f>
        <v>0</v>
      </c>
      <c r="E34" s="709">
        <f t="shared" si="18"/>
        <v>0</v>
      </c>
      <c r="F34" s="709">
        <f t="shared" si="18"/>
        <v>0</v>
      </c>
      <c r="G34" s="709">
        <f t="shared" si="18"/>
        <v>0</v>
      </c>
      <c r="H34" s="709">
        <f t="shared" si="18"/>
        <v>0</v>
      </c>
      <c r="I34" s="709">
        <f t="shared" si="18"/>
        <v>0</v>
      </c>
      <c r="J34" s="709">
        <f t="shared" si="18"/>
        <v>0</v>
      </c>
      <c r="K34" s="709">
        <f t="shared" si="18"/>
        <v>0</v>
      </c>
      <c r="L34" s="709">
        <f t="shared" si="18"/>
        <v>0</v>
      </c>
      <c r="M34" s="1161">
        <f t="shared" si="18"/>
        <v>0</v>
      </c>
      <c r="N34" s="616" t="s">
        <v>38</v>
      </c>
      <c r="O34" s="709">
        <f>SUM(O35:O39)</f>
        <v>0</v>
      </c>
      <c r="P34" s="709">
        <f>SUM(P35:P39)</f>
        <v>0</v>
      </c>
      <c r="Q34" s="709">
        <f t="shared" ref="Q34:Z34" si="19">SUM(Q35:Q39)</f>
        <v>0</v>
      </c>
      <c r="R34" s="709">
        <f t="shared" si="19"/>
        <v>0</v>
      </c>
      <c r="S34" s="709">
        <f t="shared" si="19"/>
        <v>0</v>
      </c>
      <c r="T34" s="709">
        <f t="shared" si="19"/>
        <v>0</v>
      </c>
      <c r="U34" s="709">
        <f t="shared" si="19"/>
        <v>0</v>
      </c>
      <c r="V34" s="709">
        <f t="shared" si="19"/>
        <v>0</v>
      </c>
      <c r="W34" s="709">
        <f t="shared" si="19"/>
        <v>0</v>
      </c>
      <c r="X34" s="709">
        <f t="shared" si="19"/>
        <v>0</v>
      </c>
      <c r="Y34" s="709">
        <f t="shared" si="19"/>
        <v>0</v>
      </c>
      <c r="Z34" s="1141">
        <f t="shared" si="19"/>
        <v>0</v>
      </c>
      <c r="AA34" s="1168" t="s">
        <v>38</v>
      </c>
      <c r="AB34" s="709">
        <f>SUM(AB35:AB39)</f>
        <v>0</v>
      </c>
      <c r="AC34" s="709">
        <f>SUM(AC35:AC39)</f>
        <v>0</v>
      </c>
      <c r="AD34" s="709">
        <f t="shared" ref="AD34:AJ34" si="20">SUM(AD35:AD39)</f>
        <v>0</v>
      </c>
      <c r="AE34" s="709">
        <f t="shared" si="20"/>
        <v>0</v>
      </c>
      <c r="AF34" s="709">
        <f t="shared" si="20"/>
        <v>0</v>
      </c>
      <c r="AG34" s="709">
        <f t="shared" si="20"/>
        <v>0</v>
      </c>
      <c r="AH34" s="709">
        <f t="shared" si="20"/>
        <v>0</v>
      </c>
      <c r="AI34" s="709">
        <f t="shared" si="20"/>
        <v>0</v>
      </c>
      <c r="AJ34" s="709">
        <f t="shared" si="20"/>
        <v>0</v>
      </c>
      <c r="AK34" s="709" t="e">
        <f t="shared" si="15"/>
        <v>#VALUE!</v>
      </c>
      <c r="AL34" s="709">
        <f>SUM(AL35:AL39)</f>
        <v>0</v>
      </c>
      <c r="AM34" s="709">
        <f>SUM(AM35:AM39)</f>
        <v>0</v>
      </c>
      <c r="AN34" s="1141">
        <f>SUM(AN35:AN39)</f>
        <v>0</v>
      </c>
    </row>
    <row r="35" spans="1:43" s="132" customFormat="1" ht="15" customHeight="1" x14ac:dyDescent="0.25">
      <c r="A35" s="615" t="s">
        <v>110</v>
      </c>
      <c r="B35" s="1139"/>
      <c r="C35" s="1139"/>
      <c r="D35" s="1139"/>
      <c r="E35" s="1139">
        <f>SUM(E36:E38)</f>
        <v>0</v>
      </c>
      <c r="F35" s="1139">
        <f>SUM(F36:F38)</f>
        <v>0</v>
      </c>
      <c r="G35" s="1139"/>
      <c r="H35" s="1139">
        <f>SUM(H36:H38)</f>
        <v>0</v>
      </c>
      <c r="I35" s="1139">
        <f>SUM(I36:I38)</f>
        <v>0</v>
      </c>
      <c r="J35" s="1139"/>
      <c r="K35" s="1139">
        <f>SUM(K36:K38)</f>
        <v>0</v>
      </c>
      <c r="L35" s="1139">
        <f>SUM(L36:L38)</f>
        <v>0</v>
      </c>
      <c r="M35" s="1162"/>
      <c r="N35" s="615" t="s">
        <v>110</v>
      </c>
      <c r="O35" s="1139">
        <f>SUM(O36:O38)</f>
        <v>0</v>
      </c>
      <c r="P35" s="1139">
        <f>SUM(P36:P38)</f>
        <v>0</v>
      </c>
      <c r="Q35" s="1139"/>
      <c r="R35" s="1139">
        <f>SUM(R36:R38)</f>
        <v>0</v>
      </c>
      <c r="S35" s="1139">
        <f>SUM(S36:S38)</f>
        <v>0</v>
      </c>
      <c r="T35" s="1139"/>
      <c r="U35" s="709">
        <f t="shared" ref="U35:W39" si="21">B35+E35+H35+K35+O35+R35</f>
        <v>0</v>
      </c>
      <c r="V35" s="709">
        <f t="shared" si="21"/>
        <v>0</v>
      </c>
      <c r="W35" s="709">
        <f t="shared" si="21"/>
        <v>0</v>
      </c>
      <c r="X35" s="1139">
        <f>SUM(X36:X38)</f>
        <v>0</v>
      </c>
      <c r="Y35" s="1139">
        <f>SUM(Y36:Y38)</f>
        <v>0</v>
      </c>
      <c r="Z35" s="1142"/>
      <c r="AA35" s="1167" t="s">
        <v>110</v>
      </c>
      <c r="AB35" s="1139">
        <f>SUM(AB36:AB38)</f>
        <v>0</v>
      </c>
      <c r="AC35" s="1139">
        <f>SUM(AC36:AC38)</f>
        <v>0</v>
      </c>
      <c r="AD35" s="1139"/>
      <c r="AE35" s="1139">
        <f>SUM(AE36:AE38)</f>
        <v>0</v>
      </c>
      <c r="AF35" s="1139">
        <f>SUM(AF36:AF38)</f>
        <v>0</v>
      </c>
      <c r="AG35" s="1139"/>
      <c r="AH35" s="1139">
        <f t="shared" ref="AH35:AJ39" si="22">+U35+X35+AB35+AE35</f>
        <v>0</v>
      </c>
      <c r="AI35" s="1139">
        <f t="shared" si="22"/>
        <v>0</v>
      </c>
      <c r="AJ35" s="1139">
        <f t="shared" si="22"/>
        <v>0</v>
      </c>
      <c r="AK35" s="1151"/>
      <c r="AL35" s="1151"/>
      <c r="AM35" s="1151"/>
      <c r="AN35" s="1142"/>
    </row>
    <row r="36" spans="1:43" s="132" customFormat="1" ht="15" customHeight="1" x14ac:dyDescent="0.25">
      <c r="A36" s="615" t="s">
        <v>111</v>
      </c>
      <c r="B36" s="709"/>
      <c r="C36" s="709"/>
      <c r="D36" s="1139"/>
      <c r="E36" s="709"/>
      <c r="F36" s="709"/>
      <c r="G36" s="1139"/>
      <c r="H36" s="709"/>
      <c r="I36" s="709"/>
      <c r="J36" s="1139"/>
      <c r="K36" s="709"/>
      <c r="L36" s="709"/>
      <c r="M36" s="1162"/>
      <c r="N36" s="615" t="s">
        <v>111</v>
      </c>
      <c r="O36" s="709"/>
      <c r="P36" s="709"/>
      <c r="Q36" s="1139"/>
      <c r="R36" s="1139"/>
      <c r="S36" s="1139"/>
      <c r="T36" s="1139"/>
      <c r="U36" s="709">
        <f t="shared" si="21"/>
        <v>0</v>
      </c>
      <c r="V36" s="709">
        <f t="shared" si="21"/>
        <v>0</v>
      </c>
      <c r="W36" s="709">
        <f t="shared" si="21"/>
        <v>0</v>
      </c>
      <c r="X36" s="709"/>
      <c r="Y36" s="709"/>
      <c r="Z36" s="1142"/>
      <c r="AA36" s="1167" t="s">
        <v>111</v>
      </c>
      <c r="AB36" s="709"/>
      <c r="AC36" s="709"/>
      <c r="AD36" s="1139"/>
      <c r="AE36" s="1148"/>
      <c r="AF36" s="1148"/>
      <c r="AG36" s="1139"/>
      <c r="AH36" s="1139">
        <f t="shared" si="22"/>
        <v>0</v>
      </c>
      <c r="AI36" s="1139">
        <f t="shared" si="22"/>
        <v>0</v>
      </c>
      <c r="AJ36" s="1139">
        <f t="shared" si="22"/>
        <v>0</v>
      </c>
      <c r="AK36" s="1151"/>
      <c r="AL36" s="1151"/>
      <c r="AM36" s="1151"/>
      <c r="AN36" s="1142"/>
    </row>
    <row r="37" spans="1:43" s="132" customFormat="1" ht="15" customHeight="1" x14ac:dyDescent="0.25">
      <c r="A37" s="619" t="s">
        <v>112</v>
      </c>
      <c r="B37" s="709"/>
      <c r="C37" s="709"/>
      <c r="D37" s="1139"/>
      <c r="E37" s="709"/>
      <c r="F37" s="709"/>
      <c r="G37" s="1139"/>
      <c r="H37" s="709"/>
      <c r="I37" s="709"/>
      <c r="J37" s="1139"/>
      <c r="K37" s="709"/>
      <c r="L37" s="709"/>
      <c r="M37" s="1162"/>
      <c r="N37" s="619" t="s">
        <v>112</v>
      </c>
      <c r="O37" s="709"/>
      <c r="P37" s="709"/>
      <c r="Q37" s="1139"/>
      <c r="R37" s="1139"/>
      <c r="S37" s="1139"/>
      <c r="T37" s="1139"/>
      <c r="U37" s="709">
        <f t="shared" si="21"/>
        <v>0</v>
      </c>
      <c r="V37" s="709">
        <f t="shared" si="21"/>
        <v>0</v>
      </c>
      <c r="W37" s="709">
        <f t="shared" si="21"/>
        <v>0</v>
      </c>
      <c r="X37" s="709"/>
      <c r="Y37" s="709"/>
      <c r="Z37" s="1142"/>
      <c r="AA37" s="1171" t="s">
        <v>112</v>
      </c>
      <c r="AB37" s="709"/>
      <c r="AC37" s="709"/>
      <c r="AD37" s="1139"/>
      <c r="AE37" s="1148"/>
      <c r="AF37" s="1148"/>
      <c r="AG37" s="1139"/>
      <c r="AH37" s="1139">
        <f t="shared" si="22"/>
        <v>0</v>
      </c>
      <c r="AI37" s="1139">
        <f t="shared" si="22"/>
        <v>0</v>
      </c>
      <c r="AJ37" s="1139">
        <f t="shared" si="22"/>
        <v>0</v>
      </c>
      <c r="AK37" s="1151"/>
      <c r="AL37" s="1151"/>
      <c r="AM37" s="1151"/>
      <c r="AN37" s="1142"/>
    </row>
    <row r="38" spans="1:43" s="132" customFormat="1" ht="15" customHeight="1" x14ac:dyDescent="0.25">
      <c r="A38" s="615" t="s">
        <v>113</v>
      </c>
      <c r="B38" s="709"/>
      <c r="C38" s="709"/>
      <c r="D38" s="1139"/>
      <c r="E38" s="709"/>
      <c r="F38" s="709"/>
      <c r="G38" s="1139"/>
      <c r="H38" s="709"/>
      <c r="I38" s="709"/>
      <c r="J38" s="1139"/>
      <c r="K38" s="709"/>
      <c r="L38" s="709"/>
      <c r="M38" s="1162"/>
      <c r="N38" s="615" t="s">
        <v>113</v>
      </c>
      <c r="O38" s="709"/>
      <c r="P38" s="709"/>
      <c r="Q38" s="1139"/>
      <c r="R38" s="1139"/>
      <c r="S38" s="1139"/>
      <c r="T38" s="1139"/>
      <c r="U38" s="709">
        <f t="shared" si="21"/>
        <v>0</v>
      </c>
      <c r="V38" s="709">
        <f t="shared" si="21"/>
        <v>0</v>
      </c>
      <c r="W38" s="709">
        <f t="shared" si="21"/>
        <v>0</v>
      </c>
      <c r="X38" s="709"/>
      <c r="Y38" s="709"/>
      <c r="Z38" s="1142"/>
      <c r="AA38" s="1167" t="s">
        <v>113</v>
      </c>
      <c r="AB38" s="709"/>
      <c r="AC38" s="709"/>
      <c r="AD38" s="1139"/>
      <c r="AE38" s="1148"/>
      <c r="AF38" s="1148"/>
      <c r="AG38" s="1139"/>
      <c r="AH38" s="1139">
        <f t="shared" si="22"/>
        <v>0</v>
      </c>
      <c r="AI38" s="1139">
        <f t="shared" si="22"/>
        <v>0</v>
      </c>
      <c r="AJ38" s="1139">
        <f t="shared" si="22"/>
        <v>0</v>
      </c>
      <c r="AK38" s="1151"/>
      <c r="AL38" s="1151"/>
      <c r="AM38" s="1151"/>
      <c r="AN38" s="1142"/>
    </row>
    <row r="39" spans="1:43" s="132" customFormat="1" ht="24" customHeight="1" x14ac:dyDescent="0.25">
      <c r="A39" s="615" t="s">
        <v>114</v>
      </c>
      <c r="B39" s="709"/>
      <c r="C39" s="709"/>
      <c r="D39" s="1139"/>
      <c r="E39" s="709"/>
      <c r="F39" s="709"/>
      <c r="G39" s="1139"/>
      <c r="H39" s="709"/>
      <c r="I39" s="709"/>
      <c r="J39" s="1139"/>
      <c r="K39" s="709"/>
      <c r="L39" s="709"/>
      <c r="M39" s="1162"/>
      <c r="N39" s="615" t="s">
        <v>114</v>
      </c>
      <c r="O39" s="709"/>
      <c r="P39" s="709"/>
      <c r="Q39" s="1139"/>
      <c r="R39" s="1139"/>
      <c r="S39" s="1139"/>
      <c r="T39" s="1139"/>
      <c r="U39" s="709">
        <f t="shared" si="21"/>
        <v>0</v>
      </c>
      <c r="V39" s="709">
        <f t="shared" si="21"/>
        <v>0</v>
      </c>
      <c r="W39" s="709">
        <f t="shared" si="21"/>
        <v>0</v>
      </c>
      <c r="X39" s="709"/>
      <c r="Y39" s="709"/>
      <c r="Z39" s="1142"/>
      <c r="AA39" s="1167" t="s">
        <v>114</v>
      </c>
      <c r="AB39" s="709"/>
      <c r="AC39" s="709"/>
      <c r="AD39" s="1139"/>
      <c r="AE39" s="1148"/>
      <c r="AF39" s="1148"/>
      <c r="AG39" s="1139"/>
      <c r="AH39" s="1139">
        <f t="shared" si="22"/>
        <v>0</v>
      </c>
      <c r="AI39" s="1139">
        <f t="shared" si="22"/>
        <v>0</v>
      </c>
      <c r="AJ39" s="1139">
        <f t="shared" si="22"/>
        <v>0</v>
      </c>
      <c r="AK39" s="1151"/>
      <c r="AL39" s="1151"/>
      <c r="AM39" s="1151"/>
      <c r="AN39" s="1142"/>
    </row>
    <row r="40" spans="1:43" s="130" customFormat="1" ht="19.5" customHeight="1" x14ac:dyDescent="0.25">
      <c r="A40" s="616" t="s">
        <v>39</v>
      </c>
      <c r="B40" s="709">
        <f t="shared" ref="B40:M40" si="23">SUM(B41)</f>
        <v>0</v>
      </c>
      <c r="C40" s="709">
        <f t="shared" si="23"/>
        <v>0</v>
      </c>
      <c r="D40" s="709">
        <f t="shared" si="23"/>
        <v>0</v>
      </c>
      <c r="E40" s="709">
        <f t="shared" si="23"/>
        <v>0</v>
      </c>
      <c r="F40" s="709">
        <f t="shared" si="23"/>
        <v>0</v>
      </c>
      <c r="G40" s="709">
        <f t="shared" si="23"/>
        <v>0</v>
      </c>
      <c r="H40" s="709">
        <f t="shared" si="23"/>
        <v>0</v>
      </c>
      <c r="I40" s="709">
        <f t="shared" si="23"/>
        <v>0</v>
      </c>
      <c r="J40" s="709">
        <f t="shared" si="23"/>
        <v>0</v>
      </c>
      <c r="K40" s="709">
        <f t="shared" si="23"/>
        <v>0</v>
      </c>
      <c r="L40" s="709">
        <f t="shared" si="23"/>
        <v>0</v>
      </c>
      <c r="M40" s="1161">
        <f t="shared" si="23"/>
        <v>0</v>
      </c>
      <c r="N40" s="616" t="s">
        <v>39</v>
      </c>
      <c r="O40" s="709">
        <f t="shared" ref="O40:Z40" si="24">SUM(O41)</f>
        <v>0</v>
      </c>
      <c r="P40" s="709">
        <f t="shared" si="24"/>
        <v>0</v>
      </c>
      <c r="Q40" s="709">
        <f t="shared" si="24"/>
        <v>0</v>
      </c>
      <c r="R40" s="709">
        <f t="shared" si="24"/>
        <v>0</v>
      </c>
      <c r="S40" s="709">
        <f t="shared" si="24"/>
        <v>0</v>
      </c>
      <c r="T40" s="709">
        <f t="shared" si="24"/>
        <v>0</v>
      </c>
      <c r="U40" s="709">
        <f t="shared" si="24"/>
        <v>0</v>
      </c>
      <c r="V40" s="709">
        <f t="shared" si="24"/>
        <v>0</v>
      </c>
      <c r="W40" s="709">
        <f t="shared" si="24"/>
        <v>0</v>
      </c>
      <c r="X40" s="709">
        <f t="shared" si="24"/>
        <v>0</v>
      </c>
      <c r="Y40" s="709">
        <f t="shared" si="24"/>
        <v>65</v>
      </c>
      <c r="Z40" s="1141">
        <f t="shared" si="24"/>
        <v>0</v>
      </c>
      <c r="AA40" s="1168" t="s">
        <v>39</v>
      </c>
      <c r="AB40" s="709">
        <f t="shared" ref="AB40:AJ40" si="25">SUM(AB41)</f>
        <v>0</v>
      </c>
      <c r="AC40" s="709">
        <f t="shared" si="25"/>
        <v>0</v>
      </c>
      <c r="AD40" s="709">
        <f t="shared" si="25"/>
        <v>0</v>
      </c>
      <c r="AE40" s="709">
        <f t="shared" si="25"/>
        <v>0</v>
      </c>
      <c r="AF40" s="709">
        <f t="shared" si="25"/>
        <v>0</v>
      </c>
      <c r="AG40" s="709">
        <f t="shared" si="25"/>
        <v>0</v>
      </c>
      <c r="AH40" s="709">
        <f t="shared" si="25"/>
        <v>0</v>
      </c>
      <c r="AI40" s="709">
        <f t="shared" si="25"/>
        <v>65</v>
      </c>
      <c r="AJ40" s="709">
        <f t="shared" si="25"/>
        <v>0</v>
      </c>
      <c r="AK40" s="709" t="e">
        <f>X40+AA40+AB40+AE40+AH40</f>
        <v>#VALUE!</v>
      </c>
      <c r="AL40" s="709">
        <f>SUM(AL41)</f>
        <v>0</v>
      </c>
      <c r="AM40" s="709">
        <f>SUM(AM41)</f>
        <v>0</v>
      </c>
      <c r="AN40" s="1141">
        <f>SUM(AN41)</f>
        <v>0</v>
      </c>
    </row>
    <row r="41" spans="1:43" s="132" customFormat="1" ht="19.5" customHeight="1" x14ac:dyDescent="0.25">
      <c r="A41" s="615" t="s">
        <v>117</v>
      </c>
      <c r="B41" s="1139"/>
      <c r="C41" s="1139"/>
      <c r="D41" s="1139"/>
      <c r="E41" s="1139"/>
      <c r="F41" s="1139"/>
      <c r="G41" s="1139"/>
      <c r="H41" s="1139"/>
      <c r="I41" s="1139"/>
      <c r="J41" s="1139"/>
      <c r="K41" s="1139"/>
      <c r="L41" s="1139"/>
      <c r="M41" s="1162"/>
      <c r="N41" s="615" t="s">
        <v>117</v>
      </c>
      <c r="O41" s="1139"/>
      <c r="P41" s="1139"/>
      <c r="Q41" s="1139"/>
      <c r="R41" s="1139"/>
      <c r="S41" s="1139"/>
      <c r="T41" s="1139"/>
      <c r="U41" s="709">
        <f>B41+E41+H41+K41+O41+R41</f>
        <v>0</v>
      </c>
      <c r="V41" s="709">
        <f>C41+F41+I41+L41+P41+S41</f>
        <v>0</v>
      </c>
      <c r="W41" s="709">
        <f>D41+G41+J41+M41+Q41+T41</f>
        <v>0</v>
      </c>
      <c r="X41" s="1139"/>
      <c r="Y41" s="1139">
        <v>65</v>
      </c>
      <c r="Z41" s="1142"/>
      <c r="AA41" s="1167" t="s">
        <v>117</v>
      </c>
      <c r="AB41" s="1139"/>
      <c r="AC41" s="1139"/>
      <c r="AD41" s="1139"/>
      <c r="AE41" s="1147"/>
      <c r="AF41" s="1147"/>
      <c r="AG41" s="1139"/>
      <c r="AH41" s="1139">
        <f t="shared" ref="AH41:AJ43" si="26">+U41+X41+AB41+AE41</f>
        <v>0</v>
      </c>
      <c r="AI41" s="1139">
        <f t="shared" si="26"/>
        <v>65</v>
      </c>
      <c r="AJ41" s="1139">
        <f t="shared" si="26"/>
        <v>0</v>
      </c>
      <c r="AK41" s="1151"/>
      <c r="AL41" s="1151"/>
      <c r="AM41" s="1151"/>
      <c r="AN41" s="1142"/>
    </row>
    <row r="42" spans="1:43" s="130" customFormat="1" ht="16.5" customHeight="1" x14ac:dyDescent="0.25">
      <c r="A42" s="614" t="s">
        <v>40</v>
      </c>
      <c r="B42" s="709">
        <f t="shared" ref="B42:M42" si="27">SUM(B43)</f>
        <v>0</v>
      </c>
      <c r="C42" s="709">
        <f t="shared" si="27"/>
        <v>0</v>
      </c>
      <c r="D42" s="709">
        <f t="shared" si="27"/>
        <v>0</v>
      </c>
      <c r="E42" s="709">
        <f t="shared" si="27"/>
        <v>0</v>
      </c>
      <c r="F42" s="709">
        <f t="shared" si="27"/>
        <v>0</v>
      </c>
      <c r="G42" s="709">
        <f t="shared" si="27"/>
        <v>0</v>
      </c>
      <c r="H42" s="709">
        <f t="shared" si="27"/>
        <v>0</v>
      </c>
      <c r="I42" s="709">
        <f t="shared" si="27"/>
        <v>0</v>
      </c>
      <c r="J42" s="709">
        <f t="shared" si="27"/>
        <v>0</v>
      </c>
      <c r="K42" s="709">
        <f t="shared" si="27"/>
        <v>0</v>
      </c>
      <c r="L42" s="709">
        <f t="shared" si="27"/>
        <v>0</v>
      </c>
      <c r="M42" s="1161">
        <f t="shared" si="27"/>
        <v>0</v>
      </c>
      <c r="N42" s="614" t="s">
        <v>40</v>
      </c>
      <c r="O42" s="709">
        <f t="shared" ref="O42:Z42" si="28">SUM(O43)</f>
        <v>0</v>
      </c>
      <c r="P42" s="709">
        <f t="shared" si="28"/>
        <v>0</v>
      </c>
      <c r="Q42" s="709">
        <f t="shared" si="28"/>
        <v>0</v>
      </c>
      <c r="R42" s="709">
        <f t="shared" si="28"/>
        <v>0</v>
      </c>
      <c r="S42" s="709">
        <f t="shared" si="28"/>
        <v>0</v>
      </c>
      <c r="T42" s="709">
        <f t="shared" si="28"/>
        <v>0</v>
      </c>
      <c r="U42" s="709">
        <f t="shared" si="28"/>
        <v>0</v>
      </c>
      <c r="V42" s="709">
        <f t="shared" si="28"/>
        <v>0</v>
      </c>
      <c r="W42" s="709">
        <f t="shared" si="28"/>
        <v>0</v>
      </c>
      <c r="X42" s="709">
        <f t="shared" si="28"/>
        <v>0</v>
      </c>
      <c r="Y42" s="709">
        <f t="shared" si="28"/>
        <v>0</v>
      </c>
      <c r="Z42" s="1141">
        <f t="shared" si="28"/>
        <v>0</v>
      </c>
      <c r="AA42" s="1166" t="s">
        <v>40</v>
      </c>
      <c r="AB42" s="709">
        <f t="shared" ref="AB42:AG42" si="29">SUM(AB43)</f>
        <v>0</v>
      </c>
      <c r="AC42" s="709">
        <f t="shared" si="29"/>
        <v>0</v>
      </c>
      <c r="AD42" s="709">
        <f t="shared" si="29"/>
        <v>0</v>
      </c>
      <c r="AE42" s="709">
        <f t="shared" si="29"/>
        <v>0</v>
      </c>
      <c r="AF42" s="709">
        <f t="shared" si="29"/>
        <v>0</v>
      </c>
      <c r="AG42" s="709">
        <f t="shared" si="29"/>
        <v>0</v>
      </c>
      <c r="AH42" s="709">
        <f t="shared" si="26"/>
        <v>0</v>
      </c>
      <c r="AI42" s="709">
        <f t="shared" si="26"/>
        <v>0</v>
      </c>
      <c r="AJ42" s="709">
        <f t="shared" si="26"/>
        <v>0</v>
      </c>
      <c r="AK42" s="709" t="e">
        <f>X42+AA42+AB42+AE42+AH42</f>
        <v>#VALUE!</v>
      </c>
      <c r="AL42" s="709">
        <f>SUM(AL43)</f>
        <v>0</v>
      </c>
      <c r="AM42" s="709">
        <f>SUM(AM43)</f>
        <v>0</v>
      </c>
      <c r="AN42" s="1141">
        <f>SUM(AN43)</f>
        <v>0</v>
      </c>
    </row>
    <row r="43" spans="1:43" s="132" customFormat="1" ht="18" customHeight="1" x14ac:dyDescent="0.25">
      <c r="A43" s="615" t="s">
        <v>120</v>
      </c>
      <c r="B43" s="1139"/>
      <c r="C43" s="1139"/>
      <c r="D43" s="1139"/>
      <c r="E43" s="1139"/>
      <c r="F43" s="1139"/>
      <c r="G43" s="1139"/>
      <c r="H43" s="1139"/>
      <c r="I43" s="1139"/>
      <c r="J43" s="1139"/>
      <c r="K43" s="1139"/>
      <c r="L43" s="1139"/>
      <c r="M43" s="1162"/>
      <c r="N43" s="615" t="s">
        <v>120</v>
      </c>
      <c r="O43" s="1139"/>
      <c r="P43" s="1139"/>
      <c r="Q43" s="1139"/>
      <c r="R43" s="1139"/>
      <c r="S43" s="1139"/>
      <c r="T43" s="1139"/>
      <c r="U43" s="709">
        <f>B43+E43+H43+K43+O43+R43</f>
        <v>0</v>
      </c>
      <c r="V43" s="709">
        <f>C43+F43+I43+L43+P43+S43</f>
        <v>0</v>
      </c>
      <c r="W43" s="709">
        <f>D43+G43+J43+M43+Q43+T43</f>
        <v>0</v>
      </c>
      <c r="X43" s="1139"/>
      <c r="Y43" s="1139"/>
      <c r="Z43" s="1142"/>
      <c r="AA43" s="1167" t="s">
        <v>120</v>
      </c>
      <c r="AB43" s="1139"/>
      <c r="AC43" s="1139"/>
      <c r="AD43" s="1139"/>
      <c r="AE43" s="1147"/>
      <c r="AF43" s="1147"/>
      <c r="AG43" s="1139"/>
      <c r="AH43" s="1139">
        <f t="shared" si="26"/>
        <v>0</v>
      </c>
      <c r="AI43" s="1139">
        <f t="shared" si="26"/>
        <v>0</v>
      </c>
      <c r="AJ43" s="1139">
        <f t="shared" si="26"/>
        <v>0</v>
      </c>
      <c r="AK43" s="1151"/>
      <c r="AL43" s="1151"/>
      <c r="AM43" s="1151"/>
      <c r="AN43" s="1142"/>
    </row>
    <row r="44" spans="1:43" s="130" customFormat="1" ht="18" customHeight="1" x14ac:dyDescent="0.25">
      <c r="A44" s="616" t="s">
        <v>41</v>
      </c>
      <c r="B44" s="709">
        <f>B42+B40+B34+B21+B17+B15+B12</f>
        <v>23330</v>
      </c>
      <c r="C44" s="709">
        <f>C42+C40+C34+C21+C17+C15+C12</f>
        <v>24365</v>
      </c>
      <c r="D44" s="709">
        <f t="shared" ref="D44:M44" si="30">D42+D40+D34+D21+D17+D15+D12</f>
        <v>24855</v>
      </c>
      <c r="E44" s="709">
        <f t="shared" si="30"/>
        <v>21198</v>
      </c>
      <c r="F44" s="709">
        <f t="shared" si="30"/>
        <v>22804</v>
      </c>
      <c r="G44" s="709">
        <f t="shared" si="30"/>
        <v>23321</v>
      </c>
      <c r="H44" s="709">
        <f t="shared" si="30"/>
        <v>1548</v>
      </c>
      <c r="I44" s="709">
        <f t="shared" si="30"/>
        <v>1548</v>
      </c>
      <c r="J44" s="709">
        <f t="shared" si="30"/>
        <v>1174</v>
      </c>
      <c r="K44" s="709">
        <f t="shared" si="30"/>
        <v>11749</v>
      </c>
      <c r="L44" s="709">
        <f t="shared" si="30"/>
        <v>13898</v>
      </c>
      <c r="M44" s="1161">
        <f t="shared" si="30"/>
        <v>12008</v>
      </c>
      <c r="N44" s="616" t="s">
        <v>41</v>
      </c>
      <c r="O44" s="709">
        <f>O42+O40+O34+O21+O17+O15+O12</f>
        <v>1506</v>
      </c>
      <c r="P44" s="709">
        <f>P42+P40+P34+P21+P17+P15+P12</f>
        <v>1273</v>
      </c>
      <c r="Q44" s="709">
        <f t="shared" ref="Q44:Z44" si="31">Q42+Q40+Q34+Q21+Q17+Q15+Q12</f>
        <v>1102</v>
      </c>
      <c r="R44" s="709">
        <f t="shared" si="31"/>
        <v>0</v>
      </c>
      <c r="S44" s="709">
        <f t="shared" si="31"/>
        <v>0</v>
      </c>
      <c r="T44" s="709">
        <f t="shared" si="31"/>
        <v>0</v>
      </c>
      <c r="U44" s="709">
        <f t="shared" si="31"/>
        <v>59331</v>
      </c>
      <c r="V44" s="709">
        <f t="shared" si="31"/>
        <v>63888</v>
      </c>
      <c r="W44" s="709">
        <f t="shared" si="31"/>
        <v>62460</v>
      </c>
      <c r="X44" s="709">
        <f t="shared" si="31"/>
        <v>4190</v>
      </c>
      <c r="Y44" s="709">
        <f t="shared" si="31"/>
        <v>5202</v>
      </c>
      <c r="Z44" s="1141">
        <f t="shared" si="31"/>
        <v>3590</v>
      </c>
      <c r="AA44" s="1168" t="s">
        <v>41</v>
      </c>
      <c r="AB44" s="709">
        <f>AB42+AB40+AB34+AB21+AB17+AB15+AB12</f>
        <v>120260</v>
      </c>
      <c r="AC44" s="709">
        <f>AC42+AC40+AC34+AC21+AC17+AC15+AC12</f>
        <v>120981</v>
      </c>
      <c r="AD44" s="709">
        <f t="shared" ref="AD44:AJ44" si="32">AD42+AD40+AD34+AD21+AD17+AD15+AD12</f>
        <v>123260</v>
      </c>
      <c r="AE44" s="709">
        <f t="shared" si="32"/>
        <v>3056</v>
      </c>
      <c r="AF44" s="709">
        <f t="shared" si="32"/>
        <v>4012</v>
      </c>
      <c r="AG44" s="709">
        <f t="shared" si="32"/>
        <v>1192</v>
      </c>
      <c r="AH44" s="709">
        <f t="shared" si="32"/>
        <v>186837</v>
      </c>
      <c r="AI44" s="709">
        <f t="shared" si="32"/>
        <v>194083</v>
      </c>
      <c r="AJ44" s="709">
        <f t="shared" si="32"/>
        <v>190502</v>
      </c>
      <c r="AK44" s="709" t="e">
        <f>AK42+AK40+AK34+AK21+AK17+AK15+AK12</f>
        <v>#VALUE!</v>
      </c>
      <c r="AL44" s="709">
        <f>AL42+AL40+AL34+AL21+AL17+AL15+AL12</f>
        <v>34039</v>
      </c>
      <c r="AM44" s="709">
        <f>AM42+AM40+AM34+AM21+AM17+AM15+AM12</f>
        <v>37856</v>
      </c>
      <c r="AN44" s="1141">
        <f>AN42+AN40+AN34+AN21+AN17+AN15+AN12</f>
        <v>36176</v>
      </c>
      <c r="AO44" s="129">
        <f>AH42+AH40+AH21+AH17+AH15+AH12</f>
        <v>186837</v>
      </c>
      <c r="AP44" s="129" t="e">
        <f>#REF!+#REF!+#REF!+#REF!+#REF!+#REF!</f>
        <v>#REF!</v>
      </c>
      <c r="AQ44" s="129" t="e">
        <f>#REF!+#REF!+#REF!+#REF!+#REF!+#REF!</f>
        <v>#REF!</v>
      </c>
    </row>
    <row r="45" spans="1:43" s="130" customFormat="1" ht="18" customHeight="1" x14ac:dyDescent="0.25">
      <c r="A45" s="614" t="s">
        <v>42</v>
      </c>
      <c r="B45" s="709">
        <f>B46+B49+B50</f>
        <v>46094</v>
      </c>
      <c r="C45" s="709">
        <f>C46+C49+C50</f>
        <v>50336</v>
      </c>
      <c r="D45" s="709">
        <f t="shared" ref="D45:M45" si="33">D46+D49+D50</f>
        <v>46974</v>
      </c>
      <c r="E45" s="709">
        <f t="shared" si="33"/>
        <v>38551</v>
      </c>
      <c r="F45" s="709">
        <f t="shared" si="33"/>
        <v>45855</v>
      </c>
      <c r="G45" s="709">
        <f t="shared" si="33"/>
        <v>40143</v>
      </c>
      <c r="H45" s="709">
        <f t="shared" si="33"/>
        <v>4428</v>
      </c>
      <c r="I45" s="709">
        <f t="shared" si="33"/>
        <v>4640</v>
      </c>
      <c r="J45" s="709">
        <f t="shared" si="33"/>
        <v>4813</v>
      </c>
      <c r="K45" s="709">
        <f t="shared" si="33"/>
        <v>35722</v>
      </c>
      <c r="L45" s="709">
        <f t="shared" si="33"/>
        <v>39806</v>
      </c>
      <c r="M45" s="1161">
        <f t="shared" si="33"/>
        <v>37706</v>
      </c>
      <c r="N45" s="614" t="s">
        <v>42</v>
      </c>
      <c r="O45" s="709">
        <f>O46+O49+O50</f>
        <v>5961</v>
      </c>
      <c r="P45" s="709">
        <f>P46+P49+P50</f>
        <v>7345</v>
      </c>
      <c r="Q45" s="709">
        <f t="shared" ref="Q45:Z45" si="34">Q46+Q49+Q50</f>
        <v>6565</v>
      </c>
      <c r="R45" s="709">
        <f t="shared" si="34"/>
        <v>8922</v>
      </c>
      <c r="S45" s="709">
        <f t="shared" si="34"/>
        <v>8893</v>
      </c>
      <c r="T45" s="709">
        <f t="shared" si="34"/>
        <v>15482</v>
      </c>
      <c r="U45" s="709">
        <f t="shared" si="34"/>
        <v>139678</v>
      </c>
      <c r="V45" s="709">
        <f t="shared" si="34"/>
        <v>156875</v>
      </c>
      <c r="W45" s="709">
        <f t="shared" si="34"/>
        <v>151683</v>
      </c>
      <c r="X45" s="709">
        <f t="shared" si="34"/>
        <v>42555</v>
      </c>
      <c r="Y45" s="709">
        <f t="shared" si="34"/>
        <v>46766</v>
      </c>
      <c r="Z45" s="1141">
        <f t="shared" si="34"/>
        <v>42780</v>
      </c>
      <c r="AA45" s="1166" t="s">
        <v>42</v>
      </c>
      <c r="AB45" s="709">
        <f>AB46+AB49+AB50</f>
        <v>23954</v>
      </c>
      <c r="AC45" s="709">
        <f>AC46+AC49+AC50</f>
        <v>28485</v>
      </c>
      <c r="AD45" s="709">
        <f t="shared" ref="AD45:AJ45" si="35">AD46+AD49+AD50</f>
        <v>24860</v>
      </c>
      <c r="AE45" s="709">
        <f t="shared" si="35"/>
        <v>41052</v>
      </c>
      <c r="AF45" s="709">
        <f t="shared" si="35"/>
        <v>45421</v>
      </c>
      <c r="AG45" s="709">
        <f t="shared" si="35"/>
        <v>51644</v>
      </c>
      <c r="AH45" s="709">
        <f t="shared" si="35"/>
        <v>247239</v>
      </c>
      <c r="AI45" s="709">
        <f t="shared" si="35"/>
        <v>277547</v>
      </c>
      <c r="AJ45" s="709">
        <f t="shared" si="35"/>
        <v>270967</v>
      </c>
      <c r="AK45" s="709">
        <f>AK46+AK49+AK50</f>
        <v>0</v>
      </c>
      <c r="AL45" s="709">
        <f>AL46+AL49+AL50</f>
        <v>337061</v>
      </c>
      <c r="AM45" s="709">
        <f>AM46+AM49+AM50</f>
        <v>345783</v>
      </c>
      <c r="AN45" s="1141">
        <f>AN46+AN49+AN50</f>
        <v>330379</v>
      </c>
      <c r="AO45" s="129"/>
    </row>
    <row r="46" spans="1:43" s="130" customFormat="1" ht="28.5" customHeight="1" x14ac:dyDescent="0.25">
      <c r="A46" s="614" t="s">
        <v>121</v>
      </c>
      <c r="B46" s="709">
        <f>SUM(B47:B48)</f>
        <v>0</v>
      </c>
      <c r="C46" s="709">
        <f>SUM(C47:C48)</f>
        <v>1949</v>
      </c>
      <c r="D46" s="709">
        <f t="shared" ref="D46:M46" si="36">SUM(D47:D48)</f>
        <v>0</v>
      </c>
      <c r="E46" s="709">
        <f t="shared" si="36"/>
        <v>0</v>
      </c>
      <c r="F46" s="709">
        <f t="shared" si="36"/>
        <v>2194</v>
      </c>
      <c r="G46" s="709">
        <f t="shared" si="36"/>
        <v>0</v>
      </c>
      <c r="H46" s="709">
        <f t="shared" si="36"/>
        <v>0</v>
      </c>
      <c r="I46" s="709">
        <f t="shared" si="36"/>
        <v>843</v>
      </c>
      <c r="J46" s="709">
        <f t="shared" si="36"/>
        <v>0</v>
      </c>
      <c r="K46" s="709">
        <f t="shared" si="36"/>
        <v>0</v>
      </c>
      <c r="L46" s="709">
        <f t="shared" si="36"/>
        <v>1823</v>
      </c>
      <c r="M46" s="1161">
        <f t="shared" si="36"/>
        <v>0</v>
      </c>
      <c r="N46" s="614" t="s">
        <v>121</v>
      </c>
      <c r="O46" s="709">
        <f>SUM(O47:O48)</f>
        <v>0</v>
      </c>
      <c r="P46" s="709">
        <f>SUM(P47:P48)</f>
        <v>713</v>
      </c>
      <c r="Q46" s="709">
        <f t="shared" ref="Q46:Z46" si="37">SUM(Q47:Q48)</f>
        <v>0</v>
      </c>
      <c r="R46" s="709">
        <f t="shared" si="37"/>
        <v>0</v>
      </c>
      <c r="S46" s="709">
        <f t="shared" si="37"/>
        <v>159</v>
      </c>
      <c r="T46" s="709">
        <f t="shared" si="37"/>
        <v>0</v>
      </c>
      <c r="U46" s="709">
        <f t="shared" si="37"/>
        <v>0</v>
      </c>
      <c r="V46" s="709">
        <f t="shared" si="37"/>
        <v>7681</v>
      </c>
      <c r="W46" s="709">
        <f t="shared" si="37"/>
        <v>0</v>
      </c>
      <c r="X46" s="709">
        <f t="shared" si="37"/>
        <v>0</v>
      </c>
      <c r="Y46" s="709">
        <f t="shared" si="37"/>
        <v>2057</v>
      </c>
      <c r="Z46" s="1141">
        <f t="shared" si="37"/>
        <v>0</v>
      </c>
      <c r="AA46" s="1166" t="s">
        <v>121</v>
      </c>
      <c r="AB46" s="709">
        <f>SUM(AB47:AB48)</f>
        <v>0</v>
      </c>
      <c r="AC46" s="709">
        <f>SUM(AC47:AC48)</f>
        <v>6222</v>
      </c>
      <c r="AD46" s="709">
        <f t="shared" ref="AD46:AJ46" si="38">SUM(AD47:AD48)</f>
        <v>0</v>
      </c>
      <c r="AE46" s="709">
        <f t="shared" si="38"/>
        <v>0</v>
      </c>
      <c r="AF46" s="709">
        <f t="shared" si="38"/>
        <v>2653</v>
      </c>
      <c r="AG46" s="709">
        <f t="shared" si="38"/>
        <v>0</v>
      </c>
      <c r="AH46" s="709">
        <f t="shared" si="38"/>
        <v>0</v>
      </c>
      <c r="AI46" s="709">
        <f t="shared" si="38"/>
        <v>18613</v>
      </c>
      <c r="AJ46" s="709">
        <f t="shared" si="38"/>
        <v>0</v>
      </c>
      <c r="AK46" s="1149"/>
      <c r="AL46" s="1149">
        <f>SUM(AL47:AL48)</f>
        <v>0</v>
      </c>
      <c r="AM46" s="1149">
        <f>SUM(AM47:AM48)</f>
        <v>10118</v>
      </c>
      <c r="AN46" s="1158">
        <f>SUM(AN47:AN48)</f>
        <v>0</v>
      </c>
    </row>
    <row r="47" spans="1:43" s="132" customFormat="1" ht="24" customHeight="1" x14ac:dyDescent="0.25">
      <c r="A47" s="614" t="s">
        <v>431</v>
      </c>
      <c r="B47" s="1139"/>
      <c r="C47" s="1139">
        <v>1949</v>
      </c>
      <c r="D47" s="1139"/>
      <c r="E47" s="1139"/>
      <c r="F47" s="1139">
        <v>2194</v>
      </c>
      <c r="G47" s="1139"/>
      <c r="H47" s="1139"/>
      <c r="I47" s="1139">
        <v>843</v>
      </c>
      <c r="J47" s="1139"/>
      <c r="K47" s="1139"/>
      <c r="L47" s="1139">
        <v>1823</v>
      </c>
      <c r="M47" s="1162"/>
      <c r="N47" s="614" t="s">
        <v>3</v>
      </c>
      <c r="O47" s="1139"/>
      <c r="P47" s="1139">
        <v>713</v>
      </c>
      <c r="Q47" s="1139"/>
      <c r="R47" s="1139"/>
      <c r="S47" s="1139">
        <v>159</v>
      </c>
      <c r="T47" s="1139"/>
      <c r="U47" s="709">
        <f t="shared" ref="U47:W49" si="39">B47+E47+H47+K47+O47+R47</f>
        <v>0</v>
      </c>
      <c r="V47" s="709">
        <f t="shared" si="39"/>
        <v>7681</v>
      </c>
      <c r="W47" s="709">
        <f t="shared" si="39"/>
        <v>0</v>
      </c>
      <c r="X47" s="1139"/>
      <c r="Y47" s="1139">
        <v>2050</v>
      </c>
      <c r="Z47" s="1142"/>
      <c r="AA47" s="1166" t="s">
        <v>3</v>
      </c>
      <c r="AB47" s="1139"/>
      <c r="AC47" s="1139">
        <v>6142</v>
      </c>
      <c r="AD47" s="1139"/>
      <c r="AE47" s="1147"/>
      <c r="AF47" s="1147">
        <v>1879</v>
      </c>
      <c r="AG47" s="1139"/>
      <c r="AH47" s="1139">
        <f t="shared" ref="AH47:AJ49" si="40">+U47+X47+AB47+AE47</f>
        <v>0</v>
      </c>
      <c r="AI47" s="1139">
        <f t="shared" si="40"/>
        <v>17752</v>
      </c>
      <c r="AJ47" s="1139">
        <f t="shared" si="40"/>
        <v>0</v>
      </c>
      <c r="AK47" s="1151"/>
      <c r="AL47" s="1151"/>
      <c r="AM47" s="1151">
        <v>8152</v>
      </c>
      <c r="AN47" s="1142"/>
    </row>
    <row r="48" spans="1:43" s="132" customFormat="1" ht="24.75" customHeight="1" x14ac:dyDescent="0.25">
      <c r="A48" s="615" t="s">
        <v>122</v>
      </c>
      <c r="B48" s="1139"/>
      <c r="C48" s="1139"/>
      <c r="D48" s="1139"/>
      <c r="E48" s="1139"/>
      <c r="F48" s="1139"/>
      <c r="G48" s="1139"/>
      <c r="H48" s="1139"/>
      <c r="I48" s="1139"/>
      <c r="J48" s="1139"/>
      <c r="K48" s="1139"/>
      <c r="L48" s="1139"/>
      <c r="M48" s="1162"/>
      <c r="N48" s="615" t="s">
        <v>122</v>
      </c>
      <c r="O48" s="1139"/>
      <c r="P48" s="1139"/>
      <c r="Q48" s="1139"/>
      <c r="R48" s="1139"/>
      <c r="S48" s="1139"/>
      <c r="T48" s="1139"/>
      <c r="U48" s="709">
        <f t="shared" si="39"/>
        <v>0</v>
      </c>
      <c r="V48" s="709">
        <f t="shared" si="39"/>
        <v>0</v>
      </c>
      <c r="W48" s="709">
        <f t="shared" si="39"/>
        <v>0</v>
      </c>
      <c r="X48" s="1139"/>
      <c r="Y48" s="1139">
        <v>7</v>
      </c>
      <c r="Z48" s="1142"/>
      <c r="AA48" s="1167" t="s">
        <v>122</v>
      </c>
      <c r="AB48" s="1139"/>
      <c r="AC48" s="1139">
        <v>80</v>
      </c>
      <c r="AD48" s="1139"/>
      <c r="AE48" s="1147"/>
      <c r="AF48" s="1147">
        <v>774</v>
      </c>
      <c r="AG48" s="1139"/>
      <c r="AH48" s="1139">
        <f t="shared" si="40"/>
        <v>0</v>
      </c>
      <c r="AI48" s="1139">
        <f t="shared" si="40"/>
        <v>861</v>
      </c>
      <c r="AJ48" s="1139">
        <f t="shared" si="40"/>
        <v>0</v>
      </c>
      <c r="AK48" s="1151"/>
      <c r="AL48" s="1151"/>
      <c r="AM48" s="1151">
        <v>1966</v>
      </c>
      <c r="AN48" s="1142"/>
    </row>
    <row r="49" spans="1:216" s="130" customFormat="1" ht="24" customHeight="1" x14ac:dyDescent="0.25">
      <c r="A49" s="614" t="s">
        <v>123</v>
      </c>
      <c r="B49" s="709"/>
      <c r="C49" s="709"/>
      <c r="D49" s="709"/>
      <c r="E49" s="709"/>
      <c r="F49" s="709"/>
      <c r="G49" s="709"/>
      <c r="H49" s="709"/>
      <c r="I49" s="709"/>
      <c r="J49" s="709"/>
      <c r="K49" s="709"/>
      <c r="L49" s="709"/>
      <c r="M49" s="1161"/>
      <c r="N49" s="614" t="s">
        <v>123</v>
      </c>
      <c r="O49" s="709"/>
      <c r="P49" s="709"/>
      <c r="Q49" s="709"/>
      <c r="R49" s="709"/>
      <c r="S49" s="709"/>
      <c r="T49" s="709"/>
      <c r="U49" s="709">
        <f t="shared" si="39"/>
        <v>0</v>
      </c>
      <c r="V49" s="709">
        <f t="shared" si="39"/>
        <v>0</v>
      </c>
      <c r="W49" s="709">
        <f t="shared" si="39"/>
        <v>0</v>
      </c>
      <c r="X49" s="709"/>
      <c r="Y49" s="709"/>
      <c r="Z49" s="1141"/>
      <c r="AA49" s="1166" t="s">
        <v>123</v>
      </c>
      <c r="AB49" s="709"/>
      <c r="AC49" s="709"/>
      <c r="AD49" s="709"/>
      <c r="AE49" s="1148"/>
      <c r="AF49" s="1148"/>
      <c r="AG49" s="709"/>
      <c r="AH49" s="709">
        <f t="shared" si="40"/>
        <v>0</v>
      </c>
      <c r="AI49" s="709">
        <f t="shared" si="40"/>
        <v>0</v>
      </c>
      <c r="AJ49" s="709">
        <f t="shared" si="40"/>
        <v>0</v>
      </c>
      <c r="AK49" s="1149"/>
      <c r="AL49" s="1149"/>
      <c r="AM49" s="1149"/>
      <c r="AN49" s="1141"/>
    </row>
    <row r="50" spans="1:216" s="124" customFormat="1" ht="13.8" x14ac:dyDescent="0.25">
      <c r="A50" s="616" t="s">
        <v>149</v>
      </c>
      <c r="B50" s="709">
        <f>SUM(B51:B52)</f>
        <v>46094</v>
      </c>
      <c r="C50" s="709">
        <f>SUM(C51:C52)</f>
        <v>48387</v>
      </c>
      <c r="D50" s="709">
        <f t="shared" ref="D50:M50" si="41">SUM(D51:D52)</f>
        <v>46974</v>
      </c>
      <c r="E50" s="709">
        <f t="shared" si="41"/>
        <v>38551</v>
      </c>
      <c r="F50" s="709">
        <f t="shared" si="41"/>
        <v>43661</v>
      </c>
      <c r="G50" s="709">
        <f t="shared" si="41"/>
        <v>40143</v>
      </c>
      <c r="H50" s="709">
        <f t="shared" si="41"/>
        <v>4428</v>
      </c>
      <c r="I50" s="709">
        <f t="shared" si="41"/>
        <v>3797</v>
      </c>
      <c r="J50" s="709">
        <f t="shared" si="41"/>
        <v>4813</v>
      </c>
      <c r="K50" s="709">
        <f t="shared" si="41"/>
        <v>35722</v>
      </c>
      <c r="L50" s="709">
        <f t="shared" si="41"/>
        <v>37983</v>
      </c>
      <c r="M50" s="1161">
        <f t="shared" si="41"/>
        <v>37706</v>
      </c>
      <c r="N50" s="616" t="s">
        <v>149</v>
      </c>
      <c r="O50" s="709">
        <f>SUM(O51:O52)</f>
        <v>5961</v>
      </c>
      <c r="P50" s="709">
        <f>SUM(P51:P52)</f>
        <v>6632</v>
      </c>
      <c r="Q50" s="709">
        <f t="shared" ref="Q50:Z50" si="42">SUM(Q51:Q52)</f>
        <v>6565</v>
      </c>
      <c r="R50" s="709">
        <f t="shared" si="42"/>
        <v>8922</v>
      </c>
      <c r="S50" s="709">
        <f t="shared" si="42"/>
        <v>8734</v>
      </c>
      <c r="T50" s="709">
        <f t="shared" si="42"/>
        <v>15482</v>
      </c>
      <c r="U50" s="709">
        <f t="shared" si="42"/>
        <v>139678</v>
      </c>
      <c r="V50" s="709">
        <f t="shared" si="42"/>
        <v>149194</v>
      </c>
      <c r="W50" s="709">
        <f t="shared" si="42"/>
        <v>151683</v>
      </c>
      <c r="X50" s="709">
        <f t="shared" si="42"/>
        <v>42555</v>
      </c>
      <c r="Y50" s="709">
        <f t="shared" si="42"/>
        <v>44709</v>
      </c>
      <c r="Z50" s="1141">
        <f t="shared" si="42"/>
        <v>42780</v>
      </c>
      <c r="AA50" s="1168" t="s">
        <v>149</v>
      </c>
      <c r="AB50" s="709">
        <f>SUM(AB51:AB52)</f>
        <v>23954</v>
      </c>
      <c r="AC50" s="709">
        <f>SUM(AC51:AC52)</f>
        <v>22263</v>
      </c>
      <c r="AD50" s="709">
        <f t="shared" ref="AD50:AJ50" si="43">SUM(AD51:AD52)</f>
        <v>24860</v>
      </c>
      <c r="AE50" s="709">
        <f t="shared" si="43"/>
        <v>41052</v>
      </c>
      <c r="AF50" s="709">
        <f t="shared" si="43"/>
        <v>42768</v>
      </c>
      <c r="AG50" s="709">
        <f t="shared" si="43"/>
        <v>51644</v>
      </c>
      <c r="AH50" s="709">
        <f t="shared" si="43"/>
        <v>247239</v>
      </c>
      <c r="AI50" s="709">
        <f t="shared" si="43"/>
        <v>258934</v>
      </c>
      <c r="AJ50" s="709">
        <f t="shared" si="43"/>
        <v>270967</v>
      </c>
      <c r="AK50" s="709">
        <f>SUM(AK51:AK52)</f>
        <v>0</v>
      </c>
      <c r="AL50" s="709">
        <f>SUM(AL51:AL52)</f>
        <v>337061</v>
      </c>
      <c r="AM50" s="709">
        <f>SUM(AM51:AM52)</f>
        <v>335665</v>
      </c>
      <c r="AN50" s="1141">
        <f>SUM(AN51:AN52)</f>
        <v>330379</v>
      </c>
      <c r="AP50" s="128" t="e">
        <f>#REF!+#REF!</f>
        <v>#REF!</v>
      </c>
    </row>
    <row r="51" spans="1:216" s="123" customFormat="1" ht="27.75" customHeight="1" x14ac:dyDescent="0.25">
      <c r="A51" s="617" t="s">
        <v>150</v>
      </c>
      <c r="B51" s="1139">
        <v>45394</v>
      </c>
      <c r="C51" s="1139">
        <v>47762</v>
      </c>
      <c r="D51" s="1139">
        <v>45974</v>
      </c>
      <c r="E51" s="1139">
        <v>37924</v>
      </c>
      <c r="F51" s="1139">
        <v>43034</v>
      </c>
      <c r="G51" s="1139">
        <v>39216</v>
      </c>
      <c r="H51" s="1139">
        <v>4284</v>
      </c>
      <c r="I51" s="1139">
        <v>3593</v>
      </c>
      <c r="J51" s="1139">
        <v>4669</v>
      </c>
      <c r="K51" s="1139">
        <v>35095</v>
      </c>
      <c r="L51" s="1139">
        <v>37356</v>
      </c>
      <c r="M51" s="1162">
        <v>36779</v>
      </c>
      <c r="N51" s="617" t="s">
        <v>150</v>
      </c>
      <c r="O51" s="1139">
        <v>5761</v>
      </c>
      <c r="P51" s="1139">
        <v>6432</v>
      </c>
      <c r="Q51" s="1139">
        <v>6265</v>
      </c>
      <c r="R51" s="1139">
        <v>8916</v>
      </c>
      <c r="S51" s="1139">
        <v>8728</v>
      </c>
      <c r="T51" s="1139">
        <v>15332</v>
      </c>
      <c r="U51" s="709">
        <f t="shared" ref="U51:W52" si="44">B51+E51+H51+K51+O51+R51</f>
        <v>137374</v>
      </c>
      <c r="V51" s="709">
        <f t="shared" si="44"/>
        <v>146905</v>
      </c>
      <c r="W51" s="709">
        <f t="shared" si="44"/>
        <v>148235</v>
      </c>
      <c r="X51" s="1139">
        <v>39684</v>
      </c>
      <c r="Y51" s="1139">
        <v>40799</v>
      </c>
      <c r="Z51" s="1142">
        <v>39809</v>
      </c>
      <c r="AA51" s="1169" t="s">
        <v>150</v>
      </c>
      <c r="AB51" s="1139">
        <v>23554</v>
      </c>
      <c r="AC51" s="1139">
        <v>21501</v>
      </c>
      <c r="AD51" s="1139">
        <v>24460</v>
      </c>
      <c r="AE51" s="1147">
        <v>40852</v>
      </c>
      <c r="AF51" s="1147">
        <v>42568</v>
      </c>
      <c r="AG51" s="1139">
        <v>51444</v>
      </c>
      <c r="AH51" s="1139">
        <f t="shared" ref="AH51:AH59" si="45">+U51+X51+AB51+AE51</f>
        <v>241464</v>
      </c>
      <c r="AI51" s="1139">
        <f t="shared" ref="AI51:AI59" si="46">+V51+Y51+AC51+AF51</f>
        <v>251773</v>
      </c>
      <c r="AJ51" s="1139">
        <f t="shared" ref="AJ51:AJ59" si="47">+W51+Z51+AD51+AG51</f>
        <v>263948</v>
      </c>
      <c r="AK51" s="467"/>
      <c r="AL51" s="1153">
        <v>333061</v>
      </c>
      <c r="AM51" s="1153">
        <v>331365</v>
      </c>
      <c r="AN51" s="1142">
        <v>327679</v>
      </c>
    </row>
    <row r="52" spans="1:216" s="123" customFormat="1" ht="26.4" x14ac:dyDescent="0.25">
      <c r="A52" s="617" t="s">
        <v>151</v>
      </c>
      <c r="B52" s="1139">
        <v>700</v>
      </c>
      <c r="C52" s="1139">
        <v>625</v>
      </c>
      <c r="D52" s="1139">
        <f>800+200</f>
        <v>1000</v>
      </c>
      <c r="E52" s="1139">
        <v>627</v>
      </c>
      <c r="F52" s="1139">
        <v>627</v>
      </c>
      <c r="G52" s="1139">
        <f>800+127</f>
        <v>927</v>
      </c>
      <c r="H52" s="1139">
        <v>144</v>
      </c>
      <c r="I52" s="1139">
        <v>204</v>
      </c>
      <c r="J52" s="1139">
        <f>100+44</f>
        <v>144</v>
      </c>
      <c r="K52" s="1139">
        <v>627</v>
      </c>
      <c r="L52" s="1139">
        <v>627</v>
      </c>
      <c r="M52" s="1162">
        <f>800+127</f>
        <v>927</v>
      </c>
      <c r="N52" s="617" t="s">
        <v>151</v>
      </c>
      <c r="O52" s="1139">
        <v>200</v>
      </c>
      <c r="P52" s="1139">
        <v>200</v>
      </c>
      <c r="Q52" s="1139">
        <v>300</v>
      </c>
      <c r="R52" s="1139">
        <v>6</v>
      </c>
      <c r="S52" s="1139">
        <v>6</v>
      </c>
      <c r="T52" s="1139">
        <v>150</v>
      </c>
      <c r="U52" s="709">
        <f t="shared" si="44"/>
        <v>2304</v>
      </c>
      <c r="V52" s="709">
        <f t="shared" si="44"/>
        <v>2289</v>
      </c>
      <c r="W52" s="709">
        <f t="shared" si="44"/>
        <v>3448</v>
      </c>
      <c r="X52" s="1139">
        <v>2871</v>
      </c>
      <c r="Y52" s="1139">
        <v>3910</v>
      </c>
      <c r="Z52" s="1142">
        <f>300+2671</f>
        <v>2971</v>
      </c>
      <c r="AA52" s="1169" t="s">
        <v>151</v>
      </c>
      <c r="AB52" s="1139">
        <v>400</v>
      </c>
      <c r="AC52" s="1139">
        <v>762</v>
      </c>
      <c r="AD52" s="1139">
        <v>400</v>
      </c>
      <c r="AE52" s="1147">
        <v>200</v>
      </c>
      <c r="AF52" s="1147">
        <v>200</v>
      </c>
      <c r="AG52" s="1139">
        <v>200</v>
      </c>
      <c r="AH52" s="1139">
        <f t="shared" si="45"/>
        <v>5775</v>
      </c>
      <c r="AI52" s="1139">
        <f t="shared" si="46"/>
        <v>7161</v>
      </c>
      <c r="AJ52" s="1139">
        <f t="shared" si="47"/>
        <v>7019</v>
      </c>
      <c r="AK52" s="467"/>
      <c r="AL52" s="1153">
        <v>4000</v>
      </c>
      <c r="AM52" s="1153">
        <v>4300</v>
      </c>
      <c r="AN52" s="1142">
        <f>2000+700</f>
        <v>2700</v>
      </c>
    </row>
    <row r="53" spans="1:216" s="130" customFormat="1" ht="15" customHeight="1" x14ac:dyDescent="0.25">
      <c r="A53" s="616" t="s">
        <v>134</v>
      </c>
      <c r="B53" s="709">
        <f>B45+B44</f>
        <v>69424</v>
      </c>
      <c r="C53" s="709">
        <f>C45+C44</f>
        <v>74701</v>
      </c>
      <c r="D53" s="709">
        <f t="shared" ref="D53:M53" si="48">D45+D44</f>
        <v>71829</v>
      </c>
      <c r="E53" s="709">
        <f t="shared" si="48"/>
        <v>59749</v>
      </c>
      <c r="F53" s="709">
        <f t="shared" si="48"/>
        <v>68659</v>
      </c>
      <c r="G53" s="709">
        <f t="shared" si="48"/>
        <v>63464</v>
      </c>
      <c r="H53" s="709">
        <f t="shared" si="48"/>
        <v>5976</v>
      </c>
      <c r="I53" s="709">
        <f t="shared" si="48"/>
        <v>6188</v>
      </c>
      <c r="J53" s="709">
        <f t="shared" si="48"/>
        <v>5987</v>
      </c>
      <c r="K53" s="709">
        <f t="shared" si="48"/>
        <v>47471</v>
      </c>
      <c r="L53" s="709">
        <f t="shared" si="48"/>
        <v>53704</v>
      </c>
      <c r="M53" s="1161">
        <f t="shared" si="48"/>
        <v>49714</v>
      </c>
      <c r="N53" s="616" t="s">
        <v>134</v>
      </c>
      <c r="O53" s="709">
        <f>O45+O44</f>
        <v>7467</v>
      </c>
      <c r="P53" s="709">
        <f>P45+P44</f>
        <v>8618</v>
      </c>
      <c r="Q53" s="709">
        <f t="shared" ref="Q53:Z53" si="49">Q45+Q44</f>
        <v>7667</v>
      </c>
      <c r="R53" s="709">
        <f t="shared" si="49"/>
        <v>8922</v>
      </c>
      <c r="S53" s="709">
        <f t="shared" si="49"/>
        <v>8893</v>
      </c>
      <c r="T53" s="709">
        <f t="shared" si="49"/>
        <v>15482</v>
      </c>
      <c r="U53" s="709">
        <f t="shared" si="49"/>
        <v>199009</v>
      </c>
      <c r="V53" s="709">
        <f>V45+V44</f>
        <v>220763</v>
      </c>
      <c r="W53" s="709">
        <f t="shared" si="49"/>
        <v>214143</v>
      </c>
      <c r="X53" s="709">
        <f t="shared" si="49"/>
        <v>46745</v>
      </c>
      <c r="Y53" s="709">
        <f t="shared" si="49"/>
        <v>51968</v>
      </c>
      <c r="Z53" s="1141">
        <f t="shared" si="49"/>
        <v>46370</v>
      </c>
      <c r="AA53" s="1168" t="s">
        <v>134</v>
      </c>
      <c r="AB53" s="709">
        <f>AB45+AB44</f>
        <v>144214</v>
      </c>
      <c r="AC53" s="709">
        <f>AC45+AC44</f>
        <v>149466</v>
      </c>
      <c r="AD53" s="709">
        <f>AD45+AD44</f>
        <v>148120</v>
      </c>
      <c r="AE53" s="709">
        <f>AE45+AE44</f>
        <v>44108</v>
      </c>
      <c r="AF53" s="709">
        <f>AF45+AF44</f>
        <v>49433</v>
      </c>
      <c r="AG53" s="709">
        <f t="shared" ref="AG53:AJ53" si="50">AG45+AG44</f>
        <v>52836</v>
      </c>
      <c r="AH53" s="709">
        <f t="shared" si="50"/>
        <v>434076</v>
      </c>
      <c r="AI53" s="709">
        <f t="shared" si="50"/>
        <v>471630</v>
      </c>
      <c r="AJ53" s="709">
        <f t="shared" si="50"/>
        <v>461469</v>
      </c>
      <c r="AK53" s="709" t="e">
        <f>AK45+AK44</f>
        <v>#VALUE!</v>
      </c>
      <c r="AL53" s="709">
        <f>AL45+AL44</f>
        <v>371100</v>
      </c>
      <c r="AM53" s="709">
        <f>AM45+AM44</f>
        <v>383639</v>
      </c>
      <c r="AN53" s="1141">
        <f>AN45+AN44</f>
        <v>366555</v>
      </c>
      <c r="AO53" s="129">
        <f>AH50+AH46+AH42+AH40+AH34+AH21+AH15+AH12</f>
        <v>434076</v>
      </c>
      <c r="AP53" s="129" t="e">
        <f>#REF!+#REF!+#REF!+#REF!+#REF!+#REF!+#REF!+#REF!</f>
        <v>#REF!</v>
      </c>
      <c r="AQ53" s="129" t="e">
        <f>#REF!+#REF!+#REF!+#REF!+#REF!+#REF!+#REF!+#REF!</f>
        <v>#REF!</v>
      </c>
    </row>
    <row r="54" spans="1:216" s="8" customFormat="1" ht="13.8" x14ac:dyDescent="0.25">
      <c r="A54" s="620" t="s">
        <v>152</v>
      </c>
      <c r="B54" s="1114"/>
      <c r="C54" s="1114"/>
      <c r="D54" s="1139"/>
      <c r="E54" s="1114"/>
      <c r="F54" s="1114"/>
      <c r="G54" s="1139"/>
      <c r="H54" s="1114"/>
      <c r="I54" s="1114"/>
      <c r="J54" s="1139"/>
      <c r="K54" s="1114"/>
      <c r="L54" s="1114"/>
      <c r="M54" s="1162"/>
      <c r="N54" s="620" t="s">
        <v>152</v>
      </c>
      <c r="O54" s="1114"/>
      <c r="P54" s="1114"/>
      <c r="Q54" s="1139"/>
      <c r="R54" s="709"/>
      <c r="S54" s="709"/>
      <c r="T54" s="1139"/>
      <c r="U54" s="709"/>
      <c r="V54" s="709"/>
      <c r="W54" s="1139"/>
      <c r="X54" s="1114"/>
      <c r="Y54" s="1114"/>
      <c r="Z54" s="1142"/>
      <c r="AA54" s="1172" t="s">
        <v>152</v>
      </c>
      <c r="AB54" s="1114"/>
      <c r="AC54" s="1114"/>
      <c r="AD54" s="1139"/>
      <c r="AE54" s="1154"/>
      <c r="AF54" s="1154"/>
      <c r="AG54" s="1139"/>
      <c r="AH54" s="709">
        <f t="shared" si="45"/>
        <v>0</v>
      </c>
      <c r="AI54" s="709">
        <f t="shared" si="46"/>
        <v>0</v>
      </c>
      <c r="AJ54" s="709">
        <f t="shared" si="47"/>
        <v>0</v>
      </c>
      <c r="AK54" s="1114"/>
      <c r="AL54" s="1114"/>
      <c r="AM54" s="1114"/>
      <c r="AN54" s="1142"/>
      <c r="AO54" s="142"/>
      <c r="AP54" s="142"/>
      <c r="AQ54" s="142"/>
      <c r="AR54" s="142"/>
      <c r="AS54" s="142"/>
      <c r="AT54" s="142"/>
      <c r="AU54" s="142"/>
      <c r="AV54" s="142"/>
      <c r="AW54" s="142"/>
      <c r="AX54" s="142"/>
      <c r="AY54" s="142"/>
      <c r="AZ54" s="142"/>
      <c r="BA54" s="142"/>
      <c r="BB54" s="142"/>
      <c r="BC54" s="142"/>
      <c r="BD54" s="142"/>
      <c r="BE54" s="142"/>
      <c r="BF54" s="142"/>
      <c r="BG54" s="142"/>
      <c r="BH54" s="142"/>
      <c r="BI54" s="142"/>
      <c r="BJ54" s="142"/>
      <c r="BK54" s="142"/>
      <c r="BL54" s="142"/>
      <c r="BM54" s="142"/>
      <c r="BN54" s="142"/>
      <c r="BO54" s="142"/>
      <c r="BP54" s="142"/>
      <c r="BQ54" s="142"/>
      <c r="BR54" s="142"/>
      <c r="BS54" s="142"/>
      <c r="BT54" s="142"/>
      <c r="BU54" s="142"/>
      <c r="BV54" s="142"/>
      <c r="BW54" s="142"/>
      <c r="BX54" s="142"/>
      <c r="BY54" s="142"/>
      <c r="BZ54" s="142"/>
      <c r="CA54" s="142"/>
      <c r="CB54" s="142"/>
      <c r="CC54" s="142"/>
      <c r="CD54" s="142"/>
      <c r="CE54" s="142"/>
      <c r="CF54" s="142"/>
      <c r="CG54" s="142"/>
      <c r="CH54" s="142"/>
      <c r="CI54" s="142"/>
      <c r="CJ54" s="142"/>
      <c r="CK54" s="142"/>
      <c r="CL54" s="142"/>
      <c r="CM54" s="142"/>
      <c r="CN54" s="142"/>
      <c r="CO54" s="142"/>
      <c r="CP54" s="142"/>
      <c r="CQ54" s="142"/>
      <c r="CR54" s="142"/>
      <c r="CS54" s="142"/>
      <c r="CT54" s="142"/>
      <c r="CU54" s="142"/>
      <c r="CV54" s="142"/>
      <c r="CW54" s="142"/>
      <c r="CX54" s="142"/>
      <c r="CY54" s="142"/>
      <c r="CZ54" s="142"/>
      <c r="DA54" s="142"/>
      <c r="DB54" s="142"/>
      <c r="DC54" s="142"/>
      <c r="DD54" s="142"/>
      <c r="DE54" s="142"/>
      <c r="DF54" s="142"/>
      <c r="DG54" s="142"/>
      <c r="DH54" s="142"/>
      <c r="DI54" s="142"/>
      <c r="DJ54" s="142"/>
      <c r="DK54" s="142"/>
      <c r="DL54" s="142"/>
      <c r="DM54" s="142"/>
      <c r="DN54" s="142"/>
      <c r="DO54" s="142"/>
      <c r="DP54" s="142"/>
      <c r="DQ54" s="142"/>
      <c r="DR54" s="142"/>
      <c r="DS54" s="142"/>
      <c r="DT54" s="142"/>
      <c r="DU54" s="142"/>
      <c r="DV54" s="142"/>
      <c r="DW54" s="142"/>
      <c r="DX54" s="142"/>
      <c r="DY54" s="142"/>
      <c r="DZ54" s="142"/>
      <c r="EA54" s="142"/>
      <c r="EB54" s="142"/>
      <c r="EC54" s="142"/>
      <c r="ED54" s="142"/>
      <c r="EE54" s="142"/>
      <c r="EF54" s="142"/>
      <c r="EG54" s="142"/>
      <c r="EH54" s="142"/>
      <c r="EI54" s="142"/>
      <c r="EJ54" s="142"/>
      <c r="EK54" s="142"/>
      <c r="EL54" s="142"/>
      <c r="EM54" s="142"/>
      <c r="EN54" s="142"/>
      <c r="EO54" s="142"/>
      <c r="EP54" s="142"/>
      <c r="EQ54" s="142"/>
      <c r="ER54" s="142"/>
      <c r="ES54" s="142"/>
      <c r="ET54" s="142"/>
      <c r="EU54" s="142"/>
      <c r="EV54" s="142"/>
      <c r="EW54" s="142"/>
      <c r="EX54" s="142"/>
      <c r="EY54" s="142"/>
      <c r="EZ54" s="142"/>
      <c r="FA54" s="142"/>
      <c r="FB54" s="142"/>
      <c r="FC54" s="142"/>
      <c r="FD54" s="142"/>
      <c r="FE54" s="142"/>
      <c r="FF54" s="142"/>
      <c r="FG54" s="142"/>
      <c r="FH54" s="142"/>
      <c r="FI54" s="142"/>
      <c r="FJ54" s="142"/>
      <c r="FK54" s="142"/>
      <c r="FL54" s="142"/>
      <c r="FM54" s="142"/>
      <c r="FN54" s="142"/>
      <c r="FO54" s="142"/>
      <c r="FP54" s="142"/>
      <c r="FQ54" s="142"/>
      <c r="FR54" s="142"/>
      <c r="FS54" s="142"/>
      <c r="FT54" s="142"/>
      <c r="FU54" s="142"/>
      <c r="FV54" s="142"/>
      <c r="FW54" s="142"/>
      <c r="FX54" s="142"/>
      <c r="FY54" s="142"/>
      <c r="FZ54" s="142"/>
      <c r="GA54" s="142"/>
      <c r="GB54" s="142"/>
      <c r="GC54" s="142"/>
      <c r="GD54" s="142"/>
      <c r="GE54" s="142"/>
      <c r="GF54" s="142"/>
      <c r="GG54" s="142"/>
      <c r="GH54" s="142"/>
      <c r="GI54" s="142"/>
      <c r="GJ54" s="142"/>
      <c r="GK54" s="142"/>
      <c r="GL54" s="142"/>
      <c r="GM54" s="142"/>
      <c r="GN54" s="142"/>
      <c r="GO54" s="142"/>
      <c r="GP54" s="142"/>
      <c r="GQ54" s="142"/>
      <c r="GR54" s="142"/>
      <c r="GS54" s="142"/>
      <c r="GT54" s="142"/>
      <c r="GU54" s="142"/>
      <c r="GV54" s="142"/>
      <c r="GW54" s="142"/>
      <c r="GX54" s="142"/>
      <c r="GY54" s="142"/>
      <c r="GZ54" s="142"/>
      <c r="HA54" s="142"/>
      <c r="HB54" s="142"/>
      <c r="HC54" s="142"/>
      <c r="HD54" s="142"/>
      <c r="HE54" s="142"/>
      <c r="HF54" s="142"/>
      <c r="HG54" s="142"/>
      <c r="HH54" s="142"/>
    </row>
    <row r="55" spans="1:216" ht="13.8" x14ac:dyDescent="0.25">
      <c r="A55" s="621" t="s">
        <v>153</v>
      </c>
      <c r="B55" s="1140">
        <v>7</v>
      </c>
      <c r="C55" s="1140">
        <v>7</v>
      </c>
      <c r="D55" s="1140">
        <v>7</v>
      </c>
      <c r="E55" s="1140">
        <v>7</v>
      </c>
      <c r="F55" s="1140">
        <v>7</v>
      </c>
      <c r="G55" s="1140">
        <v>7</v>
      </c>
      <c r="H55" s="1140">
        <v>0.5</v>
      </c>
      <c r="I55" s="1140">
        <v>0.5</v>
      </c>
      <c r="J55" s="1140">
        <v>0.5</v>
      </c>
      <c r="K55" s="1140">
        <v>4.5</v>
      </c>
      <c r="L55" s="1140">
        <v>4.5</v>
      </c>
      <c r="M55" s="1163">
        <v>4.5</v>
      </c>
      <c r="N55" s="621" t="s">
        <v>153</v>
      </c>
      <c r="O55" s="1140">
        <v>1</v>
      </c>
      <c r="P55" s="1140">
        <v>1</v>
      </c>
      <c r="Q55" s="1140">
        <v>1</v>
      </c>
      <c r="R55" s="1140">
        <v>3</v>
      </c>
      <c r="S55" s="1140">
        <v>3</v>
      </c>
      <c r="T55" s="1140">
        <v>1</v>
      </c>
      <c r="U55" s="1140">
        <f t="shared" ref="U55:W58" si="51">B55+E55+H55+K55+O55+R55</f>
        <v>23</v>
      </c>
      <c r="V55" s="1140">
        <f t="shared" si="51"/>
        <v>23</v>
      </c>
      <c r="W55" s="1140">
        <f t="shared" si="51"/>
        <v>21</v>
      </c>
      <c r="X55" s="1140">
        <v>1.5</v>
      </c>
      <c r="Y55" s="1140">
        <v>1.5</v>
      </c>
      <c r="Z55" s="1143">
        <v>1.5</v>
      </c>
      <c r="AA55" s="1173" t="s">
        <v>153</v>
      </c>
      <c r="AB55" s="1140">
        <v>11</v>
      </c>
      <c r="AC55" s="1140">
        <v>12</v>
      </c>
      <c r="AD55" s="1140">
        <v>12</v>
      </c>
      <c r="AE55" s="1155">
        <v>5</v>
      </c>
      <c r="AF55" s="1155">
        <v>5</v>
      </c>
      <c r="AG55" s="1140">
        <v>5</v>
      </c>
      <c r="AH55" s="1140">
        <f t="shared" si="45"/>
        <v>40.5</v>
      </c>
      <c r="AI55" s="1140">
        <f t="shared" si="46"/>
        <v>41.5</v>
      </c>
      <c r="AJ55" s="1140">
        <f t="shared" si="47"/>
        <v>39.5</v>
      </c>
      <c r="AK55" s="1140" t="e">
        <f>#REF!+#REF!+#REF!+A55+#REF!+X55+AA55+AB55+AE55+AH55</f>
        <v>#REF!</v>
      </c>
      <c r="AL55" s="1140">
        <v>5</v>
      </c>
      <c r="AM55" s="1140">
        <v>5</v>
      </c>
      <c r="AN55" s="1143">
        <v>5</v>
      </c>
    </row>
    <row r="56" spans="1:216" ht="13.8" x14ac:dyDescent="0.25">
      <c r="A56" s="621" t="s">
        <v>154</v>
      </c>
      <c r="B56" s="1140"/>
      <c r="C56" s="1140"/>
      <c r="D56" s="1140"/>
      <c r="E56" s="1140"/>
      <c r="F56" s="1140"/>
      <c r="G56" s="1140"/>
      <c r="H56" s="1140"/>
      <c r="I56" s="1140"/>
      <c r="J56" s="1140"/>
      <c r="K56" s="1140"/>
      <c r="L56" s="1140"/>
      <c r="M56" s="1163"/>
      <c r="N56" s="621" t="s">
        <v>154</v>
      </c>
      <c r="O56" s="1140"/>
      <c r="P56" s="1140"/>
      <c r="Q56" s="1140"/>
      <c r="R56" s="1140"/>
      <c r="S56" s="1140"/>
      <c r="T56" s="1140">
        <v>2</v>
      </c>
      <c r="U56" s="1140">
        <f t="shared" si="51"/>
        <v>0</v>
      </c>
      <c r="V56" s="1140">
        <f t="shared" si="51"/>
        <v>0</v>
      </c>
      <c r="W56" s="1140">
        <f t="shared" si="51"/>
        <v>2</v>
      </c>
      <c r="X56" s="1140">
        <v>9.5</v>
      </c>
      <c r="Y56" s="1140">
        <v>9.5</v>
      </c>
      <c r="Z56" s="1143">
        <v>9.5</v>
      </c>
      <c r="AA56" s="1173" t="s">
        <v>154</v>
      </c>
      <c r="AB56" s="1140">
        <v>18</v>
      </c>
      <c r="AC56" s="1140">
        <v>18</v>
      </c>
      <c r="AD56" s="1140">
        <v>18</v>
      </c>
      <c r="AE56" s="1155">
        <v>9</v>
      </c>
      <c r="AF56" s="1155">
        <v>9</v>
      </c>
      <c r="AG56" s="1140">
        <v>9</v>
      </c>
      <c r="AH56" s="1140">
        <f t="shared" si="45"/>
        <v>36.5</v>
      </c>
      <c r="AI56" s="1140">
        <f t="shared" si="46"/>
        <v>36.5</v>
      </c>
      <c r="AJ56" s="1140">
        <f t="shared" si="47"/>
        <v>38.5</v>
      </c>
      <c r="AK56" s="1140" t="e">
        <f>#REF!+#REF!+#REF!+A56+#REF!+X56+AA56+AB56+AE56+AH56</f>
        <v>#REF!</v>
      </c>
      <c r="AL56" s="1140">
        <v>66</v>
      </c>
      <c r="AM56" s="1140">
        <v>66</v>
      </c>
      <c r="AN56" s="1143">
        <v>66</v>
      </c>
    </row>
    <row r="57" spans="1:216" ht="13.8" x14ac:dyDescent="0.25">
      <c r="A57" s="621" t="s">
        <v>155</v>
      </c>
      <c r="B57" s="1140"/>
      <c r="C57" s="1140"/>
      <c r="D57" s="1140"/>
      <c r="E57" s="1140"/>
      <c r="F57" s="1140"/>
      <c r="G57" s="1140"/>
      <c r="H57" s="1140"/>
      <c r="I57" s="1140"/>
      <c r="J57" s="1140"/>
      <c r="K57" s="1140"/>
      <c r="L57" s="1140"/>
      <c r="M57" s="1163"/>
      <c r="N57" s="621" t="s">
        <v>155</v>
      </c>
      <c r="O57" s="1140"/>
      <c r="P57" s="1140"/>
      <c r="Q57" s="1140"/>
      <c r="R57" s="1140"/>
      <c r="S57" s="1140"/>
      <c r="T57" s="1140"/>
      <c r="U57" s="1140">
        <f t="shared" si="51"/>
        <v>0</v>
      </c>
      <c r="V57" s="1140">
        <f t="shared" si="51"/>
        <v>0</v>
      </c>
      <c r="W57" s="1140">
        <f t="shared" si="51"/>
        <v>0</v>
      </c>
      <c r="X57" s="1140"/>
      <c r="Y57" s="1140"/>
      <c r="Z57" s="1143"/>
      <c r="AA57" s="1173" t="s">
        <v>155</v>
      </c>
      <c r="AB57" s="1140">
        <v>1</v>
      </c>
      <c r="AC57" s="1140">
        <v>1</v>
      </c>
      <c r="AD57" s="1140">
        <v>1</v>
      </c>
      <c r="AE57" s="1155"/>
      <c r="AF57" s="1155"/>
      <c r="AG57" s="1140"/>
      <c r="AH57" s="1140">
        <f t="shared" si="45"/>
        <v>1</v>
      </c>
      <c r="AI57" s="1140">
        <f t="shared" si="46"/>
        <v>1</v>
      </c>
      <c r="AJ57" s="1140">
        <f t="shared" si="47"/>
        <v>1</v>
      </c>
      <c r="AK57" s="1140" t="e">
        <f>#REF!+#REF!+#REF!+A57+#REF!+X57+AA57+AB57+AE57+AH57</f>
        <v>#REF!</v>
      </c>
      <c r="AL57" s="1140">
        <v>2.33</v>
      </c>
      <c r="AM57" s="1140">
        <v>2.33</v>
      </c>
      <c r="AN57" s="1143">
        <v>2.33</v>
      </c>
    </row>
    <row r="58" spans="1:216" ht="13.8" x14ac:dyDescent="0.25">
      <c r="A58" s="621" t="s">
        <v>156</v>
      </c>
      <c r="B58" s="1140">
        <v>2</v>
      </c>
      <c r="C58" s="1140">
        <v>2</v>
      </c>
      <c r="D58" s="1140">
        <v>2</v>
      </c>
      <c r="E58" s="1140">
        <v>1</v>
      </c>
      <c r="F58" s="1140">
        <v>1</v>
      </c>
      <c r="G58" s="1140">
        <v>1</v>
      </c>
      <c r="H58" s="1140"/>
      <c r="I58" s="1140"/>
      <c r="J58" s="1140"/>
      <c r="K58" s="1140">
        <v>2</v>
      </c>
      <c r="L58" s="1140">
        <v>2</v>
      </c>
      <c r="M58" s="1163">
        <v>2</v>
      </c>
      <c r="N58" s="621" t="s">
        <v>156</v>
      </c>
      <c r="O58" s="1140">
        <v>1</v>
      </c>
      <c r="P58" s="1140">
        <v>1</v>
      </c>
      <c r="Q58" s="1140">
        <v>1</v>
      </c>
      <c r="R58" s="1140"/>
      <c r="S58" s="1140"/>
      <c r="T58" s="1140"/>
      <c r="U58" s="1140">
        <f t="shared" si="51"/>
        <v>6</v>
      </c>
      <c r="V58" s="1140">
        <f t="shared" si="51"/>
        <v>6</v>
      </c>
      <c r="W58" s="1140">
        <f t="shared" si="51"/>
        <v>6</v>
      </c>
      <c r="X58" s="1140">
        <v>1</v>
      </c>
      <c r="Y58" s="1140">
        <v>1</v>
      </c>
      <c r="Z58" s="1143">
        <v>1</v>
      </c>
      <c r="AA58" s="1173" t="s">
        <v>156</v>
      </c>
      <c r="AB58" s="1140">
        <v>2</v>
      </c>
      <c r="AC58" s="1140">
        <v>2</v>
      </c>
      <c r="AD58" s="1140">
        <v>2</v>
      </c>
      <c r="AE58" s="1155">
        <v>1</v>
      </c>
      <c r="AF58" s="1155">
        <v>1</v>
      </c>
      <c r="AG58" s="1140">
        <v>1</v>
      </c>
      <c r="AH58" s="1140">
        <f t="shared" si="45"/>
        <v>10</v>
      </c>
      <c r="AI58" s="1140">
        <f t="shared" si="46"/>
        <v>10</v>
      </c>
      <c r="AJ58" s="1140">
        <f t="shared" si="47"/>
        <v>10</v>
      </c>
      <c r="AK58" s="1140" t="e">
        <f>#REF!+#REF!+#REF!+A58+#REF!+X58+AA58+AB58+AE58+AH58</f>
        <v>#REF!</v>
      </c>
      <c r="AL58" s="1140">
        <v>0</v>
      </c>
      <c r="AM58" s="1140">
        <v>0</v>
      </c>
      <c r="AN58" s="1143"/>
    </row>
    <row r="59" spans="1:216" ht="13.8" x14ac:dyDescent="0.25">
      <c r="A59" s="622" t="s">
        <v>157</v>
      </c>
      <c r="B59" s="1140">
        <f>SUM(B55:B58)</f>
        <v>9</v>
      </c>
      <c r="C59" s="1140">
        <f>SUM(C55:C58)</f>
        <v>9</v>
      </c>
      <c r="D59" s="1140">
        <f t="shared" ref="D59:M59" si="52">SUM(D55:D58)</f>
        <v>9</v>
      </c>
      <c r="E59" s="1140">
        <f t="shared" si="52"/>
        <v>8</v>
      </c>
      <c r="F59" s="1140">
        <f t="shared" si="52"/>
        <v>8</v>
      </c>
      <c r="G59" s="1140">
        <f t="shared" si="52"/>
        <v>8</v>
      </c>
      <c r="H59" s="1140">
        <f t="shared" si="52"/>
        <v>0.5</v>
      </c>
      <c r="I59" s="1140">
        <f t="shared" si="52"/>
        <v>0.5</v>
      </c>
      <c r="J59" s="1140">
        <f t="shared" si="52"/>
        <v>0.5</v>
      </c>
      <c r="K59" s="1140">
        <f t="shared" si="52"/>
        <v>6.5</v>
      </c>
      <c r="L59" s="1140">
        <f t="shared" si="52"/>
        <v>6.5</v>
      </c>
      <c r="M59" s="1163">
        <f t="shared" si="52"/>
        <v>6.5</v>
      </c>
      <c r="N59" s="621" t="s">
        <v>157</v>
      </c>
      <c r="O59" s="1140">
        <f>SUM(O55:O58)</f>
        <v>2</v>
      </c>
      <c r="P59" s="1140">
        <f>SUM(P55:P58)</f>
        <v>2</v>
      </c>
      <c r="Q59" s="1140">
        <f t="shared" ref="Q59:Z59" si="53">SUM(Q55:Q58)</f>
        <v>2</v>
      </c>
      <c r="R59" s="1140">
        <f t="shared" si="53"/>
        <v>3</v>
      </c>
      <c r="S59" s="1140">
        <f t="shared" si="53"/>
        <v>3</v>
      </c>
      <c r="T59" s="1140">
        <f t="shared" si="53"/>
        <v>3</v>
      </c>
      <c r="U59" s="1140">
        <f t="shared" si="53"/>
        <v>29</v>
      </c>
      <c r="V59" s="1140">
        <f>SUM(V55:V58)</f>
        <v>29</v>
      </c>
      <c r="W59" s="1140">
        <f t="shared" si="53"/>
        <v>29</v>
      </c>
      <c r="X59" s="1140">
        <f t="shared" si="53"/>
        <v>12</v>
      </c>
      <c r="Y59" s="1140">
        <f t="shared" si="53"/>
        <v>12</v>
      </c>
      <c r="Z59" s="1143">
        <f t="shared" si="53"/>
        <v>12</v>
      </c>
      <c r="AA59" s="1173" t="s">
        <v>157</v>
      </c>
      <c r="AB59" s="1140">
        <f t="shared" ref="AB59:AG59" si="54">SUM(AB55:AB58)</f>
        <v>32</v>
      </c>
      <c r="AC59" s="1140">
        <f t="shared" si="54"/>
        <v>33</v>
      </c>
      <c r="AD59" s="1140">
        <f t="shared" si="54"/>
        <v>33</v>
      </c>
      <c r="AE59" s="1155">
        <f t="shared" si="54"/>
        <v>15</v>
      </c>
      <c r="AF59" s="1155">
        <f t="shared" si="54"/>
        <v>15</v>
      </c>
      <c r="AG59" s="1155">
        <f t="shared" si="54"/>
        <v>15</v>
      </c>
      <c r="AH59" s="1140">
        <f t="shared" si="45"/>
        <v>88</v>
      </c>
      <c r="AI59" s="1140">
        <f t="shared" si="46"/>
        <v>89</v>
      </c>
      <c r="AJ59" s="1140">
        <f t="shared" si="47"/>
        <v>89</v>
      </c>
      <c r="AK59" s="1140" t="e">
        <f>#REF!+#REF!+#REF!+A59+#REF!+X59+AA59+AB59+AE59+AH59</f>
        <v>#REF!</v>
      </c>
      <c r="AL59" s="1140">
        <f>SUM(AL55:AL58)</f>
        <v>73.33</v>
      </c>
      <c r="AM59" s="1140">
        <f>SUM(AM55:AM58)</f>
        <v>73.33</v>
      </c>
      <c r="AN59" s="1143">
        <f>SUM(AN55:AN58)</f>
        <v>73.33</v>
      </c>
    </row>
    <row r="60" spans="1:216" ht="13.8" x14ac:dyDescent="0.25">
      <c r="A60" s="622" t="s">
        <v>684</v>
      </c>
      <c r="B60" s="1140"/>
      <c r="C60" s="1140"/>
      <c r="D60" s="1139"/>
      <c r="E60" s="1140"/>
      <c r="F60" s="1140"/>
      <c r="G60" s="1139"/>
      <c r="H60" s="1140"/>
      <c r="I60" s="1140"/>
      <c r="J60" s="1139"/>
      <c r="K60" s="1140"/>
      <c r="L60" s="1140"/>
      <c r="M60" s="1162"/>
      <c r="N60" s="621" t="s">
        <v>158</v>
      </c>
      <c r="O60" s="1140"/>
      <c r="P60" s="1140"/>
      <c r="Q60" s="1139"/>
      <c r="R60" s="1140"/>
      <c r="S60" s="1140"/>
      <c r="T60" s="1139"/>
      <c r="U60" s="1140"/>
      <c r="V60" s="1140"/>
      <c r="W60" s="1139"/>
      <c r="X60" s="1140"/>
      <c r="Y60" s="1140"/>
      <c r="Z60" s="1142"/>
      <c r="AA60" s="1173" t="s">
        <v>158</v>
      </c>
      <c r="AB60" s="1140"/>
      <c r="AC60" s="1140"/>
      <c r="AD60" s="1139"/>
      <c r="AE60" s="1155"/>
      <c r="AF60" s="1155"/>
      <c r="AG60" s="1139"/>
      <c r="AH60" s="1140">
        <v>0</v>
      </c>
      <c r="AI60" s="1140">
        <f t="shared" ref="AI60:AJ62" si="55">+V60+Y60+AC60+AF60</f>
        <v>0</v>
      </c>
      <c r="AJ60" s="1140">
        <f t="shared" si="55"/>
        <v>0</v>
      </c>
      <c r="AK60" s="1140" t="e">
        <f>#REF!+#REF!+#REF!+A60+#REF!+X60+AA60+AB60+AE60+AH60</f>
        <v>#REF!</v>
      </c>
      <c r="AL60" s="1140">
        <v>3</v>
      </c>
      <c r="AM60" s="1140">
        <v>3</v>
      </c>
      <c r="AN60" s="1143">
        <v>2</v>
      </c>
    </row>
    <row r="61" spans="1:216" ht="13.8" x14ac:dyDescent="0.25">
      <c r="A61" s="621" t="s">
        <v>159</v>
      </c>
      <c r="B61" s="1140"/>
      <c r="C61" s="1140"/>
      <c r="D61" s="1139"/>
      <c r="E61" s="1140"/>
      <c r="F61" s="1140"/>
      <c r="G61" s="1139"/>
      <c r="H61" s="1140"/>
      <c r="I61" s="1140"/>
      <c r="J61" s="1139"/>
      <c r="K61" s="1140"/>
      <c r="L61" s="1140"/>
      <c r="M61" s="1162"/>
      <c r="N61" s="621" t="s">
        <v>159</v>
      </c>
      <c r="O61" s="1140"/>
      <c r="P61" s="1140"/>
      <c r="Q61" s="1139"/>
      <c r="R61" s="1140"/>
      <c r="S61" s="1140"/>
      <c r="T61" s="1139"/>
      <c r="U61" s="1140"/>
      <c r="V61" s="1140"/>
      <c r="W61" s="1139"/>
      <c r="X61" s="1140"/>
      <c r="Y61" s="1140"/>
      <c r="Z61" s="1142"/>
      <c r="AA61" s="1173" t="s">
        <v>159</v>
      </c>
      <c r="AB61" s="1140"/>
      <c r="AC61" s="1140"/>
      <c r="AD61" s="1139"/>
      <c r="AE61" s="1155"/>
      <c r="AF61" s="1155"/>
      <c r="AG61" s="1139"/>
      <c r="AH61" s="1139">
        <f>+U61+X61+AB61+AE61</f>
        <v>0</v>
      </c>
      <c r="AI61" s="1139">
        <f t="shared" si="55"/>
        <v>0</v>
      </c>
      <c r="AJ61" s="1139">
        <f t="shared" si="55"/>
        <v>0</v>
      </c>
      <c r="AK61" s="1140"/>
      <c r="AL61" s="1140">
        <v>1</v>
      </c>
      <c r="AM61" s="1140">
        <v>1</v>
      </c>
      <c r="AN61" s="1143">
        <v>0</v>
      </c>
    </row>
    <row r="62" spans="1:216" ht="14.4" thickBot="1" x14ac:dyDescent="0.3">
      <c r="A62" s="596" t="s">
        <v>160</v>
      </c>
      <c r="B62" s="1144"/>
      <c r="C62" s="1144"/>
      <c r="D62" s="1145"/>
      <c r="E62" s="1144"/>
      <c r="F62" s="1144"/>
      <c r="G62" s="1145"/>
      <c r="H62" s="1144"/>
      <c r="I62" s="1144"/>
      <c r="J62" s="1145"/>
      <c r="K62" s="1144"/>
      <c r="L62" s="1144"/>
      <c r="M62" s="1164"/>
      <c r="N62" s="596" t="s">
        <v>160</v>
      </c>
      <c r="O62" s="1144"/>
      <c r="P62" s="1144"/>
      <c r="Q62" s="1145"/>
      <c r="R62" s="1144"/>
      <c r="S62" s="1144"/>
      <c r="T62" s="1145"/>
      <c r="U62" s="1144">
        <f>B62+E62+H62+K62+O62+R62</f>
        <v>0</v>
      </c>
      <c r="V62" s="1144">
        <f>C62+F62+I62+L62+P62+S62</f>
        <v>0</v>
      </c>
      <c r="W62" s="1145"/>
      <c r="X62" s="1144"/>
      <c r="Y62" s="1144"/>
      <c r="Z62" s="1146"/>
      <c r="AA62" s="1174" t="s">
        <v>160</v>
      </c>
      <c r="AB62" s="1144"/>
      <c r="AC62" s="1144"/>
      <c r="AD62" s="1145"/>
      <c r="AE62" s="1159"/>
      <c r="AF62" s="1159"/>
      <c r="AG62" s="1145"/>
      <c r="AH62" s="1145">
        <f>+U62+X62+AB62+AE62</f>
        <v>0</v>
      </c>
      <c r="AI62" s="1145">
        <f t="shared" si="55"/>
        <v>0</v>
      </c>
      <c r="AJ62" s="1145">
        <f t="shared" si="55"/>
        <v>0</v>
      </c>
      <c r="AK62" s="1144" t="e">
        <f>#REF!+#REF!+#REF!+A62+#REF!+X62+AA62+AB62+AE62+AH62</f>
        <v>#REF!</v>
      </c>
      <c r="AL62" s="1144">
        <v>50</v>
      </c>
      <c r="AM62" s="1144">
        <v>50</v>
      </c>
      <c r="AN62" s="1160">
        <v>50</v>
      </c>
    </row>
    <row r="63" spans="1:216" ht="13.8" x14ac:dyDescent="0.25">
      <c r="AH63" s="144"/>
      <c r="AI63" s="144"/>
      <c r="AJ63" s="140"/>
      <c r="AK63" s="144"/>
      <c r="AL63" s="144">
        <f>AH59+AL59+AL60+AL62</f>
        <v>214.32999999999998</v>
      </c>
      <c r="AM63" s="144">
        <f>AI59+AM59+AM60+AM62</f>
        <v>215.32999999999998</v>
      </c>
      <c r="AN63" s="144">
        <f>AJ59+AN59+AN60+AN62</f>
        <v>214.32999999999998</v>
      </c>
    </row>
    <row r="64" spans="1:216" ht="13.8" x14ac:dyDescent="0.25">
      <c r="AH64" s="144"/>
      <c r="AI64" s="144"/>
      <c r="AJ64" s="140"/>
      <c r="AK64" s="144"/>
      <c r="AL64" s="144">
        <f>AH58+AL58+AL62</f>
        <v>60</v>
      </c>
      <c r="AM64" s="144">
        <f>AI58+AM58+AM62</f>
        <v>60</v>
      </c>
      <c r="AN64" s="144">
        <f>AJ58+AN58+AN62</f>
        <v>60</v>
      </c>
    </row>
    <row r="65" spans="34:40" ht="13.8" x14ac:dyDescent="0.25">
      <c r="AH65" s="144"/>
      <c r="AI65" s="144"/>
      <c r="AJ65" s="144"/>
      <c r="AK65" s="144"/>
      <c r="AL65" s="144">
        <f>AH55+AH56+AH57</f>
        <v>78</v>
      </c>
      <c r="AM65" s="144">
        <f>AI55+AI56+AI57</f>
        <v>79</v>
      </c>
      <c r="AN65" s="144">
        <f>AJ55+AJ56+AJ57</f>
        <v>79</v>
      </c>
    </row>
    <row r="66" spans="34:40" ht="13.8" x14ac:dyDescent="0.25">
      <c r="AL66" s="144">
        <f t="shared" ref="AL66:AM67" si="56">AL55+AL56</f>
        <v>71</v>
      </c>
      <c r="AM66" s="144">
        <f t="shared" si="56"/>
        <v>71</v>
      </c>
      <c r="AN66" s="144">
        <f t="shared" ref="AN66" si="57">AN55+AN56</f>
        <v>71</v>
      </c>
    </row>
    <row r="67" spans="34:40" ht="13.8" x14ac:dyDescent="0.25">
      <c r="AL67" s="144">
        <f t="shared" si="56"/>
        <v>68.33</v>
      </c>
      <c r="AM67" s="144">
        <f t="shared" si="56"/>
        <v>68.33</v>
      </c>
      <c r="AN67" s="144">
        <f t="shared" ref="AN67" si="58">AN56+AN57</f>
        <v>68.33</v>
      </c>
    </row>
    <row r="68" spans="34:40" ht="13.8" x14ac:dyDescent="0.25">
      <c r="AL68" s="144">
        <f>AL62+AL58+AH58</f>
        <v>60</v>
      </c>
      <c r="AM68" s="144">
        <f>AM62+AM58+AI58</f>
        <v>60</v>
      </c>
      <c r="AN68" s="144">
        <f>AN62+AN58+AJ58</f>
        <v>60</v>
      </c>
    </row>
    <row r="69" spans="34:40" ht="13.8" x14ac:dyDescent="0.25">
      <c r="AL69" s="144">
        <f>SUM(AL67:AL68)</f>
        <v>128.32999999999998</v>
      </c>
      <c r="AM69" s="144">
        <f>SUM(AM67:AM68)</f>
        <v>128.32999999999998</v>
      </c>
      <c r="AN69" s="144">
        <f>SUM(AN67:AN68)</f>
        <v>128.32999999999998</v>
      </c>
    </row>
  </sheetData>
  <sheetProtection selectLockedCells="1" selectUnlockedCells="1"/>
  <mergeCells count="12">
    <mergeCell ref="U10:W10"/>
    <mergeCell ref="AL10:AN10"/>
    <mergeCell ref="X10:Z10"/>
    <mergeCell ref="AB10:AD10"/>
    <mergeCell ref="AE10:AG10"/>
    <mergeCell ref="AH10:AJ10"/>
    <mergeCell ref="R10:T10"/>
    <mergeCell ref="O10:Q10"/>
    <mergeCell ref="B10:D10"/>
    <mergeCell ref="E10:G10"/>
    <mergeCell ref="H10:J10"/>
    <mergeCell ref="K10:M10"/>
  </mergeCells>
  <phoneticPr fontId="28" type="noConversion"/>
  <printOptions horizontalCentered="1"/>
  <pageMargins left="0.25" right="0.25" top="0.75" bottom="0.75" header="0.3" footer="0.3"/>
  <pageSetup paperSize="9" scale="44" firstPageNumber="0" fitToWidth="0" fitToHeight="0" orientation="landscape" r:id="rId1"/>
  <headerFooter alignWithMargins="0">
    <oddHeader>&amp;C&amp;"Arial,Félkövér"&amp;12INTÉZMÉNYI BEVÉTELEK ELŐIRÁNYZATA 2016. ÉV
2/a. melléklet
a 8/2016. (II.26.) rendelethez&amp;R&amp;12
&amp;P. oldal
ezer forint</oddHeader>
  </headerFooter>
  <colBreaks count="2" manualBreakCount="2">
    <brk id="13" max="59" man="1"/>
    <brk id="26" max="59"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74"/>
  <sheetViews>
    <sheetView view="pageLayout" zoomScaleNormal="100" workbookViewId="0">
      <selection activeCell="A63" sqref="A63"/>
    </sheetView>
  </sheetViews>
  <sheetFormatPr defaultRowHeight="13.8" x14ac:dyDescent="0.25"/>
  <cols>
    <col min="1" max="1" width="77.5546875" style="1031" customWidth="1"/>
    <col min="2" max="2" width="8.44140625" style="1031" customWidth="1"/>
    <col min="3" max="3" width="9.109375" style="1031"/>
    <col min="4" max="4" width="11" style="1031" bestFit="1" customWidth="1"/>
    <col min="5" max="5" width="15.33203125" style="1031" customWidth="1"/>
    <col min="257" max="257" width="77.5546875" customWidth="1"/>
    <col min="258" max="258" width="8.44140625" customWidth="1"/>
    <col min="260" max="260" width="11" bestFit="1" customWidth="1"/>
    <col min="261" max="261" width="15.33203125" customWidth="1"/>
    <col min="513" max="513" width="77.5546875" customWidth="1"/>
    <col min="514" max="514" width="8.44140625" customWidth="1"/>
    <col min="516" max="516" width="11" bestFit="1" customWidth="1"/>
    <col min="517" max="517" width="15.33203125" customWidth="1"/>
    <col min="769" max="769" width="77.5546875" customWidth="1"/>
    <col min="770" max="770" width="8.44140625" customWidth="1"/>
    <col min="772" max="772" width="11" bestFit="1" customWidth="1"/>
    <col min="773" max="773" width="15.33203125" customWidth="1"/>
    <col min="1025" max="1025" width="77.5546875" customWidth="1"/>
    <col min="1026" max="1026" width="8.44140625" customWidth="1"/>
    <col min="1028" max="1028" width="11" bestFit="1" customWidth="1"/>
    <col min="1029" max="1029" width="15.33203125" customWidth="1"/>
    <col min="1281" max="1281" width="77.5546875" customWidth="1"/>
    <col min="1282" max="1282" width="8.44140625" customWidth="1"/>
    <col min="1284" max="1284" width="11" bestFit="1" customWidth="1"/>
    <col min="1285" max="1285" width="15.33203125" customWidth="1"/>
    <col min="1537" max="1537" width="77.5546875" customWidth="1"/>
    <col min="1538" max="1538" width="8.44140625" customWidth="1"/>
    <col min="1540" max="1540" width="11" bestFit="1" customWidth="1"/>
    <col min="1541" max="1541" width="15.33203125" customWidth="1"/>
    <col min="1793" max="1793" width="77.5546875" customWidth="1"/>
    <col min="1794" max="1794" width="8.44140625" customWidth="1"/>
    <col min="1796" max="1796" width="11" bestFit="1" customWidth="1"/>
    <col min="1797" max="1797" width="15.33203125" customWidth="1"/>
    <col min="2049" max="2049" width="77.5546875" customWidth="1"/>
    <col min="2050" max="2050" width="8.44140625" customWidth="1"/>
    <col min="2052" max="2052" width="11" bestFit="1" customWidth="1"/>
    <col min="2053" max="2053" width="15.33203125" customWidth="1"/>
    <col min="2305" max="2305" width="77.5546875" customWidth="1"/>
    <col min="2306" max="2306" width="8.44140625" customWidth="1"/>
    <col min="2308" max="2308" width="11" bestFit="1" customWidth="1"/>
    <col min="2309" max="2309" width="15.33203125" customWidth="1"/>
    <col min="2561" max="2561" width="77.5546875" customWidth="1"/>
    <col min="2562" max="2562" width="8.44140625" customWidth="1"/>
    <col min="2564" max="2564" width="11" bestFit="1" customWidth="1"/>
    <col min="2565" max="2565" width="15.33203125" customWidth="1"/>
    <col min="2817" max="2817" width="77.5546875" customWidth="1"/>
    <col min="2818" max="2818" width="8.44140625" customWidth="1"/>
    <col min="2820" max="2820" width="11" bestFit="1" customWidth="1"/>
    <col min="2821" max="2821" width="15.33203125" customWidth="1"/>
    <col min="3073" max="3073" width="77.5546875" customWidth="1"/>
    <col min="3074" max="3074" width="8.44140625" customWidth="1"/>
    <col min="3076" max="3076" width="11" bestFit="1" customWidth="1"/>
    <col min="3077" max="3077" width="15.33203125" customWidth="1"/>
    <col min="3329" max="3329" width="77.5546875" customWidth="1"/>
    <col min="3330" max="3330" width="8.44140625" customWidth="1"/>
    <col min="3332" max="3332" width="11" bestFit="1" customWidth="1"/>
    <col min="3333" max="3333" width="15.33203125" customWidth="1"/>
    <col min="3585" max="3585" width="77.5546875" customWidth="1"/>
    <col min="3586" max="3586" width="8.44140625" customWidth="1"/>
    <col min="3588" max="3588" width="11" bestFit="1" customWidth="1"/>
    <col min="3589" max="3589" width="15.33203125" customWidth="1"/>
    <col min="3841" max="3841" width="77.5546875" customWidth="1"/>
    <col min="3842" max="3842" width="8.44140625" customWidth="1"/>
    <col min="3844" max="3844" width="11" bestFit="1" customWidth="1"/>
    <col min="3845" max="3845" width="15.33203125" customWidth="1"/>
    <col min="4097" max="4097" width="77.5546875" customWidth="1"/>
    <col min="4098" max="4098" width="8.44140625" customWidth="1"/>
    <col min="4100" max="4100" width="11" bestFit="1" customWidth="1"/>
    <col min="4101" max="4101" width="15.33203125" customWidth="1"/>
    <col min="4353" max="4353" width="77.5546875" customWidth="1"/>
    <col min="4354" max="4354" width="8.44140625" customWidth="1"/>
    <col min="4356" max="4356" width="11" bestFit="1" customWidth="1"/>
    <col min="4357" max="4357" width="15.33203125" customWidth="1"/>
    <col min="4609" max="4609" width="77.5546875" customWidth="1"/>
    <col min="4610" max="4610" width="8.44140625" customWidth="1"/>
    <col min="4612" max="4612" width="11" bestFit="1" customWidth="1"/>
    <col min="4613" max="4613" width="15.33203125" customWidth="1"/>
    <col min="4865" max="4865" width="77.5546875" customWidth="1"/>
    <col min="4866" max="4866" width="8.44140625" customWidth="1"/>
    <col min="4868" max="4868" width="11" bestFit="1" customWidth="1"/>
    <col min="4869" max="4869" width="15.33203125" customWidth="1"/>
    <col min="5121" max="5121" width="77.5546875" customWidth="1"/>
    <col min="5122" max="5122" width="8.44140625" customWidth="1"/>
    <col min="5124" max="5124" width="11" bestFit="1" customWidth="1"/>
    <col min="5125" max="5125" width="15.33203125" customWidth="1"/>
    <col min="5377" max="5377" width="77.5546875" customWidth="1"/>
    <col min="5378" max="5378" width="8.44140625" customWidth="1"/>
    <col min="5380" max="5380" width="11" bestFit="1" customWidth="1"/>
    <col min="5381" max="5381" width="15.33203125" customWidth="1"/>
    <col min="5633" max="5633" width="77.5546875" customWidth="1"/>
    <col min="5634" max="5634" width="8.44140625" customWidth="1"/>
    <col min="5636" max="5636" width="11" bestFit="1" customWidth="1"/>
    <col min="5637" max="5637" width="15.33203125" customWidth="1"/>
    <col min="5889" max="5889" width="77.5546875" customWidth="1"/>
    <col min="5890" max="5890" width="8.44140625" customWidth="1"/>
    <col min="5892" max="5892" width="11" bestFit="1" customWidth="1"/>
    <col min="5893" max="5893" width="15.33203125" customWidth="1"/>
    <col min="6145" max="6145" width="77.5546875" customWidth="1"/>
    <col min="6146" max="6146" width="8.44140625" customWidth="1"/>
    <col min="6148" max="6148" width="11" bestFit="1" customWidth="1"/>
    <col min="6149" max="6149" width="15.33203125" customWidth="1"/>
    <col min="6401" max="6401" width="77.5546875" customWidth="1"/>
    <col min="6402" max="6402" width="8.44140625" customWidth="1"/>
    <col min="6404" max="6404" width="11" bestFit="1" customWidth="1"/>
    <col min="6405" max="6405" width="15.33203125" customWidth="1"/>
    <col min="6657" max="6657" width="77.5546875" customWidth="1"/>
    <col min="6658" max="6658" width="8.44140625" customWidth="1"/>
    <col min="6660" max="6660" width="11" bestFit="1" customWidth="1"/>
    <col min="6661" max="6661" width="15.33203125" customWidth="1"/>
    <col min="6913" max="6913" width="77.5546875" customWidth="1"/>
    <col min="6914" max="6914" width="8.44140625" customWidth="1"/>
    <col min="6916" max="6916" width="11" bestFit="1" customWidth="1"/>
    <col min="6917" max="6917" width="15.33203125" customWidth="1"/>
    <col min="7169" max="7169" width="77.5546875" customWidth="1"/>
    <col min="7170" max="7170" width="8.44140625" customWidth="1"/>
    <col min="7172" max="7172" width="11" bestFit="1" customWidth="1"/>
    <col min="7173" max="7173" width="15.33203125" customWidth="1"/>
    <col min="7425" max="7425" width="77.5546875" customWidth="1"/>
    <col min="7426" max="7426" width="8.44140625" customWidth="1"/>
    <col min="7428" max="7428" width="11" bestFit="1" customWidth="1"/>
    <col min="7429" max="7429" width="15.33203125" customWidth="1"/>
    <col min="7681" max="7681" width="77.5546875" customWidth="1"/>
    <col min="7682" max="7682" width="8.44140625" customWidth="1"/>
    <col min="7684" max="7684" width="11" bestFit="1" customWidth="1"/>
    <col min="7685" max="7685" width="15.33203125" customWidth="1"/>
    <col min="7937" max="7937" width="77.5546875" customWidth="1"/>
    <col min="7938" max="7938" width="8.44140625" customWidth="1"/>
    <col min="7940" max="7940" width="11" bestFit="1" customWidth="1"/>
    <col min="7941" max="7941" width="15.33203125" customWidth="1"/>
    <col min="8193" max="8193" width="77.5546875" customWidth="1"/>
    <col min="8194" max="8194" width="8.44140625" customWidth="1"/>
    <col min="8196" max="8196" width="11" bestFit="1" customWidth="1"/>
    <col min="8197" max="8197" width="15.33203125" customWidth="1"/>
    <col min="8449" max="8449" width="77.5546875" customWidth="1"/>
    <col min="8450" max="8450" width="8.44140625" customWidth="1"/>
    <col min="8452" max="8452" width="11" bestFit="1" customWidth="1"/>
    <col min="8453" max="8453" width="15.33203125" customWidth="1"/>
    <col min="8705" max="8705" width="77.5546875" customWidth="1"/>
    <col min="8706" max="8706" width="8.44140625" customWidth="1"/>
    <col min="8708" max="8708" width="11" bestFit="1" customWidth="1"/>
    <col min="8709" max="8709" width="15.33203125" customWidth="1"/>
    <col min="8961" max="8961" width="77.5546875" customWidth="1"/>
    <col min="8962" max="8962" width="8.44140625" customWidth="1"/>
    <col min="8964" max="8964" width="11" bestFit="1" customWidth="1"/>
    <col min="8965" max="8965" width="15.33203125" customWidth="1"/>
    <col min="9217" max="9217" width="77.5546875" customWidth="1"/>
    <col min="9218" max="9218" width="8.44140625" customWidth="1"/>
    <col min="9220" max="9220" width="11" bestFit="1" customWidth="1"/>
    <col min="9221" max="9221" width="15.33203125" customWidth="1"/>
    <col min="9473" max="9473" width="77.5546875" customWidth="1"/>
    <col min="9474" max="9474" width="8.44140625" customWidth="1"/>
    <col min="9476" max="9476" width="11" bestFit="1" customWidth="1"/>
    <col min="9477" max="9477" width="15.33203125" customWidth="1"/>
    <col min="9729" max="9729" width="77.5546875" customWidth="1"/>
    <col min="9730" max="9730" width="8.44140625" customWidth="1"/>
    <col min="9732" max="9732" width="11" bestFit="1" customWidth="1"/>
    <col min="9733" max="9733" width="15.33203125" customWidth="1"/>
    <col min="9985" max="9985" width="77.5546875" customWidth="1"/>
    <col min="9986" max="9986" width="8.44140625" customWidth="1"/>
    <col min="9988" max="9988" width="11" bestFit="1" customWidth="1"/>
    <col min="9989" max="9989" width="15.33203125" customWidth="1"/>
    <col min="10241" max="10241" width="77.5546875" customWidth="1"/>
    <col min="10242" max="10242" width="8.44140625" customWidth="1"/>
    <col min="10244" max="10244" width="11" bestFit="1" customWidth="1"/>
    <col min="10245" max="10245" width="15.33203125" customWidth="1"/>
    <col min="10497" max="10497" width="77.5546875" customWidth="1"/>
    <col min="10498" max="10498" width="8.44140625" customWidth="1"/>
    <col min="10500" max="10500" width="11" bestFit="1" customWidth="1"/>
    <col min="10501" max="10501" width="15.33203125" customWidth="1"/>
    <col min="10753" max="10753" width="77.5546875" customWidth="1"/>
    <col min="10754" max="10754" width="8.44140625" customWidth="1"/>
    <col min="10756" max="10756" width="11" bestFit="1" customWidth="1"/>
    <col min="10757" max="10757" width="15.33203125" customWidth="1"/>
    <col min="11009" max="11009" width="77.5546875" customWidth="1"/>
    <col min="11010" max="11010" width="8.44140625" customWidth="1"/>
    <col min="11012" max="11012" width="11" bestFit="1" customWidth="1"/>
    <col min="11013" max="11013" width="15.33203125" customWidth="1"/>
    <col min="11265" max="11265" width="77.5546875" customWidth="1"/>
    <col min="11266" max="11266" width="8.44140625" customWidth="1"/>
    <col min="11268" max="11268" width="11" bestFit="1" customWidth="1"/>
    <col min="11269" max="11269" width="15.33203125" customWidth="1"/>
    <col min="11521" max="11521" width="77.5546875" customWidth="1"/>
    <col min="11522" max="11522" width="8.44140625" customWidth="1"/>
    <col min="11524" max="11524" width="11" bestFit="1" customWidth="1"/>
    <col min="11525" max="11525" width="15.33203125" customWidth="1"/>
    <col min="11777" max="11777" width="77.5546875" customWidth="1"/>
    <col min="11778" max="11778" width="8.44140625" customWidth="1"/>
    <col min="11780" max="11780" width="11" bestFit="1" customWidth="1"/>
    <col min="11781" max="11781" width="15.33203125" customWidth="1"/>
    <col min="12033" max="12033" width="77.5546875" customWidth="1"/>
    <col min="12034" max="12034" width="8.44140625" customWidth="1"/>
    <col min="12036" max="12036" width="11" bestFit="1" customWidth="1"/>
    <col min="12037" max="12037" width="15.33203125" customWidth="1"/>
    <col min="12289" max="12289" width="77.5546875" customWidth="1"/>
    <col min="12290" max="12290" width="8.44140625" customWidth="1"/>
    <col min="12292" max="12292" width="11" bestFit="1" customWidth="1"/>
    <col min="12293" max="12293" width="15.33203125" customWidth="1"/>
    <col min="12545" max="12545" width="77.5546875" customWidth="1"/>
    <col min="12546" max="12546" width="8.44140625" customWidth="1"/>
    <col min="12548" max="12548" width="11" bestFit="1" customWidth="1"/>
    <col min="12549" max="12549" width="15.33203125" customWidth="1"/>
    <col min="12801" max="12801" width="77.5546875" customWidth="1"/>
    <col min="12802" max="12802" width="8.44140625" customWidth="1"/>
    <col min="12804" max="12804" width="11" bestFit="1" customWidth="1"/>
    <col min="12805" max="12805" width="15.33203125" customWidth="1"/>
    <col min="13057" max="13057" width="77.5546875" customWidth="1"/>
    <col min="13058" max="13058" width="8.44140625" customWidth="1"/>
    <col min="13060" max="13060" width="11" bestFit="1" customWidth="1"/>
    <col min="13061" max="13061" width="15.33203125" customWidth="1"/>
    <col min="13313" max="13313" width="77.5546875" customWidth="1"/>
    <col min="13314" max="13314" width="8.44140625" customWidth="1"/>
    <col min="13316" max="13316" width="11" bestFit="1" customWidth="1"/>
    <col min="13317" max="13317" width="15.33203125" customWidth="1"/>
    <col min="13569" max="13569" width="77.5546875" customWidth="1"/>
    <col min="13570" max="13570" width="8.44140625" customWidth="1"/>
    <col min="13572" max="13572" width="11" bestFit="1" customWidth="1"/>
    <col min="13573" max="13573" width="15.33203125" customWidth="1"/>
    <col min="13825" max="13825" width="77.5546875" customWidth="1"/>
    <col min="13826" max="13826" width="8.44140625" customWidth="1"/>
    <col min="13828" max="13828" width="11" bestFit="1" customWidth="1"/>
    <col min="13829" max="13829" width="15.33203125" customWidth="1"/>
    <col min="14081" max="14081" width="77.5546875" customWidth="1"/>
    <col min="14082" max="14082" width="8.44140625" customWidth="1"/>
    <col min="14084" max="14084" width="11" bestFit="1" customWidth="1"/>
    <col min="14085" max="14085" width="15.33203125" customWidth="1"/>
    <col min="14337" max="14337" width="77.5546875" customWidth="1"/>
    <col min="14338" max="14338" width="8.44140625" customWidth="1"/>
    <col min="14340" max="14340" width="11" bestFit="1" customWidth="1"/>
    <col min="14341" max="14341" width="15.33203125" customWidth="1"/>
    <col min="14593" max="14593" width="77.5546875" customWidth="1"/>
    <col min="14594" max="14594" width="8.44140625" customWidth="1"/>
    <col min="14596" max="14596" width="11" bestFit="1" customWidth="1"/>
    <col min="14597" max="14597" width="15.33203125" customWidth="1"/>
    <col min="14849" max="14849" width="77.5546875" customWidth="1"/>
    <col min="14850" max="14850" width="8.44140625" customWidth="1"/>
    <col min="14852" max="14852" width="11" bestFit="1" customWidth="1"/>
    <col min="14853" max="14853" width="15.33203125" customWidth="1"/>
    <col min="15105" max="15105" width="77.5546875" customWidth="1"/>
    <col min="15106" max="15106" width="8.44140625" customWidth="1"/>
    <col min="15108" max="15108" width="11" bestFit="1" customWidth="1"/>
    <col min="15109" max="15109" width="15.33203125" customWidth="1"/>
    <col min="15361" max="15361" width="77.5546875" customWidth="1"/>
    <col min="15362" max="15362" width="8.44140625" customWidth="1"/>
    <col min="15364" max="15364" width="11" bestFit="1" customWidth="1"/>
    <col min="15365" max="15365" width="15.33203125" customWidth="1"/>
    <col min="15617" max="15617" width="77.5546875" customWidth="1"/>
    <col min="15618" max="15618" width="8.44140625" customWidth="1"/>
    <col min="15620" max="15620" width="11" bestFit="1" customWidth="1"/>
    <col min="15621" max="15621" width="15.33203125" customWidth="1"/>
    <col min="15873" max="15873" width="77.5546875" customWidth="1"/>
    <col min="15874" max="15874" width="8.44140625" customWidth="1"/>
    <col min="15876" max="15876" width="11" bestFit="1" customWidth="1"/>
    <col min="15877" max="15877" width="15.33203125" customWidth="1"/>
    <col min="16129" max="16129" width="77.5546875" customWidth="1"/>
    <col min="16130" max="16130" width="8.44140625" customWidth="1"/>
    <col min="16132" max="16132" width="11" bestFit="1" customWidth="1"/>
    <col min="16133" max="16133" width="15.33203125" customWidth="1"/>
  </cols>
  <sheetData>
    <row r="2" spans="1:5" ht="14.4" thickBot="1" x14ac:dyDescent="0.3"/>
    <row r="3" spans="1:5" ht="13.2" x14ac:dyDescent="0.25">
      <c r="A3" s="1428" t="s">
        <v>643</v>
      </c>
      <c r="B3" s="1430" t="s">
        <v>161</v>
      </c>
      <c r="C3" s="1432" t="s">
        <v>162</v>
      </c>
      <c r="D3" s="1434" t="s">
        <v>163</v>
      </c>
      <c r="E3" s="1436" t="s">
        <v>543</v>
      </c>
    </row>
    <row r="4" spans="1:5" ht="13.2" x14ac:dyDescent="0.25">
      <c r="A4" s="1429"/>
      <c r="B4" s="1431"/>
      <c r="C4" s="1433"/>
      <c r="D4" s="1435"/>
      <c r="E4" s="1437"/>
    </row>
    <row r="5" spans="1:5" x14ac:dyDescent="0.25">
      <c r="A5" s="1032" t="s">
        <v>675</v>
      </c>
      <c r="B5" s="1012"/>
      <c r="C5" s="1033"/>
      <c r="D5" s="1034"/>
      <c r="E5" s="1035">
        <f>E6+E28</f>
        <v>577840145</v>
      </c>
    </row>
    <row r="6" spans="1:5" x14ac:dyDescent="0.25">
      <c r="A6" s="1032" t="s">
        <v>4</v>
      </c>
      <c r="B6" s="1012"/>
      <c r="C6" s="1033"/>
      <c r="D6" s="1034"/>
      <c r="E6" s="1035">
        <f>E7+E10+E20+E21+E23+E24+E26+E27</f>
        <v>576757851</v>
      </c>
    </row>
    <row r="7" spans="1:5" x14ac:dyDescent="0.25">
      <c r="A7" s="1032" t="s">
        <v>164</v>
      </c>
      <c r="B7" s="1012"/>
      <c r="C7" s="1036"/>
      <c r="D7" s="1034"/>
      <c r="E7" s="1037">
        <f>E8</f>
        <v>180268800</v>
      </c>
    </row>
    <row r="8" spans="1:5" x14ac:dyDescent="0.25">
      <c r="A8" s="1000" t="s">
        <v>165</v>
      </c>
      <c r="B8" s="1012"/>
      <c r="C8" s="1038">
        <v>39.36</v>
      </c>
      <c r="D8" s="999">
        <v>4580000</v>
      </c>
      <c r="E8" s="1039">
        <f>C8*D8</f>
        <v>180268800</v>
      </c>
    </row>
    <row r="9" spans="1:5" x14ac:dyDescent="0.25">
      <c r="A9" s="1000" t="s">
        <v>167</v>
      </c>
      <c r="B9" s="1012"/>
      <c r="C9" s="1036"/>
      <c r="D9" s="1034"/>
      <c r="E9" s="1040">
        <v>0</v>
      </c>
    </row>
    <row r="10" spans="1:5" x14ac:dyDescent="0.25">
      <c r="A10" s="1041" t="s">
        <v>1079</v>
      </c>
      <c r="B10" s="1012"/>
      <c r="C10" s="1036"/>
      <c r="D10" s="1034"/>
      <c r="E10" s="1037">
        <f>E11+E12+E13+E14+E15+E16+E17+E18</f>
        <v>0</v>
      </c>
    </row>
    <row r="11" spans="1:5" x14ac:dyDescent="0.25">
      <c r="A11" s="1042" t="s">
        <v>166</v>
      </c>
      <c r="B11" s="1012"/>
      <c r="C11" s="1036"/>
      <c r="D11" s="1034"/>
      <c r="E11" s="1039">
        <v>15627840</v>
      </c>
    </row>
    <row r="12" spans="1:5" x14ac:dyDescent="0.25">
      <c r="A12" s="1042" t="s">
        <v>167</v>
      </c>
      <c r="B12" s="1012"/>
      <c r="C12" s="1036"/>
      <c r="D12" s="1034"/>
      <c r="E12" s="1040">
        <v>-15627840</v>
      </c>
    </row>
    <row r="13" spans="1:5" x14ac:dyDescent="0.25">
      <c r="A13" s="1042" t="s">
        <v>168</v>
      </c>
      <c r="B13" s="1012"/>
      <c r="C13" s="1033"/>
      <c r="D13" s="1034"/>
      <c r="E13" s="1039">
        <v>57760000</v>
      </c>
    </row>
    <row r="14" spans="1:5" x14ac:dyDescent="0.25">
      <c r="A14" s="1042" t="s">
        <v>167</v>
      </c>
      <c r="B14" s="1012"/>
      <c r="C14" s="1033"/>
      <c r="D14" s="1034"/>
      <c r="E14" s="1040">
        <v>-57760000</v>
      </c>
    </row>
    <row r="15" spans="1:5" x14ac:dyDescent="0.25">
      <c r="A15" s="1042" t="s">
        <v>169</v>
      </c>
      <c r="B15" s="1012"/>
      <c r="C15" s="1033"/>
      <c r="D15" s="1034"/>
      <c r="E15" s="1039">
        <v>2176616</v>
      </c>
    </row>
    <row r="16" spans="1:5" x14ac:dyDescent="0.25">
      <c r="A16" s="1042" t="s">
        <v>167</v>
      </c>
      <c r="B16" s="1012"/>
      <c r="C16" s="1033"/>
      <c r="D16" s="1034"/>
      <c r="E16" s="1040">
        <v>-2176616</v>
      </c>
    </row>
    <row r="17" spans="1:5" x14ac:dyDescent="0.25">
      <c r="A17" s="1042" t="s">
        <v>170</v>
      </c>
      <c r="B17" s="1012"/>
      <c r="C17" s="1033"/>
      <c r="D17" s="1034"/>
      <c r="E17" s="1039">
        <v>22361000</v>
      </c>
    </row>
    <row r="18" spans="1:5" x14ac:dyDescent="0.25">
      <c r="A18" s="1042" t="s">
        <v>167</v>
      </c>
      <c r="B18" s="1012"/>
      <c r="C18" s="1033"/>
      <c r="D18" s="1034"/>
      <c r="E18" s="1040">
        <v>-22361000</v>
      </c>
    </row>
    <row r="19" spans="1:5" x14ac:dyDescent="0.25">
      <c r="A19" s="1032" t="s">
        <v>1080</v>
      </c>
      <c r="B19" s="1012"/>
      <c r="C19" s="1033"/>
      <c r="D19" s="1034"/>
      <c r="E19" s="1035">
        <f>E20+E21</f>
        <v>0</v>
      </c>
    </row>
    <row r="20" spans="1:5" x14ac:dyDescent="0.25">
      <c r="A20" s="1000" t="s">
        <v>657</v>
      </c>
      <c r="B20" s="1009"/>
      <c r="C20" s="1009">
        <v>13903</v>
      </c>
      <c r="D20" s="999">
        <v>2700</v>
      </c>
      <c r="E20" s="1039">
        <f>C20*D20</f>
        <v>37538100</v>
      </c>
    </row>
    <row r="21" spans="1:5" x14ac:dyDescent="0.25">
      <c r="A21" s="1042" t="s">
        <v>167</v>
      </c>
      <c r="B21" s="1012"/>
      <c r="C21" s="1043"/>
      <c r="D21" s="999"/>
      <c r="E21" s="1039">
        <v>-37538100</v>
      </c>
    </row>
    <row r="22" spans="1:5" x14ac:dyDescent="0.25">
      <c r="A22" s="1032" t="s">
        <v>1081</v>
      </c>
      <c r="B22" s="1012"/>
      <c r="C22" s="1043"/>
      <c r="D22" s="999"/>
      <c r="E22" s="1037">
        <f>E23+E24</f>
        <v>0</v>
      </c>
    </row>
    <row r="23" spans="1:5" x14ac:dyDescent="0.25">
      <c r="A23" s="1000" t="s">
        <v>204</v>
      </c>
      <c r="B23" s="1012"/>
      <c r="C23" s="1043">
        <v>123</v>
      </c>
      <c r="D23" s="1044">
        <v>2550</v>
      </c>
      <c r="E23" s="1045">
        <v>313650</v>
      </c>
    </row>
    <row r="24" spans="1:5" x14ac:dyDescent="0.25">
      <c r="A24" s="1042" t="s">
        <v>167</v>
      </c>
      <c r="B24" s="1012"/>
      <c r="C24" s="1033"/>
      <c r="D24" s="1046"/>
      <c r="E24" s="1047">
        <v>-313650</v>
      </c>
    </row>
    <row r="25" spans="1:5" x14ac:dyDescent="0.25">
      <c r="A25" s="1048" t="s">
        <v>1082</v>
      </c>
      <c r="B25" s="1012"/>
      <c r="C25" s="1043"/>
      <c r="D25" s="999"/>
      <c r="E25" s="1049">
        <v>396489051</v>
      </c>
    </row>
    <row r="26" spans="1:5" x14ac:dyDescent="0.25">
      <c r="A26" s="1050" t="s">
        <v>1083</v>
      </c>
      <c r="B26" s="1012"/>
      <c r="C26" s="1043"/>
      <c r="D26" s="999"/>
      <c r="E26" s="1051">
        <v>415201600</v>
      </c>
    </row>
    <row r="27" spans="1:5" x14ac:dyDescent="0.25">
      <c r="A27" s="1042" t="s">
        <v>167</v>
      </c>
      <c r="B27" s="1012"/>
      <c r="C27" s="1043"/>
      <c r="D27" s="999"/>
      <c r="E27" s="1039">
        <f>E25-E26</f>
        <v>-18712549</v>
      </c>
    </row>
    <row r="28" spans="1:5" x14ac:dyDescent="0.25">
      <c r="A28" s="1041" t="s">
        <v>1117</v>
      </c>
      <c r="B28" s="1012"/>
      <c r="C28" s="1033"/>
      <c r="D28" s="1034"/>
      <c r="E28" s="1037">
        <v>1082294</v>
      </c>
    </row>
    <row r="29" spans="1:5" x14ac:dyDescent="0.25">
      <c r="A29" s="1042"/>
      <c r="B29" s="1012"/>
      <c r="C29" s="1043"/>
      <c r="D29" s="999"/>
      <c r="E29" s="1039"/>
    </row>
    <row r="30" spans="1:5" x14ac:dyDescent="0.25">
      <c r="A30" s="1032" t="s">
        <v>1084</v>
      </c>
      <c r="B30" s="1012"/>
      <c r="C30" s="1043"/>
      <c r="D30" s="999"/>
      <c r="E30" s="1052">
        <f>SUM(E31:E42)</f>
        <v>268431134</v>
      </c>
    </row>
    <row r="31" spans="1:5" x14ac:dyDescent="0.25">
      <c r="A31" s="1000" t="s">
        <v>194</v>
      </c>
      <c r="B31" s="1009">
        <v>39.5</v>
      </c>
      <c r="C31" s="1053">
        <f t="shared" ref="C31:C39" si="0">E31/D31</f>
        <v>26.333333333333332</v>
      </c>
      <c r="D31" s="999">
        <v>4308000</v>
      </c>
      <c r="E31" s="1054">
        <v>113444000</v>
      </c>
    </row>
    <row r="32" spans="1:5" x14ac:dyDescent="0.25">
      <c r="A32" s="1000" t="s">
        <v>195</v>
      </c>
      <c r="B32" s="1009">
        <v>30</v>
      </c>
      <c r="C32" s="1053">
        <f t="shared" si="0"/>
        <v>20</v>
      </c>
      <c r="D32" s="999">
        <v>1800000</v>
      </c>
      <c r="E32" s="1054">
        <v>36000000</v>
      </c>
    </row>
    <row r="33" spans="1:5" x14ac:dyDescent="0.25">
      <c r="A33" s="1000" t="s">
        <v>196</v>
      </c>
      <c r="B33" s="1009">
        <v>38.200000000000003</v>
      </c>
      <c r="C33" s="1053">
        <f t="shared" si="0"/>
        <v>12.733333333333333</v>
      </c>
      <c r="D33" s="999">
        <v>4308000</v>
      </c>
      <c r="E33" s="1054">
        <v>54855200</v>
      </c>
    </row>
    <row r="34" spans="1:5" x14ac:dyDescent="0.25">
      <c r="A34" s="1000" t="s">
        <v>198</v>
      </c>
      <c r="B34" s="1009">
        <v>30</v>
      </c>
      <c r="C34" s="1053">
        <f>E34/D34</f>
        <v>10</v>
      </c>
      <c r="D34" s="999">
        <v>1800000</v>
      </c>
      <c r="E34" s="1054">
        <v>18000000</v>
      </c>
    </row>
    <row r="35" spans="1:5" x14ac:dyDescent="0.25">
      <c r="A35" s="1000" t="s">
        <v>197</v>
      </c>
      <c r="B35" s="1009">
        <v>38.200000000000003</v>
      </c>
      <c r="C35" s="1053">
        <f t="shared" si="0"/>
        <v>38.200000000000003</v>
      </c>
      <c r="D35" s="999">
        <v>35000</v>
      </c>
      <c r="E35" s="1054">
        <v>1337000</v>
      </c>
    </row>
    <row r="36" spans="1:5" x14ac:dyDescent="0.25">
      <c r="A36" s="1000" t="s">
        <v>199</v>
      </c>
      <c r="B36" s="1055">
        <v>2</v>
      </c>
      <c r="C36" s="1053">
        <f t="shared" si="0"/>
        <v>1.3333375000000001</v>
      </c>
      <c r="D36" s="999">
        <v>80000</v>
      </c>
      <c r="E36" s="1054">
        <v>106667</v>
      </c>
    </row>
    <row r="37" spans="1:5" x14ac:dyDescent="0.25">
      <c r="A37" s="1000" t="s">
        <v>199</v>
      </c>
      <c r="B37" s="1009">
        <v>437</v>
      </c>
      <c r="C37" s="1053">
        <f t="shared" si="0"/>
        <v>291.33333750000003</v>
      </c>
      <c r="D37" s="999">
        <v>80000</v>
      </c>
      <c r="E37" s="1054">
        <v>23306667</v>
      </c>
    </row>
    <row r="38" spans="1:5" x14ac:dyDescent="0.25">
      <c r="A38" s="1000" t="s">
        <v>200</v>
      </c>
      <c r="B38" s="1009">
        <v>2</v>
      </c>
      <c r="C38" s="1053">
        <f t="shared" si="0"/>
        <v>0.66666250000000005</v>
      </c>
      <c r="D38" s="999">
        <v>80000</v>
      </c>
      <c r="E38" s="1054">
        <v>53333</v>
      </c>
    </row>
    <row r="39" spans="1:5" x14ac:dyDescent="0.25">
      <c r="A39" s="1000" t="s">
        <v>200</v>
      </c>
      <c r="B39" s="1009">
        <v>424</v>
      </c>
      <c r="C39" s="1053">
        <f t="shared" si="0"/>
        <v>141.3333375</v>
      </c>
      <c r="D39" s="999">
        <v>80000</v>
      </c>
      <c r="E39" s="1054">
        <v>11306667</v>
      </c>
    </row>
    <row r="40" spans="1:5" x14ac:dyDescent="0.25">
      <c r="A40" s="1000" t="s">
        <v>1085</v>
      </c>
      <c r="B40" s="1009"/>
      <c r="C40" s="1053"/>
      <c r="D40" s="999"/>
      <c r="E40" s="1054">
        <v>3141600</v>
      </c>
    </row>
    <row r="41" spans="1:5" x14ac:dyDescent="0.25">
      <c r="A41" s="1050" t="s">
        <v>1102</v>
      </c>
      <c r="B41" s="1009">
        <v>17</v>
      </c>
      <c r="C41" s="1009">
        <v>17</v>
      </c>
      <c r="D41" s="999">
        <v>384000</v>
      </c>
      <c r="E41" s="1045">
        <f>D41*C41</f>
        <v>6528000</v>
      </c>
    </row>
    <row r="42" spans="1:5" x14ac:dyDescent="0.25">
      <c r="A42" s="1050" t="s">
        <v>1103</v>
      </c>
      <c r="B42" s="1009">
        <v>1</v>
      </c>
      <c r="C42" s="1009">
        <v>1</v>
      </c>
      <c r="D42" s="999">
        <v>352000</v>
      </c>
      <c r="E42" s="1045">
        <v>352000</v>
      </c>
    </row>
    <row r="43" spans="1:5" x14ac:dyDescent="0.25">
      <c r="A43" s="1050"/>
      <c r="B43" s="1009"/>
      <c r="C43" s="1009"/>
      <c r="D43" s="999"/>
      <c r="E43" s="1045"/>
    </row>
    <row r="44" spans="1:5" x14ac:dyDescent="0.25">
      <c r="A44" s="1032" t="s">
        <v>676</v>
      </c>
      <c r="B44" s="1012"/>
      <c r="C44" s="1043"/>
      <c r="D44" s="999"/>
      <c r="E44" s="1052">
        <f>E45+E48+E64</f>
        <v>179418554</v>
      </c>
    </row>
    <row r="45" spans="1:5" x14ac:dyDescent="0.25">
      <c r="A45" s="1032" t="s">
        <v>171</v>
      </c>
      <c r="B45" s="1012"/>
      <c r="C45" s="1043"/>
      <c r="D45" s="999"/>
      <c r="E45" s="1052">
        <f>SUM(E46:E47)</f>
        <v>0</v>
      </c>
    </row>
    <row r="46" spans="1:5" x14ac:dyDescent="0.25">
      <c r="A46" s="1000" t="s">
        <v>660</v>
      </c>
      <c r="B46" s="1012"/>
      <c r="C46" s="1043"/>
      <c r="D46" s="999"/>
      <c r="E46" s="1054"/>
    </row>
    <row r="47" spans="1:5" x14ac:dyDescent="0.25">
      <c r="A47" s="1000" t="s">
        <v>659</v>
      </c>
      <c r="B47" s="1012"/>
      <c r="C47" s="1043"/>
      <c r="D47" s="999"/>
      <c r="E47" s="1054"/>
    </row>
    <row r="48" spans="1:5" x14ac:dyDescent="0.25">
      <c r="A48" s="1032" t="s">
        <v>172</v>
      </c>
      <c r="B48" s="1009"/>
      <c r="C48" s="1043"/>
      <c r="D48" s="999"/>
      <c r="E48" s="1052">
        <f>E49+E50+E51+E52+E53+E54+E55+E56+E60</f>
        <v>95448380</v>
      </c>
    </row>
    <row r="49" spans="1:5" ht="14.4" x14ac:dyDescent="0.3">
      <c r="A49" s="1056" t="s">
        <v>1086</v>
      </c>
      <c r="B49" s="1009"/>
      <c r="C49" s="1038">
        <f>E49/D49</f>
        <v>7.6</v>
      </c>
      <c r="D49" s="999">
        <v>3000000</v>
      </c>
      <c r="E49" s="1054">
        <v>22800000</v>
      </c>
    </row>
    <row r="50" spans="1:5" ht="14.4" x14ac:dyDescent="0.3">
      <c r="A50" s="1056" t="s">
        <v>1087</v>
      </c>
      <c r="B50" s="1009"/>
      <c r="C50" s="1038">
        <f>E50/D50</f>
        <v>3.7</v>
      </c>
      <c r="D50" s="999">
        <v>3000000</v>
      </c>
      <c r="E50" s="1054">
        <v>11100000</v>
      </c>
    </row>
    <row r="51" spans="1:5" x14ac:dyDescent="0.25">
      <c r="A51" s="1000"/>
      <c r="B51" s="1009"/>
      <c r="C51" s="1057"/>
      <c r="D51" s="999"/>
      <c r="E51" s="1054"/>
    </row>
    <row r="52" spans="1:5" x14ac:dyDescent="0.25">
      <c r="A52" s="1000"/>
      <c r="B52" s="1009"/>
      <c r="C52" s="1038"/>
      <c r="D52" s="999"/>
      <c r="E52" s="1054"/>
    </row>
    <row r="53" spans="1:5" x14ac:dyDescent="0.25">
      <c r="A53" s="1000" t="s">
        <v>182</v>
      </c>
      <c r="B53" s="1009">
        <v>100</v>
      </c>
      <c r="C53" s="1043">
        <v>100</v>
      </c>
      <c r="D53" s="999">
        <v>55360</v>
      </c>
      <c r="E53" s="1054">
        <f>C53*D53</f>
        <v>5536000</v>
      </c>
    </row>
    <row r="54" spans="1:5" x14ac:dyDescent="0.25">
      <c r="A54" s="1000" t="s">
        <v>1088</v>
      </c>
      <c r="B54" s="1009">
        <v>35</v>
      </c>
      <c r="C54" s="1043">
        <v>35</v>
      </c>
      <c r="D54" s="999">
        <v>188500</v>
      </c>
      <c r="E54" s="1054">
        <f>C54*D54</f>
        <v>6597500</v>
      </c>
    </row>
    <row r="55" spans="1:5" x14ac:dyDescent="0.25">
      <c r="A55" s="1058" t="s">
        <v>1089</v>
      </c>
      <c r="B55" s="1009">
        <v>43</v>
      </c>
      <c r="C55" s="1043">
        <v>43</v>
      </c>
      <c r="D55" s="1044">
        <v>163500</v>
      </c>
      <c r="E55" s="1054">
        <f>C55*D55</f>
        <v>7030500</v>
      </c>
    </row>
    <row r="56" spans="1:5" ht="14.4" x14ac:dyDescent="0.3">
      <c r="A56" s="1056" t="s">
        <v>185</v>
      </c>
      <c r="B56" s="1059"/>
      <c r="C56" s="1060"/>
      <c r="D56" s="1061"/>
      <c r="E56" s="1054">
        <f>E57+E58+E59</f>
        <v>17600000</v>
      </c>
    </row>
    <row r="57" spans="1:5" x14ac:dyDescent="0.25">
      <c r="A57" s="1000" t="s">
        <v>677</v>
      </c>
      <c r="B57" s="1009">
        <v>15</v>
      </c>
      <c r="C57" s="1043">
        <v>15</v>
      </c>
      <c r="D57" s="999">
        <v>550000</v>
      </c>
      <c r="E57" s="1054">
        <f>C57*D57</f>
        <v>8250000</v>
      </c>
    </row>
    <row r="58" spans="1:5" x14ac:dyDescent="0.25">
      <c r="A58" s="1058" t="s">
        <v>187</v>
      </c>
      <c r="B58" s="1009">
        <v>25</v>
      </c>
      <c r="C58" s="1043">
        <v>25</v>
      </c>
      <c r="D58" s="999">
        <v>220000</v>
      </c>
      <c r="E58" s="1054">
        <f>C58*D58</f>
        <v>5500000</v>
      </c>
    </row>
    <row r="59" spans="1:5" x14ac:dyDescent="0.25">
      <c r="A59" s="1050" t="s">
        <v>678</v>
      </c>
      <c r="B59" s="1009">
        <v>7</v>
      </c>
      <c r="C59" s="1043">
        <v>7</v>
      </c>
      <c r="D59" s="999">
        <v>550000</v>
      </c>
      <c r="E59" s="1054">
        <f>C59*D59</f>
        <v>3850000</v>
      </c>
    </row>
    <row r="60" spans="1:5" ht="14.4" x14ac:dyDescent="0.3">
      <c r="A60" s="1056" t="s">
        <v>188</v>
      </c>
      <c r="B60" s="1012"/>
      <c r="C60" s="1043"/>
      <c r="D60" s="999"/>
      <c r="E60" s="1054">
        <f>SUM(E61:E63)</f>
        <v>24784380</v>
      </c>
    </row>
    <row r="61" spans="1:5" x14ac:dyDescent="0.25">
      <c r="A61" s="1000" t="s">
        <v>189</v>
      </c>
      <c r="B61" s="1009">
        <v>41</v>
      </c>
      <c r="C61" s="1043">
        <v>41</v>
      </c>
      <c r="D61" s="999">
        <v>494100</v>
      </c>
      <c r="E61" s="1054">
        <f>C61*D61</f>
        <v>20258100</v>
      </c>
    </row>
    <row r="62" spans="1:5" x14ac:dyDescent="0.25">
      <c r="A62" s="1000" t="s">
        <v>190</v>
      </c>
      <c r="B62" s="1009">
        <v>0</v>
      </c>
      <c r="C62" s="1043">
        <v>0</v>
      </c>
      <c r="D62" s="999">
        <v>518805</v>
      </c>
      <c r="E62" s="1054">
        <v>0</v>
      </c>
    </row>
    <row r="63" spans="1:5" ht="27.6" x14ac:dyDescent="0.25">
      <c r="A63" s="1058" t="s">
        <v>1118</v>
      </c>
      <c r="B63" s="1009">
        <v>3</v>
      </c>
      <c r="C63" s="1043">
        <v>3</v>
      </c>
      <c r="D63" s="999">
        <v>1508760</v>
      </c>
      <c r="E63" s="1054">
        <v>4526280</v>
      </c>
    </row>
    <row r="64" spans="1:5" x14ac:dyDescent="0.25">
      <c r="A64" s="1032" t="s">
        <v>191</v>
      </c>
      <c r="B64" s="1012"/>
      <c r="C64" s="1062"/>
      <c r="D64" s="1034">
        <v>1632000</v>
      </c>
      <c r="E64" s="1052">
        <f>E65+E66+E67</f>
        <v>83970174</v>
      </c>
    </row>
    <row r="65" spans="1:5" x14ac:dyDescent="0.25">
      <c r="A65" s="1000" t="s">
        <v>192</v>
      </c>
      <c r="B65" s="1009"/>
      <c r="C65" s="1009">
        <v>25.52</v>
      </c>
      <c r="D65" s="999">
        <v>1632000</v>
      </c>
      <c r="E65" s="1054">
        <v>43280640</v>
      </c>
    </row>
    <row r="66" spans="1:5" x14ac:dyDescent="0.25">
      <c r="A66" s="1000" t="s">
        <v>193</v>
      </c>
      <c r="B66" s="1009">
        <v>1194</v>
      </c>
      <c r="C66" s="1063"/>
      <c r="D66" s="999"/>
      <c r="E66" s="1054">
        <v>39764652</v>
      </c>
    </row>
    <row r="67" spans="1:5" x14ac:dyDescent="0.25">
      <c r="A67" s="1000" t="s">
        <v>1090</v>
      </c>
      <c r="B67" s="1012">
        <v>37</v>
      </c>
      <c r="C67" s="1063"/>
      <c r="D67" s="999"/>
      <c r="E67" s="1054">
        <v>924882</v>
      </c>
    </row>
    <row r="68" spans="1:5" x14ac:dyDescent="0.25">
      <c r="A68" s="1000"/>
      <c r="B68" s="1009"/>
      <c r="C68" s="1009"/>
      <c r="D68" s="999"/>
      <c r="E68" s="1054"/>
    </row>
    <row r="69" spans="1:5" x14ac:dyDescent="0.25">
      <c r="A69" s="1000"/>
      <c r="B69" s="1009"/>
      <c r="C69" s="1009"/>
      <c r="D69" s="999"/>
      <c r="E69" s="1064"/>
    </row>
    <row r="70" spans="1:5" x14ac:dyDescent="0.25">
      <c r="A70" s="1065" t="s">
        <v>201</v>
      </c>
      <c r="B70" s="1001"/>
      <c r="C70" s="1001"/>
      <c r="D70" s="1001"/>
      <c r="E70" s="1049">
        <f>E71</f>
        <v>15849420</v>
      </c>
    </row>
    <row r="71" spans="1:5" x14ac:dyDescent="0.25">
      <c r="A71" s="1066" t="s">
        <v>202</v>
      </c>
      <c r="B71" s="1043">
        <v>13903</v>
      </c>
      <c r="C71" s="1043">
        <v>13903</v>
      </c>
      <c r="D71" s="999">
        <v>1140</v>
      </c>
      <c r="E71" s="1045">
        <f>C71*D71</f>
        <v>15849420</v>
      </c>
    </row>
    <row r="72" spans="1:5" x14ac:dyDescent="0.25">
      <c r="A72" s="1050" t="s">
        <v>5</v>
      </c>
      <c r="B72" s="1043"/>
      <c r="C72" s="1043"/>
      <c r="D72" s="999"/>
      <c r="E72" s="1045"/>
    </row>
    <row r="73" spans="1:5" x14ac:dyDescent="0.25">
      <c r="A73" s="1066"/>
      <c r="B73" s="1043"/>
      <c r="C73" s="1043"/>
      <c r="D73" s="999"/>
      <c r="E73" s="1045"/>
    </row>
    <row r="74" spans="1:5" ht="14.4" thickBot="1" x14ac:dyDescent="0.3">
      <c r="A74" s="1067" t="s">
        <v>205</v>
      </c>
      <c r="B74" s="1068"/>
      <c r="C74" s="1068"/>
      <c r="D74" s="1068"/>
      <c r="E74" s="1069">
        <f>E70+E44+E30+E5</f>
        <v>1041539253</v>
      </c>
    </row>
  </sheetData>
  <mergeCells count="5">
    <mergeCell ref="A3:A4"/>
    <mergeCell ref="B3:B4"/>
    <mergeCell ref="C3:C4"/>
    <mergeCell ref="D3:D4"/>
    <mergeCell ref="E3:E4"/>
  </mergeCells>
  <pageMargins left="0.7" right="0.7" top="0.75" bottom="0.75" header="0.3" footer="0.3"/>
  <pageSetup paperSize="9" scale="67" orientation="portrait" r:id="rId1"/>
  <headerFooter>
    <oddHeader>&amp;C&amp;"Arial,Félkövér"ÁLLAMI TÁMOGATÁSOK 2016. ÉV
2/b. melléklet
a 8/2016. (II.26.) rendelethez</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06"/>
  <sheetViews>
    <sheetView view="pageLayout" zoomScaleNormal="100" workbookViewId="0">
      <selection activeCell="C61" sqref="C61"/>
    </sheetView>
  </sheetViews>
  <sheetFormatPr defaultRowHeight="13.8" x14ac:dyDescent="0.25"/>
  <cols>
    <col min="1" max="2" width="9.109375" style="1031"/>
    <col min="3" max="3" width="65.44140625" style="1031" bestFit="1" customWidth="1"/>
    <col min="4" max="6" width="9.109375" style="1031"/>
    <col min="7" max="7" width="11" style="1031" bestFit="1" customWidth="1"/>
    <col min="8" max="8" width="17.109375" style="1031" customWidth="1"/>
    <col min="259" max="259" width="65.44140625" bestFit="1" customWidth="1"/>
    <col min="263" max="263" width="11" bestFit="1" customWidth="1"/>
    <col min="264" max="264" width="17.109375" customWidth="1"/>
    <col min="515" max="515" width="65.44140625" bestFit="1" customWidth="1"/>
    <col min="519" max="519" width="11" bestFit="1" customWidth="1"/>
    <col min="520" max="520" width="17.109375" customWidth="1"/>
    <col min="771" max="771" width="65.44140625" bestFit="1" customWidth="1"/>
    <col min="775" max="775" width="11" bestFit="1" customWidth="1"/>
    <col min="776" max="776" width="17.109375" customWidth="1"/>
    <col min="1027" max="1027" width="65.44140625" bestFit="1" customWidth="1"/>
    <col min="1031" max="1031" width="11" bestFit="1" customWidth="1"/>
    <col min="1032" max="1032" width="17.109375" customWidth="1"/>
    <col min="1283" max="1283" width="65.44140625" bestFit="1" customWidth="1"/>
    <col min="1287" max="1287" width="11" bestFit="1" customWidth="1"/>
    <col min="1288" max="1288" width="17.109375" customWidth="1"/>
    <col min="1539" max="1539" width="65.44140625" bestFit="1" customWidth="1"/>
    <col min="1543" max="1543" width="11" bestFit="1" customWidth="1"/>
    <col min="1544" max="1544" width="17.109375" customWidth="1"/>
    <col min="1795" max="1795" width="65.44140625" bestFit="1" customWidth="1"/>
    <col min="1799" max="1799" width="11" bestFit="1" customWidth="1"/>
    <col min="1800" max="1800" width="17.109375" customWidth="1"/>
    <col min="2051" max="2051" width="65.44140625" bestFit="1" customWidth="1"/>
    <col min="2055" max="2055" width="11" bestFit="1" customWidth="1"/>
    <col min="2056" max="2056" width="17.109375" customWidth="1"/>
    <col min="2307" max="2307" width="65.44140625" bestFit="1" customWidth="1"/>
    <col min="2311" max="2311" width="11" bestFit="1" customWidth="1"/>
    <col min="2312" max="2312" width="17.109375" customWidth="1"/>
    <col min="2563" max="2563" width="65.44140625" bestFit="1" customWidth="1"/>
    <col min="2567" max="2567" width="11" bestFit="1" customWidth="1"/>
    <col min="2568" max="2568" width="17.109375" customWidth="1"/>
    <col min="2819" max="2819" width="65.44140625" bestFit="1" customWidth="1"/>
    <col min="2823" max="2823" width="11" bestFit="1" customWidth="1"/>
    <col min="2824" max="2824" width="17.109375" customWidth="1"/>
    <col min="3075" max="3075" width="65.44140625" bestFit="1" customWidth="1"/>
    <col min="3079" max="3079" width="11" bestFit="1" customWidth="1"/>
    <col min="3080" max="3080" width="17.109375" customWidth="1"/>
    <col min="3331" max="3331" width="65.44140625" bestFit="1" customWidth="1"/>
    <col min="3335" max="3335" width="11" bestFit="1" customWidth="1"/>
    <col min="3336" max="3336" width="17.109375" customWidth="1"/>
    <col min="3587" max="3587" width="65.44140625" bestFit="1" customWidth="1"/>
    <col min="3591" max="3591" width="11" bestFit="1" customWidth="1"/>
    <col min="3592" max="3592" width="17.109375" customWidth="1"/>
    <col min="3843" max="3843" width="65.44140625" bestFit="1" customWidth="1"/>
    <col min="3847" max="3847" width="11" bestFit="1" customWidth="1"/>
    <col min="3848" max="3848" width="17.109375" customWidth="1"/>
    <col min="4099" max="4099" width="65.44140625" bestFit="1" customWidth="1"/>
    <col min="4103" max="4103" width="11" bestFit="1" customWidth="1"/>
    <col min="4104" max="4104" width="17.109375" customWidth="1"/>
    <col min="4355" max="4355" width="65.44140625" bestFit="1" customWidth="1"/>
    <col min="4359" max="4359" width="11" bestFit="1" customWidth="1"/>
    <col min="4360" max="4360" width="17.109375" customWidth="1"/>
    <col min="4611" max="4611" width="65.44140625" bestFit="1" customWidth="1"/>
    <col min="4615" max="4615" width="11" bestFit="1" customWidth="1"/>
    <col min="4616" max="4616" width="17.109375" customWidth="1"/>
    <col min="4867" max="4867" width="65.44140625" bestFit="1" customWidth="1"/>
    <col min="4871" max="4871" width="11" bestFit="1" customWidth="1"/>
    <col min="4872" max="4872" width="17.109375" customWidth="1"/>
    <col min="5123" max="5123" width="65.44140625" bestFit="1" customWidth="1"/>
    <col min="5127" max="5127" width="11" bestFit="1" customWidth="1"/>
    <col min="5128" max="5128" width="17.109375" customWidth="1"/>
    <col min="5379" max="5379" width="65.44140625" bestFit="1" customWidth="1"/>
    <col min="5383" max="5383" width="11" bestFit="1" customWidth="1"/>
    <col min="5384" max="5384" width="17.109375" customWidth="1"/>
    <col min="5635" max="5635" width="65.44140625" bestFit="1" customWidth="1"/>
    <col min="5639" max="5639" width="11" bestFit="1" customWidth="1"/>
    <col min="5640" max="5640" width="17.109375" customWidth="1"/>
    <col min="5891" max="5891" width="65.44140625" bestFit="1" customWidth="1"/>
    <col min="5895" max="5895" width="11" bestFit="1" customWidth="1"/>
    <col min="5896" max="5896" width="17.109375" customWidth="1"/>
    <col min="6147" max="6147" width="65.44140625" bestFit="1" customWidth="1"/>
    <col min="6151" max="6151" width="11" bestFit="1" customWidth="1"/>
    <col min="6152" max="6152" width="17.109375" customWidth="1"/>
    <col min="6403" max="6403" width="65.44140625" bestFit="1" customWidth="1"/>
    <col min="6407" max="6407" width="11" bestFit="1" customWidth="1"/>
    <col min="6408" max="6408" width="17.109375" customWidth="1"/>
    <col min="6659" max="6659" width="65.44140625" bestFit="1" customWidth="1"/>
    <col min="6663" max="6663" width="11" bestFit="1" customWidth="1"/>
    <col min="6664" max="6664" width="17.109375" customWidth="1"/>
    <col min="6915" max="6915" width="65.44140625" bestFit="1" customWidth="1"/>
    <col min="6919" max="6919" width="11" bestFit="1" customWidth="1"/>
    <col min="6920" max="6920" width="17.109375" customWidth="1"/>
    <col min="7171" max="7171" width="65.44140625" bestFit="1" customWidth="1"/>
    <col min="7175" max="7175" width="11" bestFit="1" customWidth="1"/>
    <col min="7176" max="7176" width="17.109375" customWidth="1"/>
    <col min="7427" max="7427" width="65.44140625" bestFit="1" customWidth="1"/>
    <col min="7431" max="7431" width="11" bestFit="1" customWidth="1"/>
    <col min="7432" max="7432" width="17.109375" customWidth="1"/>
    <col min="7683" max="7683" width="65.44140625" bestFit="1" customWidth="1"/>
    <col min="7687" max="7687" width="11" bestFit="1" customWidth="1"/>
    <col min="7688" max="7688" width="17.109375" customWidth="1"/>
    <col min="7939" max="7939" width="65.44140625" bestFit="1" customWidth="1"/>
    <col min="7943" max="7943" width="11" bestFit="1" customWidth="1"/>
    <col min="7944" max="7944" width="17.109375" customWidth="1"/>
    <col min="8195" max="8195" width="65.44140625" bestFit="1" customWidth="1"/>
    <col min="8199" max="8199" width="11" bestFit="1" customWidth="1"/>
    <col min="8200" max="8200" width="17.109375" customWidth="1"/>
    <col min="8451" max="8451" width="65.44140625" bestFit="1" customWidth="1"/>
    <col min="8455" max="8455" width="11" bestFit="1" customWidth="1"/>
    <col min="8456" max="8456" width="17.109375" customWidth="1"/>
    <col min="8707" max="8707" width="65.44140625" bestFit="1" customWidth="1"/>
    <col min="8711" max="8711" width="11" bestFit="1" customWidth="1"/>
    <col min="8712" max="8712" width="17.109375" customWidth="1"/>
    <col min="8963" max="8963" width="65.44140625" bestFit="1" customWidth="1"/>
    <col min="8967" max="8967" width="11" bestFit="1" customWidth="1"/>
    <col min="8968" max="8968" width="17.109375" customWidth="1"/>
    <col min="9219" max="9219" width="65.44140625" bestFit="1" customWidth="1"/>
    <col min="9223" max="9223" width="11" bestFit="1" customWidth="1"/>
    <col min="9224" max="9224" width="17.109375" customWidth="1"/>
    <col min="9475" max="9475" width="65.44140625" bestFit="1" customWidth="1"/>
    <col min="9479" max="9479" width="11" bestFit="1" customWidth="1"/>
    <col min="9480" max="9480" width="17.109375" customWidth="1"/>
    <col min="9731" max="9731" width="65.44140625" bestFit="1" customWidth="1"/>
    <col min="9735" max="9735" width="11" bestFit="1" customWidth="1"/>
    <col min="9736" max="9736" width="17.109375" customWidth="1"/>
    <col min="9987" max="9987" width="65.44140625" bestFit="1" customWidth="1"/>
    <col min="9991" max="9991" width="11" bestFit="1" customWidth="1"/>
    <col min="9992" max="9992" width="17.109375" customWidth="1"/>
    <col min="10243" max="10243" width="65.44140625" bestFit="1" customWidth="1"/>
    <col min="10247" max="10247" width="11" bestFit="1" customWidth="1"/>
    <col min="10248" max="10248" width="17.109375" customWidth="1"/>
    <col min="10499" max="10499" width="65.44140625" bestFit="1" customWidth="1"/>
    <col min="10503" max="10503" width="11" bestFit="1" customWidth="1"/>
    <col min="10504" max="10504" width="17.109375" customWidth="1"/>
    <col min="10755" max="10755" width="65.44140625" bestFit="1" customWidth="1"/>
    <col min="10759" max="10759" width="11" bestFit="1" customWidth="1"/>
    <col min="10760" max="10760" width="17.109375" customWidth="1"/>
    <col min="11011" max="11011" width="65.44140625" bestFit="1" customWidth="1"/>
    <col min="11015" max="11015" width="11" bestFit="1" customWidth="1"/>
    <col min="11016" max="11016" width="17.109375" customWidth="1"/>
    <col min="11267" max="11267" width="65.44140625" bestFit="1" customWidth="1"/>
    <col min="11271" max="11271" width="11" bestFit="1" customWidth="1"/>
    <col min="11272" max="11272" width="17.109375" customWidth="1"/>
    <col min="11523" max="11523" width="65.44140625" bestFit="1" customWidth="1"/>
    <col min="11527" max="11527" width="11" bestFit="1" customWidth="1"/>
    <col min="11528" max="11528" width="17.109375" customWidth="1"/>
    <col min="11779" max="11779" width="65.44140625" bestFit="1" customWidth="1"/>
    <col min="11783" max="11783" width="11" bestFit="1" customWidth="1"/>
    <col min="11784" max="11784" width="17.109375" customWidth="1"/>
    <col min="12035" max="12035" width="65.44140625" bestFit="1" customWidth="1"/>
    <col min="12039" max="12039" width="11" bestFit="1" customWidth="1"/>
    <col min="12040" max="12040" width="17.109375" customWidth="1"/>
    <col min="12291" max="12291" width="65.44140625" bestFit="1" customWidth="1"/>
    <col min="12295" max="12295" width="11" bestFit="1" customWidth="1"/>
    <col min="12296" max="12296" width="17.109375" customWidth="1"/>
    <col min="12547" max="12547" width="65.44140625" bestFit="1" customWidth="1"/>
    <col min="12551" max="12551" width="11" bestFit="1" customWidth="1"/>
    <col min="12552" max="12552" width="17.109375" customWidth="1"/>
    <col min="12803" max="12803" width="65.44140625" bestFit="1" customWidth="1"/>
    <col min="12807" max="12807" width="11" bestFit="1" customWidth="1"/>
    <col min="12808" max="12808" width="17.109375" customWidth="1"/>
    <col min="13059" max="13059" width="65.44140625" bestFit="1" customWidth="1"/>
    <col min="13063" max="13063" width="11" bestFit="1" customWidth="1"/>
    <col min="13064" max="13064" width="17.109375" customWidth="1"/>
    <col min="13315" max="13315" width="65.44140625" bestFit="1" customWidth="1"/>
    <col min="13319" max="13319" width="11" bestFit="1" customWidth="1"/>
    <col min="13320" max="13320" width="17.109375" customWidth="1"/>
    <col min="13571" max="13571" width="65.44140625" bestFit="1" customWidth="1"/>
    <col min="13575" max="13575" width="11" bestFit="1" customWidth="1"/>
    <col min="13576" max="13576" width="17.109375" customWidth="1"/>
    <col min="13827" max="13827" width="65.44140625" bestFit="1" customWidth="1"/>
    <col min="13831" max="13831" width="11" bestFit="1" customWidth="1"/>
    <col min="13832" max="13832" width="17.109375" customWidth="1"/>
    <col min="14083" max="14083" width="65.44140625" bestFit="1" customWidth="1"/>
    <col min="14087" max="14087" width="11" bestFit="1" customWidth="1"/>
    <col min="14088" max="14088" width="17.109375" customWidth="1"/>
    <col min="14339" max="14339" width="65.44140625" bestFit="1" customWidth="1"/>
    <col min="14343" max="14343" width="11" bestFit="1" customWidth="1"/>
    <col min="14344" max="14344" width="17.109375" customWidth="1"/>
    <col min="14595" max="14595" width="65.44140625" bestFit="1" customWidth="1"/>
    <col min="14599" max="14599" width="11" bestFit="1" customWidth="1"/>
    <col min="14600" max="14600" width="17.109375" customWidth="1"/>
    <col min="14851" max="14851" width="65.44140625" bestFit="1" customWidth="1"/>
    <col min="14855" max="14855" width="11" bestFit="1" customWidth="1"/>
    <col min="14856" max="14856" width="17.109375" customWidth="1"/>
    <col min="15107" max="15107" width="65.44140625" bestFit="1" customWidth="1"/>
    <col min="15111" max="15111" width="11" bestFit="1" customWidth="1"/>
    <col min="15112" max="15112" width="17.109375" customWidth="1"/>
    <col min="15363" max="15363" width="65.44140625" bestFit="1" customWidth="1"/>
    <col min="15367" max="15367" width="11" bestFit="1" customWidth="1"/>
    <col min="15368" max="15368" width="17.109375" customWidth="1"/>
    <col min="15619" max="15619" width="65.44140625" bestFit="1" customWidth="1"/>
    <col min="15623" max="15623" width="11" bestFit="1" customWidth="1"/>
    <col min="15624" max="15624" width="17.109375" customWidth="1"/>
    <col min="15875" max="15875" width="65.44140625" bestFit="1" customWidth="1"/>
    <col min="15879" max="15879" width="11" bestFit="1" customWidth="1"/>
    <col min="15880" max="15880" width="17.109375" customWidth="1"/>
    <col min="16131" max="16131" width="65.44140625" bestFit="1" customWidth="1"/>
    <col min="16135" max="16135" width="11" bestFit="1" customWidth="1"/>
    <col min="16136" max="16136" width="17.109375" customWidth="1"/>
  </cols>
  <sheetData>
    <row r="2" spans="1:8" ht="14.4" thickBot="1" x14ac:dyDescent="0.3">
      <c r="A2" s="1002"/>
      <c r="B2" s="1003"/>
      <c r="C2" s="1004"/>
      <c r="D2" s="1005"/>
      <c r="E2" s="1005"/>
      <c r="F2" s="1004"/>
      <c r="G2" s="1004"/>
      <c r="H2" s="1006"/>
    </row>
    <row r="3" spans="1:8" ht="27.6" x14ac:dyDescent="0.25">
      <c r="A3" s="1070" t="s">
        <v>206</v>
      </c>
      <c r="B3" s="1071" t="s">
        <v>207</v>
      </c>
      <c r="C3" s="1072" t="s">
        <v>208</v>
      </c>
      <c r="D3" s="1073" t="s">
        <v>209</v>
      </c>
      <c r="E3" s="1073"/>
      <c r="F3" s="1074" t="s">
        <v>162</v>
      </c>
      <c r="G3" s="1075" t="s">
        <v>163</v>
      </c>
      <c r="H3" s="1076" t="s">
        <v>543</v>
      </c>
    </row>
    <row r="4" spans="1:8" x14ac:dyDescent="0.25">
      <c r="A4" s="1077">
        <v>2</v>
      </c>
      <c r="B4" s="1011" t="s">
        <v>210</v>
      </c>
      <c r="C4" s="1009" t="s">
        <v>194</v>
      </c>
      <c r="D4" s="1053">
        <v>18.7</v>
      </c>
      <c r="E4" s="1053"/>
      <c r="F4" s="1007">
        <v>18.7</v>
      </c>
      <c r="G4" s="999">
        <v>4308000</v>
      </c>
      <c r="H4" s="1078">
        <v>53706400</v>
      </c>
    </row>
    <row r="5" spans="1:8" x14ac:dyDescent="0.25">
      <c r="A5" s="1077">
        <v>2</v>
      </c>
      <c r="B5" s="1011" t="s">
        <v>210</v>
      </c>
      <c r="C5" s="1009" t="s">
        <v>195</v>
      </c>
      <c r="D5" s="1053">
        <v>14</v>
      </c>
      <c r="E5" s="1053"/>
      <c r="F5" s="1053">
        <f t="shared" ref="F5:F14" si="0">H5/G5</f>
        <v>9.3333333333333339</v>
      </c>
      <c r="G5" s="999">
        <v>1800000</v>
      </c>
      <c r="H5" s="1047">
        <v>16800000</v>
      </c>
    </row>
    <row r="6" spans="1:8" x14ac:dyDescent="0.25">
      <c r="A6" s="1077">
        <v>2</v>
      </c>
      <c r="B6" s="1011" t="s">
        <v>210</v>
      </c>
      <c r="C6" s="1009" t="s">
        <v>196</v>
      </c>
      <c r="D6" s="1053">
        <v>18.7</v>
      </c>
      <c r="E6" s="1053"/>
      <c r="F6" s="1038">
        <v>18.7</v>
      </c>
      <c r="G6" s="999">
        <v>4308000</v>
      </c>
      <c r="H6" s="1047">
        <v>26853200</v>
      </c>
    </row>
    <row r="7" spans="1:8" x14ac:dyDescent="0.25">
      <c r="A7" s="1077">
        <v>2</v>
      </c>
      <c r="B7" s="1011" t="s">
        <v>210</v>
      </c>
      <c r="C7" s="1009" t="s">
        <v>198</v>
      </c>
      <c r="D7" s="1053">
        <v>14</v>
      </c>
      <c r="E7" s="1053"/>
      <c r="F7" s="1079">
        <f t="shared" si="0"/>
        <v>4.666666666666667</v>
      </c>
      <c r="G7" s="999">
        <v>1800000</v>
      </c>
      <c r="H7" s="1047">
        <v>8400000</v>
      </c>
    </row>
    <row r="8" spans="1:8" x14ac:dyDescent="0.25">
      <c r="A8" s="1077">
        <v>2</v>
      </c>
      <c r="B8" s="1011" t="s">
        <v>211</v>
      </c>
      <c r="C8" s="1009" t="s">
        <v>212</v>
      </c>
      <c r="D8" s="1053">
        <v>211</v>
      </c>
      <c r="E8" s="1053"/>
      <c r="F8" s="1079">
        <f t="shared" si="0"/>
        <v>140.6666625</v>
      </c>
      <c r="G8" s="1043">
        <v>80000</v>
      </c>
      <c r="H8" s="1047">
        <v>11253333</v>
      </c>
    </row>
    <row r="9" spans="1:8" x14ac:dyDescent="0.25">
      <c r="A9" s="1077">
        <v>2</v>
      </c>
      <c r="B9" s="1011" t="s">
        <v>211</v>
      </c>
      <c r="C9" s="1009" t="s">
        <v>212</v>
      </c>
      <c r="D9" s="1053">
        <v>1</v>
      </c>
      <c r="E9" s="1053"/>
      <c r="F9" s="1079">
        <f t="shared" si="0"/>
        <v>0.66666250000000005</v>
      </c>
      <c r="G9" s="1043">
        <v>80000</v>
      </c>
      <c r="H9" s="1047">
        <v>53333</v>
      </c>
    </row>
    <row r="10" spans="1:8" x14ac:dyDescent="0.25">
      <c r="A10" s="1077">
        <v>2</v>
      </c>
      <c r="B10" s="1011" t="s">
        <v>211</v>
      </c>
      <c r="C10" s="1009" t="s">
        <v>213</v>
      </c>
      <c r="D10" s="1053">
        <v>211</v>
      </c>
      <c r="E10" s="1053"/>
      <c r="F10" s="1079">
        <f>H10/G10</f>
        <v>70.333337499999999</v>
      </c>
      <c r="G10" s="1043">
        <v>80000</v>
      </c>
      <c r="H10" s="1047">
        <v>5626667</v>
      </c>
    </row>
    <row r="11" spans="1:8" x14ac:dyDescent="0.25">
      <c r="A11" s="1077">
        <v>2</v>
      </c>
      <c r="B11" s="1011" t="s">
        <v>211</v>
      </c>
      <c r="C11" s="1009" t="s">
        <v>213</v>
      </c>
      <c r="D11" s="1053">
        <v>1</v>
      </c>
      <c r="E11" s="1053"/>
      <c r="F11" s="1079">
        <f>H11/G11</f>
        <v>0.33333750000000001</v>
      </c>
      <c r="G11" s="1043">
        <v>80000</v>
      </c>
      <c r="H11" s="1047">
        <v>26667</v>
      </c>
    </row>
    <row r="12" spans="1:8" x14ac:dyDescent="0.25">
      <c r="A12" s="1077">
        <v>2</v>
      </c>
      <c r="B12" s="1011" t="s">
        <v>1104</v>
      </c>
      <c r="C12" s="1008" t="s">
        <v>663</v>
      </c>
      <c r="D12" s="1053">
        <v>7</v>
      </c>
      <c r="E12" s="1062"/>
      <c r="F12" s="1038">
        <f>H12/G12</f>
        <v>7</v>
      </c>
      <c r="G12" s="1043">
        <v>384000</v>
      </c>
      <c r="H12" s="1047">
        <f>D12*G12</f>
        <v>2688000</v>
      </c>
    </row>
    <row r="13" spans="1:8" x14ac:dyDescent="0.25">
      <c r="A13" s="1077"/>
      <c r="B13" s="1011" t="s">
        <v>1105</v>
      </c>
      <c r="C13" s="1008" t="s">
        <v>663</v>
      </c>
      <c r="D13" s="1053">
        <v>1</v>
      </c>
      <c r="E13" s="1062"/>
      <c r="F13" s="1038">
        <v>1</v>
      </c>
      <c r="G13" s="1043">
        <v>352000</v>
      </c>
      <c r="H13" s="1047">
        <v>352000</v>
      </c>
    </row>
    <row r="14" spans="1:8" x14ac:dyDescent="0.25">
      <c r="A14" s="1077">
        <v>2</v>
      </c>
      <c r="B14" s="1011" t="s">
        <v>214</v>
      </c>
      <c r="C14" s="1009" t="s">
        <v>215</v>
      </c>
      <c r="D14" s="1062"/>
      <c r="E14" s="1062"/>
      <c r="F14" s="1038">
        <f t="shared" si="0"/>
        <v>3.9757781862745096</v>
      </c>
      <c r="G14" s="1043">
        <v>1632000</v>
      </c>
      <c r="H14" s="1047">
        <v>6488470</v>
      </c>
    </row>
    <row r="15" spans="1:8" x14ac:dyDescent="0.25">
      <c r="A15" s="1077">
        <v>2</v>
      </c>
      <c r="B15" s="1011" t="s">
        <v>216</v>
      </c>
      <c r="C15" s="1009" t="s">
        <v>217</v>
      </c>
      <c r="D15" s="1053">
        <v>179</v>
      </c>
      <c r="E15" s="1062"/>
      <c r="F15" s="1038"/>
      <c r="G15" s="1043"/>
      <c r="H15" s="1047">
        <v>7860834</v>
      </c>
    </row>
    <row r="16" spans="1:8" x14ac:dyDescent="0.25">
      <c r="A16" s="1080"/>
      <c r="B16" s="1081"/>
      <c r="C16" s="1012" t="s">
        <v>218</v>
      </c>
      <c r="D16" s="1062"/>
      <c r="E16" s="1062"/>
      <c r="F16" s="1033"/>
      <c r="G16" s="1033"/>
      <c r="H16" s="1082">
        <f>SUM(H4:H15)</f>
        <v>140108904</v>
      </c>
    </row>
    <row r="17" spans="1:8" x14ac:dyDescent="0.25">
      <c r="A17" s="1077"/>
      <c r="B17" s="1011"/>
      <c r="C17" s="1043"/>
      <c r="D17" s="1053"/>
      <c r="E17" s="1053"/>
      <c r="F17" s="1009"/>
      <c r="G17" s="1043"/>
      <c r="H17" s="1047"/>
    </row>
    <row r="18" spans="1:8" x14ac:dyDescent="0.25">
      <c r="A18" s="1077">
        <v>2</v>
      </c>
      <c r="B18" s="1011" t="s">
        <v>210</v>
      </c>
      <c r="C18" s="1009" t="s">
        <v>194</v>
      </c>
      <c r="D18" s="1053">
        <v>10.1</v>
      </c>
      <c r="E18" s="1053"/>
      <c r="F18" s="1038">
        <v>10.1</v>
      </c>
      <c r="G18" s="999">
        <v>4308000</v>
      </c>
      <c r="H18" s="1045">
        <v>29007200</v>
      </c>
    </row>
    <row r="19" spans="1:8" x14ac:dyDescent="0.25">
      <c r="A19" s="1077">
        <v>2</v>
      </c>
      <c r="B19" s="1011" t="s">
        <v>210</v>
      </c>
      <c r="C19" s="1009" t="s">
        <v>195</v>
      </c>
      <c r="D19" s="1053">
        <v>9</v>
      </c>
      <c r="E19" s="1053"/>
      <c r="F19" s="1038">
        <f t="shared" ref="F19:F27" si="1">H19/G19</f>
        <v>6</v>
      </c>
      <c r="G19" s="999">
        <v>1800000</v>
      </c>
      <c r="H19" s="1047">
        <v>10800000</v>
      </c>
    </row>
    <row r="20" spans="1:8" x14ac:dyDescent="0.25">
      <c r="A20" s="1077">
        <v>2</v>
      </c>
      <c r="B20" s="1011" t="s">
        <v>210</v>
      </c>
      <c r="C20" s="1009" t="s">
        <v>196</v>
      </c>
      <c r="D20" s="1053">
        <v>10.1</v>
      </c>
      <c r="E20" s="1053"/>
      <c r="F20" s="1038">
        <v>10.1</v>
      </c>
      <c r="G20" s="999">
        <v>4308000</v>
      </c>
      <c r="H20" s="1047">
        <v>14503600</v>
      </c>
    </row>
    <row r="21" spans="1:8" x14ac:dyDescent="0.25">
      <c r="A21" s="1077">
        <v>2</v>
      </c>
      <c r="B21" s="1011" t="s">
        <v>210</v>
      </c>
      <c r="C21" s="1009" t="s">
        <v>198</v>
      </c>
      <c r="D21" s="1083">
        <v>9</v>
      </c>
      <c r="E21" s="1083"/>
      <c r="F21" s="1038">
        <f t="shared" si="1"/>
        <v>3</v>
      </c>
      <c r="G21" s="999">
        <v>1800000</v>
      </c>
      <c r="H21" s="1047">
        <v>5400000</v>
      </c>
    </row>
    <row r="22" spans="1:8" x14ac:dyDescent="0.25">
      <c r="A22" s="1077">
        <v>2</v>
      </c>
      <c r="B22" s="1011" t="s">
        <v>211</v>
      </c>
      <c r="C22" s="1009" t="s">
        <v>199</v>
      </c>
      <c r="D22" s="1053">
        <v>109</v>
      </c>
      <c r="E22" s="1053"/>
      <c r="F22" s="1038">
        <f t="shared" si="1"/>
        <v>72.666674999999998</v>
      </c>
      <c r="G22" s="1043">
        <v>80000</v>
      </c>
      <c r="H22" s="1047">
        <v>5813334</v>
      </c>
    </row>
    <row r="23" spans="1:8" x14ac:dyDescent="0.25">
      <c r="A23" s="1077">
        <v>2</v>
      </c>
      <c r="B23" s="1011" t="s">
        <v>211</v>
      </c>
      <c r="C23" s="1009" t="s">
        <v>212</v>
      </c>
      <c r="D23" s="1053">
        <v>1</v>
      </c>
      <c r="E23" s="1053"/>
      <c r="F23" s="1038">
        <f t="shared" si="1"/>
        <v>0.66667500000000002</v>
      </c>
      <c r="G23" s="1043">
        <v>80000</v>
      </c>
      <c r="H23" s="1047">
        <v>53334</v>
      </c>
    </row>
    <row r="24" spans="1:8" x14ac:dyDescent="0.25">
      <c r="A24" s="1077">
        <v>2</v>
      </c>
      <c r="B24" s="1011" t="s">
        <v>211</v>
      </c>
      <c r="C24" s="1009" t="s">
        <v>200</v>
      </c>
      <c r="D24" s="1053">
        <v>109</v>
      </c>
      <c r="E24" s="1053"/>
      <c r="F24" s="1038">
        <f t="shared" si="1"/>
        <v>36.333337499999999</v>
      </c>
      <c r="G24" s="1043">
        <v>80000</v>
      </c>
      <c r="H24" s="1047">
        <v>2906667</v>
      </c>
    </row>
    <row r="25" spans="1:8" x14ac:dyDescent="0.25">
      <c r="A25" s="1077">
        <v>2</v>
      </c>
      <c r="B25" s="1011" t="s">
        <v>211</v>
      </c>
      <c r="C25" s="1009" t="s">
        <v>213</v>
      </c>
      <c r="D25" s="1053">
        <v>1</v>
      </c>
      <c r="E25" s="1053"/>
      <c r="F25" s="1038">
        <f t="shared" si="1"/>
        <v>0.33332499999999998</v>
      </c>
      <c r="G25" s="1043">
        <v>80000</v>
      </c>
      <c r="H25" s="1047">
        <v>26666</v>
      </c>
    </row>
    <row r="26" spans="1:8" x14ac:dyDescent="0.25">
      <c r="A26" s="1077">
        <v>2</v>
      </c>
      <c r="B26" s="1011" t="s">
        <v>1104</v>
      </c>
      <c r="C26" s="1008" t="s">
        <v>663</v>
      </c>
      <c r="D26" s="1053">
        <v>5</v>
      </c>
      <c r="E26" s="1053"/>
      <c r="F26" s="1038">
        <v>5</v>
      </c>
      <c r="G26" s="1043">
        <v>384000</v>
      </c>
      <c r="H26" s="1047">
        <f>G26*D26</f>
        <v>1920000</v>
      </c>
    </row>
    <row r="27" spans="1:8" x14ac:dyDescent="0.25">
      <c r="A27" s="1077">
        <v>2</v>
      </c>
      <c r="B27" s="1011" t="s">
        <v>214</v>
      </c>
      <c r="C27" s="1009" t="s">
        <v>215</v>
      </c>
      <c r="D27" s="1053"/>
      <c r="E27" s="1053"/>
      <c r="F27" s="1038">
        <f t="shared" si="1"/>
        <v>2.0878394607843136</v>
      </c>
      <c r="G27" s="1043">
        <v>1632000</v>
      </c>
      <c r="H27" s="1047">
        <v>3407354</v>
      </c>
    </row>
    <row r="28" spans="1:8" x14ac:dyDescent="0.25">
      <c r="A28" s="1077">
        <v>2</v>
      </c>
      <c r="B28" s="1011" t="s">
        <v>216</v>
      </c>
      <c r="C28" s="1009" t="s">
        <v>217</v>
      </c>
      <c r="D28" s="1053">
        <v>94</v>
      </c>
      <c r="E28" s="1053"/>
      <c r="F28" s="1038"/>
      <c r="G28" s="1043"/>
      <c r="H28" s="1047">
        <v>4845580</v>
      </c>
    </row>
    <row r="29" spans="1:8" x14ac:dyDescent="0.25">
      <c r="A29" s="1077"/>
      <c r="B29" s="1081"/>
      <c r="C29" s="1012" t="s">
        <v>219</v>
      </c>
      <c r="D29" s="1062"/>
      <c r="E29" s="1062"/>
      <c r="F29" s="1036"/>
      <c r="G29" s="1033"/>
      <c r="H29" s="1082">
        <f>SUM(H18:H28)</f>
        <v>78683735</v>
      </c>
    </row>
    <row r="30" spans="1:8" x14ac:dyDescent="0.25">
      <c r="A30" s="1077"/>
      <c r="B30" s="1011"/>
      <c r="C30" s="1043"/>
      <c r="D30" s="1053"/>
      <c r="E30" s="1053"/>
      <c r="F30" s="1009"/>
      <c r="G30" s="1043"/>
      <c r="H30" s="1047"/>
    </row>
    <row r="31" spans="1:8" x14ac:dyDescent="0.25">
      <c r="A31" s="1077">
        <v>2</v>
      </c>
      <c r="B31" s="1011" t="s">
        <v>210</v>
      </c>
      <c r="C31" s="1009" t="s">
        <v>194</v>
      </c>
      <c r="D31" s="1053">
        <v>6.8</v>
      </c>
      <c r="E31" s="1053"/>
      <c r="F31" s="1053">
        <v>6.8</v>
      </c>
      <c r="G31" s="999">
        <v>4308000</v>
      </c>
      <c r="H31" s="1047">
        <v>20104000</v>
      </c>
    </row>
    <row r="32" spans="1:8" x14ac:dyDescent="0.25">
      <c r="A32" s="1077">
        <v>2</v>
      </c>
      <c r="B32" s="1011" t="s">
        <v>210</v>
      </c>
      <c r="C32" s="1009" t="s">
        <v>195</v>
      </c>
      <c r="D32" s="1083">
        <v>5</v>
      </c>
      <c r="E32" s="1083"/>
      <c r="F32" s="1053">
        <f t="shared" ref="F32:F38" si="2">H32/G32</f>
        <v>3.3333333333333335</v>
      </c>
      <c r="G32" s="999">
        <v>1800000</v>
      </c>
      <c r="H32" s="1045">
        <v>6000000</v>
      </c>
    </row>
    <row r="33" spans="1:8" x14ac:dyDescent="0.25">
      <c r="A33" s="1077">
        <v>2</v>
      </c>
      <c r="B33" s="1011" t="s">
        <v>210</v>
      </c>
      <c r="C33" s="1009" t="s">
        <v>196</v>
      </c>
      <c r="D33" s="1083">
        <v>6.2</v>
      </c>
      <c r="E33" s="1083"/>
      <c r="F33" s="1053">
        <v>6</v>
      </c>
      <c r="G33" s="999">
        <v>4308000</v>
      </c>
      <c r="H33" s="1045">
        <v>8903200</v>
      </c>
    </row>
    <row r="34" spans="1:8" x14ac:dyDescent="0.25">
      <c r="A34" s="1077">
        <v>2</v>
      </c>
      <c r="B34" s="1011" t="s">
        <v>210</v>
      </c>
      <c r="C34" s="1009" t="s">
        <v>198</v>
      </c>
      <c r="D34" s="1083">
        <v>5</v>
      </c>
      <c r="E34" s="1083"/>
      <c r="F34" s="1053">
        <f t="shared" si="2"/>
        <v>1.6666666666666667</v>
      </c>
      <c r="G34" s="999">
        <v>1800000</v>
      </c>
      <c r="H34" s="1045">
        <v>3000000</v>
      </c>
    </row>
    <row r="35" spans="1:8" x14ac:dyDescent="0.25">
      <c r="A35" s="1077">
        <v>2</v>
      </c>
      <c r="B35" s="1011" t="s">
        <v>211</v>
      </c>
      <c r="C35" s="1009" t="s">
        <v>199</v>
      </c>
      <c r="D35" s="1083">
        <v>75</v>
      </c>
      <c r="E35" s="1083"/>
      <c r="F35" s="1053">
        <f t="shared" si="2"/>
        <v>50</v>
      </c>
      <c r="G35" s="1043">
        <v>80000</v>
      </c>
      <c r="H35" s="1045">
        <v>4000000</v>
      </c>
    </row>
    <row r="36" spans="1:8" x14ac:dyDescent="0.25">
      <c r="A36" s="1077">
        <v>2</v>
      </c>
      <c r="B36" s="1011" t="s">
        <v>211</v>
      </c>
      <c r="C36" s="1009" t="s">
        <v>200</v>
      </c>
      <c r="D36" s="1083">
        <v>66</v>
      </c>
      <c r="E36" s="1083"/>
      <c r="F36" s="1053">
        <f t="shared" si="2"/>
        <v>22</v>
      </c>
      <c r="G36" s="1043">
        <v>80000</v>
      </c>
      <c r="H36" s="1045">
        <f>D36*G36/3</f>
        <v>1760000</v>
      </c>
    </row>
    <row r="37" spans="1:8" x14ac:dyDescent="0.25">
      <c r="A37" s="1077">
        <v>2</v>
      </c>
      <c r="B37" s="1011" t="s">
        <v>1104</v>
      </c>
      <c r="C37" s="1008" t="s">
        <v>663</v>
      </c>
      <c r="D37" s="1083">
        <v>4</v>
      </c>
      <c r="E37" s="1083"/>
      <c r="F37" s="1053">
        <v>4</v>
      </c>
      <c r="G37" s="1043">
        <v>384000</v>
      </c>
      <c r="H37" s="1045">
        <f>G37*D37</f>
        <v>1536000</v>
      </c>
    </row>
    <row r="38" spans="1:8" x14ac:dyDescent="0.25">
      <c r="A38" s="1077">
        <v>2</v>
      </c>
      <c r="B38" s="1011" t="s">
        <v>214</v>
      </c>
      <c r="C38" s="1009" t="s">
        <v>215</v>
      </c>
      <c r="D38" s="1083">
        <v>1</v>
      </c>
      <c r="E38" s="1083"/>
      <c r="F38" s="1053">
        <f t="shared" si="2"/>
        <v>1.3326636029411765</v>
      </c>
      <c r="G38" s="1043">
        <v>1632000</v>
      </c>
      <c r="H38" s="1045">
        <v>2174907</v>
      </c>
    </row>
    <row r="39" spans="1:8" x14ac:dyDescent="0.25">
      <c r="A39" s="1077">
        <v>2</v>
      </c>
      <c r="B39" s="1011" t="s">
        <v>216</v>
      </c>
      <c r="C39" s="1009" t="s">
        <v>217</v>
      </c>
      <c r="D39" s="1083">
        <v>60</v>
      </c>
      <c r="E39" s="1083"/>
      <c r="F39" s="1053"/>
      <c r="G39" s="1043"/>
      <c r="H39" s="1045">
        <v>2817783</v>
      </c>
    </row>
    <row r="40" spans="1:8" x14ac:dyDescent="0.25">
      <c r="A40" s="1080"/>
      <c r="B40" s="1081"/>
      <c r="C40" s="1012" t="s">
        <v>220</v>
      </c>
      <c r="D40" s="1062"/>
      <c r="E40" s="1062"/>
      <c r="F40" s="1012"/>
      <c r="G40" s="1033"/>
      <c r="H40" s="1082">
        <f>SUM(H31:H39)</f>
        <v>50295890</v>
      </c>
    </row>
    <row r="41" spans="1:8" x14ac:dyDescent="0.25">
      <c r="A41" s="1077"/>
      <c r="B41" s="1011"/>
      <c r="C41" s="1009"/>
      <c r="D41" s="1053"/>
      <c r="E41" s="1053"/>
      <c r="F41" s="1009"/>
      <c r="G41" s="1043"/>
      <c r="H41" s="1047"/>
    </row>
    <row r="42" spans="1:8" x14ac:dyDescent="0.25">
      <c r="A42" s="1077">
        <v>2</v>
      </c>
      <c r="B42" s="1011" t="s">
        <v>210</v>
      </c>
      <c r="C42" s="1009" t="s">
        <v>194</v>
      </c>
      <c r="D42" s="1083">
        <v>3.9</v>
      </c>
      <c r="E42" s="1083"/>
      <c r="F42" s="1053">
        <v>3.9</v>
      </c>
      <c r="G42" s="999">
        <v>4308000</v>
      </c>
      <c r="H42" s="1045">
        <v>10626400</v>
      </c>
    </row>
    <row r="43" spans="1:8" x14ac:dyDescent="0.25">
      <c r="A43" s="1077">
        <v>2</v>
      </c>
      <c r="B43" s="1011" t="s">
        <v>210</v>
      </c>
      <c r="C43" s="1009" t="s">
        <v>195</v>
      </c>
      <c r="D43" s="1083">
        <v>2</v>
      </c>
      <c r="E43" s="1083"/>
      <c r="F43" s="1053">
        <f t="shared" ref="F43:F49" si="3">H43/G43</f>
        <v>1.3333333333333333</v>
      </c>
      <c r="G43" s="999">
        <v>1800000</v>
      </c>
      <c r="H43" s="1045">
        <v>2400000</v>
      </c>
    </row>
    <row r="44" spans="1:8" x14ac:dyDescent="0.25">
      <c r="A44" s="1077">
        <v>2</v>
      </c>
      <c r="B44" s="1011" t="s">
        <v>210</v>
      </c>
      <c r="C44" s="1009" t="s">
        <v>196</v>
      </c>
      <c r="D44" s="1083">
        <v>3.2</v>
      </c>
      <c r="E44" s="1083"/>
      <c r="F44" s="1053">
        <v>3.4</v>
      </c>
      <c r="G44" s="999">
        <v>4308000</v>
      </c>
      <c r="H44" s="1045">
        <v>4595200</v>
      </c>
    </row>
    <row r="45" spans="1:8" x14ac:dyDescent="0.25">
      <c r="A45" s="1077">
        <v>2</v>
      </c>
      <c r="B45" s="1011" t="s">
        <v>210</v>
      </c>
      <c r="C45" s="1009" t="s">
        <v>198</v>
      </c>
      <c r="D45" s="1053">
        <v>2</v>
      </c>
      <c r="E45" s="1053"/>
      <c r="F45" s="1053">
        <f t="shared" si="3"/>
        <v>0.66666666666666663</v>
      </c>
      <c r="G45" s="999">
        <v>1800000</v>
      </c>
      <c r="H45" s="1045">
        <v>1200000</v>
      </c>
    </row>
    <row r="46" spans="1:8" x14ac:dyDescent="0.25">
      <c r="A46" s="1077">
        <v>2</v>
      </c>
      <c r="B46" s="1011" t="s">
        <v>211</v>
      </c>
      <c r="C46" s="1009" t="s">
        <v>199</v>
      </c>
      <c r="D46" s="1053">
        <v>42</v>
      </c>
      <c r="E46" s="1053"/>
      <c r="F46" s="1053">
        <f t="shared" si="3"/>
        <v>28</v>
      </c>
      <c r="G46" s="1043">
        <v>80000</v>
      </c>
      <c r="H46" s="1045">
        <v>2240000</v>
      </c>
    </row>
    <row r="47" spans="1:8" x14ac:dyDescent="0.25">
      <c r="A47" s="1077">
        <v>2</v>
      </c>
      <c r="B47" s="1011" t="s">
        <v>211</v>
      </c>
      <c r="C47" s="1009" t="s">
        <v>200</v>
      </c>
      <c r="D47" s="1053">
        <v>38</v>
      </c>
      <c r="E47" s="1053"/>
      <c r="F47" s="1053">
        <f t="shared" si="3"/>
        <v>12.666666666666668</v>
      </c>
      <c r="G47" s="1043">
        <v>80000</v>
      </c>
      <c r="H47" s="1045">
        <f>D47*G47/3</f>
        <v>1013333.3333333334</v>
      </c>
    </row>
    <row r="48" spans="1:8" x14ac:dyDescent="0.25">
      <c r="A48" s="1077">
        <v>2</v>
      </c>
      <c r="B48" s="1011" t="s">
        <v>1104</v>
      </c>
      <c r="C48" s="1008" t="s">
        <v>663</v>
      </c>
      <c r="D48" s="1053">
        <v>1</v>
      </c>
      <c r="E48" s="1053"/>
      <c r="F48" s="1053">
        <v>1</v>
      </c>
      <c r="G48" s="1043">
        <v>384000</v>
      </c>
      <c r="H48" s="1045">
        <f>G48*D48</f>
        <v>384000</v>
      </c>
    </row>
    <row r="49" spans="1:8" x14ac:dyDescent="0.25">
      <c r="A49" s="1077">
        <v>2</v>
      </c>
      <c r="B49" s="1011" t="s">
        <v>214</v>
      </c>
      <c r="C49" s="1009" t="s">
        <v>215</v>
      </c>
      <c r="D49" s="1053"/>
      <c r="E49" s="1053"/>
      <c r="F49" s="1053">
        <f t="shared" si="3"/>
        <v>0.75517647058823534</v>
      </c>
      <c r="G49" s="1043">
        <v>1632000</v>
      </c>
      <c r="H49" s="1045">
        <v>1232448</v>
      </c>
    </row>
    <row r="50" spans="1:8" x14ac:dyDescent="0.25">
      <c r="A50" s="1077">
        <v>2</v>
      </c>
      <c r="B50" s="1011" t="s">
        <v>216</v>
      </c>
      <c r="C50" s="1009" t="s">
        <v>217</v>
      </c>
      <c r="D50" s="1053">
        <v>34</v>
      </c>
      <c r="E50" s="1053"/>
      <c r="F50" s="1053"/>
      <c r="G50" s="1043"/>
      <c r="H50" s="1045">
        <v>1792065</v>
      </c>
    </row>
    <row r="51" spans="1:8" x14ac:dyDescent="0.25">
      <c r="A51" s="1077"/>
      <c r="B51" s="1081"/>
      <c r="C51" s="1012" t="s">
        <v>221</v>
      </c>
      <c r="D51" s="1062"/>
      <c r="E51" s="1062"/>
      <c r="F51" s="1012"/>
      <c r="G51" s="1033"/>
      <c r="H51" s="1082">
        <f>SUM(H42:H50)</f>
        <v>25483446.333333332</v>
      </c>
    </row>
    <row r="52" spans="1:8" x14ac:dyDescent="0.25">
      <c r="A52" s="1077"/>
      <c r="B52" s="1011"/>
      <c r="C52" s="1009"/>
      <c r="D52" s="1053"/>
      <c r="E52" s="1053"/>
      <c r="F52" s="1009"/>
      <c r="G52" s="1043"/>
      <c r="H52" s="1047"/>
    </row>
    <row r="53" spans="1:8" ht="27.6" x14ac:dyDescent="0.25">
      <c r="A53" s="1084" t="s">
        <v>206</v>
      </c>
      <c r="B53" s="1085" t="s">
        <v>207</v>
      </c>
      <c r="C53" s="1086" t="s">
        <v>208</v>
      </c>
      <c r="D53" s="1010"/>
      <c r="E53" s="1010"/>
      <c r="F53" s="1087" t="s">
        <v>162</v>
      </c>
      <c r="G53" s="1088" t="s">
        <v>163</v>
      </c>
      <c r="H53" s="1089" t="s">
        <v>543</v>
      </c>
    </row>
    <row r="54" spans="1:8" x14ac:dyDescent="0.25">
      <c r="A54" s="1084">
        <v>2</v>
      </c>
      <c r="B54" s="1011" t="s">
        <v>804</v>
      </c>
      <c r="C54" s="1009" t="s">
        <v>1085</v>
      </c>
      <c r="D54" s="1010"/>
      <c r="E54" s="1010"/>
      <c r="F54" s="1087"/>
      <c r="G54" s="1088">
        <v>3141600</v>
      </c>
      <c r="H54" s="1054">
        <v>3141600</v>
      </c>
    </row>
    <row r="55" spans="1:8" x14ac:dyDescent="0.25">
      <c r="A55" s="1077">
        <v>2</v>
      </c>
      <c r="B55" s="1011" t="s">
        <v>214</v>
      </c>
      <c r="C55" s="1009" t="s">
        <v>222</v>
      </c>
      <c r="D55" s="1053">
        <v>794</v>
      </c>
      <c r="E55" s="1053"/>
      <c r="F55" s="1053">
        <f>H55/G55</f>
        <v>17.635576593137255</v>
      </c>
      <c r="G55" s="1043">
        <v>1632000</v>
      </c>
      <c r="H55" s="1047">
        <v>28781261</v>
      </c>
    </row>
    <row r="56" spans="1:8" x14ac:dyDescent="0.25">
      <c r="A56" s="1077">
        <v>2</v>
      </c>
      <c r="B56" s="1011" t="s">
        <v>216</v>
      </c>
      <c r="C56" s="1009" t="s">
        <v>217</v>
      </c>
      <c r="D56" s="1053">
        <v>794</v>
      </c>
      <c r="E56" s="1053"/>
      <c r="F56" s="1053"/>
      <c r="G56" s="1043"/>
      <c r="H56" s="1047">
        <v>20605971</v>
      </c>
    </row>
    <row r="57" spans="1:8" x14ac:dyDescent="0.25">
      <c r="A57" s="1077"/>
      <c r="B57" s="1011"/>
      <c r="C57" s="1009"/>
      <c r="D57" s="1053"/>
      <c r="E57" s="1053"/>
      <c r="F57" s="1053"/>
      <c r="G57" s="1043"/>
      <c r="H57" s="1047"/>
    </row>
    <row r="58" spans="1:8" x14ac:dyDescent="0.25">
      <c r="A58" s="1080"/>
      <c r="B58" s="1081"/>
      <c r="C58" s="1012" t="s">
        <v>223</v>
      </c>
      <c r="D58" s="1062"/>
      <c r="E58" s="1062"/>
      <c r="F58" s="1012"/>
      <c r="G58" s="1033"/>
      <c r="H58" s="1082">
        <f>H54+H55+H56</f>
        <v>52528832</v>
      </c>
    </row>
    <row r="59" spans="1:8" x14ac:dyDescent="0.25">
      <c r="A59" s="1080"/>
      <c r="B59" s="1081"/>
      <c r="C59" s="1012"/>
      <c r="D59" s="1062"/>
      <c r="E59" s="1062"/>
      <c r="F59" s="1012"/>
      <c r="G59" s="1033"/>
      <c r="H59" s="1082"/>
    </row>
    <row r="60" spans="1:8" x14ac:dyDescent="0.25">
      <c r="A60" s="1077"/>
      <c r="B60" s="1011"/>
      <c r="C60" s="1012"/>
      <c r="D60" s="1053"/>
      <c r="E60" s="1053"/>
      <c r="F60" s="1009"/>
      <c r="G60" s="1043"/>
      <c r="H60" s="1082"/>
    </row>
    <row r="61" spans="1:8" x14ac:dyDescent="0.25">
      <c r="A61" s="1077">
        <v>2</v>
      </c>
      <c r="B61" s="1011" t="s">
        <v>224</v>
      </c>
      <c r="C61" s="1009" t="s">
        <v>225</v>
      </c>
      <c r="D61" s="1053">
        <v>41</v>
      </c>
      <c r="E61" s="1053"/>
      <c r="F61" s="1009">
        <v>41</v>
      </c>
      <c r="G61" s="1043">
        <v>494100</v>
      </c>
      <c r="H61" s="1054">
        <v>20258100</v>
      </c>
    </row>
    <row r="62" spans="1:8" x14ac:dyDescent="0.25">
      <c r="A62" s="1077">
        <v>2</v>
      </c>
      <c r="B62" s="1011" t="s">
        <v>214</v>
      </c>
      <c r="C62" s="1009" t="s">
        <v>226</v>
      </c>
      <c r="D62" s="1053">
        <v>33</v>
      </c>
      <c r="E62" s="1053"/>
      <c r="F62" s="1038">
        <f>H62/G62</f>
        <v>0.73296568627450975</v>
      </c>
      <c r="G62" s="1043">
        <v>1632000</v>
      </c>
      <c r="H62" s="1047">
        <v>1196200</v>
      </c>
    </row>
    <row r="63" spans="1:8" x14ac:dyDescent="0.25">
      <c r="A63" s="1077">
        <v>2</v>
      </c>
      <c r="B63" s="1011" t="s">
        <v>216</v>
      </c>
      <c r="C63" s="1009" t="s">
        <v>217</v>
      </c>
      <c r="D63" s="1053">
        <v>33</v>
      </c>
      <c r="E63" s="1053"/>
      <c r="F63" s="1038"/>
      <c r="G63" s="1043"/>
      <c r="H63" s="1047">
        <v>1842419</v>
      </c>
    </row>
    <row r="64" spans="1:8" ht="27.6" x14ac:dyDescent="0.25">
      <c r="A64" s="1077">
        <v>2</v>
      </c>
      <c r="B64" s="1011" t="s">
        <v>1119</v>
      </c>
      <c r="C64" s="1058" t="s">
        <v>1118</v>
      </c>
      <c r="D64" s="1053">
        <v>3</v>
      </c>
      <c r="E64" s="1053"/>
      <c r="F64" s="1038">
        <v>3</v>
      </c>
      <c r="G64" s="1043">
        <v>1508760</v>
      </c>
      <c r="H64" s="1047">
        <v>4526280</v>
      </c>
    </row>
    <row r="65" spans="1:8" x14ac:dyDescent="0.25">
      <c r="A65" s="1090"/>
      <c r="B65" s="1001"/>
      <c r="C65" s="1012" t="s">
        <v>227</v>
      </c>
      <c r="D65" s="1062"/>
      <c r="E65" s="1062"/>
      <c r="F65" s="1012"/>
      <c r="G65" s="1033"/>
      <c r="H65" s="1082">
        <f>SUM(H61:H64)</f>
        <v>27822999</v>
      </c>
    </row>
    <row r="66" spans="1:8" x14ac:dyDescent="0.25">
      <c r="A66" s="1077"/>
      <c r="B66" s="1011"/>
      <c r="C66" s="1009"/>
      <c r="D66" s="1053"/>
      <c r="E66" s="1053"/>
      <c r="F66" s="1009"/>
      <c r="G66" s="1091"/>
      <c r="H66" s="1092"/>
    </row>
    <row r="67" spans="1:8" x14ac:dyDescent="0.25">
      <c r="A67" s="1093"/>
      <c r="B67" s="1055"/>
      <c r="C67" s="1055"/>
      <c r="D67" s="1083"/>
      <c r="E67" s="1083"/>
      <c r="F67" s="1055"/>
      <c r="G67" s="1055"/>
      <c r="H67" s="1064"/>
    </row>
    <row r="68" spans="1:8" x14ac:dyDescent="0.25">
      <c r="A68" s="1077">
        <v>2</v>
      </c>
      <c r="B68" s="1011" t="s">
        <v>228</v>
      </c>
      <c r="C68" s="1012" t="s">
        <v>229</v>
      </c>
      <c r="D68" s="1062"/>
      <c r="E68" s="1062"/>
      <c r="F68" s="1094"/>
      <c r="G68" s="1033"/>
      <c r="H68" s="1095"/>
    </row>
    <row r="69" spans="1:8" ht="14.4" x14ac:dyDescent="0.3">
      <c r="A69" s="1077">
        <v>2</v>
      </c>
      <c r="B69" s="1011" t="s">
        <v>1091</v>
      </c>
      <c r="C69" s="1059" t="s">
        <v>1086</v>
      </c>
      <c r="D69" s="1063"/>
      <c r="E69" s="1063"/>
      <c r="F69" s="1038">
        <f>H69/G69</f>
        <v>7.6</v>
      </c>
      <c r="G69" s="999">
        <v>3000000</v>
      </c>
      <c r="H69" s="1054">
        <v>22800000</v>
      </c>
    </row>
    <row r="70" spans="1:8" ht="14.4" x14ac:dyDescent="0.3">
      <c r="A70" s="1077">
        <v>2</v>
      </c>
      <c r="B70" s="1011" t="s">
        <v>1092</v>
      </c>
      <c r="C70" s="1059" t="s">
        <v>1087</v>
      </c>
      <c r="D70" s="1063"/>
      <c r="E70" s="1063"/>
      <c r="F70" s="1038">
        <f>H70/G70</f>
        <v>3.7</v>
      </c>
      <c r="G70" s="999">
        <v>3000000</v>
      </c>
      <c r="H70" s="1054">
        <v>11100000</v>
      </c>
    </row>
    <row r="71" spans="1:8" x14ac:dyDescent="0.25">
      <c r="A71" s="1077">
        <v>2</v>
      </c>
      <c r="B71" s="1011" t="s">
        <v>230</v>
      </c>
      <c r="C71" s="1009" t="s">
        <v>182</v>
      </c>
      <c r="D71" s="1043">
        <v>100</v>
      </c>
      <c r="E71" s="1063"/>
      <c r="F71" s="1043">
        <v>100</v>
      </c>
      <c r="G71" s="999">
        <v>55360</v>
      </c>
      <c r="H71" s="1054">
        <v>5536000</v>
      </c>
    </row>
    <row r="72" spans="1:8" x14ac:dyDescent="0.25">
      <c r="A72" s="1077">
        <v>2</v>
      </c>
      <c r="B72" s="1011" t="s">
        <v>231</v>
      </c>
      <c r="C72" s="1009" t="s">
        <v>183</v>
      </c>
      <c r="D72" s="1043">
        <v>35</v>
      </c>
      <c r="E72" s="1063"/>
      <c r="F72" s="1043">
        <v>35</v>
      </c>
      <c r="G72" s="999">
        <v>188500</v>
      </c>
      <c r="H72" s="1054">
        <f>G72*F72</f>
        <v>6597500</v>
      </c>
    </row>
    <row r="73" spans="1:8" x14ac:dyDescent="0.25">
      <c r="A73" s="1077">
        <v>2</v>
      </c>
      <c r="B73" s="1011" t="s">
        <v>232</v>
      </c>
      <c r="C73" s="1096" t="s">
        <v>184</v>
      </c>
      <c r="D73" s="1043">
        <v>43</v>
      </c>
      <c r="E73" s="1063"/>
      <c r="F73" s="1043">
        <v>43</v>
      </c>
      <c r="G73" s="1044">
        <v>163500</v>
      </c>
      <c r="H73" s="1054">
        <f>G73*F73</f>
        <v>7030500</v>
      </c>
    </row>
    <row r="74" spans="1:8" ht="14.4" x14ac:dyDescent="0.3">
      <c r="A74" s="1077">
        <v>2</v>
      </c>
      <c r="B74" s="1011" t="s">
        <v>233</v>
      </c>
      <c r="C74" s="1097" t="s">
        <v>185</v>
      </c>
      <c r="D74" s="1060"/>
      <c r="E74" s="1098"/>
      <c r="F74" s="1060"/>
      <c r="G74" s="1061"/>
      <c r="H74" s="1099">
        <f>H75+H76+H77</f>
        <v>17600000</v>
      </c>
    </row>
    <row r="75" spans="1:8" x14ac:dyDescent="0.25">
      <c r="A75" s="1077">
        <v>2</v>
      </c>
      <c r="B75" s="1011" t="s">
        <v>233</v>
      </c>
      <c r="C75" s="1009" t="s">
        <v>186</v>
      </c>
      <c r="D75" s="1043">
        <v>15</v>
      </c>
      <c r="E75" s="1063"/>
      <c r="F75" s="1043">
        <v>15</v>
      </c>
      <c r="G75" s="999">
        <v>550000</v>
      </c>
      <c r="H75" s="1054">
        <f>G75*F75</f>
        <v>8250000</v>
      </c>
    </row>
    <row r="76" spans="1:8" ht="27.6" x14ac:dyDescent="0.25">
      <c r="A76" s="1077">
        <v>2</v>
      </c>
      <c r="B76" s="1011" t="s">
        <v>233</v>
      </c>
      <c r="C76" s="1096" t="s">
        <v>187</v>
      </c>
      <c r="D76" s="1043">
        <v>25</v>
      </c>
      <c r="E76" s="1063"/>
      <c r="F76" s="1043">
        <v>25</v>
      </c>
      <c r="G76" s="999">
        <v>220000</v>
      </c>
      <c r="H76" s="1054">
        <f>G76*F76</f>
        <v>5500000</v>
      </c>
    </row>
    <row r="77" spans="1:8" x14ac:dyDescent="0.25">
      <c r="A77" s="1077">
        <v>2</v>
      </c>
      <c r="B77" s="1011" t="s">
        <v>233</v>
      </c>
      <c r="C77" s="1008" t="s">
        <v>662</v>
      </c>
      <c r="D77" s="1043">
        <v>7</v>
      </c>
      <c r="E77" s="1063"/>
      <c r="F77" s="1043">
        <v>7</v>
      </c>
      <c r="G77" s="999">
        <v>550000</v>
      </c>
      <c r="H77" s="1054">
        <f>G77*F77</f>
        <v>3850000</v>
      </c>
    </row>
    <row r="78" spans="1:8" x14ac:dyDescent="0.25">
      <c r="A78" s="1080"/>
      <c r="B78" s="1081"/>
      <c r="C78" s="1012" t="s">
        <v>234</v>
      </c>
      <c r="D78" s="1100"/>
      <c r="E78" s="1100"/>
      <c r="F78" s="1033"/>
      <c r="G78" s="1034"/>
      <c r="H78" s="1052">
        <f>H69+H70+H71+H72+H73+H74</f>
        <v>70664000</v>
      </c>
    </row>
    <row r="79" spans="1:8" x14ac:dyDescent="0.25">
      <c r="A79" s="1077"/>
      <c r="B79" s="1011"/>
      <c r="C79" s="1012"/>
      <c r="D79" s="1100"/>
      <c r="E79" s="1100"/>
      <c r="F79" s="1012"/>
      <c r="G79" s="1033"/>
      <c r="H79" s="1082"/>
    </row>
    <row r="80" spans="1:8" x14ac:dyDescent="0.25">
      <c r="A80" s="1077">
        <v>2</v>
      </c>
      <c r="B80" s="1011" t="s">
        <v>235</v>
      </c>
      <c r="C80" s="1009" t="s">
        <v>236</v>
      </c>
      <c r="D80" s="1062">
        <v>39.36</v>
      </c>
      <c r="E80" s="1100"/>
      <c r="F80" s="1009">
        <v>39.36</v>
      </c>
      <c r="G80" s="1033">
        <v>4580000</v>
      </c>
      <c r="H80" s="1054">
        <f>G80*F80</f>
        <v>180268800</v>
      </c>
    </row>
    <row r="81" spans="1:8" x14ac:dyDescent="0.25">
      <c r="A81" s="1080"/>
      <c r="B81" s="1101"/>
      <c r="C81" s="1012" t="s">
        <v>237</v>
      </c>
      <c r="D81" s="1100"/>
      <c r="E81" s="1100"/>
      <c r="F81" s="1012"/>
      <c r="G81" s="1033"/>
      <c r="H81" s="1052">
        <f>H80</f>
        <v>180268800</v>
      </c>
    </row>
    <row r="82" spans="1:8" x14ac:dyDescent="0.25">
      <c r="A82" s="1077"/>
      <c r="B82" s="1102"/>
      <c r="C82" s="1012"/>
      <c r="D82" s="1100"/>
      <c r="E82" s="1100"/>
      <c r="F82" s="1009"/>
      <c r="G82" s="1033"/>
      <c r="H82" s="1052"/>
    </row>
    <row r="83" spans="1:8" x14ac:dyDescent="0.25">
      <c r="A83" s="1077">
        <v>2</v>
      </c>
      <c r="B83" s="1102" t="s">
        <v>238</v>
      </c>
      <c r="C83" s="1009" t="s">
        <v>239</v>
      </c>
      <c r="D83" s="1063">
        <v>13903</v>
      </c>
      <c r="E83" s="1063"/>
      <c r="F83" s="1009">
        <v>13903</v>
      </c>
      <c r="G83" s="1043">
        <v>1140</v>
      </c>
      <c r="H83" s="1054">
        <f>D83*G83</f>
        <v>15849420</v>
      </c>
    </row>
    <row r="84" spans="1:8" x14ac:dyDescent="0.25">
      <c r="A84" s="1080"/>
      <c r="B84" s="1101"/>
      <c r="C84" s="1012" t="s">
        <v>542</v>
      </c>
      <c r="D84" s="1062"/>
      <c r="E84" s="1062"/>
      <c r="F84" s="1012"/>
      <c r="G84" s="1033"/>
      <c r="H84" s="1052">
        <f>H83</f>
        <v>15849420</v>
      </c>
    </row>
    <row r="85" spans="1:8" x14ac:dyDescent="0.25">
      <c r="A85" s="1080"/>
      <c r="B85" s="1101"/>
      <c r="C85" s="1012"/>
      <c r="D85" s="1062"/>
      <c r="E85" s="1062"/>
      <c r="F85" s="1012"/>
      <c r="G85" s="1033"/>
      <c r="H85" s="1052"/>
    </row>
    <row r="86" spans="1:8" x14ac:dyDescent="0.25">
      <c r="A86" s="1080"/>
      <c r="B86" s="1011"/>
      <c r="C86" s="1009"/>
      <c r="D86" s="1053"/>
      <c r="E86" s="1053"/>
      <c r="F86" s="1009"/>
      <c r="G86" s="1043"/>
      <c r="H86" s="1054"/>
    </row>
    <row r="87" spans="1:8" x14ac:dyDescent="0.25">
      <c r="A87" s="1077">
        <v>2</v>
      </c>
      <c r="B87" s="1102" t="s">
        <v>661</v>
      </c>
      <c r="C87" s="1012" t="s">
        <v>660</v>
      </c>
      <c r="D87" s="1062"/>
      <c r="E87" s="1062"/>
      <c r="F87" s="1009"/>
      <c r="G87" s="1033"/>
      <c r="H87" s="1052"/>
    </row>
    <row r="88" spans="1:8" ht="27.6" x14ac:dyDescent="0.25">
      <c r="A88" s="1077">
        <v>2</v>
      </c>
      <c r="B88" s="1011" t="s">
        <v>240</v>
      </c>
      <c r="C88" s="252" t="s">
        <v>659</v>
      </c>
      <c r="D88" s="1053"/>
      <c r="E88" s="1053"/>
      <c r="F88" s="1009"/>
      <c r="G88" s="1043"/>
      <c r="H88" s="1052"/>
    </row>
    <row r="89" spans="1:8" x14ac:dyDescent="0.25">
      <c r="A89" s="1077">
        <v>2</v>
      </c>
      <c r="B89" s="1011" t="s">
        <v>241</v>
      </c>
      <c r="C89" s="1012" t="s">
        <v>242</v>
      </c>
      <c r="D89" s="1062"/>
      <c r="E89" s="1062"/>
      <c r="F89" s="1012"/>
      <c r="G89" s="1033"/>
      <c r="H89" s="1052">
        <f>H90+H91+H92+H93</f>
        <v>0</v>
      </c>
    </row>
    <row r="90" spans="1:8" x14ac:dyDescent="0.25">
      <c r="A90" s="1077">
        <v>2</v>
      </c>
      <c r="B90" s="1011" t="s">
        <v>243</v>
      </c>
      <c r="C90" s="1009" t="s">
        <v>166</v>
      </c>
      <c r="D90" s="1062"/>
      <c r="E90" s="1062"/>
      <c r="F90" s="1012"/>
      <c r="G90" s="1033"/>
      <c r="H90" s="1054">
        <v>0</v>
      </c>
    </row>
    <row r="91" spans="1:8" x14ac:dyDescent="0.25">
      <c r="A91" s="1077">
        <v>2</v>
      </c>
      <c r="B91" s="1011" t="s">
        <v>244</v>
      </c>
      <c r="C91" s="1009" t="s">
        <v>168</v>
      </c>
      <c r="D91" s="1053"/>
      <c r="E91" s="1053"/>
      <c r="F91" s="1009"/>
      <c r="G91" s="999"/>
      <c r="H91" s="1054">
        <v>0</v>
      </c>
    </row>
    <row r="92" spans="1:8" x14ac:dyDescent="0.25">
      <c r="A92" s="1077">
        <v>2</v>
      </c>
      <c r="B92" s="1011" t="s">
        <v>245</v>
      </c>
      <c r="C92" s="1009" t="s">
        <v>169</v>
      </c>
      <c r="D92" s="1053"/>
      <c r="E92" s="1053"/>
      <c r="F92" s="1009"/>
      <c r="G92" s="1043"/>
      <c r="H92" s="1054">
        <v>0</v>
      </c>
    </row>
    <row r="93" spans="1:8" x14ac:dyDescent="0.25">
      <c r="A93" s="1077">
        <v>2</v>
      </c>
      <c r="B93" s="1011" t="s">
        <v>246</v>
      </c>
      <c r="C93" s="1009" t="s">
        <v>170</v>
      </c>
      <c r="D93" s="1053"/>
      <c r="E93" s="1053"/>
      <c r="F93" s="1043"/>
      <c r="G93" s="1079"/>
      <c r="H93" s="1054">
        <v>0</v>
      </c>
    </row>
    <row r="94" spans="1:8" x14ac:dyDescent="0.25">
      <c r="A94" s="1077">
        <v>2</v>
      </c>
      <c r="B94" s="1011" t="s">
        <v>658</v>
      </c>
      <c r="C94" s="1009" t="s">
        <v>657</v>
      </c>
      <c r="D94" s="1053"/>
      <c r="E94" s="1053"/>
      <c r="F94" s="1043"/>
      <c r="G94" s="1079"/>
      <c r="H94" s="1054">
        <v>0</v>
      </c>
    </row>
    <row r="95" spans="1:8" x14ac:dyDescent="0.25">
      <c r="A95" s="1077">
        <v>2</v>
      </c>
      <c r="B95" s="1011" t="s">
        <v>247</v>
      </c>
      <c r="C95" s="1009" t="s">
        <v>204</v>
      </c>
      <c r="D95" s="1053"/>
      <c r="E95" s="1053"/>
      <c r="F95" s="1043"/>
      <c r="G95" s="1079"/>
      <c r="H95" s="1054">
        <v>0</v>
      </c>
    </row>
    <row r="96" spans="1:8" x14ac:dyDescent="0.25">
      <c r="A96" s="1077">
        <v>2</v>
      </c>
      <c r="B96" s="1011" t="s">
        <v>656</v>
      </c>
      <c r="C96" s="1009" t="s">
        <v>203</v>
      </c>
      <c r="D96" s="1083"/>
      <c r="E96" s="1083"/>
      <c r="F96" s="1043"/>
      <c r="G96" s="1103"/>
      <c r="H96" s="1045">
        <v>396489051</v>
      </c>
    </row>
    <row r="97" spans="1:8" x14ac:dyDescent="0.25">
      <c r="A97" s="1077">
        <v>2</v>
      </c>
      <c r="B97" s="1011" t="s">
        <v>210</v>
      </c>
      <c r="C97" s="1009" t="s">
        <v>197</v>
      </c>
      <c r="D97" s="1053"/>
      <c r="E97" s="1053"/>
      <c r="F97" s="1009"/>
      <c r="G97" s="1043"/>
      <c r="H97" s="1054">
        <v>1337000</v>
      </c>
    </row>
    <row r="98" spans="1:8" x14ac:dyDescent="0.25">
      <c r="A98" s="1077">
        <v>2</v>
      </c>
      <c r="B98" s="1011" t="s">
        <v>1093</v>
      </c>
      <c r="C98" s="1009" t="s">
        <v>1094</v>
      </c>
      <c r="D98" s="1053">
        <v>37</v>
      </c>
      <c r="E98" s="1053"/>
      <c r="F98" s="1009"/>
      <c r="G98" s="1043"/>
      <c r="H98" s="1054">
        <v>924882</v>
      </c>
    </row>
    <row r="99" spans="1:8" x14ac:dyDescent="0.25">
      <c r="A99" s="1077">
        <v>2</v>
      </c>
      <c r="B99" s="1011" t="s">
        <v>1120</v>
      </c>
      <c r="C99" s="1041" t="s">
        <v>1117</v>
      </c>
      <c r="D99" s="1053"/>
      <c r="E99" s="1053"/>
      <c r="F99" s="1009"/>
      <c r="G99" s="1043"/>
      <c r="H99" s="1054">
        <v>1082294</v>
      </c>
    </row>
    <row r="100" spans="1:8" x14ac:dyDescent="0.25">
      <c r="A100" s="1093"/>
      <c r="B100" s="1055"/>
      <c r="C100" s="1012" t="s">
        <v>248</v>
      </c>
      <c r="D100" s="1083"/>
      <c r="E100" s="1083"/>
      <c r="F100" s="1055"/>
      <c r="G100" s="1055"/>
      <c r="H100" s="1049">
        <f>H89+H97+H88+H86+H96+H87+H98+H99</f>
        <v>399833227</v>
      </c>
    </row>
    <row r="101" spans="1:8" x14ac:dyDescent="0.25">
      <c r="A101" s="1093"/>
      <c r="B101" s="1055"/>
      <c r="C101" s="1012"/>
      <c r="D101" s="1083"/>
      <c r="E101" s="1083"/>
      <c r="F101" s="1055"/>
      <c r="G101" s="1055"/>
      <c r="H101" s="1049"/>
    </row>
    <row r="102" spans="1:8" x14ac:dyDescent="0.25">
      <c r="A102" s="1093"/>
      <c r="B102" s="1055"/>
      <c r="C102" s="1012"/>
      <c r="D102" s="1083"/>
      <c r="E102" s="1083"/>
      <c r="F102" s="1055"/>
      <c r="G102" s="1055"/>
      <c r="H102" s="1049"/>
    </row>
    <row r="103" spans="1:8" x14ac:dyDescent="0.25">
      <c r="A103" s="1077"/>
      <c r="B103" s="1011"/>
      <c r="C103" s="1009"/>
      <c r="D103" s="1083"/>
      <c r="E103" s="1083"/>
      <c r="F103" s="1043"/>
      <c r="G103" s="1044"/>
      <c r="H103" s="1045"/>
    </row>
    <row r="104" spans="1:8" x14ac:dyDescent="0.25">
      <c r="A104" s="1077"/>
      <c r="B104" s="1011"/>
      <c r="C104" s="1009"/>
      <c r="D104" s="1083"/>
      <c r="E104" s="1083"/>
      <c r="F104" s="1043"/>
      <c r="G104" s="1044"/>
      <c r="H104" s="1045"/>
    </row>
    <row r="105" spans="1:8" x14ac:dyDescent="0.25">
      <c r="A105" s="1077"/>
      <c r="B105" s="1011"/>
      <c r="C105" s="1009"/>
      <c r="D105" s="1053"/>
      <c r="E105" s="1053"/>
      <c r="F105" s="1009"/>
      <c r="G105" s="1043"/>
      <c r="H105" s="1047"/>
    </row>
    <row r="106" spans="1:8" ht="14.4" thickBot="1" x14ac:dyDescent="0.3">
      <c r="A106" s="1104"/>
      <c r="B106" s="1105"/>
      <c r="C106" s="1106" t="s">
        <v>249</v>
      </c>
      <c r="D106" s="1107"/>
      <c r="E106" s="1107"/>
      <c r="F106" s="1108"/>
      <c r="G106" s="1109"/>
      <c r="H106" s="1069">
        <f>H16+H29+H40+H51+H58+H78+H81+H100+H65+H102+H84</f>
        <v>1041539253.3333333</v>
      </c>
    </row>
  </sheetData>
  <pageMargins left="0.7" right="0.7" top="0.75" bottom="0.75" header="0.3" footer="0.3"/>
  <pageSetup paperSize="9" scale="60" orientation="portrait" r:id="rId1"/>
  <headerFooter>
    <oddHeader>&amp;C&amp;"Arial,Félkövér"ÁLLAMI TÁMOGATÁSOK INTÉZMÉNYENKÉNT 2016. ÉV
2/c. melléklet
a 8/2016. (II.26.) rendelethez</oddHeader>
  </headerFooter>
  <rowBreaks count="1" manualBreakCount="1">
    <brk id="5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BA24"/>
  <sheetViews>
    <sheetView view="pageLayout" topLeftCell="N1" zoomScaleNormal="80" zoomScaleSheetLayoutView="89" workbookViewId="0">
      <selection activeCell="X5" sqref="X5"/>
    </sheetView>
  </sheetViews>
  <sheetFormatPr defaultColWidth="9.109375" defaultRowHeight="13.2" x14ac:dyDescent="0.25"/>
  <cols>
    <col min="1" max="1" width="22.5546875" style="111" customWidth="1"/>
    <col min="2" max="4" width="13.6640625" style="111" customWidth="1"/>
    <col min="5" max="7" width="13.109375" style="111" customWidth="1"/>
    <col min="8" max="10" width="14.33203125" style="111" customWidth="1"/>
    <col min="11" max="11" width="22.88671875" style="111" customWidth="1"/>
    <col min="12" max="14" width="13.109375" style="111" customWidth="1"/>
    <col min="15" max="17" width="14" style="111" customWidth="1"/>
    <col min="18" max="20" width="13.88671875" style="111" customWidth="1"/>
    <col min="21" max="21" width="13.109375" style="111" customWidth="1"/>
    <col min="22" max="23" width="14.109375" style="111" customWidth="1"/>
    <col min="24" max="24" width="11.44140625" style="111" customWidth="1"/>
    <col min="25" max="25" width="19" style="111" customWidth="1"/>
    <col min="26" max="26" width="10.6640625" style="111" customWidth="1"/>
    <col min="27" max="16384" width="9.109375" style="111"/>
  </cols>
  <sheetData>
    <row r="1" spans="1:51" ht="12.75" customHeight="1" x14ac:dyDescent="0.25">
      <c r="A1" s="1441"/>
      <c r="B1" s="1441"/>
      <c r="C1" s="1441"/>
      <c r="D1" s="1441"/>
      <c r="E1" s="1441"/>
      <c r="F1" s="1441"/>
      <c r="G1" s="1441"/>
      <c r="H1" s="1441"/>
      <c r="I1" s="1441"/>
      <c r="J1" s="1441"/>
      <c r="K1" s="1441"/>
      <c r="L1" s="1441"/>
      <c r="M1" s="1"/>
      <c r="N1" s="1"/>
      <c r="O1" s="1442"/>
      <c r="P1" s="1442"/>
      <c r="Q1" s="1442"/>
      <c r="R1" s="1442"/>
      <c r="S1" s="1442"/>
      <c r="T1" s="1442"/>
      <c r="U1" s="1442"/>
      <c r="V1" s="1442"/>
      <c r="W1" s="1442"/>
    </row>
    <row r="2" spans="1:51" ht="12.75" customHeight="1" x14ac:dyDescent="0.25">
      <c r="A2" s="1441"/>
      <c r="B2" s="1441"/>
      <c r="C2" s="1441"/>
      <c r="D2" s="1441"/>
      <c r="E2" s="1441"/>
      <c r="F2" s="1441"/>
      <c r="G2" s="1441"/>
      <c r="H2" s="1441"/>
      <c r="I2" s="1441"/>
      <c r="J2" s="1441"/>
      <c r="K2" s="1441"/>
      <c r="L2" s="1441"/>
      <c r="M2" s="1"/>
      <c r="N2" s="1"/>
      <c r="O2" s="1442"/>
      <c r="P2" s="1442"/>
      <c r="Q2" s="1442"/>
      <c r="R2" s="1442"/>
      <c r="S2" s="1442"/>
      <c r="T2" s="1442"/>
      <c r="U2" s="1442"/>
      <c r="V2" s="1442"/>
      <c r="W2" s="1442"/>
    </row>
    <row r="3" spans="1:51" x14ac:dyDescent="0.25">
      <c r="L3" s="148"/>
      <c r="M3" s="148"/>
      <c r="N3" s="148"/>
      <c r="V3" s="148"/>
      <c r="W3" s="148"/>
    </row>
    <row r="4" spans="1:51" x14ac:dyDescent="0.25">
      <c r="L4" s="148"/>
      <c r="M4" s="148"/>
      <c r="N4" s="148"/>
      <c r="V4" s="148"/>
      <c r="W4" s="148"/>
    </row>
    <row r="5" spans="1:51" ht="13.8" thickBot="1" x14ac:dyDescent="0.3">
      <c r="L5" s="148"/>
      <c r="M5" s="148"/>
      <c r="N5" s="148"/>
      <c r="V5" s="148"/>
      <c r="W5" s="148"/>
    </row>
    <row r="6" spans="1:51" s="150" customFormat="1" ht="32.25" customHeight="1" x14ac:dyDescent="0.25">
      <c r="A6" s="1115"/>
      <c r="B6" s="1443" t="s">
        <v>644</v>
      </c>
      <c r="C6" s="1443"/>
      <c r="D6" s="1443"/>
      <c r="E6" s="1443" t="s">
        <v>250</v>
      </c>
      <c r="F6" s="1443"/>
      <c r="G6" s="1443"/>
      <c r="H6" s="1443" t="s">
        <v>251</v>
      </c>
      <c r="I6" s="1443"/>
      <c r="J6" s="1444"/>
      <c r="K6" s="1121"/>
      <c r="L6" s="1443" t="s">
        <v>252</v>
      </c>
      <c r="M6" s="1443"/>
      <c r="N6" s="1443"/>
      <c r="O6" s="1443" t="s">
        <v>253</v>
      </c>
      <c r="P6" s="1443"/>
      <c r="Q6" s="1443"/>
      <c r="R6" s="1443" t="s">
        <v>254</v>
      </c>
      <c r="S6" s="1443"/>
      <c r="T6" s="1443"/>
      <c r="U6" s="1439" t="s">
        <v>255</v>
      </c>
      <c r="V6" s="1439"/>
      <c r="W6" s="1440"/>
    </row>
    <row r="7" spans="1:51" s="151" customFormat="1" ht="63.75" customHeight="1" x14ac:dyDescent="0.25">
      <c r="A7" s="627" t="s">
        <v>643</v>
      </c>
      <c r="B7" s="1112" t="s">
        <v>749</v>
      </c>
      <c r="C7" s="1112" t="s">
        <v>1077</v>
      </c>
      <c r="D7" s="1112" t="s">
        <v>1078</v>
      </c>
      <c r="E7" s="1112" t="s">
        <v>749</v>
      </c>
      <c r="F7" s="1112" t="s">
        <v>1077</v>
      </c>
      <c r="G7" s="1112" t="s">
        <v>1078</v>
      </c>
      <c r="H7" s="1112" t="s">
        <v>749</v>
      </c>
      <c r="I7" s="1112" t="s">
        <v>1077</v>
      </c>
      <c r="J7" s="1116" t="s">
        <v>1078</v>
      </c>
      <c r="K7" s="1122" t="s">
        <v>208</v>
      </c>
      <c r="L7" s="1112" t="s">
        <v>749</v>
      </c>
      <c r="M7" s="1112" t="s">
        <v>1077</v>
      </c>
      <c r="N7" s="1112" t="s">
        <v>1078</v>
      </c>
      <c r="O7" s="1112" t="s">
        <v>749</v>
      </c>
      <c r="P7" s="1112" t="s">
        <v>1077</v>
      </c>
      <c r="Q7" s="1112" t="s">
        <v>1078</v>
      </c>
      <c r="R7" s="1112" t="s">
        <v>749</v>
      </c>
      <c r="S7" s="1112" t="s">
        <v>1077</v>
      </c>
      <c r="T7" s="1112" t="s">
        <v>1078</v>
      </c>
      <c r="U7" s="1112" t="s">
        <v>749</v>
      </c>
      <c r="V7" s="1112" t="s">
        <v>1077</v>
      </c>
      <c r="W7" s="1116" t="s">
        <v>1078</v>
      </c>
    </row>
    <row r="8" spans="1:51" ht="20.100000000000001" customHeight="1" x14ac:dyDescent="0.25">
      <c r="A8" s="637" t="s">
        <v>256</v>
      </c>
      <c r="B8" s="460">
        <v>20696</v>
      </c>
      <c r="C8" s="460">
        <f>21370+842</f>
        <v>22212</v>
      </c>
      <c r="D8" s="460">
        <v>23890</v>
      </c>
      <c r="E8" s="461">
        <v>25398</v>
      </c>
      <c r="F8" s="461">
        <f>27017-842</f>
        <v>26175</v>
      </c>
      <c r="G8" s="460">
        <f>22284+800</f>
        <v>23084</v>
      </c>
      <c r="H8" s="460">
        <f t="shared" ref="H8:J15" si="0">SUM(B8+E8)</f>
        <v>46094</v>
      </c>
      <c r="I8" s="460">
        <f t="shared" si="0"/>
        <v>48387</v>
      </c>
      <c r="J8" s="638">
        <f t="shared" si="0"/>
        <v>46974</v>
      </c>
      <c r="K8" s="1123" t="s">
        <v>256</v>
      </c>
      <c r="L8" s="460">
        <v>23330</v>
      </c>
      <c r="M8" s="460">
        <v>24365</v>
      </c>
      <c r="N8" s="460">
        <v>24855</v>
      </c>
      <c r="O8" s="460"/>
      <c r="P8" s="460">
        <v>1949</v>
      </c>
      <c r="Q8" s="460"/>
      <c r="R8" s="466"/>
      <c r="S8" s="466"/>
      <c r="T8" s="460"/>
      <c r="U8" s="461">
        <f t="shared" ref="U8:W13" si="1">H8+L8+O8+R8</f>
        <v>69424</v>
      </c>
      <c r="V8" s="461">
        <f t="shared" si="1"/>
        <v>74701</v>
      </c>
      <c r="W8" s="1117">
        <f t="shared" si="1"/>
        <v>71829</v>
      </c>
    </row>
    <row r="9" spans="1:51" ht="20.100000000000001" customHeight="1" x14ac:dyDescent="0.25">
      <c r="A9" s="637" t="s">
        <v>257</v>
      </c>
      <c r="B9" s="460">
        <v>18437</v>
      </c>
      <c r="C9" s="460">
        <f>19493+852</f>
        <v>20345</v>
      </c>
      <c r="D9" s="460">
        <v>20843</v>
      </c>
      <c r="E9" s="461">
        <v>20114</v>
      </c>
      <c r="F9" s="461">
        <f>24168-852</f>
        <v>23316</v>
      </c>
      <c r="G9" s="460">
        <f>18500+800</f>
        <v>19300</v>
      </c>
      <c r="H9" s="460">
        <f t="shared" si="0"/>
        <v>38551</v>
      </c>
      <c r="I9" s="460">
        <f t="shared" ref="I9:I13" si="2">SUM(C9+F9)</f>
        <v>43661</v>
      </c>
      <c r="J9" s="638">
        <f t="shared" ref="J9:J13" si="3">SUM(D9+G9)</f>
        <v>40143</v>
      </c>
      <c r="K9" s="1123" t="s">
        <v>257</v>
      </c>
      <c r="L9" s="460">
        <v>21198</v>
      </c>
      <c r="M9" s="460">
        <v>22804</v>
      </c>
      <c r="N9" s="460">
        <v>23321</v>
      </c>
      <c r="O9" s="460"/>
      <c r="P9" s="460">
        <v>2194</v>
      </c>
      <c r="Q9" s="460"/>
      <c r="R9" s="466"/>
      <c r="S9" s="466"/>
      <c r="T9" s="460"/>
      <c r="U9" s="461">
        <f t="shared" si="1"/>
        <v>59749</v>
      </c>
      <c r="V9" s="461">
        <f t="shared" si="1"/>
        <v>68659</v>
      </c>
      <c r="W9" s="1117">
        <f t="shared" si="1"/>
        <v>63464</v>
      </c>
    </row>
    <row r="10" spans="1:51" s="116" customFormat="1" ht="22.5" customHeight="1" x14ac:dyDescent="0.25">
      <c r="A10" s="639" t="s">
        <v>258</v>
      </c>
      <c r="B10" s="460">
        <v>1303</v>
      </c>
      <c r="C10" s="460">
        <f>1336+44</f>
        <v>1380</v>
      </c>
      <c r="D10" s="460">
        <v>2231</v>
      </c>
      <c r="E10" s="460">
        <v>3125</v>
      </c>
      <c r="F10" s="460">
        <f>2461-44</f>
        <v>2417</v>
      </c>
      <c r="G10" s="460">
        <f>2482+100</f>
        <v>2582</v>
      </c>
      <c r="H10" s="460">
        <f t="shared" si="0"/>
        <v>4428</v>
      </c>
      <c r="I10" s="460">
        <f t="shared" si="2"/>
        <v>3797</v>
      </c>
      <c r="J10" s="638">
        <f t="shared" si="3"/>
        <v>4813</v>
      </c>
      <c r="K10" s="1124" t="s">
        <v>258</v>
      </c>
      <c r="L10" s="460">
        <v>1548</v>
      </c>
      <c r="M10" s="460">
        <v>1548</v>
      </c>
      <c r="N10" s="460">
        <v>1174</v>
      </c>
      <c r="O10" s="462"/>
      <c r="P10" s="460">
        <v>843</v>
      </c>
      <c r="Q10" s="460"/>
      <c r="R10" s="462"/>
      <c r="S10" s="462"/>
      <c r="T10" s="460"/>
      <c r="U10" s="461">
        <f t="shared" si="1"/>
        <v>5976</v>
      </c>
      <c r="V10" s="461">
        <f t="shared" si="1"/>
        <v>6188</v>
      </c>
      <c r="W10" s="1117">
        <f t="shared" si="1"/>
        <v>5987</v>
      </c>
      <c r="X10" s="157"/>
    </row>
    <row r="11" spans="1:51" ht="20.100000000000001" customHeight="1" x14ac:dyDescent="0.25">
      <c r="A11" s="637" t="s">
        <v>259</v>
      </c>
      <c r="B11" s="460">
        <v>4663</v>
      </c>
      <c r="C11" s="460">
        <f>4981+820</f>
        <v>5801</v>
      </c>
      <c r="D11" s="460">
        <v>5521</v>
      </c>
      <c r="E11" s="461">
        <v>31059</v>
      </c>
      <c r="F11" s="461">
        <f>33002-820</f>
        <v>32182</v>
      </c>
      <c r="G11" s="460">
        <f>31385+800</f>
        <v>32185</v>
      </c>
      <c r="H11" s="460">
        <f t="shared" si="0"/>
        <v>35722</v>
      </c>
      <c r="I11" s="460">
        <f t="shared" si="2"/>
        <v>37983</v>
      </c>
      <c r="J11" s="638">
        <f t="shared" si="3"/>
        <v>37706</v>
      </c>
      <c r="K11" s="1123" t="s">
        <v>259</v>
      </c>
      <c r="L11" s="460">
        <v>11749</v>
      </c>
      <c r="M11" s="460">
        <v>13898</v>
      </c>
      <c r="N11" s="460">
        <v>12008</v>
      </c>
      <c r="O11" s="460"/>
      <c r="P11" s="460">
        <v>1823</v>
      </c>
      <c r="Q11" s="460"/>
      <c r="R11" s="466"/>
      <c r="S11" s="466"/>
      <c r="T11" s="460"/>
      <c r="U11" s="461">
        <f t="shared" si="1"/>
        <v>47471</v>
      </c>
      <c r="V11" s="461">
        <f t="shared" si="1"/>
        <v>53704</v>
      </c>
      <c r="W11" s="1117">
        <f t="shared" si="1"/>
        <v>49714</v>
      </c>
    </row>
    <row r="12" spans="1:51" ht="20.100000000000001" customHeight="1" x14ac:dyDescent="0.25">
      <c r="A12" s="637" t="s">
        <v>260</v>
      </c>
      <c r="B12" s="460"/>
      <c r="C12" s="460">
        <v>584</v>
      </c>
      <c r="D12" s="460">
        <v>44</v>
      </c>
      <c r="E12" s="461">
        <v>5961</v>
      </c>
      <c r="F12" s="461">
        <f>6632-584</f>
        <v>6048</v>
      </c>
      <c r="G12" s="460">
        <f>6221+300</f>
        <v>6521</v>
      </c>
      <c r="H12" s="460">
        <f t="shared" si="0"/>
        <v>5961</v>
      </c>
      <c r="I12" s="460">
        <f t="shared" si="2"/>
        <v>6632</v>
      </c>
      <c r="J12" s="638">
        <f t="shared" si="3"/>
        <v>6565</v>
      </c>
      <c r="K12" s="1123" t="s">
        <v>260</v>
      </c>
      <c r="L12" s="460">
        <v>1506</v>
      </c>
      <c r="M12" s="460">
        <v>1273</v>
      </c>
      <c r="N12" s="460">
        <v>1102</v>
      </c>
      <c r="O12" s="460"/>
      <c r="P12" s="460">
        <v>713</v>
      </c>
      <c r="Q12" s="460"/>
      <c r="R12" s="466"/>
      <c r="S12" s="466"/>
      <c r="T12" s="460"/>
      <c r="U12" s="461">
        <f t="shared" si="1"/>
        <v>7467</v>
      </c>
      <c r="V12" s="461">
        <f t="shared" si="1"/>
        <v>8618</v>
      </c>
      <c r="W12" s="1117">
        <f t="shared" si="1"/>
        <v>7667</v>
      </c>
      <c r="X12" s="115"/>
      <c r="Y12" s="115"/>
      <c r="Z12" s="1441"/>
      <c r="AA12" s="1441"/>
      <c r="AB12" s="1441"/>
      <c r="AC12" s="1441"/>
      <c r="AD12" s="1441"/>
      <c r="AE12" s="1441"/>
      <c r="AF12" s="1441"/>
      <c r="AG12" s="1441"/>
      <c r="AH12" s="1441"/>
      <c r="AI12" s="1441"/>
      <c r="AJ12" s="1441"/>
      <c r="AK12" s="1441"/>
      <c r="AL12" s="116"/>
      <c r="AM12" s="115"/>
      <c r="AN12" s="1441"/>
      <c r="AO12" s="1441"/>
      <c r="AP12" s="1441"/>
      <c r="AQ12" s="1"/>
      <c r="AR12" s="1438"/>
      <c r="AS12" s="1438"/>
      <c r="AT12" s="1438"/>
      <c r="AU12" s="1438"/>
      <c r="AV12" s="1438"/>
      <c r="AW12" s="1438"/>
      <c r="AX12" s="1438"/>
      <c r="AY12" s="1438"/>
    </row>
    <row r="13" spans="1:51" ht="20.100000000000001" customHeight="1" x14ac:dyDescent="0.25">
      <c r="A13" s="637" t="s">
        <v>261</v>
      </c>
      <c r="B13" s="460"/>
      <c r="C13" s="460"/>
      <c r="D13" s="460"/>
      <c r="E13" s="461">
        <v>8922</v>
      </c>
      <c r="F13" s="461">
        <v>8734</v>
      </c>
      <c r="G13" s="460">
        <f>15332+150</f>
        <v>15482</v>
      </c>
      <c r="H13" s="460">
        <f t="shared" si="0"/>
        <v>8922</v>
      </c>
      <c r="I13" s="460">
        <f t="shared" si="2"/>
        <v>8734</v>
      </c>
      <c r="J13" s="638">
        <f t="shared" si="3"/>
        <v>15482</v>
      </c>
      <c r="K13" s="1123" t="s">
        <v>261</v>
      </c>
      <c r="L13" s="460"/>
      <c r="M13" s="460"/>
      <c r="N13" s="460"/>
      <c r="O13" s="460"/>
      <c r="P13" s="460">
        <v>159</v>
      </c>
      <c r="Q13" s="460"/>
      <c r="R13" s="466"/>
      <c r="S13" s="466"/>
      <c r="T13" s="460"/>
      <c r="U13" s="461">
        <f t="shared" si="1"/>
        <v>8922</v>
      </c>
      <c r="V13" s="461">
        <f t="shared" si="1"/>
        <v>8893</v>
      </c>
      <c r="W13" s="1117">
        <f t="shared" si="1"/>
        <v>15482</v>
      </c>
    </row>
    <row r="14" spans="1:51" s="116" customFormat="1" ht="41.4" x14ac:dyDescent="0.25">
      <c r="A14" s="640" t="s">
        <v>262</v>
      </c>
      <c r="B14" s="462">
        <f t="shared" ref="B14:G14" si="4">SUM(B8:B13)</f>
        <v>45099</v>
      </c>
      <c r="C14" s="462">
        <f t="shared" si="4"/>
        <v>50322</v>
      </c>
      <c r="D14" s="462">
        <f t="shared" si="4"/>
        <v>52529</v>
      </c>
      <c r="E14" s="462">
        <f t="shared" si="4"/>
        <v>94579</v>
      </c>
      <c r="F14" s="462">
        <f t="shared" si="4"/>
        <v>98872</v>
      </c>
      <c r="G14" s="462">
        <f t="shared" si="4"/>
        <v>99154</v>
      </c>
      <c r="H14" s="462">
        <f t="shared" si="0"/>
        <v>139678</v>
      </c>
      <c r="I14" s="462">
        <f t="shared" si="0"/>
        <v>149194</v>
      </c>
      <c r="J14" s="1118">
        <f>SUM(D14+G14)</f>
        <v>151683</v>
      </c>
      <c r="K14" s="1125" t="s">
        <v>262</v>
      </c>
      <c r="L14" s="462">
        <f>SUM(L8:L13)</f>
        <v>59331</v>
      </c>
      <c r="M14" s="462">
        <f>SUM(M8:M13)</f>
        <v>63888</v>
      </c>
      <c r="N14" s="462">
        <f t="shared" ref="N14:W14" si="5">SUM(N8:N13)</f>
        <v>62460</v>
      </c>
      <c r="O14" s="462">
        <f t="shared" si="5"/>
        <v>0</v>
      </c>
      <c r="P14" s="462">
        <f t="shared" si="5"/>
        <v>7681</v>
      </c>
      <c r="Q14" s="462">
        <f t="shared" si="5"/>
        <v>0</v>
      </c>
      <c r="R14" s="462">
        <f t="shared" si="5"/>
        <v>0</v>
      </c>
      <c r="S14" s="462">
        <f t="shared" si="5"/>
        <v>0</v>
      </c>
      <c r="T14" s="462">
        <f t="shared" si="5"/>
        <v>0</v>
      </c>
      <c r="U14" s="462">
        <f t="shared" si="5"/>
        <v>199009</v>
      </c>
      <c r="V14" s="462">
        <f t="shared" si="5"/>
        <v>220763</v>
      </c>
      <c r="W14" s="1118">
        <f t="shared" si="5"/>
        <v>214143</v>
      </c>
      <c r="X14" s="157"/>
    </row>
    <row r="15" spans="1:51" s="162" customFormat="1" ht="20.100000000000001" customHeight="1" x14ac:dyDescent="0.25">
      <c r="A15" s="641" t="s">
        <v>263</v>
      </c>
      <c r="B15" s="460">
        <v>15839</v>
      </c>
      <c r="C15" s="460">
        <v>18227</v>
      </c>
      <c r="D15" s="460">
        <v>15849</v>
      </c>
      <c r="E15" s="461">
        <v>26716</v>
      </c>
      <c r="F15" s="461">
        <v>26482</v>
      </c>
      <c r="G15" s="460">
        <f>26631+300</f>
        <v>26931</v>
      </c>
      <c r="H15" s="460">
        <f t="shared" si="0"/>
        <v>42555</v>
      </c>
      <c r="I15" s="460">
        <f t="shared" si="0"/>
        <v>44709</v>
      </c>
      <c r="J15" s="638">
        <f t="shared" si="0"/>
        <v>42780</v>
      </c>
      <c r="K15" s="1126" t="s">
        <v>263</v>
      </c>
      <c r="L15" s="460">
        <v>4190</v>
      </c>
      <c r="M15" s="460">
        <v>5202</v>
      </c>
      <c r="N15" s="460">
        <v>3590</v>
      </c>
      <c r="O15" s="460"/>
      <c r="P15" s="460">
        <v>2057</v>
      </c>
      <c r="Q15" s="460"/>
      <c r="R15" s="466"/>
      <c r="S15" s="466"/>
      <c r="T15" s="460"/>
      <c r="U15" s="461">
        <f t="shared" ref="U15:W17" si="6">H15+L15+O15+R15</f>
        <v>46745</v>
      </c>
      <c r="V15" s="461">
        <f t="shared" si="6"/>
        <v>51968</v>
      </c>
      <c r="W15" s="1117">
        <f t="shared" si="6"/>
        <v>46370</v>
      </c>
      <c r="X15" s="159"/>
      <c r="Y15" s="159"/>
      <c r="Z15" s="160"/>
      <c r="AA15" s="160"/>
      <c r="AB15" s="160"/>
      <c r="AC15" s="161"/>
      <c r="AD15" s="160"/>
      <c r="AE15" s="160"/>
      <c r="AF15" s="160"/>
      <c r="AG15" s="161"/>
      <c r="AH15" s="161"/>
      <c r="AI15" s="161"/>
      <c r="AJ15" s="161"/>
      <c r="AK15" s="161"/>
      <c r="AM15" s="159"/>
      <c r="AN15" s="161"/>
      <c r="AO15" s="161"/>
      <c r="AP15" s="159"/>
      <c r="AQ15" s="161"/>
      <c r="AR15" s="161"/>
      <c r="AS15" s="161"/>
      <c r="AT15" s="161"/>
      <c r="AU15" s="161"/>
      <c r="AV15" s="161"/>
      <c r="AW15" s="161"/>
      <c r="AX15" s="161"/>
      <c r="AY15" s="161"/>
    </row>
    <row r="16" spans="1:51" ht="20.100000000000001" customHeight="1" x14ac:dyDescent="0.25">
      <c r="A16" s="637" t="s">
        <v>264</v>
      </c>
      <c r="B16" s="460"/>
      <c r="C16" s="460">
        <v>1857</v>
      </c>
      <c r="D16" s="460">
        <v>0</v>
      </c>
      <c r="E16" s="461">
        <v>23954</v>
      </c>
      <c r="F16" s="461">
        <v>20406</v>
      </c>
      <c r="G16" s="460">
        <f>24460+400</f>
        <v>24860</v>
      </c>
      <c r="H16" s="460">
        <f>SUM(B16+E16)</f>
        <v>23954</v>
      </c>
      <c r="I16" s="460">
        <f t="shared" ref="I16:I17" si="7">SUM(C16+F16)</f>
        <v>22263</v>
      </c>
      <c r="J16" s="638">
        <f t="shared" ref="J16:J19" si="8">SUM(D16+G16)</f>
        <v>24860</v>
      </c>
      <c r="K16" s="1123" t="s">
        <v>264</v>
      </c>
      <c r="L16" s="460">
        <v>120260</v>
      </c>
      <c r="M16" s="460">
        <v>120981</v>
      </c>
      <c r="N16" s="460">
        <v>123260</v>
      </c>
      <c r="O16" s="460"/>
      <c r="P16" s="460">
        <v>6222</v>
      </c>
      <c r="Q16" s="460"/>
      <c r="R16" s="466"/>
      <c r="S16" s="466"/>
      <c r="T16" s="460"/>
      <c r="U16" s="461">
        <f t="shared" si="6"/>
        <v>144214</v>
      </c>
      <c r="V16" s="461">
        <f t="shared" si="6"/>
        <v>149466</v>
      </c>
      <c r="W16" s="1117">
        <f t="shared" si="6"/>
        <v>148120</v>
      </c>
      <c r="X16" s="119"/>
      <c r="Y16" s="119"/>
      <c r="Z16" s="163"/>
      <c r="AA16" s="163"/>
      <c r="AB16" s="163"/>
      <c r="AC16" s="163"/>
      <c r="AD16" s="163"/>
      <c r="AE16" s="163"/>
      <c r="AF16" s="163"/>
      <c r="AG16" s="163"/>
      <c r="AH16" s="163"/>
      <c r="AI16" s="163"/>
      <c r="AJ16" s="163"/>
      <c r="AK16" s="163"/>
      <c r="AM16" s="119"/>
      <c r="AN16" s="163"/>
      <c r="AO16" s="163"/>
      <c r="AP16" s="119"/>
      <c r="AQ16" s="163"/>
      <c r="AR16" s="163"/>
      <c r="AS16" s="163"/>
      <c r="AT16" s="163"/>
      <c r="AU16" s="163"/>
      <c r="AV16" s="163"/>
      <c r="AW16" s="163"/>
      <c r="AX16" s="163"/>
      <c r="AY16" s="163"/>
    </row>
    <row r="17" spans="1:53" s="168" customFormat="1" ht="19.5" customHeight="1" x14ac:dyDescent="0.25">
      <c r="A17" s="642" t="s">
        <v>265</v>
      </c>
      <c r="B17" s="469">
        <v>22232</v>
      </c>
      <c r="C17" s="469">
        <v>26191</v>
      </c>
      <c r="D17" s="460">
        <v>27823</v>
      </c>
      <c r="E17" s="463">
        <v>18820</v>
      </c>
      <c r="F17" s="463">
        <v>16577</v>
      </c>
      <c r="G17" s="460">
        <f>23621+200</f>
        <v>23821</v>
      </c>
      <c r="H17" s="460">
        <f>SUM(B17+E17)</f>
        <v>41052</v>
      </c>
      <c r="I17" s="460">
        <f t="shared" si="7"/>
        <v>42768</v>
      </c>
      <c r="J17" s="638">
        <f t="shared" si="8"/>
        <v>51644</v>
      </c>
      <c r="K17" s="1127" t="s">
        <v>265</v>
      </c>
      <c r="L17" s="469">
        <v>3056</v>
      </c>
      <c r="M17" s="469">
        <v>4012</v>
      </c>
      <c r="N17" s="460">
        <v>1192</v>
      </c>
      <c r="O17" s="469"/>
      <c r="P17" s="469">
        <v>2653</v>
      </c>
      <c r="Q17" s="460"/>
      <c r="R17" s="468"/>
      <c r="S17" s="468"/>
      <c r="T17" s="460"/>
      <c r="U17" s="461">
        <f t="shared" si="6"/>
        <v>44108</v>
      </c>
      <c r="V17" s="461">
        <f t="shared" si="6"/>
        <v>49433</v>
      </c>
      <c r="W17" s="1117">
        <f t="shared" si="6"/>
        <v>52836</v>
      </c>
      <c r="X17" s="166"/>
      <c r="Y17" s="166"/>
      <c r="Z17" s="167"/>
      <c r="AA17" s="167"/>
      <c r="AB17" s="167"/>
      <c r="AC17" s="167"/>
      <c r="AD17" s="167"/>
      <c r="AE17" s="167"/>
      <c r="AF17" s="167"/>
      <c r="AG17" s="167"/>
      <c r="AH17" s="167"/>
      <c r="AI17" s="167"/>
      <c r="AJ17" s="167"/>
      <c r="AK17" s="167"/>
      <c r="AM17" s="166"/>
      <c r="AN17" s="167"/>
      <c r="AO17" s="167"/>
      <c r="AP17" s="166"/>
      <c r="AQ17" s="167"/>
      <c r="AR17" s="167"/>
      <c r="AS17" s="167"/>
      <c r="AT17" s="167"/>
      <c r="AU17" s="167"/>
      <c r="AV17" s="167"/>
      <c r="AW17" s="167"/>
      <c r="AX17" s="167"/>
      <c r="AY17" s="167"/>
    </row>
    <row r="18" spans="1:53" s="116" customFormat="1" ht="27.75" customHeight="1" x14ac:dyDescent="0.25">
      <c r="A18" s="640" t="s">
        <v>266</v>
      </c>
      <c r="B18" s="464">
        <f>+B14+B15+B16+B17</f>
        <v>83170</v>
      </c>
      <c r="C18" s="464">
        <f>+C14+C15+C16+C17</f>
        <v>96597</v>
      </c>
      <c r="D18" s="464">
        <f t="shared" ref="D18:J18" si="9">+D14+D15+D16+D17</f>
        <v>96201</v>
      </c>
      <c r="E18" s="464">
        <f t="shared" si="9"/>
        <v>164069</v>
      </c>
      <c r="F18" s="464">
        <f t="shared" si="9"/>
        <v>162337</v>
      </c>
      <c r="G18" s="464">
        <f t="shared" si="9"/>
        <v>174766</v>
      </c>
      <c r="H18" s="464">
        <f t="shared" si="9"/>
        <v>247239</v>
      </c>
      <c r="I18" s="464">
        <f t="shared" si="9"/>
        <v>258934</v>
      </c>
      <c r="J18" s="1119">
        <f t="shared" si="9"/>
        <v>270967</v>
      </c>
      <c r="K18" s="1125" t="s">
        <v>266</v>
      </c>
      <c r="L18" s="464">
        <f>L14+L15+L16+L17</f>
        <v>186837</v>
      </c>
      <c r="M18" s="464">
        <f>M14+M15+M16+M17</f>
        <v>194083</v>
      </c>
      <c r="N18" s="464">
        <f t="shared" ref="N18:W18" si="10">N14+N15+N16+N17</f>
        <v>190502</v>
      </c>
      <c r="O18" s="464">
        <f t="shared" si="10"/>
        <v>0</v>
      </c>
      <c r="P18" s="464">
        <f t="shared" si="10"/>
        <v>18613</v>
      </c>
      <c r="Q18" s="464">
        <f t="shared" si="10"/>
        <v>0</v>
      </c>
      <c r="R18" s="464">
        <f t="shared" si="10"/>
        <v>0</v>
      </c>
      <c r="S18" s="464">
        <f t="shared" si="10"/>
        <v>0</v>
      </c>
      <c r="T18" s="464">
        <f t="shared" si="10"/>
        <v>0</v>
      </c>
      <c r="U18" s="464">
        <f t="shared" si="10"/>
        <v>434076</v>
      </c>
      <c r="V18" s="464">
        <f t="shared" si="10"/>
        <v>471630</v>
      </c>
      <c r="W18" s="1119">
        <f t="shared" si="10"/>
        <v>461469</v>
      </c>
      <c r="X18" s="170"/>
      <c r="Y18" s="115"/>
      <c r="Z18" s="170"/>
      <c r="AA18" s="170"/>
      <c r="AB18" s="170"/>
      <c r="AC18" s="170"/>
      <c r="AD18" s="170"/>
      <c r="AE18" s="170"/>
      <c r="AF18" s="170"/>
      <c r="AG18" s="170"/>
      <c r="AH18" s="170"/>
      <c r="AI18" s="170"/>
      <c r="AJ18" s="170"/>
      <c r="AK18" s="170"/>
      <c r="AM18" s="115"/>
      <c r="AN18" s="170"/>
      <c r="AO18" s="170"/>
      <c r="AP18" s="115"/>
      <c r="AQ18" s="170"/>
      <c r="AR18" s="170"/>
      <c r="AS18" s="170"/>
      <c r="AT18" s="170"/>
      <c r="AU18" s="170"/>
      <c r="AV18" s="170"/>
      <c r="AW18" s="170"/>
      <c r="AX18" s="170"/>
      <c r="AY18" s="170"/>
    </row>
    <row r="19" spans="1:53" s="171" customFormat="1" ht="15" customHeight="1" x14ac:dyDescent="0.25">
      <c r="A19" s="643" t="s">
        <v>267</v>
      </c>
      <c r="B19" s="1113">
        <v>180131</v>
      </c>
      <c r="C19" s="1113">
        <v>183425</v>
      </c>
      <c r="D19" s="460">
        <v>180269</v>
      </c>
      <c r="E19" s="1113">
        <v>156930</v>
      </c>
      <c r="F19" s="1113">
        <v>152240</v>
      </c>
      <c r="G19" s="460">
        <f>148110+2000</f>
        <v>150110</v>
      </c>
      <c r="H19" s="460">
        <f>SUM(B19+E19)</f>
        <v>337061</v>
      </c>
      <c r="I19" s="460">
        <f>C19+F19</f>
        <v>335665</v>
      </c>
      <c r="J19" s="638">
        <f t="shared" si="8"/>
        <v>330379</v>
      </c>
      <c r="K19" s="1128" t="s">
        <v>267</v>
      </c>
      <c r="L19" s="1113">
        <v>34039</v>
      </c>
      <c r="M19" s="1113">
        <v>37856</v>
      </c>
      <c r="N19" s="460">
        <v>36176</v>
      </c>
      <c r="O19" s="460">
        <v>0</v>
      </c>
      <c r="P19" s="460">
        <v>10118</v>
      </c>
      <c r="Q19" s="460"/>
      <c r="R19" s="1113"/>
      <c r="S19" s="1113"/>
      <c r="T19" s="460"/>
      <c r="U19" s="461">
        <f>H19+L19+O19+R19</f>
        <v>371100</v>
      </c>
      <c r="V19" s="461">
        <f>I19+M19+P19+S19</f>
        <v>383639</v>
      </c>
      <c r="W19" s="1117">
        <f>J19+N19+Q19+T19</f>
        <v>366555</v>
      </c>
    </row>
    <row r="20" spans="1:53" s="116" customFormat="1" ht="12.75" customHeight="1" x14ac:dyDescent="0.25">
      <c r="A20" s="644" t="s">
        <v>268</v>
      </c>
      <c r="B20" s="464">
        <f>SUM(B18:B19)</f>
        <v>263301</v>
      </c>
      <c r="C20" s="464">
        <f>SUM(C18:C19)</f>
        <v>280022</v>
      </c>
      <c r="D20" s="464">
        <f t="shared" ref="D20:J20" si="11">SUM(D18:D19)</f>
        <v>276470</v>
      </c>
      <c r="E20" s="464">
        <f t="shared" si="11"/>
        <v>320999</v>
      </c>
      <c r="F20" s="464">
        <f t="shared" si="11"/>
        <v>314577</v>
      </c>
      <c r="G20" s="464">
        <f t="shared" si="11"/>
        <v>324876</v>
      </c>
      <c r="H20" s="464">
        <f t="shared" si="11"/>
        <v>584300</v>
      </c>
      <c r="I20" s="464">
        <f t="shared" si="11"/>
        <v>594599</v>
      </c>
      <c r="J20" s="1119">
        <f t="shared" si="11"/>
        <v>601346</v>
      </c>
      <c r="K20" s="1129" t="s">
        <v>268</v>
      </c>
      <c r="L20" s="464">
        <f>SUM(L18:L19)</f>
        <v>220876</v>
      </c>
      <c r="M20" s="464">
        <f>SUM(M18:M19)</f>
        <v>231939</v>
      </c>
      <c r="N20" s="464">
        <f t="shared" ref="N20:W20" si="12">SUM(N18:N19)</f>
        <v>226678</v>
      </c>
      <c r="O20" s="464">
        <f t="shared" si="12"/>
        <v>0</v>
      </c>
      <c r="P20" s="464">
        <f t="shared" si="12"/>
        <v>28731</v>
      </c>
      <c r="Q20" s="464">
        <f t="shared" si="12"/>
        <v>0</v>
      </c>
      <c r="R20" s="464">
        <f t="shared" si="12"/>
        <v>0</v>
      </c>
      <c r="S20" s="464">
        <f t="shared" si="12"/>
        <v>0</v>
      </c>
      <c r="T20" s="464">
        <f t="shared" si="12"/>
        <v>0</v>
      </c>
      <c r="U20" s="464">
        <f t="shared" si="12"/>
        <v>805176</v>
      </c>
      <c r="V20" s="464">
        <f t="shared" si="12"/>
        <v>855269</v>
      </c>
      <c r="W20" s="1119">
        <f t="shared" si="12"/>
        <v>828024</v>
      </c>
      <c r="X20" s="170"/>
      <c r="Y20" s="115"/>
      <c r="Z20" s="170"/>
      <c r="AA20" s="170"/>
      <c r="AB20" s="170"/>
      <c r="AC20" s="170"/>
      <c r="AD20" s="170"/>
      <c r="AE20" s="170"/>
      <c r="AF20" s="170"/>
      <c r="AG20" s="170"/>
      <c r="AH20" s="170"/>
      <c r="AI20" s="170"/>
      <c r="AJ20" s="170"/>
      <c r="AK20" s="170"/>
      <c r="AM20" s="115"/>
      <c r="AN20" s="170"/>
      <c r="AO20" s="170"/>
      <c r="AP20" s="115"/>
      <c r="AQ20" s="170"/>
      <c r="AR20" s="170"/>
      <c r="AS20" s="170"/>
      <c r="AT20" s="170"/>
      <c r="AU20" s="170"/>
      <c r="AV20" s="170"/>
      <c r="AW20" s="170"/>
      <c r="AX20" s="170"/>
      <c r="AY20" s="170"/>
    </row>
    <row r="21" spans="1:53" ht="13.8" x14ac:dyDescent="0.25">
      <c r="A21" s="637" t="s">
        <v>47</v>
      </c>
      <c r="B21" s="461">
        <f>B24-B20</f>
        <v>748224</v>
      </c>
      <c r="C21" s="461">
        <f>C24-C20</f>
        <v>823337</v>
      </c>
      <c r="D21" s="461">
        <f>D24-D20</f>
        <v>765069</v>
      </c>
      <c r="E21" s="461">
        <v>-320999</v>
      </c>
      <c r="F21" s="461">
        <v>-314577</v>
      </c>
      <c r="G21" s="460">
        <v>-324876</v>
      </c>
      <c r="H21" s="460"/>
      <c r="I21" s="460"/>
      <c r="J21" s="638"/>
      <c r="K21" s="1123" t="s">
        <v>47</v>
      </c>
      <c r="L21" s="461">
        <v>2944636</v>
      </c>
      <c r="M21" s="461">
        <v>3293911</v>
      </c>
      <c r="N21" s="460">
        <f>2443264+4983</f>
        <v>2448247</v>
      </c>
      <c r="O21" s="461">
        <v>554068</v>
      </c>
      <c r="P21" s="461">
        <v>736352</v>
      </c>
      <c r="Q21" s="460">
        <v>682920</v>
      </c>
      <c r="R21" s="461"/>
      <c r="S21" s="461">
        <v>7419</v>
      </c>
      <c r="T21" s="460">
        <v>8600</v>
      </c>
      <c r="U21" s="461">
        <f>H21+L21+O21+R21+E21+B21</f>
        <v>3925929</v>
      </c>
      <c r="V21" s="461">
        <f>I21+M21+P21+S21+F21+C21</f>
        <v>4546442</v>
      </c>
      <c r="W21" s="1117">
        <f>J21+N21+Q21+T21+G21+D21</f>
        <v>3579960</v>
      </c>
      <c r="X21" s="163"/>
      <c r="Y21" s="119"/>
      <c r="Z21" s="163"/>
      <c r="AA21" s="163"/>
      <c r="AB21" s="163"/>
      <c r="AC21" s="163"/>
      <c r="AD21" s="163"/>
      <c r="AE21" s="163"/>
      <c r="AF21" s="163"/>
      <c r="AG21" s="163"/>
      <c r="AH21" s="163"/>
      <c r="AI21" s="163"/>
      <c r="AJ21" s="163"/>
      <c r="AK21" s="163"/>
      <c r="AM21" s="119"/>
      <c r="AN21" s="163"/>
      <c r="AO21" s="163"/>
      <c r="AP21" s="119"/>
      <c r="AQ21" s="163"/>
      <c r="AR21" s="163"/>
      <c r="AS21" s="163"/>
      <c r="AT21" s="163"/>
      <c r="AU21" s="163"/>
      <c r="AV21" s="163"/>
      <c r="AW21" s="163"/>
      <c r="AX21" s="163"/>
      <c r="AY21" s="163"/>
    </row>
    <row r="22" spans="1:53" s="116" customFormat="1" ht="14.4" thickBot="1" x14ac:dyDescent="0.3">
      <c r="A22" s="645" t="s">
        <v>269</v>
      </c>
      <c r="B22" s="646">
        <f>SUM(B20:B21)</f>
        <v>1011525</v>
      </c>
      <c r="C22" s="646">
        <f>SUM(C20:C21)</f>
        <v>1103359</v>
      </c>
      <c r="D22" s="646">
        <f t="shared" ref="D22:J22" si="13">SUM(D20:D21)</f>
        <v>1041539</v>
      </c>
      <c r="E22" s="646">
        <f t="shared" si="13"/>
        <v>0</v>
      </c>
      <c r="F22" s="646">
        <f t="shared" si="13"/>
        <v>0</v>
      </c>
      <c r="G22" s="646">
        <f t="shared" si="13"/>
        <v>0</v>
      </c>
      <c r="H22" s="646">
        <f t="shared" si="13"/>
        <v>584300</v>
      </c>
      <c r="I22" s="646">
        <f t="shared" si="13"/>
        <v>594599</v>
      </c>
      <c r="J22" s="1120">
        <f t="shared" si="13"/>
        <v>601346</v>
      </c>
      <c r="K22" s="1130" t="s">
        <v>269</v>
      </c>
      <c r="L22" s="646">
        <f>SUM(L20:L21)</f>
        <v>3165512</v>
      </c>
      <c r="M22" s="646">
        <f>SUM(M20:M21)</f>
        <v>3525850</v>
      </c>
      <c r="N22" s="646">
        <f t="shared" ref="N22:W22" si="14">SUM(N20:N21)</f>
        <v>2674925</v>
      </c>
      <c r="O22" s="646">
        <f t="shared" si="14"/>
        <v>554068</v>
      </c>
      <c r="P22" s="646">
        <f t="shared" si="14"/>
        <v>765083</v>
      </c>
      <c r="Q22" s="646">
        <f t="shared" si="14"/>
        <v>682920</v>
      </c>
      <c r="R22" s="646">
        <f t="shared" si="14"/>
        <v>0</v>
      </c>
      <c r="S22" s="646">
        <f t="shared" si="14"/>
        <v>7419</v>
      </c>
      <c r="T22" s="646">
        <f t="shared" si="14"/>
        <v>8600</v>
      </c>
      <c r="U22" s="646">
        <f t="shared" si="14"/>
        <v>4731105</v>
      </c>
      <c r="V22" s="646">
        <f t="shared" si="14"/>
        <v>5401711</v>
      </c>
      <c r="W22" s="1120">
        <f t="shared" si="14"/>
        <v>4407984</v>
      </c>
      <c r="X22" s="157"/>
      <c r="Z22" s="115"/>
      <c r="AA22" s="115"/>
      <c r="AB22" s="170"/>
      <c r="AC22" s="170"/>
      <c r="AD22" s="170"/>
      <c r="AE22" s="170"/>
      <c r="AF22" s="170"/>
      <c r="AG22" s="170"/>
      <c r="AH22" s="170"/>
      <c r="AI22" s="170"/>
      <c r="AJ22" s="170"/>
      <c r="AK22" s="170"/>
      <c r="AL22" s="170"/>
      <c r="AM22" s="170"/>
      <c r="AO22" s="115"/>
      <c r="AP22" s="170"/>
      <c r="AQ22" s="170"/>
      <c r="AR22" s="115"/>
      <c r="AS22" s="170"/>
      <c r="AT22" s="170"/>
      <c r="AU22" s="170"/>
      <c r="AV22" s="170"/>
      <c r="AW22" s="170"/>
      <c r="AX22" s="170"/>
      <c r="AY22" s="170"/>
      <c r="AZ22" s="170"/>
      <c r="BA22" s="170"/>
    </row>
    <row r="24" spans="1:53" x14ac:dyDescent="0.25">
      <c r="B24" s="149">
        <v>1011525</v>
      </c>
      <c r="C24" s="149">
        <v>1103359</v>
      </c>
      <c r="D24" s="149">
        <v>1041539</v>
      </c>
    </row>
  </sheetData>
  <sheetProtection selectLockedCells="1" selectUnlockedCells="1"/>
  <mergeCells count="17">
    <mergeCell ref="O1:W1"/>
    <mergeCell ref="A2:L2"/>
    <mergeCell ref="O2:W2"/>
    <mergeCell ref="O6:Q6"/>
    <mergeCell ref="R6:T6"/>
    <mergeCell ref="B6:D6"/>
    <mergeCell ref="E6:G6"/>
    <mergeCell ref="H6:J6"/>
    <mergeCell ref="L6:N6"/>
    <mergeCell ref="A1:L1"/>
    <mergeCell ref="AV12:AY12"/>
    <mergeCell ref="U6:W6"/>
    <mergeCell ref="Z12:AC12"/>
    <mergeCell ref="AD12:AG12"/>
    <mergeCell ref="AH12:AK12"/>
    <mergeCell ref="AN12:AP12"/>
    <mergeCell ref="AR12:AU12"/>
  </mergeCells>
  <phoneticPr fontId="28" type="noConversion"/>
  <printOptions horizontalCentered="1"/>
  <pageMargins left="0.23622047244094491" right="0.23622047244094491" top="0.74803149606299213" bottom="0.74803149606299213" header="0.31496062992125984" footer="0.31496062992125984"/>
  <pageSetup paperSize="9" scale="59" firstPageNumber="0" fitToWidth="0" fitToHeight="0" orientation="landscape" r:id="rId1"/>
  <headerFooter alignWithMargins="0">
    <oddHeader>&amp;C&amp;"Arial,Félkövér"&amp;12INTÉZMÉNYEK BEVÉTELEI 2016. ÉV
3. melléklet
a 8/2016. (II.26.) rendelethez&amp;R
&amp;P. oldal
ezer forint</oddHeader>
  </headerFooter>
  <colBreaks count="1" manualBreakCount="1">
    <brk id="10" max="21"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AO17"/>
  <sheetViews>
    <sheetView view="pageLayout" topLeftCell="AF1" zoomScaleNormal="68" zoomScaleSheetLayoutView="89" workbookViewId="0">
      <selection activeCell="AQ3" sqref="AQ3"/>
    </sheetView>
  </sheetViews>
  <sheetFormatPr defaultColWidth="9.109375" defaultRowHeight="13.2" x14ac:dyDescent="0.25"/>
  <cols>
    <col min="1" max="1" width="22.44140625" style="111" customWidth="1"/>
    <col min="2" max="4" width="13.33203125" style="111" customWidth="1"/>
    <col min="5" max="7" width="13.44140625" style="111" customWidth="1"/>
    <col min="8" max="9" width="13.109375" style="111" customWidth="1"/>
    <col min="10" max="10" width="13" style="111" customWidth="1"/>
    <col min="11" max="12" width="13.5546875" style="111" customWidth="1"/>
    <col min="13" max="13" width="12.109375" style="111" customWidth="1"/>
    <col min="14" max="17" width="0" style="111" hidden="1" customWidth="1"/>
    <col min="18" max="18" width="24.44140625" style="111" customWidth="1"/>
    <col min="19" max="21" width="13.33203125" style="111" customWidth="1"/>
    <col min="22" max="24" width="14.33203125" style="111" customWidth="1"/>
    <col min="25" max="27" width="13" style="111" customWidth="1"/>
    <col min="28" max="28" width="12.44140625" style="111" customWidth="1"/>
    <col min="29" max="29" width="13" style="111" customWidth="1"/>
    <col min="30" max="30" width="12.6640625" style="111" customWidth="1"/>
    <col min="31" max="31" width="26.44140625" style="111" customWidth="1"/>
    <col min="32" max="37" width="13.6640625" style="111" customWidth="1"/>
    <col min="38" max="38" width="12.6640625" style="111" customWidth="1"/>
    <col min="39" max="40" width="14.109375" style="111" customWidth="1"/>
    <col min="41" max="41" width="9.88671875" style="111" customWidth="1"/>
    <col min="42" max="16384" width="9.109375" style="111"/>
  </cols>
  <sheetData>
    <row r="1" spans="1:41" ht="46.5" customHeight="1" x14ac:dyDescent="0.25">
      <c r="A1" s="636"/>
      <c r="B1" s="1449" t="s">
        <v>270</v>
      </c>
      <c r="C1" s="1449"/>
      <c r="D1" s="1449"/>
      <c r="E1" s="1443" t="s">
        <v>271</v>
      </c>
      <c r="F1" s="1443"/>
      <c r="G1" s="1443"/>
      <c r="H1" s="1449" t="s">
        <v>272</v>
      </c>
      <c r="I1" s="1449"/>
      <c r="J1" s="1449"/>
      <c r="K1" s="1443" t="s">
        <v>273</v>
      </c>
      <c r="L1" s="1443"/>
      <c r="M1" s="1444"/>
      <c r="N1" s="628"/>
      <c r="O1" s="146"/>
      <c r="P1" s="146"/>
      <c r="Q1" s="647"/>
      <c r="R1" s="652"/>
      <c r="S1" s="1448" t="s">
        <v>274</v>
      </c>
      <c r="T1" s="1448"/>
      <c r="U1" s="1448"/>
      <c r="V1" s="1445" t="s">
        <v>275</v>
      </c>
      <c r="W1" s="1445"/>
      <c r="X1" s="1445"/>
      <c r="Y1" s="1445" t="s">
        <v>276</v>
      </c>
      <c r="Z1" s="1445"/>
      <c r="AA1" s="1445"/>
      <c r="AB1" s="1439" t="s">
        <v>277</v>
      </c>
      <c r="AC1" s="1439"/>
      <c r="AD1" s="1447"/>
      <c r="AE1" s="653"/>
      <c r="AF1" s="1445" t="s">
        <v>278</v>
      </c>
      <c r="AG1" s="1445"/>
      <c r="AH1" s="1445"/>
      <c r="AI1" s="1445" t="s">
        <v>686</v>
      </c>
      <c r="AJ1" s="1445"/>
      <c r="AK1" s="1445"/>
      <c r="AL1" s="1445" t="s">
        <v>279</v>
      </c>
      <c r="AM1" s="1445"/>
      <c r="AN1" s="1446"/>
    </row>
    <row r="2" spans="1:41" s="173" customFormat="1" ht="52.5" customHeight="1" x14ac:dyDescent="0.25">
      <c r="A2" s="627" t="s">
        <v>643</v>
      </c>
      <c r="B2" s="1112" t="s">
        <v>749</v>
      </c>
      <c r="C2" s="1112" t="s">
        <v>1077</v>
      </c>
      <c r="D2" s="1112" t="s">
        <v>1078</v>
      </c>
      <c r="E2" s="1112" t="s">
        <v>749</v>
      </c>
      <c r="F2" s="1112" t="s">
        <v>1077</v>
      </c>
      <c r="G2" s="1112" t="s">
        <v>1078</v>
      </c>
      <c r="H2" s="1112" t="s">
        <v>749</v>
      </c>
      <c r="I2" s="1112" t="s">
        <v>1077</v>
      </c>
      <c r="J2" s="1112" t="s">
        <v>1078</v>
      </c>
      <c r="K2" s="1112" t="s">
        <v>749</v>
      </c>
      <c r="L2" s="1112" t="s">
        <v>1077</v>
      </c>
      <c r="M2" s="1116" t="s">
        <v>1078</v>
      </c>
      <c r="N2" s="629"/>
      <c r="O2" s="439"/>
      <c r="P2" s="439"/>
      <c r="Q2" s="648"/>
      <c r="R2" s="627" t="s">
        <v>643</v>
      </c>
      <c r="S2" s="1112" t="s">
        <v>749</v>
      </c>
      <c r="T2" s="1112" t="s">
        <v>1077</v>
      </c>
      <c r="U2" s="1112" t="s">
        <v>1078</v>
      </c>
      <c r="V2" s="1112" t="s">
        <v>749</v>
      </c>
      <c r="W2" s="1112" t="s">
        <v>1077</v>
      </c>
      <c r="X2" s="1112" t="s">
        <v>1078</v>
      </c>
      <c r="Y2" s="1112" t="s">
        <v>749</v>
      </c>
      <c r="Z2" s="1112" t="s">
        <v>1077</v>
      </c>
      <c r="AA2" s="1112" t="s">
        <v>1078</v>
      </c>
      <c r="AB2" s="1112" t="s">
        <v>749</v>
      </c>
      <c r="AC2" s="1112" t="s">
        <v>1077</v>
      </c>
      <c r="AD2" s="1133" t="s">
        <v>1078</v>
      </c>
      <c r="AE2" s="627" t="s">
        <v>643</v>
      </c>
      <c r="AF2" s="1112" t="s">
        <v>749</v>
      </c>
      <c r="AG2" s="1112" t="s">
        <v>1077</v>
      </c>
      <c r="AH2" s="1112" t="s">
        <v>1078</v>
      </c>
      <c r="AI2" s="1112" t="s">
        <v>749</v>
      </c>
      <c r="AJ2" s="1112" t="s">
        <v>1077</v>
      </c>
      <c r="AK2" s="1112" t="s">
        <v>1078</v>
      </c>
      <c r="AL2" s="1112" t="s">
        <v>749</v>
      </c>
      <c r="AM2" s="1112" t="s">
        <v>1077</v>
      </c>
      <c r="AN2" s="1116" t="s">
        <v>1078</v>
      </c>
    </row>
    <row r="3" spans="1:41" ht="20.100000000000001" customHeight="1" x14ac:dyDescent="0.25">
      <c r="A3" s="637" t="s">
        <v>280</v>
      </c>
      <c r="B3" s="460">
        <v>10676</v>
      </c>
      <c r="C3" s="460">
        <v>12097</v>
      </c>
      <c r="D3" s="460">
        <v>11401</v>
      </c>
      <c r="E3" s="460">
        <v>2912</v>
      </c>
      <c r="F3" s="460">
        <v>3198</v>
      </c>
      <c r="G3" s="460">
        <v>3141</v>
      </c>
      <c r="H3" s="98">
        <v>55136</v>
      </c>
      <c r="I3" s="98">
        <v>58781</v>
      </c>
      <c r="J3" s="460">
        <v>56287</v>
      </c>
      <c r="K3" s="460"/>
      <c r="L3" s="460"/>
      <c r="M3" s="638"/>
      <c r="N3" s="623"/>
      <c r="O3" s="437"/>
      <c r="P3" s="437"/>
      <c r="Q3" s="438"/>
      <c r="R3" s="637" t="s">
        <v>256</v>
      </c>
      <c r="S3" s="466"/>
      <c r="T3" s="466"/>
      <c r="U3" s="460"/>
      <c r="V3" s="461">
        <v>700</v>
      </c>
      <c r="W3" s="461">
        <v>625</v>
      </c>
      <c r="X3" s="460">
        <f>200+800</f>
        <v>1000</v>
      </c>
      <c r="Y3" s="461"/>
      <c r="Z3" s="461"/>
      <c r="AA3" s="460"/>
      <c r="AB3" s="461"/>
      <c r="AC3" s="461"/>
      <c r="AD3" s="1134"/>
      <c r="AE3" s="637" t="s">
        <v>280</v>
      </c>
      <c r="AF3" s="461"/>
      <c r="AG3" s="461"/>
      <c r="AH3" s="460"/>
      <c r="AI3" s="461"/>
      <c r="AJ3" s="461"/>
      <c r="AK3" s="460"/>
      <c r="AL3" s="461">
        <f t="shared" ref="AL3:AN8" si="0">SUM(Y3,AB3,AF3,V3,S3,K3,H3,E3,B3)</f>
        <v>69424</v>
      </c>
      <c r="AM3" s="461">
        <f t="shared" si="0"/>
        <v>74701</v>
      </c>
      <c r="AN3" s="1117">
        <f t="shared" si="0"/>
        <v>71829</v>
      </c>
    </row>
    <row r="4" spans="1:41" ht="20.100000000000001" customHeight="1" x14ac:dyDescent="0.25">
      <c r="A4" s="637" t="s">
        <v>257</v>
      </c>
      <c r="B4" s="460">
        <v>10154</v>
      </c>
      <c r="C4" s="460">
        <v>10720</v>
      </c>
      <c r="D4" s="460">
        <v>10730</v>
      </c>
      <c r="E4" s="460">
        <v>2800</v>
      </c>
      <c r="F4" s="460">
        <v>3116</v>
      </c>
      <c r="G4" s="460">
        <v>2950</v>
      </c>
      <c r="H4" s="98">
        <v>46168</v>
      </c>
      <c r="I4" s="98">
        <v>54196</v>
      </c>
      <c r="J4" s="460">
        <v>48857</v>
      </c>
      <c r="K4" s="460"/>
      <c r="L4" s="460"/>
      <c r="M4" s="638"/>
      <c r="N4" s="624"/>
      <c r="O4" s="143"/>
      <c r="P4" s="143"/>
      <c r="Q4" s="145"/>
      <c r="R4" s="637" t="s">
        <v>257</v>
      </c>
      <c r="S4" s="466"/>
      <c r="T4" s="466"/>
      <c r="U4" s="460"/>
      <c r="V4" s="461">
        <v>627</v>
      </c>
      <c r="W4" s="461">
        <v>627</v>
      </c>
      <c r="X4" s="460">
        <f>127+800</f>
        <v>927</v>
      </c>
      <c r="Y4" s="461"/>
      <c r="Z4" s="461"/>
      <c r="AA4" s="460"/>
      <c r="AB4" s="461"/>
      <c r="AC4" s="461"/>
      <c r="AD4" s="1134"/>
      <c r="AE4" s="637" t="s">
        <v>257</v>
      </c>
      <c r="AF4" s="461"/>
      <c r="AG4" s="461"/>
      <c r="AH4" s="460"/>
      <c r="AI4" s="461"/>
      <c r="AJ4" s="461"/>
      <c r="AK4" s="460"/>
      <c r="AL4" s="461">
        <f t="shared" si="0"/>
        <v>59749</v>
      </c>
      <c r="AM4" s="461">
        <f t="shared" si="0"/>
        <v>68659</v>
      </c>
      <c r="AN4" s="1117">
        <f t="shared" si="0"/>
        <v>63464</v>
      </c>
    </row>
    <row r="5" spans="1:41" s="116" customFormat="1" ht="29.25" customHeight="1" x14ac:dyDescent="0.25">
      <c r="A5" s="639" t="s">
        <v>258</v>
      </c>
      <c r="B5" s="460">
        <v>791</v>
      </c>
      <c r="C5" s="460">
        <v>791</v>
      </c>
      <c r="D5" s="460">
        <v>832</v>
      </c>
      <c r="E5" s="460">
        <v>217</v>
      </c>
      <c r="F5" s="460">
        <v>217</v>
      </c>
      <c r="G5" s="460">
        <v>228</v>
      </c>
      <c r="H5" s="460">
        <v>4824</v>
      </c>
      <c r="I5" s="460">
        <v>4976</v>
      </c>
      <c r="J5" s="460">
        <v>4783</v>
      </c>
      <c r="K5" s="460"/>
      <c r="L5" s="460"/>
      <c r="M5" s="638"/>
      <c r="N5" s="630"/>
      <c r="O5" s="158"/>
      <c r="P5" s="158"/>
      <c r="Q5" s="156"/>
      <c r="R5" s="639" t="s">
        <v>258</v>
      </c>
      <c r="S5" s="462"/>
      <c r="T5" s="462"/>
      <c r="U5" s="460"/>
      <c r="V5" s="460">
        <v>144</v>
      </c>
      <c r="W5" s="460">
        <v>204</v>
      </c>
      <c r="X5" s="460">
        <f>44+100</f>
        <v>144</v>
      </c>
      <c r="Y5" s="462"/>
      <c r="Z5" s="462"/>
      <c r="AA5" s="460"/>
      <c r="AB5" s="462"/>
      <c r="AC5" s="462"/>
      <c r="AD5" s="1134"/>
      <c r="AE5" s="639" t="s">
        <v>258</v>
      </c>
      <c r="AF5" s="462"/>
      <c r="AG5" s="462"/>
      <c r="AH5" s="460"/>
      <c r="AI5" s="462"/>
      <c r="AJ5" s="462"/>
      <c r="AK5" s="460"/>
      <c r="AL5" s="461">
        <f t="shared" si="0"/>
        <v>5976</v>
      </c>
      <c r="AM5" s="461">
        <f t="shared" si="0"/>
        <v>6188</v>
      </c>
      <c r="AN5" s="1117">
        <f t="shared" si="0"/>
        <v>5987</v>
      </c>
    </row>
    <row r="6" spans="1:41" ht="20.100000000000001" customHeight="1" x14ac:dyDescent="0.25">
      <c r="A6" s="637" t="s">
        <v>259</v>
      </c>
      <c r="B6" s="460">
        <v>7324</v>
      </c>
      <c r="C6" s="460">
        <v>8726</v>
      </c>
      <c r="D6" s="460">
        <v>7370</v>
      </c>
      <c r="E6" s="460">
        <v>1993</v>
      </c>
      <c r="F6" s="460">
        <v>2228</v>
      </c>
      <c r="G6" s="460">
        <v>1999</v>
      </c>
      <c r="H6" s="98">
        <v>37527</v>
      </c>
      <c r="I6" s="98">
        <v>42123</v>
      </c>
      <c r="J6" s="460">
        <v>39418</v>
      </c>
      <c r="K6" s="461"/>
      <c r="L6" s="461"/>
      <c r="M6" s="638"/>
      <c r="N6" s="631" t="e">
        <f>#REF!-#REF!</f>
        <v>#REF!</v>
      </c>
      <c r="O6" s="154" t="e">
        <f>N6-#REF!</f>
        <v>#REF!</v>
      </c>
      <c r="P6" s="154" t="e">
        <f>O6-N6</f>
        <v>#REF!</v>
      </c>
      <c r="Q6" s="152" t="e">
        <f>P6-O6</f>
        <v>#REF!</v>
      </c>
      <c r="R6" s="637" t="s">
        <v>259</v>
      </c>
      <c r="S6" s="466"/>
      <c r="T6" s="466"/>
      <c r="U6" s="460"/>
      <c r="V6" s="461">
        <v>627</v>
      </c>
      <c r="W6" s="461">
        <v>627</v>
      </c>
      <c r="X6" s="460">
        <f>127+800</f>
        <v>927</v>
      </c>
      <c r="Y6" s="461"/>
      <c r="Z6" s="461"/>
      <c r="AA6" s="460"/>
      <c r="AB6" s="461"/>
      <c r="AC6" s="461"/>
      <c r="AD6" s="1134"/>
      <c r="AE6" s="637" t="s">
        <v>259</v>
      </c>
      <c r="AF6" s="461"/>
      <c r="AG6" s="461"/>
      <c r="AH6" s="460"/>
      <c r="AI6" s="461"/>
      <c r="AJ6" s="461"/>
      <c r="AK6" s="460"/>
      <c r="AL6" s="461">
        <f t="shared" si="0"/>
        <v>47471</v>
      </c>
      <c r="AM6" s="461">
        <f t="shared" si="0"/>
        <v>53704</v>
      </c>
      <c r="AN6" s="1117">
        <f t="shared" si="0"/>
        <v>49714</v>
      </c>
    </row>
    <row r="7" spans="1:41" ht="18.75" customHeight="1" x14ac:dyDescent="0.25">
      <c r="A7" s="637" t="s">
        <v>260</v>
      </c>
      <c r="B7" s="460">
        <v>1394</v>
      </c>
      <c r="C7" s="460">
        <v>1640</v>
      </c>
      <c r="D7" s="460">
        <v>1464</v>
      </c>
      <c r="E7" s="460">
        <v>388</v>
      </c>
      <c r="F7" s="460">
        <v>432</v>
      </c>
      <c r="G7" s="460">
        <v>418</v>
      </c>
      <c r="H7" s="98">
        <v>5485</v>
      </c>
      <c r="I7" s="98">
        <v>6346</v>
      </c>
      <c r="J7" s="460">
        <v>5485</v>
      </c>
      <c r="K7" s="461"/>
      <c r="L7" s="461"/>
      <c r="M7" s="638"/>
      <c r="N7" s="624"/>
      <c r="O7" s="143"/>
      <c r="P7" s="143"/>
      <c r="Q7" s="145"/>
      <c r="R7" s="637" t="s">
        <v>260</v>
      </c>
      <c r="S7" s="466">
        <v>0</v>
      </c>
      <c r="T7" s="466">
        <v>0</v>
      </c>
      <c r="U7" s="460"/>
      <c r="V7" s="461">
        <v>200</v>
      </c>
      <c r="W7" s="461">
        <v>200</v>
      </c>
      <c r="X7" s="460">
        <v>300</v>
      </c>
      <c r="Y7" s="461"/>
      <c r="Z7" s="461"/>
      <c r="AA7" s="460"/>
      <c r="AB7" s="461"/>
      <c r="AC7" s="461"/>
      <c r="AD7" s="1134"/>
      <c r="AE7" s="637" t="s">
        <v>260</v>
      </c>
      <c r="AF7" s="461"/>
      <c r="AG7" s="461"/>
      <c r="AH7" s="460"/>
      <c r="AI7" s="461"/>
      <c r="AJ7" s="461"/>
      <c r="AK7" s="460"/>
      <c r="AL7" s="461">
        <f t="shared" si="0"/>
        <v>7467</v>
      </c>
      <c r="AM7" s="461">
        <f t="shared" si="0"/>
        <v>8618</v>
      </c>
      <c r="AN7" s="1117">
        <f t="shared" si="0"/>
        <v>7667</v>
      </c>
    </row>
    <row r="8" spans="1:41" ht="20.100000000000001" customHeight="1" x14ac:dyDescent="0.25">
      <c r="A8" s="637" t="s">
        <v>281</v>
      </c>
      <c r="B8" s="460">
        <v>6924</v>
      </c>
      <c r="C8" s="460">
        <v>6858</v>
      </c>
      <c r="D8" s="460">
        <v>8038</v>
      </c>
      <c r="E8" s="460">
        <v>1892</v>
      </c>
      <c r="F8" s="460">
        <v>1878</v>
      </c>
      <c r="G8" s="460">
        <v>2194</v>
      </c>
      <c r="H8" s="98">
        <v>100</v>
      </c>
      <c r="I8" s="98">
        <v>151</v>
      </c>
      <c r="J8" s="460">
        <v>5100</v>
      </c>
      <c r="K8" s="460"/>
      <c r="L8" s="460"/>
      <c r="M8" s="638"/>
      <c r="N8" s="624"/>
      <c r="O8" s="143"/>
      <c r="P8" s="143"/>
      <c r="Q8" s="145"/>
      <c r="R8" s="637" t="s">
        <v>281</v>
      </c>
      <c r="S8" s="466"/>
      <c r="T8" s="466"/>
      <c r="U8" s="460"/>
      <c r="V8" s="461">
        <v>6</v>
      </c>
      <c r="W8" s="461">
        <v>6</v>
      </c>
      <c r="X8" s="460">
        <v>150</v>
      </c>
      <c r="Y8" s="461"/>
      <c r="Z8" s="461"/>
      <c r="AA8" s="460"/>
      <c r="AB8" s="461"/>
      <c r="AC8" s="461"/>
      <c r="AD8" s="1134"/>
      <c r="AE8" s="637" t="s">
        <v>281</v>
      </c>
      <c r="AF8" s="461"/>
      <c r="AG8" s="461"/>
      <c r="AH8" s="460"/>
      <c r="AI8" s="461"/>
      <c r="AJ8" s="461"/>
      <c r="AK8" s="460"/>
      <c r="AL8" s="461">
        <f t="shared" si="0"/>
        <v>8922</v>
      </c>
      <c r="AM8" s="461">
        <f t="shared" si="0"/>
        <v>8893</v>
      </c>
      <c r="AN8" s="1117">
        <f t="shared" si="0"/>
        <v>15482</v>
      </c>
    </row>
    <row r="9" spans="1:41" s="116" customFormat="1" ht="29.25" customHeight="1" x14ac:dyDescent="0.25">
      <c r="A9" s="640" t="s">
        <v>262</v>
      </c>
      <c r="B9" s="462">
        <f>SUM(B3:B8)</f>
        <v>37263</v>
      </c>
      <c r="C9" s="462">
        <f>SUM(C3:C8)</f>
        <v>40832</v>
      </c>
      <c r="D9" s="462">
        <f t="shared" ref="D9:M9" si="1">SUM(D3:D8)</f>
        <v>39835</v>
      </c>
      <c r="E9" s="462">
        <f t="shared" si="1"/>
        <v>10202</v>
      </c>
      <c r="F9" s="462">
        <f t="shared" si="1"/>
        <v>11069</v>
      </c>
      <c r="G9" s="462">
        <f t="shared" si="1"/>
        <v>10930</v>
      </c>
      <c r="H9" s="462">
        <f t="shared" si="1"/>
        <v>149240</v>
      </c>
      <c r="I9" s="462">
        <f t="shared" si="1"/>
        <v>166573</v>
      </c>
      <c r="J9" s="462">
        <f t="shared" si="1"/>
        <v>159930</v>
      </c>
      <c r="K9" s="462">
        <f t="shared" si="1"/>
        <v>0</v>
      </c>
      <c r="L9" s="462">
        <f t="shared" si="1"/>
        <v>0</v>
      </c>
      <c r="M9" s="1118">
        <f t="shared" si="1"/>
        <v>0</v>
      </c>
      <c r="N9" s="630" t="e">
        <f t="shared" ref="N9:Q9" si="2">SUM(N3:N8)</f>
        <v>#REF!</v>
      </c>
      <c r="O9" s="158" t="e">
        <f t="shared" si="2"/>
        <v>#REF!</v>
      </c>
      <c r="P9" s="158" t="e">
        <f t="shared" si="2"/>
        <v>#REF!</v>
      </c>
      <c r="Q9" s="156" t="e">
        <f t="shared" si="2"/>
        <v>#REF!</v>
      </c>
      <c r="R9" s="640" t="s">
        <v>262</v>
      </c>
      <c r="S9" s="462">
        <f>SUM(S3:S8)</f>
        <v>0</v>
      </c>
      <c r="T9" s="462">
        <f>SUM(T3:T8)</f>
        <v>0</v>
      </c>
      <c r="U9" s="462">
        <f t="shared" ref="U9:AD9" si="3">SUM(U3:U8)</f>
        <v>0</v>
      </c>
      <c r="V9" s="462">
        <f t="shared" si="3"/>
        <v>2304</v>
      </c>
      <c r="W9" s="462">
        <f t="shared" si="3"/>
        <v>2289</v>
      </c>
      <c r="X9" s="462">
        <f t="shared" si="3"/>
        <v>3448</v>
      </c>
      <c r="Y9" s="462">
        <f t="shared" si="3"/>
        <v>0</v>
      </c>
      <c r="Z9" s="462">
        <f t="shared" si="3"/>
        <v>0</v>
      </c>
      <c r="AA9" s="462">
        <f t="shared" si="3"/>
        <v>0</v>
      </c>
      <c r="AB9" s="462">
        <f t="shared" si="3"/>
        <v>0</v>
      </c>
      <c r="AC9" s="462">
        <f t="shared" si="3"/>
        <v>0</v>
      </c>
      <c r="AD9" s="1135">
        <f t="shared" si="3"/>
        <v>0</v>
      </c>
      <c r="AE9" s="640" t="s">
        <v>262</v>
      </c>
      <c r="AF9" s="462">
        <f>SUM(AF3:AF8)</f>
        <v>0</v>
      </c>
      <c r="AG9" s="462">
        <f>SUM(AG3:AG8)</f>
        <v>0</v>
      </c>
      <c r="AH9" s="462">
        <f>SUM(AH3:AH8)</f>
        <v>0</v>
      </c>
      <c r="AI9" s="462">
        <f t="shared" ref="AI9:AK9" si="4">SUM(AI3:AI8)</f>
        <v>0</v>
      </c>
      <c r="AJ9" s="462">
        <f t="shared" si="4"/>
        <v>0</v>
      </c>
      <c r="AK9" s="462">
        <f t="shared" si="4"/>
        <v>0</v>
      </c>
      <c r="AL9" s="462">
        <f t="shared" ref="AL9" si="5">SUM(AL3:AL8)</f>
        <v>199009</v>
      </c>
      <c r="AM9" s="462">
        <f t="shared" ref="AM9" si="6">SUM(AM3:AM8)</f>
        <v>220763</v>
      </c>
      <c r="AN9" s="1118">
        <f t="shared" ref="AN9" si="7">SUM(AN3:AN8)</f>
        <v>214143</v>
      </c>
      <c r="AO9" s="157"/>
    </row>
    <row r="10" spans="1:41" s="162" customFormat="1" ht="20.100000000000001" customHeight="1" x14ac:dyDescent="0.25">
      <c r="A10" s="641" t="s">
        <v>263</v>
      </c>
      <c r="B10" s="460">
        <v>25619</v>
      </c>
      <c r="C10" s="460">
        <v>27868</v>
      </c>
      <c r="D10" s="460">
        <v>25437</v>
      </c>
      <c r="E10" s="460">
        <v>6844</v>
      </c>
      <c r="F10" s="460">
        <v>7790</v>
      </c>
      <c r="G10" s="460">
        <v>6824</v>
      </c>
      <c r="H10" s="98">
        <v>11411</v>
      </c>
      <c r="I10" s="98">
        <v>12393</v>
      </c>
      <c r="J10" s="460">
        <v>11138</v>
      </c>
      <c r="K10" s="460"/>
      <c r="L10" s="460"/>
      <c r="M10" s="638"/>
      <c r="N10" s="625"/>
      <c r="O10" s="141"/>
      <c r="P10" s="141"/>
      <c r="Q10" s="649"/>
      <c r="R10" s="641" t="s">
        <v>263</v>
      </c>
      <c r="S10" s="467"/>
      <c r="T10" s="467"/>
      <c r="U10" s="460"/>
      <c r="V10" s="461">
        <v>2871</v>
      </c>
      <c r="W10" s="461">
        <v>3917</v>
      </c>
      <c r="X10" s="460">
        <f>2671+300</f>
        <v>2971</v>
      </c>
      <c r="Y10" s="461"/>
      <c r="Z10" s="461"/>
      <c r="AA10" s="460"/>
      <c r="AB10" s="461"/>
      <c r="AC10" s="461"/>
      <c r="AD10" s="1134"/>
      <c r="AE10" s="641" t="s">
        <v>263</v>
      </c>
      <c r="AF10" s="461"/>
      <c r="AG10" s="461"/>
      <c r="AH10" s="460"/>
      <c r="AI10" s="461"/>
      <c r="AJ10" s="461"/>
      <c r="AK10" s="460"/>
      <c r="AL10" s="461">
        <f t="shared" ref="AL10:AN12" si="8">SUM(Y10,AB10,AF10,V10,S10,K10,H10,E10,B10)</f>
        <v>46745</v>
      </c>
      <c r="AM10" s="461">
        <f t="shared" si="8"/>
        <v>51968</v>
      </c>
      <c r="AN10" s="1117">
        <f t="shared" si="8"/>
        <v>46370</v>
      </c>
      <c r="AO10" s="157"/>
    </row>
    <row r="11" spans="1:41" ht="20.100000000000001" customHeight="1" x14ac:dyDescent="0.25">
      <c r="A11" s="637" t="s">
        <v>264</v>
      </c>
      <c r="B11" s="460">
        <v>65925</v>
      </c>
      <c r="C11" s="460">
        <v>68994</v>
      </c>
      <c r="D11" s="460">
        <v>68852</v>
      </c>
      <c r="E11" s="460">
        <v>18135</v>
      </c>
      <c r="F11" s="460">
        <v>19606</v>
      </c>
      <c r="G11" s="460">
        <v>18090</v>
      </c>
      <c r="H11" s="98">
        <v>59754</v>
      </c>
      <c r="I11" s="98">
        <v>60024</v>
      </c>
      <c r="J11" s="460">
        <v>60778</v>
      </c>
      <c r="K11" s="460"/>
      <c r="L11" s="460"/>
      <c r="M11" s="638"/>
      <c r="N11" s="624"/>
      <c r="O11" s="143"/>
      <c r="P11" s="143"/>
      <c r="Q11" s="145"/>
      <c r="R11" s="637" t="s">
        <v>264</v>
      </c>
      <c r="S11" s="466"/>
      <c r="T11" s="466"/>
      <c r="U11" s="460"/>
      <c r="V11" s="461">
        <v>400</v>
      </c>
      <c r="W11" s="461">
        <v>842</v>
      </c>
      <c r="X11" s="460">
        <v>400</v>
      </c>
      <c r="Y11" s="461"/>
      <c r="Z11" s="461"/>
      <c r="AA11" s="460"/>
      <c r="AB11" s="461"/>
      <c r="AC11" s="461"/>
      <c r="AD11" s="1134"/>
      <c r="AE11" s="637" t="s">
        <v>264</v>
      </c>
      <c r="AF11" s="461"/>
      <c r="AG11" s="461"/>
      <c r="AH11" s="460"/>
      <c r="AI11" s="461"/>
      <c r="AJ11" s="461"/>
      <c r="AK11" s="460"/>
      <c r="AL11" s="461">
        <f t="shared" si="8"/>
        <v>144214</v>
      </c>
      <c r="AM11" s="461">
        <f t="shared" si="8"/>
        <v>149466</v>
      </c>
      <c r="AN11" s="1117">
        <f t="shared" si="8"/>
        <v>148120</v>
      </c>
      <c r="AO11" s="157"/>
    </row>
    <row r="12" spans="1:41" s="168" customFormat="1" ht="20.100000000000001" customHeight="1" x14ac:dyDescent="0.25">
      <c r="A12" s="642" t="s">
        <v>282</v>
      </c>
      <c r="B12" s="469">
        <v>25347</v>
      </c>
      <c r="C12" s="469">
        <v>27553</v>
      </c>
      <c r="D12" s="460">
        <v>32439</v>
      </c>
      <c r="E12" s="469">
        <v>6268</v>
      </c>
      <c r="F12" s="469">
        <v>7361</v>
      </c>
      <c r="G12" s="460">
        <v>8170</v>
      </c>
      <c r="H12" s="470">
        <v>12293</v>
      </c>
      <c r="I12" s="470">
        <v>13745</v>
      </c>
      <c r="J12" s="460">
        <v>12027</v>
      </c>
      <c r="K12" s="463"/>
      <c r="L12" s="463"/>
      <c r="M12" s="638"/>
      <c r="N12" s="626"/>
      <c r="O12" s="164"/>
      <c r="P12" s="164"/>
      <c r="Q12" s="165"/>
      <c r="R12" s="642" t="s">
        <v>265</v>
      </c>
      <c r="S12" s="468"/>
      <c r="T12" s="468"/>
      <c r="U12" s="460"/>
      <c r="V12" s="463">
        <v>200</v>
      </c>
      <c r="W12" s="463">
        <v>774</v>
      </c>
      <c r="X12" s="460">
        <v>200</v>
      </c>
      <c r="Y12" s="463"/>
      <c r="Z12" s="463"/>
      <c r="AA12" s="460"/>
      <c r="AB12" s="463"/>
      <c r="AC12" s="463"/>
      <c r="AD12" s="1134"/>
      <c r="AE12" s="642" t="s">
        <v>282</v>
      </c>
      <c r="AF12" s="463"/>
      <c r="AG12" s="463"/>
      <c r="AH12" s="460"/>
      <c r="AI12" s="463"/>
      <c r="AJ12" s="463"/>
      <c r="AK12" s="460"/>
      <c r="AL12" s="463">
        <f t="shared" si="8"/>
        <v>44108</v>
      </c>
      <c r="AM12" s="463">
        <f t="shared" si="8"/>
        <v>49433</v>
      </c>
      <c r="AN12" s="1137">
        <f t="shared" si="8"/>
        <v>52836</v>
      </c>
      <c r="AO12" s="157"/>
    </row>
    <row r="13" spans="1:41" s="116" customFormat="1" ht="27.9" customHeight="1" x14ac:dyDescent="0.25">
      <c r="A13" s="640" t="s">
        <v>266</v>
      </c>
      <c r="B13" s="464">
        <f>B9+B10+B11+B12</f>
        <v>154154</v>
      </c>
      <c r="C13" s="464">
        <f>C9+C10+C11+C12</f>
        <v>165247</v>
      </c>
      <c r="D13" s="464">
        <f t="shared" ref="D13:Q13" si="9">D9+D10+D11+D12</f>
        <v>166563</v>
      </c>
      <c r="E13" s="464">
        <f t="shared" si="9"/>
        <v>41449</v>
      </c>
      <c r="F13" s="464">
        <f t="shared" si="9"/>
        <v>45826</v>
      </c>
      <c r="G13" s="464">
        <f t="shared" si="9"/>
        <v>44014</v>
      </c>
      <c r="H13" s="464">
        <f t="shared" si="9"/>
        <v>232698</v>
      </c>
      <c r="I13" s="464">
        <f t="shared" si="9"/>
        <v>252735</v>
      </c>
      <c r="J13" s="464">
        <f t="shared" si="9"/>
        <v>243873</v>
      </c>
      <c r="K13" s="464">
        <f t="shared" si="9"/>
        <v>0</v>
      </c>
      <c r="L13" s="464">
        <f t="shared" si="9"/>
        <v>0</v>
      </c>
      <c r="M13" s="1119">
        <f t="shared" si="9"/>
        <v>0</v>
      </c>
      <c r="N13" s="1131" t="e">
        <f t="shared" si="9"/>
        <v>#REF!</v>
      </c>
      <c r="O13" s="464" t="e">
        <f t="shared" si="9"/>
        <v>#REF!</v>
      </c>
      <c r="P13" s="464" t="e">
        <f t="shared" si="9"/>
        <v>#REF!</v>
      </c>
      <c r="Q13" s="1132" t="e">
        <f t="shared" si="9"/>
        <v>#REF!</v>
      </c>
      <c r="R13" s="640" t="s">
        <v>266</v>
      </c>
      <c r="S13" s="464">
        <f>S9+S10+S11+S12</f>
        <v>0</v>
      </c>
      <c r="T13" s="464">
        <f>T9+T10+T11+T12</f>
        <v>0</v>
      </c>
      <c r="U13" s="464">
        <f t="shared" ref="U13:AD13" si="10">U9+U10+U11+U12</f>
        <v>0</v>
      </c>
      <c r="V13" s="464">
        <f t="shared" si="10"/>
        <v>5775</v>
      </c>
      <c r="W13" s="464">
        <f t="shared" si="10"/>
        <v>7822</v>
      </c>
      <c r="X13" s="464">
        <f t="shared" si="10"/>
        <v>7019</v>
      </c>
      <c r="Y13" s="464">
        <f t="shared" si="10"/>
        <v>0</v>
      </c>
      <c r="Z13" s="464">
        <f t="shared" si="10"/>
        <v>0</v>
      </c>
      <c r="AA13" s="464">
        <f t="shared" si="10"/>
        <v>0</v>
      </c>
      <c r="AB13" s="464">
        <f t="shared" si="10"/>
        <v>0</v>
      </c>
      <c r="AC13" s="464">
        <f t="shared" si="10"/>
        <v>0</v>
      </c>
      <c r="AD13" s="1132">
        <f t="shared" si="10"/>
        <v>0</v>
      </c>
      <c r="AE13" s="640" t="s">
        <v>266</v>
      </c>
      <c r="AF13" s="464">
        <f>AF9+AF10+AF11+AF12</f>
        <v>0</v>
      </c>
      <c r="AG13" s="464">
        <f>AG9+AG10+AG11+AG12</f>
        <v>0</v>
      </c>
      <c r="AH13" s="464">
        <f>AH9+AH10+AH11+AH12</f>
        <v>0</v>
      </c>
      <c r="AI13" s="464">
        <f t="shared" ref="AI13:AK13" si="11">AI9+AI10+AI11+AI12</f>
        <v>0</v>
      </c>
      <c r="AJ13" s="464">
        <f t="shared" si="11"/>
        <v>0</v>
      </c>
      <c r="AK13" s="464">
        <f t="shared" si="11"/>
        <v>0</v>
      </c>
      <c r="AL13" s="464">
        <f t="shared" ref="AL13" si="12">AL9+AL10+AL11+AL12</f>
        <v>434076</v>
      </c>
      <c r="AM13" s="464">
        <f t="shared" ref="AM13" si="13">AM9+AM10+AM11+AM12</f>
        <v>471630</v>
      </c>
      <c r="AN13" s="1119">
        <f t="shared" ref="AN13" si="14">AN9+AN10+AN11+AN12</f>
        <v>461469</v>
      </c>
      <c r="AO13" s="157"/>
    </row>
    <row r="14" spans="1:41" s="174" customFormat="1" ht="20.100000000000001" customHeight="1" x14ac:dyDescent="0.25">
      <c r="A14" s="643" t="s">
        <v>267</v>
      </c>
      <c r="B14" s="465">
        <v>210018</v>
      </c>
      <c r="C14" s="465">
        <v>217656</v>
      </c>
      <c r="D14" s="460">
        <v>218950</v>
      </c>
      <c r="E14" s="465">
        <v>61110</v>
      </c>
      <c r="F14" s="465">
        <v>63130</v>
      </c>
      <c r="G14" s="460">
        <v>63277</v>
      </c>
      <c r="H14" s="98">
        <v>80113</v>
      </c>
      <c r="I14" s="98">
        <v>80622</v>
      </c>
      <c r="J14" s="460">
        <v>79212</v>
      </c>
      <c r="K14" s="465">
        <v>15559</v>
      </c>
      <c r="L14" s="465">
        <v>13774</v>
      </c>
      <c r="M14" s="638">
        <v>2416</v>
      </c>
      <c r="N14" s="633"/>
      <c r="O14" s="5"/>
      <c r="P14" s="5"/>
      <c r="Q14" s="650"/>
      <c r="R14" s="643" t="s">
        <v>267</v>
      </c>
      <c r="S14" s="463"/>
      <c r="T14" s="463">
        <v>2191</v>
      </c>
      <c r="U14" s="460"/>
      <c r="V14" s="461">
        <v>4300</v>
      </c>
      <c r="W14" s="461">
        <v>6266</v>
      </c>
      <c r="X14" s="460">
        <f>700+2000</f>
        <v>2700</v>
      </c>
      <c r="Y14" s="461"/>
      <c r="Z14" s="461"/>
      <c r="AA14" s="460"/>
      <c r="AB14" s="461"/>
      <c r="AC14" s="461"/>
      <c r="AD14" s="1134"/>
      <c r="AE14" s="643" t="s">
        <v>267</v>
      </c>
      <c r="AF14" s="465"/>
      <c r="AG14" s="465"/>
      <c r="AH14" s="460"/>
      <c r="AI14" s="465"/>
      <c r="AJ14" s="465"/>
      <c r="AK14" s="460"/>
      <c r="AL14" s="461">
        <f>SUM(Y14,AB14,AF14,V14,S14,K14,H14,E14,B14)</f>
        <v>371100</v>
      </c>
      <c r="AM14" s="461">
        <f>SUM(Z14,AC14,AG14,W14,T14,L14,I14,F14,C14)</f>
        <v>383639</v>
      </c>
      <c r="AN14" s="1117">
        <f>SUM(AA14,AD14,AH14,X14,U14,M14,J14,G14,D14)</f>
        <v>366555</v>
      </c>
      <c r="AO14" s="157"/>
    </row>
    <row r="15" spans="1:41" s="116" customFormat="1" ht="19.5" customHeight="1" x14ac:dyDescent="0.25">
      <c r="A15" s="644" t="s">
        <v>268</v>
      </c>
      <c r="B15" s="464">
        <f>SUM(B13:B14)</f>
        <v>364172</v>
      </c>
      <c r="C15" s="464">
        <f>SUM(C13:C14)</f>
        <v>382903</v>
      </c>
      <c r="D15" s="464">
        <f t="shared" ref="D15:M15" si="15">SUM(D13:D14)</f>
        <v>385513</v>
      </c>
      <c r="E15" s="464">
        <f t="shared" si="15"/>
        <v>102559</v>
      </c>
      <c r="F15" s="464">
        <f t="shared" si="15"/>
        <v>108956</v>
      </c>
      <c r="G15" s="464">
        <f t="shared" si="15"/>
        <v>107291</v>
      </c>
      <c r="H15" s="464">
        <f t="shared" si="15"/>
        <v>312811</v>
      </c>
      <c r="I15" s="464">
        <f t="shared" si="15"/>
        <v>333357</v>
      </c>
      <c r="J15" s="464">
        <f t="shared" si="15"/>
        <v>323085</v>
      </c>
      <c r="K15" s="464">
        <f t="shared" si="15"/>
        <v>15559</v>
      </c>
      <c r="L15" s="464">
        <f t="shared" si="15"/>
        <v>13774</v>
      </c>
      <c r="M15" s="1119">
        <f t="shared" si="15"/>
        <v>2416</v>
      </c>
      <c r="N15" s="634" t="e">
        <f>SUM(N13:N14)</f>
        <v>#REF!</v>
      </c>
      <c r="O15" s="175" t="e">
        <f>SUM(O13:O14)</f>
        <v>#REF!</v>
      </c>
      <c r="P15" s="175" t="e">
        <f>SUM(P13:P14)</f>
        <v>#REF!</v>
      </c>
      <c r="Q15" s="651" t="e">
        <f>SUM(Q13:Q14)</f>
        <v>#REF!</v>
      </c>
      <c r="R15" s="644" t="s">
        <v>268</v>
      </c>
      <c r="S15" s="464">
        <f>SUM(S13:S14)</f>
        <v>0</v>
      </c>
      <c r="T15" s="464">
        <f>SUM(T13:T14)</f>
        <v>2191</v>
      </c>
      <c r="U15" s="464">
        <f t="shared" ref="U15:AD15" si="16">SUM(U13:U14)</f>
        <v>0</v>
      </c>
      <c r="V15" s="464">
        <f t="shared" si="16"/>
        <v>10075</v>
      </c>
      <c r="W15" s="464">
        <f t="shared" si="16"/>
        <v>14088</v>
      </c>
      <c r="X15" s="464">
        <f t="shared" si="16"/>
        <v>9719</v>
      </c>
      <c r="Y15" s="464">
        <f t="shared" si="16"/>
        <v>0</v>
      </c>
      <c r="Z15" s="464">
        <f t="shared" si="16"/>
        <v>0</v>
      </c>
      <c r="AA15" s="464">
        <f t="shared" si="16"/>
        <v>0</v>
      </c>
      <c r="AB15" s="464">
        <f t="shared" si="16"/>
        <v>0</v>
      </c>
      <c r="AC15" s="464">
        <f t="shared" si="16"/>
        <v>0</v>
      </c>
      <c r="AD15" s="1132">
        <f t="shared" si="16"/>
        <v>0</v>
      </c>
      <c r="AE15" s="644" t="s">
        <v>268</v>
      </c>
      <c r="AF15" s="464">
        <f>SUM(AF13:AF14)</f>
        <v>0</v>
      </c>
      <c r="AG15" s="464">
        <f>SUM(AG13:AG14)</f>
        <v>0</v>
      </c>
      <c r="AH15" s="464">
        <f t="shared" ref="AH15:AK15" si="17">SUM(AH13:AH14)</f>
        <v>0</v>
      </c>
      <c r="AI15" s="464">
        <f t="shared" si="17"/>
        <v>0</v>
      </c>
      <c r="AJ15" s="464">
        <f t="shared" si="17"/>
        <v>0</v>
      </c>
      <c r="AK15" s="464">
        <f t="shared" si="17"/>
        <v>0</v>
      </c>
      <c r="AL15" s="464">
        <f t="shared" ref="AL15" si="18">SUM(AL13:AL14)</f>
        <v>805176</v>
      </c>
      <c r="AM15" s="464">
        <f t="shared" ref="AM15" si="19">SUM(AM13:AM14)</f>
        <v>855269</v>
      </c>
      <c r="AN15" s="1119">
        <f t="shared" ref="AN15" si="20">SUM(AN13:AN14)</f>
        <v>828024</v>
      </c>
      <c r="AO15" s="157"/>
    </row>
    <row r="16" spans="1:41" ht="13.8" x14ac:dyDescent="0.25">
      <c r="A16" s="637" t="s">
        <v>47</v>
      </c>
      <c r="B16" s="461">
        <v>56941</v>
      </c>
      <c r="C16" s="461">
        <v>95425</v>
      </c>
      <c r="D16" s="460">
        <v>47295</v>
      </c>
      <c r="E16" s="461">
        <v>14609</v>
      </c>
      <c r="F16" s="461">
        <v>27652</v>
      </c>
      <c r="G16" s="460">
        <v>11035</v>
      </c>
      <c r="H16" s="461">
        <v>690308</v>
      </c>
      <c r="I16" s="461">
        <v>762933</v>
      </c>
      <c r="J16" s="460">
        <v>552790</v>
      </c>
      <c r="K16" s="461">
        <v>31397</v>
      </c>
      <c r="L16" s="461">
        <v>31516</v>
      </c>
      <c r="M16" s="638">
        <v>29250</v>
      </c>
      <c r="N16" s="635"/>
      <c r="O16" s="155"/>
      <c r="P16" s="155"/>
      <c r="Q16" s="153"/>
      <c r="R16" s="637" t="s">
        <v>47</v>
      </c>
      <c r="S16" s="461">
        <v>826949</v>
      </c>
      <c r="T16" s="461">
        <v>955277</v>
      </c>
      <c r="U16" s="460">
        <v>899741</v>
      </c>
      <c r="V16" s="461">
        <v>1428760</v>
      </c>
      <c r="W16" s="461">
        <v>1694373</v>
      </c>
      <c r="X16" s="460">
        <v>1146034</v>
      </c>
      <c r="Y16" s="461">
        <v>93976</v>
      </c>
      <c r="Z16" s="461">
        <v>91747</v>
      </c>
      <c r="AA16" s="460">
        <v>93225</v>
      </c>
      <c r="AB16" s="461">
        <v>402964</v>
      </c>
      <c r="AC16" s="461">
        <v>705985</v>
      </c>
      <c r="AD16" s="1134">
        <v>459290</v>
      </c>
      <c r="AE16" s="637" t="s">
        <v>47</v>
      </c>
      <c r="AF16" s="466">
        <v>118735</v>
      </c>
      <c r="AG16" s="466">
        <v>126154</v>
      </c>
      <c r="AH16" s="460">
        <v>220545</v>
      </c>
      <c r="AI16" s="466">
        <v>261290</v>
      </c>
      <c r="AJ16" s="466">
        <v>55380</v>
      </c>
      <c r="AK16" s="460">
        <v>120755</v>
      </c>
      <c r="AL16" s="461">
        <f>SUM(Y16,AB16,AF16,V16,S16,K16,H16,E16,B16,AI16)</f>
        <v>3925929</v>
      </c>
      <c r="AM16" s="461">
        <f>SUM(Z16,AC16,AG16,W16,T16,L16,I16,F16,C16,AJ16)</f>
        <v>4546442</v>
      </c>
      <c r="AN16" s="1117">
        <f>SUM(AA16,AD16,AH16,X16,U16,M16,J16,G16,D16,AK16)</f>
        <v>3579960</v>
      </c>
      <c r="AO16" s="157"/>
    </row>
    <row r="17" spans="1:41" s="116" customFormat="1" ht="14.4" thickBot="1" x14ac:dyDescent="0.3">
      <c r="A17" s="645" t="s">
        <v>269</v>
      </c>
      <c r="B17" s="646">
        <f>SUM(B15:B16)</f>
        <v>421113</v>
      </c>
      <c r="C17" s="646">
        <f>SUM(C15:C16)</f>
        <v>478328</v>
      </c>
      <c r="D17" s="646">
        <f t="shared" ref="D17:L17" si="21">SUM(D15:D16)</f>
        <v>432808</v>
      </c>
      <c r="E17" s="646">
        <f t="shared" si="21"/>
        <v>117168</v>
      </c>
      <c r="F17" s="646">
        <f t="shared" si="21"/>
        <v>136608</v>
      </c>
      <c r="G17" s="646">
        <f t="shared" si="21"/>
        <v>118326</v>
      </c>
      <c r="H17" s="646">
        <f t="shared" si="21"/>
        <v>1003119</v>
      </c>
      <c r="I17" s="646">
        <f t="shared" si="21"/>
        <v>1096290</v>
      </c>
      <c r="J17" s="646">
        <f t="shared" si="21"/>
        <v>875875</v>
      </c>
      <c r="K17" s="646">
        <f t="shared" si="21"/>
        <v>46956</v>
      </c>
      <c r="L17" s="646">
        <f t="shared" si="21"/>
        <v>45290</v>
      </c>
      <c r="M17" s="1120">
        <f>SUM(M15:M16)</f>
        <v>31666</v>
      </c>
      <c r="N17" s="632" t="e">
        <f>SUM(N15:N16)</f>
        <v>#REF!</v>
      </c>
      <c r="O17" s="172" t="e">
        <f>SUM(O15:O16)</f>
        <v>#REF!</v>
      </c>
      <c r="P17" s="172" t="e">
        <f>SUM(P15:P16)</f>
        <v>#REF!</v>
      </c>
      <c r="Q17" s="169" t="e">
        <f>SUM(Q15:Q16)</f>
        <v>#REF!</v>
      </c>
      <c r="R17" s="645" t="s">
        <v>269</v>
      </c>
      <c r="S17" s="646">
        <f>SUM(S15:S16)</f>
        <v>826949</v>
      </c>
      <c r="T17" s="646">
        <f>SUM(T15:T16)</f>
        <v>957468</v>
      </c>
      <c r="U17" s="646">
        <f t="shared" ref="U17:AD17" si="22">SUM(U15:U16)</f>
        <v>899741</v>
      </c>
      <c r="V17" s="646">
        <f t="shared" si="22"/>
        <v>1438835</v>
      </c>
      <c r="W17" s="646">
        <f t="shared" si="22"/>
        <v>1708461</v>
      </c>
      <c r="X17" s="646">
        <f t="shared" si="22"/>
        <v>1155753</v>
      </c>
      <c r="Y17" s="646">
        <f t="shared" si="22"/>
        <v>93976</v>
      </c>
      <c r="Z17" s="646">
        <f t="shared" si="22"/>
        <v>91747</v>
      </c>
      <c r="AA17" s="646">
        <f t="shared" si="22"/>
        <v>93225</v>
      </c>
      <c r="AB17" s="646">
        <f t="shared" si="22"/>
        <v>402964</v>
      </c>
      <c r="AC17" s="646">
        <f t="shared" si="22"/>
        <v>705985</v>
      </c>
      <c r="AD17" s="1136">
        <f t="shared" si="22"/>
        <v>459290</v>
      </c>
      <c r="AE17" s="645" t="s">
        <v>269</v>
      </c>
      <c r="AF17" s="646">
        <f>SUM(AF15:AF16)</f>
        <v>118735</v>
      </c>
      <c r="AG17" s="646">
        <f>SUM(AG15:AG16)</f>
        <v>126154</v>
      </c>
      <c r="AH17" s="646">
        <f t="shared" ref="AH17:AK17" si="23">SUM(AH15:AH16)</f>
        <v>220545</v>
      </c>
      <c r="AI17" s="646">
        <f t="shared" si="23"/>
        <v>261290</v>
      </c>
      <c r="AJ17" s="646">
        <f t="shared" si="23"/>
        <v>55380</v>
      </c>
      <c r="AK17" s="646">
        <f t="shared" si="23"/>
        <v>120755</v>
      </c>
      <c r="AL17" s="646">
        <f t="shared" ref="AL17" si="24">SUM(AL15:AL16)</f>
        <v>4731105</v>
      </c>
      <c r="AM17" s="646">
        <f t="shared" ref="AM17" si="25">SUM(AM15:AM16)</f>
        <v>5401711</v>
      </c>
      <c r="AN17" s="1120">
        <f t="shared" ref="AN17" si="26">SUM(AN15:AN16)</f>
        <v>4407984</v>
      </c>
      <c r="AO17" s="157"/>
    </row>
  </sheetData>
  <sheetProtection selectLockedCells="1" selectUnlockedCells="1"/>
  <mergeCells count="11">
    <mergeCell ref="S1:U1"/>
    <mergeCell ref="B1:D1"/>
    <mergeCell ref="E1:G1"/>
    <mergeCell ref="H1:J1"/>
    <mergeCell ref="K1:M1"/>
    <mergeCell ref="V1:X1"/>
    <mergeCell ref="AL1:AN1"/>
    <mergeCell ref="Y1:AA1"/>
    <mergeCell ref="AB1:AD1"/>
    <mergeCell ref="AF1:AH1"/>
    <mergeCell ref="AI1:AK1"/>
  </mergeCells>
  <phoneticPr fontId="28" type="noConversion"/>
  <printOptions horizontalCentered="1"/>
  <pageMargins left="0.7" right="0.7" top="0.75" bottom="0.75" header="0.3" footer="0.3"/>
  <pageSetup paperSize="9" scale="54" firstPageNumber="0" orientation="landscape" r:id="rId1"/>
  <headerFooter alignWithMargins="0">
    <oddHeader>&amp;C&amp;"Arial,Félkövér"&amp;12INTÉZMÉNYEK KIADÁSAI 2016. ÉV
4. melléklet
a 8/2016. (II.26.) rendelethez&amp;R
&amp;P. oldal
ezer forint</oddHeader>
  </headerFooter>
  <colBreaks count="3" manualBreakCount="3">
    <brk id="13" max="16" man="1"/>
    <brk id="17" max="16" man="1"/>
    <brk id="30" max="16"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F76"/>
  <sheetViews>
    <sheetView view="pageLayout" zoomScaleNormal="80" zoomScaleSheetLayoutView="85" workbookViewId="0">
      <selection activeCell="H12" sqref="H12:I12"/>
    </sheetView>
  </sheetViews>
  <sheetFormatPr defaultColWidth="9.109375" defaultRowHeight="13.8" x14ac:dyDescent="0.25"/>
  <cols>
    <col min="1" max="1" width="22.33203125" style="103" customWidth="1"/>
    <col min="2" max="2" width="28.33203125" style="1382" customWidth="1"/>
    <col min="3" max="5" width="12.44140625" style="14" customWidth="1"/>
    <col min="6" max="16384" width="9.109375" style="103"/>
  </cols>
  <sheetData>
    <row r="1" spans="1:5" x14ac:dyDescent="0.25">
      <c r="A1" s="1352"/>
      <c r="B1" s="1353"/>
      <c r="C1" s="672"/>
      <c r="D1" s="672"/>
      <c r="E1" s="672"/>
    </row>
    <row r="2" spans="1:5" ht="12.75" customHeight="1" thickBot="1" x14ac:dyDescent="0.3">
      <c r="A2" s="1450"/>
      <c r="B2" s="1450"/>
      <c r="C2" s="1450"/>
      <c r="D2" s="673"/>
      <c r="E2" s="673"/>
    </row>
    <row r="3" spans="1:5" ht="33" customHeight="1" thickBot="1" x14ac:dyDescent="0.3">
      <c r="A3" s="1354" t="s">
        <v>283</v>
      </c>
      <c r="B3" s="1355" t="s">
        <v>208</v>
      </c>
      <c r="C3" s="457" t="s">
        <v>749</v>
      </c>
      <c r="D3" s="458" t="s">
        <v>1077</v>
      </c>
      <c r="E3" s="457" t="s">
        <v>1078</v>
      </c>
    </row>
    <row r="4" spans="1:5" s="6" customFormat="1" x14ac:dyDescent="0.25">
      <c r="A4" s="1356" t="s">
        <v>284</v>
      </c>
      <c r="B4" s="1357"/>
      <c r="C4" s="1339">
        <f t="shared" ref="C4:D4" si="0">SUM(C5:C12)</f>
        <v>700</v>
      </c>
      <c r="D4" s="1339">
        <f t="shared" si="0"/>
        <v>625</v>
      </c>
      <c r="E4" s="1347">
        <f>SUM(E5:E12)</f>
        <v>1000</v>
      </c>
    </row>
    <row r="5" spans="1:5" s="6" customFormat="1" x14ac:dyDescent="0.25">
      <c r="A5" s="1358"/>
      <c r="B5" s="1359" t="s">
        <v>1209</v>
      </c>
      <c r="C5" s="1340"/>
      <c r="D5" s="1340"/>
      <c r="E5" s="675">
        <v>184</v>
      </c>
    </row>
    <row r="6" spans="1:5" s="6" customFormat="1" x14ac:dyDescent="0.25">
      <c r="A6" s="1358"/>
      <c r="B6" s="1359" t="s">
        <v>1210</v>
      </c>
      <c r="C6" s="1341"/>
      <c r="D6" s="1340"/>
      <c r="E6" s="675">
        <v>160</v>
      </c>
    </row>
    <row r="7" spans="1:5" x14ac:dyDescent="0.25">
      <c r="A7" s="1360"/>
      <c r="B7" s="1361" t="s">
        <v>691</v>
      </c>
      <c r="C7" s="674">
        <v>167</v>
      </c>
      <c r="D7" s="100">
        <v>167</v>
      </c>
      <c r="E7" s="675">
        <v>57</v>
      </c>
    </row>
    <row r="8" spans="1:5" s="6" customFormat="1" x14ac:dyDescent="0.25">
      <c r="A8" s="1360"/>
      <c r="B8" s="1361" t="s">
        <v>692</v>
      </c>
      <c r="C8" s="674">
        <v>12</v>
      </c>
      <c r="D8" s="100">
        <v>12</v>
      </c>
      <c r="E8" s="675"/>
    </row>
    <row r="9" spans="1:5" s="6" customFormat="1" x14ac:dyDescent="0.25">
      <c r="A9" s="1360"/>
      <c r="B9" s="1361" t="s">
        <v>693</v>
      </c>
      <c r="C9" s="674">
        <v>178</v>
      </c>
      <c r="D9" s="100"/>
      <c r="E9" s="675"/>
    </row>
    <row r="10" spans="1:5" s="6" customFormat="1" x14ac:dyDescent="0.25">
      <c r="A10" s="1360"/>
      <c r="B10" s="1361" t="s">
        <v>694</v>
      </c>
      <c r="C10" s="674">
        <v>313</v>
      </c>
      <c r="D10" s="100">
        <v>313</v>
      </c>
      <c r="E10" s="675">
        <v>312</v>
      </c>
    </row>
    <row r="11" spans="1:5" s="6" customFormat="1" x14ac:dyDescent="0.25">
      <c r="A11" s="1360"/>
      <c r="B11" s="1361" t="s">
        <v>695</v>
      </c>
      <c r="C11" s="674">
        <v>30</v>
      </c>
      <c r="D11" s="100"/>
      <c r="E11" s="675"/>
    </row>
    <row r="12" spans="1:5" s="6" customFormat="1" x14ac:dyDescent="0.25">
      <c r="A12" s="1360"/>
      <c r="B12" s="1361" t="s">
        <v>753</v>
      </c>
      <c r="C12" s="674"/>
      <c r="D12" s="100">
        <v>133</v>
      </c>
      <c r="E12" s="675">
        <v>287</v>
      </c>
    </row>
    <row r="13" spans="1:5" s="6" customFormat="1" ht="6" customHeight="1" x14ac:dyDescent="0.25">
      <c r="A13" s="1360"/>
      <c r="B13" s="1361"/>
      <c r="C13" s="674"/>
      <c r="D13" s="100"/>
      <c r="E13" s="675"/>
    </row>
    <row r="14" spans="1:5" s="6" customFormat="1" x14ac:dyDescent="0.25">
      <c r="A14" s="1362" t="s">
        <v>285</v>
      </c>
      <c r="B14" s="1361"/>
      <c r="C14" s="516">
        <f t="shared" ref="C14:D14" si="1">SUM(C15:C21)</f>
        <v>627</v>
      </c>
      <c r="D14" s="516">
        <f t="shared" si="1"/>
        <v>627</v>
      </c>
      <c r="E14" s="1348">
        <f>SUM(E15:E21)</f>
        <v>927</v>
      </c>
    </row>
    <row r="15" spans="1:5" s="6" customFormat="1" x14ac:dyDescent="0.25">
      <c r="A15" s="1362"/>
      <c r="B15" s="1361" t="s">
        <v>1211</v>
      </c>
      <c r="C15" s="1341"/>
      <c r="D15" s="1340"/>
      <c r="E15" s="675">
        <v>100</v>
      </c>
    </row>
    <row r="16" spans="1:5" s="6" customFormat="1" x14ac:dyDescent="0.25">
      <c r="A16" s="1362"/>
      <c r="B16" s="1361" t="s">
        <v>700</v>
      </c>
      <c r="C16" s="1341"/>
      <c r="D16" s="1340"/>
      <c r="E16" s="675">
        <v>80</v>
      </c>
    </row>
    <row r="17" spans="1:5" x14ac:dyDescent="0.25">
      <c r="A17" s="1362"/>
      <c r="B17" s="1361" t="s">
        <v>696</v>
      </c>
      <c r="C17" s="674">
        <v>250</v>
      </c>
      <c r="D17" s="100">
        <v>466</v>
      </c>
      <c r="E17" s="675">
        <v>620</v>
      </c>
    </row>
    <row r="18" spans="1:5" x14ac:dyDescent="0.25">
      <c r="A18" s="1362"/>
      <c r="B18" s="1361" t="s">
        <v>697</v>
      </c>
      <c r="C18" s="674">
        <v>177</v>
      </c>
      <c r="D18" s="100"/>
      <c r="E18" s="675"/>
    </row>
    <row r="19" spans="1:5" x14ac:dyDescent="0.25">
      <c r="A19" s="1362"/>
      <c r="B19" s="1361" t="s">
        <v>698</v>
      </c>
      <c r="C19" s="674">
        <v>100</v>
      </c>
      <c r="D19" s="100"/>
      <c r="E19" s="675"/>
    </row>
    <row r="20" spans="1:5" x14ac:dyDescent="0.25">
      <c r="A20" s="1362"/>
      <c r="B20" s="1361" t="s">
        <v>699</v>
      </c>
      <c r="C20" s="674">
        <v>100</v>
      </c>
      <c r="D20" s="100"/>
      <c r="E20" s="675"/>
    </row>
    <row r="21" spans="1:5" x14ac:dyDescent="0.25">
      <c r="A21" s="1362"/>
      <c r="B21" s="1361" t="s">
        <v>753</v>
      </c>
      <c r="C21" s="674"/>
      <c r="D21" s="100">
        <v>161</v>
      </c>
      <c r="E21" s="675">
        <v>127</v>
      </c>
    </row>
    <row r="22" spans="1:5" ht="6" customHeight="1" x14ac:dyDescent="0.25">
      <c r="A22" s="1362"/>
      <c r="B22" s="1361"/>
      <c r="C22" s="674"/>
      <c r="D22" s="100"/>
      <c r="E22" s="675"/>
    </row>
    <row r="23" spans="1:5" x14ac:dyDescent="0.25">
      <c r="A23" s="1362" t="s">
        <v>286</v>
      </c>
      <c r="B23" s="1361"/>
      <c r="C23" s="516">
        <f>SUM(C24:C27)</f>
        <v>144</v>
      </c>
      <c r="D23" s="516">
        <f>SUM(D24:D27)</f>
        <v>204</v>
      </c>
      <c r="E23" s="1348">
        <f>SUM(E24:E28)</f>
        <v>144</v>
      </c>
    </row>
    <row r="24" spans="1:5" x14ac:dyDescent="0.25">
      <c r="A24" s="1360"/>
      <c r="B24" s="1361" t="s">
        <v>700</v>
      </c>
      <c r="C24" s="674">
        <v>91</v>
      </c>
      <c r="D24" s="100">
        <v>91</v>
      </c>
      <c r="E24" s="675"/>
    </row>
    <row r="25" spans="1:5" x14ac:dyDescent="0.25">
      <c r="A25" s="1360"/>
      <c r="B25" s="1361" t="s">
        <v>701</v>
      </c>
      <c r="C25" s="674">
        <v>23</v>
      </c>
      <c r="D25" s="100">
        <v>23</v>
      </c>
      <c r="E25" s="675"/>
    </row>
    <row r="26" spans="1:5" x14ac:dyDescent="0.25">
      <c r="A26" s="1360"/>
      <c r="B26" s="1361" t="s">
        <v>702</v>
      </c>
      <c r="C26" s="674">
        <v>30</v>
      </c>
      <c r="D26" s="100">
        <v>30</v>
      </c>
      <c r="E26" s="675">
        <v>60</v>
      </c>
    </row>
    <row r="27" spans="1:5" x14ac:dyDescent="0.25">
      <c r="A27" s="1360"/>
      <c r="B27" s="1361" t="s">
        <v>754</v>
      </c>
      <c r="C27" s="100"/>
      <c r="D27" s="676">
        <v>60</v>
      </c>
      <c r="E27" s="675"/>
    </row>
    <row r="28" spans="1:5" x14ac:dyDescent="0.25">
      <c r="A28" s="1360"/>
      <c r="B28" s="1361" t="s">
        <v>753</v>
      </c>
      <c r="C28" s="100"/>
      <c r="D28" s="676"/>
      <c r="E28" s="675">
        <v>84</v>
      </c>
    </row>
    <row r="29" spans="1:5" ht="4.5" customHeight="1" x14ac:dyDescent="0.25">
      <c r="A29" s="1360"/>
      <c r="B29" s="1361"/>
      <c r="C29" s="100"/>
      <c r="D29" s="676"/>
      <c r="E29" s="675"/>
    </row>
    <row r="30" spans="1:5" x14ac:dyDescent="0.25">
      <c r="A30" s="1363" t="s">
        <v>287</v>
      </c>
      <c r="B30" s="1364"/>
      <c r="C30" s="99">
        <f t="shared" ref="C30:D30" si="2">SUM(C31:C38)</f>
        <v>609</v>
      </c>
      <c r="D30" s="99">
        <f t="shared" si="2"/>
        <v>627</v>
      </c>
      <c r="E30" s="772">
        <f>SUM(E31:E38)</f>
        <v>927</v>
      </c>
    </row>
    <row r="31" spans="1:5" x14ac:dyDescent="0.25">
      <c r="A31" s="1363"/>
      <c r="B31" s="1364" t="s">
        <v>1212</v>
      </c>
      <c r="C31" s="15"/>
      <c r="D31" s="678"/>
      <c r="E31" s="1349">
        <v>240</v>
      </c>
    </row>
    <row r="32" spans="1:5" x14ac:dyDescent="0.25">
      <c r="A32" s="1363"/>
      <c r="B32" s="1364" t="s">
        <v>1211</v>
      </c>
      <c r="C32" s="15"/>
      <c r="D32" s="678"/>
      <c r="E32" s="1349">
        <v>104</v>
      </c>
    </row>
    <row r="33" spans="1:6" x14ac:dyDescent="0.25">
      <c r="A33" s="1363"/>
      <c r="B33" s="1364" t="s">
        <v>696</v>
      </c>
      <c r="C33" s="15"/>
      <c r="D33" s="678"/>
      <c r="E33" s="1349">
        <v>75</v>
      </c>
    </row>
    <row r="34" spans="1:6" x14ac:dyDescent="0.25">
      <c r="A34" s="1365"/>
      <c r="B34" s="1366" t="s">
        <v>712</v>
      </c>
      <c r="C34" s="677"/>
      <c r="D34" s="678"/>
      <c r="E34" s="675">
        <v>215</v>
      </c>
    </row>
    <row r="35" spans="1:6" x14ac:dyDescent="0.25">
      <c r="A35" s="1365"/>
      <c r="B35" s="1366" t="s">
        <v>703</v>
      </c>
      <c r="C35" s="677">
        <v>50</v>
      </c>
      <c r="D35" s="100">
        <v>50</v>
      </c>
      <c r="E35" s="675"/>
    </row>
    <row r="36" spans="1:6" x14ac:dyDescent="0.25">
      <c r="A36" s="1365"/>
      <c r="B36" s="1366" t="s">
        <v>704</v>
      </c>
      <c r="C36" s="677">
        <v>12</v>
      </c>
      <c r="D36" s="100"/>
      <c r="E36" s="675"/>
    </row>
    <row r="37" spans="1:6" s="6" customFormat="1" x14ac:dyDescent="0.25">
      <c r="A37" s="1365"/>
      <c r="B37" s="1366" t="s">
        <v>705</v>
      </c>
      <c r="C37" s="677">
        <v>547</v>
      </c>
      <c r="D37" s="100">
        <v>547</v>
      </c>
      <c r="E37" s="675"/>
    </row>
    <row r="38" spans="1:6" s="6" customFormat="1" x14ac:dyDescent="0.25">
      <c r="A38" s="1365"/>
      <c r="B38" s="1366" t="s">
        <v>753</v>
      </c>
      <c r="C38" s="677"/>
      <c r="D38" s="100">
        <v>30</v>
      </c>
      <c r="E38" s="675">
        <v>293</v>
      </c>
    </row>
    <row r="39" spans="1:6" s="6" customFormat="1" ht="6" customHeight="1" x14ac:dyDescent="0.25">
      <c r="A39" s="1365"/>
      <c r="B39" s="1366"/>
      <c r="C39" s="677"/>
      <c r="D39" s="100"/>
      <c r="E39" s="675"/>
    </row>
    <row r="40" spans="1:6" s="6" customFormat="1" x14ac:dyDescent="0.25">
      <c r="A40" s="1367" t="s">
        <v>288</v>
      </c>
      <c r="B40" s="1366"/>
      <c r="C40" s="17">
        <f>SUM(C41:C42)</f>
        <v>6</v>
      </c>
      <c r="D40" s="99">
        <f>SUM(D41:D42)</f>
        <v>6</v>
      </c>
      <c r="E40" s="772">
        <f>SUM(E41:E42)</f>
        <v>150</v>
      </c>
    </row>
    <row r="41" spans="1:6" s="6" customFormat="1" x14ac:dyDescent="0.25">
      <c r="A41" s="1368"/>
      <c r="B41" s="1366" t="s">
        <v>753</v>
      </c>
      <c r="C41" s="677"/>
      <c r="D41" s="100"/>
      <c r="E41" s="675">
        <v>150</v>
      </c>
      <c r="F41" s="7"/>
    </row>
    <row r="42" spans="1:6" x14ac:dyDescent="0.25">
      <c r="A42" s="1368"/>
      <c r="B42" s="1366" t="s">
        <v>706</v>
      </c>
      <c r="C42" s="677">
        <v>6</v>
      </c>
      <c r="D42" s="100">
        <v>6</v>
      </c>
      <c r="E42" s="675"/>
    </row>
    <row r="43" spans="1:6" ht="5.25" customHeight="1" x14ac:dyDescent="0.25">
      <c r="A43" s="1368"/>
      <c r="B43" s="1366"/>
      <c r="C43" s="677"/>
      <c r="D43" s="100"/>
      <c r="E43" s="675"/>
    </row>
    <row r="44" spans="1:6" ht="15.75" customHeight="1" x14ac:dyDescent="0.25">
      <c r="A44" s="1363" t="s">
        <v>289</v>
      </c>
      <c r="B44" s="1366"/>
      <c r="C44" s="516">
        <f t="shared" ref="C44:D44" si="3">SUM(C45:C49)</f>
        <v>200</v>
      </c>
      <c r="D44" s="516">
        <f t="shared" si="3"/>
        <v>200</v>
      </c>
      <c r="E44" s="1348">
        <f>SUM(E45:E49)</f>
        <v>300</v>
      </c>
    </row>
    <row r="45" spans="1:6" x14ac:dyDescent="0.25">
      <c r="A45" s="1363"/>
      <c r="B45" s="1369" t="s">
        <v>1211</v>
      </c>
      <c r="C45" s="1340"/>
      <c r="D45" s="1340"/>
      <c r="E45" s="675">
        <v>95</v>
      </c>
    </row>
    <row r="46" spans="1:6" x14ac:dyDescent="0.25">
      <c r="A46" s="1363"/>
      <c r="B46" s="1369" t="s">
        <v>711</v>
      </c>
      <c r="C46" s="1340"/>
      <c r="D46" s="1340"/>
      <c r="E46" s="675">
        <v>25</v>
      </c>
    </row>
    <row r="47" spans="1:6" s="6" customFormat="1" x14ac:dyDescent="0.25">
      <c r="A47" s="1365"/>
      <c r="B47" s="1366" t="s">
        <v>707</v>
      </c>
      <c r="C47" s="674">
        <v>60</v>
      </c>
      <c r="D47" s="100">
        <v>100</v>
      </c>
      <c r="E47" s="675">
        <v>168</v>
      </c>
    </row>
    <row r="48" spans="1:6" s="6" customFormat="1" x14ac:dyDescent="0.25">
      <c r="A48" s="1365"/>
      <c r="B48" s="1366" t="s">
        <v>708</v>
      </c>
      <c r="C48" s="674">
        <v>140</v>
      </c>
      <c r="D48" s="100">
        <v>100</v>
      </c>
      <c r="E48" s="675"/>
    </row>
    <row r="49" spans="1:5" s="6" customFormat="1" x14ac:dyDescent="0.25">
      <c r="A49" s="1365"/>
      <c r="B49" s="1369" t="s">
        <v>753</v>
      </c>
      <c r="C49" s="100"/>
      <c r="D49" s="676"/>
      <c r="E49" s="675">
        <v>12</v>
      </c>
    </row>
    <row r="50" spans="1:5" s="6" customFormat="1" x14ac:dyDescent="0.25">
      <c r="A50" s="1365"/>
      <c r="B50" s="1369"/>
      <c r="C50" s="100"/>
      <c r="D50" s="676"/>
      <c r="E50" s="675"/>
    </row>
    <row r="51" spans="1:5" s="6" customFormat="1" ht="26.4" x14ac:dyDescent="0.25">
      <c r="A51" s="1370" t="s">
        <v>290</v>
      </c>
      <c r="B51" s="1371"/>
      <c r="C51" s="1342">
        <f>C44+C40+C30+C23+C14+C4</f>
        <v>2286</v>
      </c>
      <c r="D51" s="506">
        <f>D44+D40+D30+D23+D14+D4</f>
        <v>2289</v>
      </c>
      <c r="E51" s="1350">
        <f>E44+E40+E30+E23+E14+E4</f>
        <v>3448</v>
      </c>
    </row>
    <row r="52" spans="1:5" s="6" customFormat="1" ht="6" customHeight="1" x14ac:dyDescent="0.25">
      <c r="A52" s="1370"/>
      <c r="B52" s="1366"/>
      <c r="C52" s="677"/>
      <c r="D52" s="678"/>
      <c r="E52" s="675"/>
    </row>
    <row r="53" spans="1:5" s="6" customFormat="1" x14ac:dyDescent="0.25">
      <c r="A53" s="1367" t="s">
        <v>291</v>
      </c>
      <c r="B53" s="1371"/>
      <c r="C53" s="679">
        <f>SUM(C54:C59)</f>
        <v>2871</v>
      </c>
      <c r="D53" s="516">
        <f>SUM(D54:D60)</f>
        <v>3917</v>
      </c>
      <c r="E53" s="1348">
        <f>SUM(E54:E60)</f>
        <v>2971</v>
      </c>
    </row>
    <row r="54" spans="1:5" x14ac:dyDescent="0.25">
      <c r="A54" s="1368"/>
      <c r="B54" s="1366" t="s">
        <v>709</v>
      </c>
      <c r="C54" s="15">
        <v>2544</v>
      </c>
      <c r="D54" s="100">
        <v>3233</v>
      </c>
      <c r="E54" s="675">
        <v>2544</v>
      </c>
    </row>
    <row r="55" spans="1:5" x14ac:dyDescent="0.25">
      <c r="A55" s="1368"/>
      <c r="B55" s="1366" t="s">
        <v>710</v>
      </c>
      <c r="C55" s="15">
        <v>185</v>
      </c>
      <c r="D55" s="100">
        <v>524</v>
      </c>
      <c r="E55" s="675">
        <v>162</v>
      </c>
    </row>
    <row r="56" spans="1:5" x14ac:dyDescent="0.25">
      <c r="A56" s="1368"/>
      <c r="B56" s="1366" t="s">
        <v>1213</v>
      </c>
      <c r="C56" s="15"/>
      <c r="D56" s="100"/>
      <c r="E56" s="675">
        <v>98</v>
      </c>
    </row>
    <row r="57" spans="1:5" x14ac:dyDescent="0.25">
      <c r="A57" s="1368"/>
      <c r="B57" s="1366" t="s">
        <v>711</v>
      </c>
      <c r="C57" s="15">
        <v>60</v>
      </c>
      <c r="D57" s="100">
        <v>60</v>
      </c>
      <c r="E57" s="675"/>
    </row>
    <row r="58" spans="1:5" x14ac:dyDescent="0.25">
      <c r="A58" s="1368"/>
      <c r="B58" s="1366" t="s">
        <v>696</v>
      </c>
      <c r="C58" s="15">
        <v>37</v>
      </c>
      <c r="D58" s="100">
        <v>37</v>
      </c>
      <c r="E58" s="675"/>
    </row>
    <row r="59" spans="1:5" x14ac:dyDescent="0.25">
      <c r="A59" s="1368"/>
      <c r="B59" s="1366" t="s">
        <v>712</v>
      </c>
      <c r="C59" s="15">
        <v>45</v>
      </c>
      <c r="D59" s="100">
        <v>45</v>
      </c>
      <c r="E59" s="675"/>
    </row>
    <row r="60" spans="1:5" x14ac:dyDescent="0.25">
      <c r="A60" s="1368"/>
      <c r="B60" s="1366" t="s">
        <v>467</v>
      </c>
      <c r="C60" s="15"/>
      <c r="D60" s="100">
        <v>18</v>
      </c>
      <c r="E60" s="675">
        <v>167</v>
      </c>
    </row>
    <row r="61" spans="1:5" ht="5.25" customHeight="1" x14ac:dyDescent="0.25">
      <c r="A61" s="1368"/>
      <c r="B61" s="1366"/>
      <c r="C61" s="15"/>
      <c r="D61" s="100"/>
      <c r="E61" s="675"/>
    </row>
    <row r="62" spans="1:5" x14ac:dyDescent="0.25">
      <c r="A62" s="1363" t="s">
        <v>292</v>
      </c>
      <c r="B62" s="1366"/>
      <c r="C62" s="16">
        <f>SUM(C63:C66)</f>
        <v>200</v>
      </c>
      <c r="D62" s="99">
        <f>SUM(D63:D67)</f>
        <v>774</v>
      </c>
      <c r="E62" s="772">
        <f>SUM(E63:E67)</f>
        <v>200</v>
      </c>
    </row>
    <row r="63" spans="1:5" x14ac:dyDescent="0.25">
      <c r="A63" s="1360"/>
      <c r="B63" s="1361" t="s">
        <v>750</v>
      </c>
      <c r="C63" s="674"/>
      <c r="D63" s="100"/>
      <c r="E63" s="675"/>
    </row>
    <row r="64" spans="1:5" x14ac:dyDescent="0.25">
      <c r="A64" s="1362"/>
      <c r="B64" s="1364" t="s">
        <v>713</v>
      </c>
      <c r="C64" s="15">
        <v>50</v>
      </c>
      <c r="D64" s="100"/>
      <c r="E64" s="675"/>
    </row>
    <row r="65" spans="1:5" x14ac:dyDescent="0.25">
      <c r="A65" s="1363"/>
      <c r="B65" s="1372" t="s">
        <v>468</v>
      </c>
      <c r="C65" s="680">
        <v>150</v>
      </c>
      <c r="D65" s="100">
        <v>100</v>
      </c>
      <c r="E65" s="675">
        <v>100</v>
      </c>
    </row>
    <row r="66" spans="1:5" x14ac:dyDescent="0.25">
      <c r="A66" s="1373"/>
      <c r="B66" s="1374" t="s">
        <v>467</v>
      </c>
      <c r="C66" s="680"/>
      <c r="D66" s="100">
        <v>84</v>
      </c>
      <c r="E66" s="675">
        <v>100</v>
      </c>
    </row>
    <row r="67" spans="1:5" x14ac:dyDescent="0.25">
      <c r="A67" s="1373"/>
      <c r="B67" s="1374" t="s">
        <v>751</v>
      </c>
      <c r="C67" s="680"/>
      <c r="D67" s="100">
        <v>590</v>
      </c>
      <c r="E67" s="675"/>
    </row>
    <row r="68" spans="1:5" ht="5.25" customHeight="1" x14ac:dyDescent="0.25">
      <c r="A68" s="1373"/>
      <c r="B68" s="1374"/>
      <c r="C68" s="680"/>
      <c r="D68" s="100"/>
      <c r="E68" s="675"/>
    </row>
    <row r="69" spans="1:5" s="6" customFormat="1" x14ac:dyDescent="0.25">
      <c r="A69" s="1375" t="s">
        <v>293</v>
      </c>
      <c r="B69" s="1376"/>
      <c r="C69" s="681">
        <f>C70+C71</f>
        <v>400</v>
      </c>
      <c r="D69" s="99">
        <f>SUM(D70:D72)</f>
        <v>842</v>
      </c>
      <c r="E69" s="772">
        <f>SUM(E70:E72)</f>
        <v>400</v>
      </c>
    </row>
    <row r="70" spans="1:5" x14ac:dyDescent="0.25">
      <c r="A70" s="1367"/>
      <c r="B70" s="1377" t="s">
        <v>752</v>
      </c>
      <c r="C70" s="677"/>
      <c r="D70" s="100">
        <v>100</v>
      </c>
      <c r="E70" s="675"/>
    </row>
    <row r="71" spans="1:5" x14ac:dyDescent="0.25">
      <c r="A71" s="1367"/>
      <c r="B71" s="1369" t="s">
        <v>294</v>
      </c>
      <c r="C71" s="677">
        <v>400</v>
      </c>
      <c r="D71" s="100">
        <v>0</v>
      </c>
      <c r="E71" s="675"/>
    </row>
    <row r="72" spans="1:5" x14ac:dyDescent="0.25">
      <c r="A72" s="1367"/>
      <c r="B72" s="1369" t="s">
        <v>467</v>
      </c>
      <c r="C72" s="677"/>
      <c r="D72" s="100">
        <v>742</v>
      </c>
      <c r="E72" s="675">
        <v>400</v>
      </c>
    </row>
    <row r="73" spans="1:5" s="6" customFormat="1" ht="37.5" customHeight="1" x14ac:dyDescent="0.25">
      <c r="A73" s="1370" t="s">
        <v>70</v>
      </c>
      <c r="B73" s="1378"/>
      <c r="C73" s="17">
        <v>4300</v>
      </c>
      <c r="D73" s="99">
        <f>SUM(D74:D75)</f>
        <v>6266</v>
      </c>
      <c r="E73" s="772">
        <f>SUM(E74:E75)</f>
        <v>2700</v>
      </c>
    </row>
    <row r="74" spans="1:5" x14ac:dyDescent="0.25">
      <c r="A74" s="1379"/>
      <c r="B74" s="1366" t="s">
        <v>690</v>
      </c>
      <c r="C74" s="677">
        <v>4000</v>
      </c>
      <c r="D74" s="100">
        <v>5366</v>
      </c>
      <c r="E74" s="675">
        <v>2000</v>
      </c>
    </row>
    <row r="75" spans="1:5" x14ac:dyDescent="0.25">
      <c r="A75" s="1367"/>
      <c r="B75" s="1366" t="s">
        <v>467</v>
      </c>
      <c r="C75" s="677">
        <v>300</v>
      </c>
      <c r="D75" s="100">
        <v>900</v>
      </c>
      <c r="E75" s="675">
        <v>700</v>
      </c>
    </row>
    <row r="76" spans="1:5" s="6" customFormat="1" ht="14.4" thickBot="1" x14ac:dyDescent="0.3">
      <c r="A76" s="1380" t="s">
        <v>756</v>
      </c>
      <c r="B76" s="1381"/>
      <c r="C76" s="682">
        <f>SUM(C4+C14+C23+C30+C40+C44+C53+C62+C69+C73)</f>
        <v>10057</v>
      </c>
      <c r="D76" s="683">
        <f>SUM(D4+D14+D23+D30+D40+D44+D53+D62+D69+D73)</f>
        <v>14088</v>
      </c>
      <c r="E76" s="1351">
        <f>SUM(E4+E14+E23+E30+E40+E44+E53+E62+E69+E73)</f>
        <v>9719</v>
      </c>
    </row>
  </sheetData>
  <sheetProtection selectLockedCells="1" selectUnlockedCells="1"/>
  <mergeCells count="1">
    <mergeCell ref="A2:C2"/>
  </mergeCells>
  <pageMargins left="1.2" right="0.25" top="0.75" bottom="0.75" header="0.3" footer="0.3"/>
  <pageSetup paperSize="9" scale="69" firstPageNumber="0" fitToWidth="0" fitToHeight="0" orientation="portrait" r:id="rId1"/>
  <headerFooter alignWithMargins="0">
    <oddHeader>&amp;C&amp;"Arial,Félkövér"INTÉZMÉNYI SAJÁTHATÁSKÖRŰ FEJLESZTÉSEK 2016. ÉV
4/a. melléklet
a 8/2016. (II.26.) rendelethez&amp;R
ezer forint
&amp;P. oldal</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4:J137"/>
  <sheetViews>
    <sheetView view="pageLayout" topLeftCell="A68" zoomScaleNormal="75" zoomScaleSheetLayoutView="80" workbookViewId="0">
      <selection activeCell="D75" sqref="D75"/>
    </sheetView>
  </sheetViews>
  <sheetFormatPr defaultColWidth="9.109375" defaultRowHeight="13.2" x14ac:dyDescent="0.25"/>
  <cols>
    <col min="1" max="1" width="44.44140625" style="97" customWidth="1"/>
    <col min="2" max="4" width="15.6640625" style="97" customWidth="1"/>
    <col min="5" max="5" width="11.6640625" style="97" customWidth="1"/>
    <col min="6" max="6" width="9.109375" style="97"/>
    <col min="7" max="7" width="10.6640625" style="97" customWidth="1"/>
    <col min="8" max="16384" width="9.109375" style="97"/>
  </cols>
  <sheetData>
    <row r="4" spans="1:4" ht="13.8" thickBot="1" x14ac:dyDescent="0.3"/>
    <row r="5" spans="1:4" ht="51.75" customHeight="1" thickBot="1" x14ac:dyDescent="0.3">
      <c r="A5" s="471" t="s">
        <v>643</v>
      </c>
      <c r="B5" s="457" t="s">
        <v>749</v>
      </c>
      <c r="C5" s="458" t="s">
        <v>1077</v>
      </c>
      <c r="D5" s="457" t="s">
        <v>1078</v>
      </c>
    </row>
    <row r="6" spans="1:4" ht="30.75" customHeight="1" x14ac:dyDescent="0.25">
      <c r="A6" s="553" t="s">
        <v>296</v>
      </c>
      <c r="B6" s="555"/>
      <c r="C6" s="555"/>
      <c r="D6" s="556"/>
    </row>
    <row r="7" spans="1:4" s="8" customFormat="1" ht="18.899999999999999" customHeight="1" x14ac:dyDescent="0.3">
      <c r="A7" s="256" t="s">
        <v>297</v>
      </c>
      <c r="B7" s="484">
        <v>210018</v>
      </c>
      <c r="C7" s="1225">
        <v>217656</v>
      </c>
      <c r="D7" s="1232">
        <v>218950</v>
      </c>
    </row>
    <row r="8" spans="1:4" s="8" customFormat="1" ht="18.899999999999999" customHeight="1" x14ac:dyDescent="0.3">
      <c r="A8" s="256" t="s">
        <v>298</v>
      </c>
      <c r="B8" s="484">
        <v>61110</v>
      </c>
      <c r="C8" s="1225">
        <v>63130</v>
      </c>
      <c r="D8" s="1232">
        <v>63277</v>
      </c>
    </row>
    <row r="9" spans="1:4" s="8" customFormat="1" ht="18.899999999999999" customHeight="1" x14ac:dyDescent="0.3">
      <c r="A9" s="256" t="s">
        <v>299</v>
      </c>
      <c r="B9" s="484">
        <f>SUM(B10:B14)</f>
        <v>80113</v>
      </c>
      <c r="C9" s="1225">
        <f>SUM(C10:C14)</f>
        <v>80622</v>
      </c>
      <c r="D9" s="1232">
        <f>SUM(D10:D14)</f>
        <v>79212</v>
      </c>
    </row>
    <row r="10" spans="1:4" ht="18.899999999999999" customHeight="1" x14ac:dyDescent="0.25">
      <c r="A10" s="258" t="s">
        <v>300</v>
      </c>
      <c r="B10" s="485">
        <v>63500</v>
      </c>
      <c r="C10" s="1226">
        <v>64009</v>
      </c>
      <c r="D10" s="1233">
        <v>63100</v>
      </c>
    </row>
    <row r="11" spans="1:4" ht="18.899999999999999" customHeight="1" x14ac:dyDescent="0.25">
      <c r="A11" s="258" t="s">
        <v>301</v>
      </c>
      <c r="B11" s="485">
        <v>1900</v>
      </c>
      <c r="C11" s="1226">
        <v>1900</v>
      </c>
      <c r="D11" s="1233">
        <v>1950</v>
      </c>
    </row>
    <row r="12" spans="1:4" ht="18.899999999999999" customHeight="1" x14ac:dyDescent="0.25">
      <c r="A12" s="260" t="s">
        <v>173</v>
      </c>
      <c r="B12" s="485">
        <v>150</v>
      </c>
      <c r="C12" s="1226">
        <v>150</v>
      </c>
      <c r="D12" s="1233">
        <v>150</v>
      </c>
    </row>
    <row r="13" spans="1:4" ht="18.899999999999999" customHeight="1" x14ac:dyDescent="0.25">
      <c r="A13" s="260" t="s">
        <v>174</v>
      </c>
      <c r="B13" s="485">
        <v>10000</v>
      </c>
      <c r="C13" s="1226">
        <v>10000</v>
      </c>
      <c r="D13" s="1233">
        <v>10000</v>
      </c>
    </row>
    <row r="14" spans="1:4" ht="18.899999999999999" customHeight="1" x14ac:dyDescent="0.25">
      <c r="A14" s="260" t="s">
        <v>175</v>
      </c>
      <c r="B14" s="485">
        <v>4563</v>
      </c>
      <c r="C14" s="1226">
        <v>4563</v>
      </c>
      <c r="D14" s="1233">
        <v>4012</v>
      </c>
    </row>
    <row r="15" spans="1:4" s="8" customFormat="1" ht="31.2" x14ac:dyDescent="0.3">
      <c r="A15" s="256" t="s">
        <v>302</v>
      </c>
      <c r="B15" s="484">
        <f>B16+B17+B19+B18+B20</f>
        <v>13810</v>
      </c>
      <c r="C15" s="1225">
        <f>C16+C17+C19+C18+C20</f>
        <v>12310</v>
      </c>
      <c r="D15" s="1232">
        <f>D16+D17+D19+D18+D20</f>
        <v>2050</v>
      </c>
    </row>
    <row r="16" spans="1:4" ht="29.25" customHeight="1" x14ac:dyDescent="0.25">
      <c r="A16" s="260" t="s">
        <v>303</v>
      </c>
      <c r="B16" s="485">
        <v>2500</v>
      </c>
      <c r="C16" s="1226">
        <v>2500</v>
      </c>
      <c r="D16" s="1233">
        <v>2050</v>
      </c>
    </row>
    <row r="17" spans="1:10" ht="30" customHeight="1" x14ac:dyDescent="0.25">
      <c r="A17" s="260" t="s">
        <v>304</v>
      </c>
      <c r="B17" s="485">
        <v>5100</v>
      </c>
      <c r="C17" s="1226">
        <v>5260</v>
      </c>
      <c r="D17" s="1233"/>
    </row>
    <row r="18" spans="1:10" ht="18.899999999999999" customHeight="1" x14ac:dyDescent="0.25">
      <c r="A18" s="260" t="s">
        <v>305</v>
      </c>
      <c r="B18" s="485">
        <v>1200</v>
      </c>
      <c r="C18" s="1226">
        <v>1250</v>
      </c>
      <c r="D18" s="1233"/>
    </row>
    <row r="19" spans="1:10" ht="18.899999999999999" customHeight="1" x14ac:dyDescent="0.25">
      <c r="A19" s="260" t="s">
        <v>306</v>
      </c>
      <c r="B19" s="485">
        <v>5000</v>
      </c>
      <c r="C19" s="1226">
        <v>3290</v>
      </c>
      <c r="D19" s="1233"/>
    </row>
    <row r="20" spans="1:10" ht="18.899999999999999" customHeight="1" x14ac:dyDescent="0.25">
      <c r="A20" s="260" t="s">
        <v>645</v>
      </c>
      <c r="B20" s="486">
        <v>10</v>
      </c>
      <c r="C20" s="1227">
        <v>10</v>
      </c>
      <c r="D20" s="1233"/>
    </row>
    <row r="21" spans="1:10" s="8" customFormat="1" ht="31.2" x14ac:dyDescent="0.3">
      <c r="A21" s="256" t="s">
        <v>307</v>
      </c>
      <c r="B21" s="487">
        <f>SUM(B22:B25)</f>
        <v>1749</v>
      </c>
      <c r="C21" s="1228">
        <f>SUM(C22:C25)</f>
        <v>1464</v>
      </c>
      <c r="D21" s="1234">
        <f>SUM(D22:D25)</f>
        <v>366</v>
      </c>
      <c r="E21" s="9"/>
      <c r="G21" s="178"/>
      <c r="H21" s="179"/>
      <c r="I21" s="179"/>
      <c r="J21" s="179"/>
    </row>
    <row r="22" spans="1:10" s="8" customFormat="1" ht="30" x14ac:dyDescent="0.3">
      <c r="A22" s="260" t="s">
        <v>303</v>
      </c>
      <c r="B22" s="488">
        <v>383</v>
      </c>
      <c r="C22" s="1227">
        <v>365</v>
      </c>
      <c r="D22" s="1233">
        <v>366</v>
      </c>
      <c r="G22" s="178"/>
      <c r="H22" s="179"/>
      <c r="I22" s="179"/>
      <c r="J22" s="179"/>
    </row>
    <row r="23" spans="1:10" s="8" customFormat="1" ht="29.25" customHeight="1" x14ac:dyDescent="0.3">
      <c r="A23" s="260" t="s">
        <v>664</v>
      </c>
      <c r="B23" s="488">
        <v>770</v>
      </c>
      <c r="C23" s="1227">
        <v>532</v>
      </c>
      <c r="D23" s="1233"/>
      <c r="G23" s="178"/>
      <c r="H23" s="179"/>
      <c r="I23" s="179"/>
      <c r="J23" s="179"/>
    </row>
    <row r="24" spans="1:10" s="8" customFormat="1" ht="15.6" x14ac:dyDescent="0.3">
      <c r="A24" s="260" t="s">
        <v>305</v>
      </c>
      <c r="B24" s="488">
        <v>103</v>
      </c>
      <c r="C24" s="1227">
        <v>103</v>
      </c>
      <c r="D24" s="1233"/>
      <c r="G24" s="178"/>
      <c r="H24" s="179"/>
      <c r="I24" s="179"/>
      <c r="J24" s="179"/>
    </row>
    <row r="25" spans="1:10" s="8" customFormat="1" ht="15.6" x14ac:dyDescent="0.3">
      <c r="A25" s="260" t="s">
        <v>306</v>
      </c>
      <c r="B25" s="488">
        <v>493</v>
      </c>
      <c r="C25" s="1227">
        <v>464</v>
      </c>
      <c r="D25" s="1233"/>
      <c r="G25" s="178"/>
      <c r="H25" s="179"/>
      <c r="I25" s="179"/>
      <c r="J25" s="179"/>
    </row>
    <row r="26" spans="1:10" s="8" customFormat="1" ht="15.6" x14ac:dyDescent="0.3">
      <c r="A26" s="256" t="s">
        <v>308</v>
      </c>
      <c r="B26" s="489"/>
      <c r="C26" s="1228">
        <v>2191</v>
      </c>
      <c r="D26" s="1234"/>
      <c r="G26" s="178"/>
      <c r="H26" s="179"/>
      <c r="I26" s="179"/>
      <c r="J26" s="179"/>
    </row>
    <row r="27" spans="1:10" s="8" customFormat="1" ht="15.6" x14ac:dyDescent="0.3">
      <c r="A27" s="256" t="s">
        <v>6</v>
      </c>
      <c r="B27" s="489">
        <f>B26+B21+B15+B9+B8+B7</f>
        <v>366800</v>
      </c>
      <c r="C27" s="1228">
        <f>C26+C21+C15+C9+C8+C7</f>
        <v>377373</v>
      </c>
      <c r="D27" s="1234">
        <f>D26+D21+D15+D9+D8+D7</f>
        <v>363855</v>
      </c>
      <c r="G27" s="178"/>
      <c r="H27" s="179"/>
      <c r="I27" s="179"/>
      <c r="J27" s="179"/>
    </row>
    <row r="28" spans="1:10" s="8" customFormat="1" ht="18.899999999999999" customHeight="1" x14ac:dyDescent="0.3">
      <c r="A28" s="256" t="s">
        <v>309</v>
      </c>
      <c r="B28" s="490">
        <f>SUM(B29:B30)</f>
        <v>4300</v>
      </c>
      <c r="C28" s="1229">
        <f>SUM(C29:C30)</f>
        <v>6266</v>
      </c>
      <c r="D28" s="1235">
        <f>SUM(D29:D30)</f>
        <v>2700</v>
      </c>
      <c r="E28" s="9"/>
      <c r="G28" s="180"/>
      <c r="H28" s="181"/>
      <c r="I28" s="181"/>
      <c r="J28" s="181"/>
    </row>
    <row r="29" spans="1:10" ht="30" x14ac:dyDescent="0.3">
      <c r="A29" s="263" t="s">
        <v>469</v>
      </c>
      <c r="B29" s="485">
        <v>4000</v>
      </c>
      <c r="C29" s="1226">
        <v>5366</v>
      </c>
      <c r="D29" s="1233">
        <v>2000</v>
      </c>
      <c r="G29" s="180"/>
      <c r="H29" s="181"/>
      <c r="I29" s="181"/>
      <c r="J29" s="181"/>
    </row>
    <row r="30" spans="1:10" ht="18.899999999999999" customHeight="1" x14ac:dyDescent="0.3">
      <c r="A30" s="263" t="s">
        <v>176</v>
      </c>
      <c r="B30" s="183">
        <v>300</v>
      </c>
      <c r="C30" s="1230">
        <v>900</v>
      </c>
      <c r="D30" s="1233">
        <v>700</v>
      </c>
      <c r="G30" s="180"/>
      <c r="H30" s="181"/>
      <c r="I30" s="181"/>
      <c r="J30" s="181"/>
    </row>
    <row r="31" spans="1:10" s="8" customFormat="1" ht="30" customHeight="1" thickBot="1" x14ac:dyDescent="0.35">
      <c r="A31" s="264" t="s">
        <v>310</v>
      </c>
      <c r="B31" s="491">
        <f>B28+B27</f>
        <v>371100</v>
      </c>
      <c r="C31" s="1231">
        <f>C28+C27</f>
        <v>383639</v>
      </c>
      <c r="D31" s="1236">
        <f>D28+D27</f>
        <v>366555</v>
      </c>
      <c r="E31" s="9"/>
      <c r="G31" s="180"/>
      <c r="H31" s="181"/>
      <c r="I31" s="181"/>
      <c r="J31" s="181"/>
    </row>
    <row r="32" spans="1:10" ht="24" customHeight="1" x14ac:dyDescent="0.3">
      <c r="A32" s="178"/>
      <c r="B32" s="181"/>
      <c r="C32" s="181"/>
      <c r="D32" s="181"/>
      <c r="E32" s="171"/>
      <c r="G32" s="180"/>
      <c r="H32" s="181"/>
      <c r="I32" s="181"/>
      <c r="J32" s="181"/>
    </row>
    <row r="33" spans="1:10" ht="18.75" customHeight="1" x14ac:dyDescent="0.3">
      <c r="A33" s="178"/>
      <c r="B33" s="181"/>
      <c r="C33" s="181"/>
      <c r="D33" s="181"/>
      <c r="E33" s="171"/>
      <c r="G33" s="180"/>
      <c r="H33" s="181"/>
      <c r="I33" s="181"/>
      <c r="J33" s="181"/>
    </row>
    <row r="34" spans="1:10" ht="21.75" customHeight="1" thickBot="1" x14ac:dyDescent="0.35">
      <c r="A34" s="404"/>
      <c r="B34" s="405"/>
      <c r="C34" s="405"/>
      <c r="D34" s="405"/>
      <c r="E34" s="171"/>
      <c r="G34" s="180"/>
      <c r="H34" s="181"/>
      <c r="I34" s="181"/>
      <c r="J34" s="181"/>
    </row>
    <row r="35" spans="1:10" ht="58.5" customHeight="1" thickBot="1" x14ac:dyDescent="0.3">
      <c r="A35" s="471" t="s">
        <v>643</v>
      </c>
      <c r="B35" s="457" t="s">
        <v>749</v>
      </c>
      <c r="C35" s="458" t="s">
        <v>1077</v>
      </c>
      <c r="D35" s="457" t="s">
        <v>1078</v>
      </c>
      <c r="G35" s="182"/>
      <c r="H35" s="182"/>
      <c r="I35" s="182"/>
      <c r="J35" s="183"/>
    </row>
    <row r="36" spans="1:10" ht="18.899999999999999" customHeight="1" x14ac:dyDescent="0.25">
      <c r="A36" s="553" t="s">
        <v>311</v>
      </c>
      <c r="B36" s="546"/>
      <c r="C36" s="554"/>
      <c r="D36" s="546"/>
      <c r="G36" s="184"/>
      <c r="H36" s="183"/>
      <c r="I36" s="183"/>
      <c r="J36" s="183"/>
    </row>
    <row r="37" spans="1:10" s="8" customFormat="1" ht="18.899999999999999" customHeight="1" x14ac:dyDescent="0.3">
      <c r="A37" s="266" t="s">
        <v>312</v>
      </c>
      <c r="B37" s="257">
        <f>SUM(B38:B52)</f>
        <v>56941</v>
      </c>
      <c r="C37" s="177">
        <f>SUM(C38:C52)</f>
        <v>95425</v>
      </c>
      <c r="D37" s="257">
        <f>SUM(D38:D52)</f>
        <v>47295</v>
      </c>
      <c r="E37" s="9"/>
      <c r="G37" s="180"/>
      <c r="H37" s="181"/>
      <c r="I37" s="181"/>
      <c r="J37" s="181"/>
    </row>
    <row r="38" spans="1:10" ht="18.899999999999999" customHeight="1" x14ac:dyDescent="0.25">
      <c r="A38" s="267" t="s">
        <v>313</v>
      </c>
      <c r="B38" s="259">
        <v>24717</v>
      </c>
      <c r="C38" s="114">
        <v>23817</v>
      </c>
      <c r="D38" s="259">
        <v>23057</v>
      </c>
      <c r="G38" s="184"/>
      <c r="H38" s="183"/>
      <c r="I38" s="183"/>
      <c r="J38" s="183"/>
    </row>
    <row r="39" spans="1:10" ht="18.899999999999999" customHeight="1" x14ac:dyDescent="0.25">
      <c r="A39" s="268" t="s">
        <v>318</v>
      </c>
      <c r="B39" s="259">
        <v>2113</v>
      </c>
      <c r="C39" s="114">
        <v>22163</v>
      </c>
      <c r="D39" s="259">
        <v>4433</v>
      </c>
      <c r="G39" s="184"/>
      <c r="H39" s="183"/>
      <c r="I39" s="183"/>
      <c r="J39" s="183"/>
    </row>
    <row r="40" spans="1:10" ht="18.899999999999999" customHeight="1" x14ac:dyDescent="0.25">
      <c r="A40" s="268" t="s">
        <v>177</v>
      </c>
      <c r="B40" s="259"/>
      <c r="C40" s="114">
        <v>280</v>
      </c>
      <c r="D40" s="259">
        <v>0</v>
      </c>
      <c r="G40" s="184"/>
      <c r="H40" s="183"/>
      <c r="I40" s="183"/>
      <c r="J40" s="183"/>
    </row>
    <row r="41" spans="1:10" ht="18.899999999999999" customHeight="1" x14ac:dyDescent="0.25">
      <c r="A41" s="267" t="s">
        <v>315</v>
      </c>
      <c r="B41" s="259">
        <v>4896</v>
      </c>
      <c r="C41" s="114">
        <v>9796</v>
      </c>
      <c r="D41" s="259">
        <v>9098</v>
      </c>
      <c r="G41" s="184"/>
      <c r="H41" s="183"/>
      <c r="I41" s="183"/>
      <c r="J41" s="183"/>
    </row>
    <row r="42" spans="1:10" ht="18.899999999999999" customHeight="1" x14ac:dyDescent="0.25">
      <c r="A42" s="267" t="s">
        <v>316</v>
      </c>
      <c r="B42" s="259">
        <v>2456</v>
      </c>
      <c r="C42" s="114">
        <v>2981</v>
      </c>
      <c r="D42" s="259">
        <v>1557</v>
      </c>
      <c r="G42" s="184"/>
      <c r="H42" s="183"/>
      <c r="I42" s="183"/>
      <c r="J42" s="183"/>
    </row>
    <row r="43" spans="1:10" ht="18.899999999999999" customHeight="1" x14ac:dyDescent="0.25">
      <c r="A43" s="267" t="s">
        <v>314</v>
      </c>
      <c r="B43" s="259">
        <v>1150</v>
      </c>
      <c r="C43" s="114">
        <v>990</v>
      </c>
      <c r="D43" s="259">
        <v>1150</v>
      </c>
      <c r="G43" s="184"/>
      <c r="H43" s="183"/>
      <c r="I43" s="183"/>
      <c r="J43" s="183"/>
    </row>
    <row r="44" spans="1:10" ht="18.899999999999999" customHeight="1" x14ac:dyDescent="0.25">
      <c r="A44" s="267" t="s">
        <v>317</v>
      </c>
      <c r="B44" s="259">
        <v>5300</v>
      </c>
      <c r="C44" s="114">
        <v>5300</v>
      </c>
      <c r="D44" s="259">
        <v>5600</v>
      </c>
      <c r="G44" s="184"/>
      <c r="H44" s="183"/>
      <c r="I44" s="183"/>
      <c r="J44" s="183"/>
    </row>
    <row r="45" spans="1:10" ht="19.5" customHeight="1" x14ac:dyDescent="0.25">
      <c r="A45" s="267" t="s">
        <v>757</v>
      </c>
      <c r="B45" s="259">
        <v>2400</v>
      </c>
      <c r="C45" s="114">
        <v>16370</v>
      </c>
      <c r="D45" s="259">
        <v>2400</v>
      </c>
      <c r="G45" s="184"/>
      <c r="H45" s="183"/>
      <c r="I45" s="183"/>
      <c r="J45" s="183"/>
    </row>
    <row r="46" spans="1:10" ht="18.899999999999999" customHeight="1" x14ac:dyDescent="0.25">
      <c r="A46" s="268" t="s">
        <v>178</v>
      </c>
      <c r="B46" s="259">
        <v>350</v>
      </c>
      <c r="C46" s="114">
        <v>350</v>
      </c>
      <c r="D46" s="259">
        <v>0</v>
      </c>
      <c r="G46" s="184"/>
      <c r="H46" s="183"/>
      <c r="I46" s="183"/>
      <c r="J46" s="183"/>
    </row>
    <row r="47" spans="1:10" ht="20.25" customHeight="1" x14ac:dyDescent="0.25">
      <c r="A47" s="267" t="s">
        <v>179</v>
      </c>
      <c r="B47" s="259">
        <v>3654</v>
      </c>
      <c r="C47" s="114">
        <v>2933</v>
      </c>
      <c r="D47" s="259"/>
      <c r="G47" s="184"/>
      <c r="H47" s="183"/>
      <c r="I47" s="183"/>
      <c r="J47" s="183"/>
    </row>
    <row r="48" spans="1:10" ht="24.75" customHeight="1" x14ac:dyDescent="0.25">
      <c r="A48" s="267" t="s">
        <v>180</v>
      </c>
      <c r="B48" s="259">
        <v>4806</v>
      </c>
      <c r="C48" s="114">
        <v>4806</v>
      </c>
      <c r="D48" s="259"/>
      <c r="G48" s="184"/>
      <c r="H48" s="183"/>
      <c r="I48" s="183"/>
      <c r="J48" s="183"/>
    </row>
    <row r="49" spans="1:10" ht="19.5" customHeight="1" x14ac:dyDescent="0.25">
      <c r="A49" s="267" t="s">
        <v>181</v>
      </c>
      <c r="B49" s="259">
        <v>2108</v>
      </c>
      <c r="C49" s="114">
        <v>2108</v>
      </c>
      <c r="D49" s="259"/>
      <c r="G49" s="184"/>
      <c r="H49" s="183"/>
      <c r="I49" s="183"/>
      <c r="J49" s="183"/>
    </row>
    <row r="50" spans="1:10" ht="29.25" customHeight="1" x14ac:dyDescent="0.25">
      <c r="A50" s="267" t="s">
        <v>759</v>
      </c>
      <c r="B50" s="259"/>
      <c r="C50" s="114">
        <v>540</v>
      </c>
      <c r="D50" s="259"/>
      <c r="G50" s="184"/>
      <c r="H50" s="183"/>
      <c r="I50" s="183"/>
      <c r="J50" s="183"/>
    </row>
    <row r="51" spans="1:10" ht="18.899999999999999" customHeight="1" x14ac:dyDescent="0.25">
      <c r="A51" s="267" t="s">
        <v>322</v>
      </c>
      <c r="B51" s="259">
        <v>0</v>
      </c>
      <c r="C51" s="114"/>
      <c r="D51" s="259"/>
      <c r="G51" s="184"/>
      <c r="H51" s="183"/>
      <c r="I51" s="183"/>
      <c r="J51" s="183"/>
    </row>
    <row r="52" spans="1:10" ht="18.899999999999999" customHeight="1" x14ac:dyDescent="0.25">
      <c r="A52" s="267" t="s">
        <v>323</v>
      </c>
      <c r="B52" s="259">
        <v>2991</v>
      </c>
      <c r="C52" s="114">
        <v>2991</v>
      </c>
      <c r="D52" s="259"/>
      <c r="E52" s="171"/>
      <c r="G52" s="184"/>
      <c r="H52" s="183"/>
      <c r="I52" s="183"/>
      <c r="J52" s="183"/>
    </row>
    <row r="53" spans="1:10" s="11" customFormat="1" ht="31.2" x14ac:dyDescent="0.3">
      <c r="A53" s="266" t="s">
        <v>324</v>
      </c>
      <c r="B53" s="269">
        <f>SUM(B54:B67)</f>
        <v>14609</v>
      </c>
      <c r="C53" s="176">
        <f>SUM(C54:C67)</f>
        <v>27652</v>
      </c>
      <c r="D53" s="269">
        <f>SUM(D54:D67)</f>
        <v>11035</v>
      </c>
      <c r="E53" s="10"/>
      <c r="G53" s="180"/>
      <c r="H53" s="181"/>
      <c r="I53" s="181"/>
      <c r="J53" s="181"/>
    </row>
    <row r="54" spans="1:10" ht="18.899999999999999" customHeight="1" x14ac:dyDescent="0.25">
      <c r="A54" s="267" t="s">
        <v>313</v>
      </c>
      <c r="B54" s="259">
        <v>6699</v>
      </c>
      <c r="C54" s="114">
        <v>6479</v>
      </c>
      <c r="D54" s="259">
        <v>6248</v>
      </c>
      <c r="G54" s="184"/>
      <c r="H54" s="183"/>
      <c r="I54" s="183"/>
      <c r="J54" s="183"/>
    </row>
    <row r="55" spans="1:10" ht="18.899999999999999" customHeight="1" x14ac:dyDescent="0.25">
      <c r="A55" s="268" t="s">
        <v>318</v>
      </c>
      <c r="B55" s="259">
        <v>570</v>
      </c>
      <c r="C55" s="114">
        <v>3051</v>
      </c>
      <c r="D55" s="259">
        <v>598</v>
      </c>
      <c r="G55" s="184"/>
      <c r="H55" s="183"/>
      <c r="I55" s="183"/>
      <c r="J55" s="183"/>
    </row>
    <row r="56" spans="1:10" ht="18.899999999999999" customHeight="1" x14ac:dyDescent="0.25">
      <c r="A56" s="270" t="s">
        <v>760</v>
      </c>
      <c r="B56" s="259"/>
      <c r="C56" s="114">
        <v>75</v>
      </c>
      <c r="D56" s="259">
        <v>0</v>
      </c>
      <c r="G56" s="184"/>
      <c r="H56" s="183"/>
      <c r="I56" s="183"/>
      <c r="J56" s="183"/>
    </row>
    <row r="57" spans="1:10" ht="18.899999999999999" customHeight="1" x14ac:dyDescent="0.25">
      <c r="A57" s="267" t="s">
        <v>680</v>
      </c>
      <c r="B57" s="259">
        <v>1322</v>
      </c>
      <c r="C57" s="114">
        <v>2595</v>
      </c>
      <c r="D57" s="259">
        <v>2258</v>
      </c>
      <c r="G57" s="184"/>
      <c r="H57" s="183"/>
      <c r="I57" s="183"/>
      <c r="J57" s="183"/>
    </row>
    <row r="58" spans="1:10" ht="18.899999999999999" customHeight="1" x14ac:dyDescent="0.25">
      <c r="A58" s="267" t="s">
        <v>316</v>
      </c>
      <c r="B58" s="259">
        <v>663</v>
      </c>
      <c r="C58" s="114">
        <v>805</v>
      </c>
      <c r="D58" s="259">
        <v>420</v>
      </c>
      <c r="G58" s="184"/>
      <c r="H58" s="183"/>
      <c r="I58" s="183"/>
      <c r="J58" s="183"/>
    </row>
    <row r="59" spans="1:10" ht="18.899999999999999" customHeight="1" x14ac:dyDescent="0.25">
      <c r="A59" s="267" t="s">
        <v>314</v>
      </c>
      <c r="B59" s="259">
        <v>311</v>
      </c>
      <c r="C59" s="114">
        <v>289</v>
      </c>
      <c r="D59" s="259">
        <v>311</v>
      </c>
      <c r="G59" s="184"/>
      <c r="H59" s="183"/>
      <c r="I59" s="183"/>
      <c r="J59" s="183"/>
    </row>
    <row r="60" spans="1:10" ht="28.5" customHeight="1" x14ac:dyDescent="0.25">
      <c r="A60" s="267" t="s">
        <v>758</v>
      </c>
      <c r="B60" s="259">
        <v>1228</v>
      </c>
      <c r="C60" s="114">
        <v>10316</v>
      </c>
      <c r="D60" s="259">
        <v>1200</v>
      </c>
      <c r="G60" s="184"/>
      <c r="H60" s="183"/>
      <c r="I60" s="183"/>
      <c r="J60" s="183"/>
    </row>
    <row r="61" spans="1:10" ht="18.899999999999999" customHeight="1" x14ac:dyDescent="0.25">
      <c r="A61" s="1345" t="s">
        <v>178</v>
      </c>
      <c r="B61" s="259">
        <v>95</v>
      </c>
      <c r="C61" s="114">
        <v>95</v>
      </c>
      <c r="D61" s="259">
        <v>0</v>
      </c>
      <c r="G61" s="184"/>
      <c r="H61" s="183"/>
      <c r="I61" s="183"/>
      <c r="J61" s="183"/>
    </row>
    <row r="62" spans="1:10" ht="28.5" customHeight="1" x14ac:dyDescent="0.25">
      <c r="A62" s="271" t="s">
        <v>179</v>
      </c>
      <c r="B62" s="259">
        <v>1003</v>
      </c>
      <c r="C62" s="114">
        <v>1003</v>
      </c>
      <c r="D62" s="259"/>
      <c r="G62" s="184"/>
      <c r="H62" s="183"/>
      <c r="I62" s="183"/>
      <c r="J62" s="183"/>
    </row>
    <row r="63" spans="1:10" ht="28.5" customHeight="1" x14ac:dyDescent="0.25">
      <c r="A63" s="272" t="s">
        <v>180</v>
      </c>
      <c r="B63" s="259">
        <v>1297</v>
      </c>
      <c r="C63" s="114">
        <v>1297</v>
      </c>
      <c r="D63" s="259"/>
      <c r="G63" s="184"/>
      <c r="H63" s="183"/>
      <c r="I63" s="183"/>
      <c r="J63" s="183"/>
    </row>
    <row r="64" spans="1:10" ht="28.5" customHeight="1" x14ac:dyDescent="0.25">
      <c r="A64" s="272" t="s">
        <v>181</v>
      </c>
      <c r="B64" s="259">
        <v>569</v>
      </c>
      <c r="C64" s="114">
        <v>569</v>
      </c>
      <c r="D64" s="259"/>
      <c r="G64" s="184"/>
      <c r="H64" s="183"/>
      <c r="I64" s="183"/>
      <c r="J64" s="183"/>
    </row>
    <row r="65" spans="1:10" ht="28.5" customHeight="1" x14ac:dyDescent="0.25">
      <c r="A65" s="267" t="s">
        <v>759</v>
      </c>
      <c r="B65" s="259"/>
      <c r="C65" s="114">
        <v>226</v>
      </c>
      <c r="D65" s="259"/>
      <c r="G65" s="184"/>
      <c r="H65" s="183"/>
      <c r="I65" s="183"/>
      <c r="J65" s="183"/>
    </row>
    <row r="66" spans="1:10" ht="18.899999999999999" customHeight="1" x14ac:dyDescent="0.25">
      <c r="A66" s="397" t="s">
        <v>322</v>
      </c>
      <c r="B66" s="261">
        <v>0</v>
      </c>
      <c r="C66" s="188"/>
      <c r="D66" s="259"/>
      <c r="G66" s="184"/>
      <c r="H66" s="183"/>
      <c r="I66" s="183"/>
      <c r="J66" s="183"/>
    </row>
    <row r="67" spans="1:10" ht="18.899999999999999" customHeight="1" thickBot="1" x14ac:dyDescent="0.3">
      <c r="A67" s="399" t="s">
        <v>323</v>
      </c>
      <c r="B67" s="401">
        <v>852</v>
      </c>
      <c r="C67" s="400">
        <v>852</v>
      </c>
      <c r="D67" s="547"/>
      <c r="E67" s="171"/>
      <c r="G67" s="184"/>
      <c r="H67" s="183"/>
      <c r="I67" s="183"/>
      <c r="J67" s="183"/>
    </row>
    <row r="68" spans="1:10" ht="18.899999999999999" customHeight="1" x14ac:dyDescent="0.25">
      <c r="A68" s="398"/>
      <c r="B68" s="183"/>
      <c r="C68" s="183"/>
      <c r="D68" s="183"/>
      <c r="E68" s="171"/>
      <c r="G68" s="184"/>
      <c r="H68" s="183"/>
      <c r="I68" s="183"/>
      <c r="J68" s="183"/>
    </row>
    <row r="69" spans="1:10" ht="18.899999999999999" customHeight="1" x14ac:dyDescent="0.25">
      <c r="A69" s="398"/>
      <c r="B69" s="183"/>
      <c r="C69" s="183"/>
      <c r="D69" s="183"/>
      <c r="E69" s="171"/>
      <c r="G69" s="184"/>
      <c r="H69" s="183"/>
      <c r="I69" s="183"/>
      <c r="J69" s="183"/>
    </row>
    <row r="70" spans="1:10" ht="18.899999999999999" customHeight="1" thickBot="1" x14ac:dyDescent="0.3">
      <c r="A70" s="402"/>
      <c r="B70" s="403"/>
      <c r="C70" s="403"/>
      <c r="D70" s="403"/>
      <c r="E70" s="171"/>
      <c r="G70" s="184"/>
      <c r="H70" s="183"/>
      <c r="I70" s="183"/>
      <c r="J70" s="183"/>
    </row>
    <row r="71" spans="1:10" ht="53.25" customHeight="1" thickBot="1" x14ac:dyDescent="0.3">
      <c r="A71" s="471" t="s">
        <v>643</v>
      </c>
      <c r="B71" s="457" t="s">
        <v>749</v>
      </c>
      <c r="C71" s="458" t="s">
        <v>1077</v>
      </c>
      <c r="D71" s="457" t="s">
        <v>1078</v>
      </c>
      <c r="G71" s="184"/>
      <c r="H71" s="183"/>
      <c r="I71" s="183"/>
      <c r="J71" s="183"/>
    </row>
    <row r="72" spans="1:10" s="8" customFormat="1" ht="18.899999999999999" customHeight="1" x14ac:dyDescent="0.3">
      <c r="A72" s="548" t="s">
        <v>299</v>
      </c>
      <c r="B72" s="549">
        <f>SUM(B73:B105)</f>
        <v>690308</v>
      </c>
      <c r="C72" s="550">
        <f>SUM(C73:C105)</f>
        <v>762933</v>
      </c>
      <c r="D72" s="549">
        <f>SUM(D73:D105)</f>
        <v>552790</v>
      </c>
      <c r="F72" s="9"/>
      <c r="G72" s="180"/>
      <c r="H72" s="181"/>
      <c r="I72" s="181"/>
      <c r="J72" s="181"/>
    </row>
    <row r="73" spans="1:10" ht="18.899999999999999" customHeight="1" x14ac:dyDescent="0.25">
      <c r="A73" s="260" t="s">
        <v>325</v>
      </c>
      <c r="B73" s="259">
        <v>4000</v>
      </c>
      <c r="C73" s="485">
        <v>4279</v>
      </c>
      <c r="D73" s="259">
        <v>4000</v>
      </c>
      <c r="G73" s="184"/>
      <c r="H73" s="183"/>
      <c r="I73" s="183"/>
      <c r="J73" s="183"/>
    </row>
    <row r="74" spans="1:10" ht="18.899999999999999" customHeight="1" x14ac:dyDescent="0.25">
      <c r="A74" s="260" t="s">
        <v>326</v>
      </c>
      <c r="B74" s="259">
        <v>286790</v>
      </c>
      <c r="C74" s="485">
        <v>317391</v>
      </c>
      <c r="D74" s="259">
        <v>310046</v>
      </c>
      <c r="G74" s="184"/>
      <c r="H74" s="183"/>
      <c r="I74" s="183"/>
      <c r="J74" s="183"/>
    </row>
    <row r="75" spans="1:10" ht="18.899999999999999" customHeight="1" x14ac:dyDescent="0.25">
      <c r="A75" s="260" t="s">
        <v>327</v>
      </c>
      <c r="B75" s="259">
        <v>75300</v>
      </c>
      <c r="C75" s="485">
        <v>53148</v>
      </c>
      <c r="D75" s="259">
        <f>76900-3500</f>
        <v>73400</v>
      </c>
      <c r="G75" s="184"/>
      <c r="H75" s="183"/>
      <c r="I75" s="183"/>
      <c r="J75" s="183"/>
    </row>
    <row r="76" spans="1:10" ht="18.899999999999999" customHeight="1" x14ac:dyDescent="0.25">
      <c r="A76" s="260" t="s">
        <v>328</v>
      </c>
      <c r="B76" s="259">
        <v>2860</v>
      </c>
      <c r="C76" s="485">
        <v>1596</v>
      </c>
      <c r="D76" s="259">
        <v>1750</v>
      </c>
      <c r="G76" s="184"/>
      <c r="H76" s="183"/>
      <c r="I76" s="183"/>
      <c r="J76" s="183"/>
    </row>
    <row r="77" spans="1:10" ht="18.899999999999999" customHeight="1" x14ac:dyDescent="0.3">
      <c r="A77" s="260" t="s">
        <v>329</v>
      </c>
      <c r="B77" s="259">
        <v>12380</v>
      </c>
      <c r="C77" s="485">
        <v>12076</v>
      </c>
      <c r="D77" s="259">
        <f>11610-1500</f>
        <v>10110</v>
      </c>
      <c r="G77" s="180"/>
      <c r="H77" s="181"/>
      <c r="I77" s="181"/>
      <c r="J77" s="181"/>
    </row>
    <row r="78" spans="1:10" ht="18.899999999999999" customHeight="1" x14ac:dyDescent="0.25">
      <c r="A78" s="260" t="s">
        <v>330</v>
      </c>
      <c r="B78" s="259">
        <v>4440</v>
      </c>
      <c r="C78" s="485">
        <v>2935</v>
      </c>
      <c r="D78" s="259">
        <v>3940</v>
      </c>
      <c r="G78" s="180"/>
      <c r="H78" s="183"/>
      <c r="I78" s="183"/>
      <c r="J78" s="183"/>
    </row>
    <row r="79" spans="1:10" ht="18.899999999999999" customHeight="1" x14ac:dyDescent="0.25">
      <c r="A79" s="260" t="s">
        <v>331</v>
      </c>
      <c r="B79" s="259">
        <v>800</v>
      </c>
      <c r="C79" s="485">
        <v>800</v>
      </c>
      <c r="D79" s="259">
        <v>800</v>
      </c>
      <c r="G79" s="184"/>
      <c r="H79" s="183"/>
      <c r="I79" s="183"/>
      <c r="J79" s="183"/>
    </row>
    <row r="80" spans="1:10" ht="18.899999999999999" customHeight="1" x14ac:dyDescent="0.25">
      <c r="A80" s="260" t="s">
        <v>332</v>
      </c>
      <c r="B80" s="259">
        <v>11000</v>
      </c>
      <c r="C80" s="485">
        <v>11000</v>
      </c>
      <c r="D80" s="259">
        <v>11000</v>
      </c>
      <c r="G80" s="184"/>
      <c r="H80" s="183"/>
      <c r="I80" s="183"/>
      <c r="J80" s="183"/>
    </row>
    <row r="81" spans="1:10" ht="18.899999999999999" customHeight="1" x14ac:dyDescent="0.25">
      <c r="A81" s="260" t="s">
        <v>333</v>
      </c>
      <c r="B81" s="259">
        <v>27500</v>
      </c>
      <c r="C81" s="485">
        <v>38449</v>
      </c>
      <c r="D81" s="259">
        <f>30353+2000</f>
        <v>32353</v>
      </c>
      <c r="G81" s="184"/>
      <c r="H81" s="183"/>
      <c r="I81" s="183"/>
      <c r="J81" s="183"/>
    </row>
    <row r="82" spans="1:10" ht="18.899999999999999" customHeight="1" x14ac:dyDescent="0.25">
      <c r="A82" s="260" t="s">
        <v>334</v>
      </c>
      <c r="B82" s="259">
        <v>85254</v>
      </c>
      <c r="C82" s="485">
        <v>105387</v>
      </c>
      <c r="D82" s="259">
        <v>45598</v>
      </c>
      <c r="G82" s="184"/>
      <c r="H82" s="183"/>
      <c r="I82" s="183"/>
      <c r="J82" s="183"/>
    </row>
    <row r="83" spans="1:10" ht="18.899999999999999" customHeight="1" x14ac:dyDescent="0.3">
      <c r="A83" s="260" t="s">
        <v>335</v>
      </c>
      <c r="B83" s="259">
        <v>1200</v>
      </c>
      <c r="C83" s="485">
        <v>1200</v>
      </c>
      <c r="D83" s="259">
        <v>1200</v>
      </c>
      <c r="G83" s="180"/>
      <c r="H83" s="181"/>
      <c r="I83" s="179"/>
      <c r="J83" s="181"/>
    </row>
    <row r="84" spans="1:10" ht="18.899999999999999" customHeight="1" x14ac:dyDescent="0.25">
      <c r="A84" s="260" t="s">
        <v>336</v>
      </c>
      <c r="B84" s="259">
        <v>780</v>
      </c>
      <c r="C84" s="485">
        <v>1089</v>
      </c>
      <c r="D84" s="259">
        <v>780</v>
      </c>
      <c r="G84" s="184"/>
      <c r="H84" s="183"/>
      <c r="I84" s="183"/>
      <c r="J84" s="183"/>
    </row>
    <row r="85" spans="1:10" ht="18.899999999999999" customHeight="1" x14ac:dyDescent="0.25">
      <c r="A85" s="260" t="s">
        <v>337</v>
      </c>
      <c r="B85" s="259">
        <v>0</v>
      </c>
      <c r="C85" s="485">
        <v>64</v>
      </c>
      <c r="D85" s="259">
        <v>0</v>
      </c>
      <c r="G85" s="184"/>
      <c r="H85" s="183"/>
      <c r="I85" s="183"/>
      <c r="J85" s="183"/>
    </row>
    <row r="86" spans="1:10" ht="31.5" customHeight="1" x14ac:dyDescent="0.25">
      <c r="A86" s="260" t="s">
        <v>7</v>
      </c>
      <c r="B86" s="259">
        <v>16270</v>
      </c>
      <c r="C86" s="485">
        <v>25962</v>
      </c>
      <c r="D86" s="259">
        <v>17000</v>
      </c>
      <c r="G86" s="184"/>
      <c r="H86" s="183"/>
      <c r="I86" s="183"/>
      <c r="J86" s="183"/>
    </row>
    <row r="87" spans="1:10" ht="15" x14ac:dyDescent="0.25">
      <c r="A87" s="260" t="s">
        <v>338</v>
      </c>
      <c r="B87" s="273">
        <v>32542</v>
      </c>
      <c r="C87" s="225">
        <v>32542</v>
      </c>
      <c r="D87" s="259">
        <v>20603</v>
      </c>
      <c r="G87" s="184"/>
      <c r="H87" s="183"/>
      <c r="I87" s="183"/>
      <c r="J87" s="183"/>
    </row>
    <row r="88" spans="1:10" ht="18.899999999999999" customHeight="1" x14ac:dyDescent="0.3">
      <c r="A88" s="260" t="s">
        <v>319</v>
      </c>
      <c r="B88" s="259">
        <v>3035</v>
      </c>
      <c r="C88" s="485">
        <v>3756</v>
      </c>
      <c r="D88" s="259"/>
      <c r="G88" s="180"/>
      <c r="H88" s="181"/>
      <c r="I88" s="179"/>
      <c r="J88" s="181"/>
    </row>
    <row r="89" spans="1:10" ht="18.899999999999999" customHeight="1" x14ac:dyDescent="0.3">
      <c r="A89" s="260" t="s">
        <v>320</v>
      </c>
      <c r="B89" s="259">
        <v>1905</v>
      </c>
      <c r="C89" s="485">
        <v>1905</v>
      </c>
      <c r="D89" s="259"/>
      <c r="G89" s="180"/>
      <c r="H89" s="181"/>
      <c r="I89" s="179"/>
      <c r="J89" s="181"/>
    </row>
    <row r="90" spans="1:10" ht="18.899999999999999" customHeight="1" x14ac:dyDescent="0.3">
      <c r="A90" s="260" t="s">
        <v>321</v>
      </c>
      <c r="B90" s="259">
        <v>85857</v>
      </c>
      <c r="C90" s="485">
        <v>85857</v>
      </c>
      <c r="D90" s="259"/>
      <c r="G90" s="180"/>
      <c r="H90" s="181"/>
      <c r="I90" s="179"/>
      <c r="J90" s="181"/>
    </row>
    <row r="91" spans="1:10" ht="30" x14ac:dyDescent="0.3">
      <c r="A91" s="260" t="s">
        <v>762</v>
      </c>
      <c r="B91" s="259"/>
      <c r="C91" s="485">
        <v>2178</v>
      </c>
      <c r="D91" s="259"/>
      <c r="G91" s="180"/>
      <c r="H91" s="181"/>
      <c r="I91" s="179"/>
      <c r="J91" s="181"/>
    </row>
    <row r="92" spans="1:10" ht="30" x14ac:dyDescent="0.3">
      <c r="A92" s="260" t="s">
        <v>763</v>
      </c>
      <c r="B92" s="259"/>
      <c r="C92" s="485">
        <v>3042</v>
      </c>
      <c r="D92" s="259"/>
      <c r="G92" s="180"/>
      <c r="H92" s="181"/>
      <c r="I92" s="179"/>
      <c r="J92" s="181"/>
    </row>
    <row r="93" spans="1:10" ht="15.6" x14ac:dyDescent="0.3">
      <c r="A93" s="260" t="s">
        <v>764</v>
      </c>
      <c r="B93" s="259">
        <v>0</v>
      </c>
      <c r="C93" s="485">
        <v>7620</v>
      </c>
      <c r="D93" s="259">
        <v>7620</v>
      </c>
      <c r="G93" s="180"/>
      <c r="H93" s="181"/>
      <c r="I93" s="179"/>
      <c r="J93" s="181"/>
    </row>
    <row r="94" spans="1:10" ht="28.5" customHeight="1" x14ac:dyDescent="0.3">
      <c r="A94" s="267" t="s">
        <v>761</v>
      </c>
      <c r="B94" s="259">
        <v>0</v>
      </c>
      <c r="C94" s="485">
        <v>4229</v>
      </c>
      <c r="D94" s="259"/>
      <c r="G94" s="180"/>
      <c r="H94" s="181"/>
      <c r="I94" s="179"/>
      <c r="J94" s="181"/>
    </row>
    <row r="95" spans="1:10" ht="18.899999999999999" customHeight="1" x14ac:dyDescent="0.25">
      <c r="A95" s="267" t="s">
        <v>339</v>
      </c>
      <c r="B95" s="259">
        <v>124</v>
      </c>
      <c r="C95" s="485">
        <v>124</v>
      </c>
      <c r="D95" s="259"/>
      <c r="G95" s="184"/>
      <c r="H95" s="183"/>
      <c r="I95" s="183"/>
      <c r="J95" s="183"/>
    </row>
    <row r="96" spans="1:10" ht="18.899999999999999" customHeight="1" x14ac:dyDescent="0.25">
      <c r="A96" s="267" t="s">
        <v>340</v>
      </c>
      <c r="B96" s="259">
        <v>5845</v>
      </c>
      <c r="C96" s="485">
        <v>5845</v>
      </c>
      <c r="D96" s="259"/>
      <c r="G96" s="184"/>
      <c r="H96" s="183"/>
      <c r="I96" s="183"/>
      <c r="J96" s="183"/>
    </row>
    <row r="97" spans="1:10" ht="15" x14ac:dyDescent="0.25">
      <c r="A97" s="260" t="s">
        <v>341</v>
      </c>
      <c r="B97" s="273">
        <v>3325</v>
      </c>
      <c r="C97" s="225">
        <v>3325</v>
      </c>
      <c r="D97" s="259"/>
      <c r="E97" s="171"/>
      <c r="F97" s="171"/>
      <c r="G97" s="186"/>
      <c r="H97" s="183"/>
      <c r="I97" s="183"/>
      <c r="J97" s="183"/>
    </row>
    <row r="98" spans="1:10" ht="30" x14ac:dyDescent="0.25">
      <c r="A98" s="260" t="s">
        <v>342</v>
      </c>
      <c r="B98" s="273">
        <v>9380</v>
      </c>
      <c r="C98" s="225">
        <v>9380</v>
      </c>
      <c r="D98" s="259">
        <v>6524</v>
      </c>
      <c r="E98" s="171"/>
      <c r="G98" s="184"/>
      <c r="H98" s="183"/>
      <c r="I98" s="183"/>
      <c r="J98" s="183"/>
    </row>
    <row r="99" spans="1:10" ht="15" x14ac:dyDescent="0.25">
      <c r="A99" s="260" t="s">
        <v>343</v>
      </c>
      <c r="B99" s="273">
        <v>946</v>
      </c>
      <c r="C99" s="225">
        <v>1099</v>
      </c>
      <c r="D99" s="259"/>
      <c r="G99" s="184"/>
      <c r="H99" s="183"/>
      <c r="I99" s="183"/>
      <c r="J99" s="183"/>
    </row>
    <row r="100" spans="1:10" ht="15" x14ac:dyDescent="0.25">
      <c r="A100" s="260" t="s">
        <v>344</v>
      </c>
      <c r="B100" s="273">
        <v>0</v>
      </c>
      <c r="C100" s="225"/>
      <c r="D100" s="259"/>
      <c r="G100" s="184"/>
      <c r="H100" s="183"/>
      <c r="I100" s="183"/>
      <c r="J100" s="183"/>
    </row>
    <row r="101" spans="1:10" ht="15" x14ac:dyDescent="0.25">
      <c r="A101" s="260" t="s">
        <v>449</v>
      </c>
      <c r="B101" s="273">
        <v>3398</v>
      </c>
      <c r="C101" s="225">
        <v>3620</v>
      </c>
      <c r="D101" s="259"/>
      <c r="G101" s="184"/>
      <c r="H101" s="183"/>
      <c r="I101" s="183"/>
      <c r="J101" s="183"/>
    </row>
    <row r="102" spans="1:10" ht="15" x14ac:dyDescent="0.25">
      <c r="A102" s="260" t="s">
        <v>450</v>
      </c>
      <c r="B102" s="273"/>
      <c r="C102" s="225">
        <v>4180</v>
      </c>
      <c r="D102" s="259"/>
      <c r="G102" s="184"/>
      <c r="H102" s="183"/>
      <c r="I102" s="183"/>
      <c r="J102" s="183"/>
    </row>
    <row r="103" spans="1:10" ht="30" x14ac:dyDescent="0.25">
      <c r="A103" s="260" t="s">
        <v>646</v>
      </c>
      <c r="B103" s="273">
        <v>76</v>
      </c>
      <c r="C103" s="225">
        <v>0</v>
      </c>
      <c r="D103" s="259"/>
      <c r="G103" s="184"/>
      <c r="H103" s="183"/>
      <c r="I103" s="183"/>
      <c r="J103" s="183"/>
    </row>
    <row r="104" spans="1:10" ht="30" x14ac:dyDescent="0.25">
      <c r="A104" s="317" t="s">
        <v>687</v>
      </c>
      <c r="B104" s="273">
        <v>7701</v>
      </c>
      <c r="C104" s="225">
        <v>7982</v>
      </c>
      <c r="D104" s="259"/>
      <c r="G104" s="184"/>
      <c r="H104" s="183"/>
      <c r="I104" s="183"/>
      <c r="J104" s="183"/>
    </row>
    <row r="105" spans="1:10" ht="30.6" thickBot="1" x14ac:dyDescent="0.3">
      <c r="A105" s="551" t="s">
        <v>451</v>
      </c>
      <c r="B105" s="527">
        <v>7600</v>
      </c>
      <c r="C105" s="552">
        <v>10873</v>
      </c>
      <c r="D105" s="547">
        <v>6066</v>
      </c>
      <c r="G105" s="184"/>
      <c r="H105" s="183"/>
      <c r="I105" s="183"/>
      <c r="J105" s="183"/>
    </row>
    <row r="106" spans="1:10" ht="22.5" customHeight="1" x14ac:dyDescent="0.25">
      <c r="A106" s="184"/>
      <c r="B106" s="396"/>
      <c r="C106" s="396"/>
      <c r="D106" s="396"/>
      <c r="E106" s="171"/>
      <c r="G106" s="184"/>
      <c r="H106" s="183"/>
      <c r="I106" s="183"/>
      <c r="J106" s="183"/>
    </row>
    <row r="107" spans="1:10" ht="21.75" customHeight="1" x14ac:dyDescent="0.25">
      <c r="A107" s="184"/>
      <c r="B107" s="396"/>
      <c r="C107" s="396"/>
      <c r="D107" s="396"/>
      <c r="E107" s="171"/>
      <c r="G107" s="184"/>
      <c r="H107" s="183"/>
      <c r="I107" s="183"/>
      <c r="J107" s="183"/>
    </row>
    <row r="108" spans="1:10" ht="17.25" customHeight="1" thickBot="1" x14ac:dyDescent="0.3">
      <c r="A108" s="184"/>
      <c r="B108" s="396"/>
      <c r="C108" s="396"/>
      <c r="D108" s="396"/>
      <c r="E108" s="171"/>
      <c r="G108" s="184"/>
      <c r="H108" s="183"/>
      <c r="I108" s="183"/>
      <c r="J108" s="183"/>
    </row>
    <row r="109" spans="1:10" ht="45" customHeight="1" thickBot="1" x14ac:dyDescent="0.3">
      <c r="A109" s="471" t="s">
        <v>643</v>
      </c>
      <c r="B109" s="457" t="s">
        <v>749</v>
      </c>
      <c r="C109" s="458" t="s">
        <v>1077</v>
      </c>
      <c r="D109" s="457" t="s">
        <v>1078</v>
      </c>
      <c r="G109" s="184"/>
      <c r="H109" s="183"/>
      <c r="I109" s="183"/>
      <c r="J109" s="183"/>
    </row>
    <row r="110" spans="1:10" s="8" customFormat="1" ht="29.25" customHeight="1" x14ac:dyDescent="0.3">
      <c r="A110" s="255" t="s">
        <v>345</v>
      </c>
      <c r="B110" s="274">
        <f>SUM(B111:B121)</f>
        <v>31397</v>
      </c>
      <c r="C110" s="511">
        <f>SUM(C111:C121)</f>
        <v>31516</v>
      </c>
      <c r="D110" s="1221">
        <f>SUM(D111:D121)</f>
        <v>29250</v>
      </c>
      <c r="E110" s="179"/>
      <c r="F110" s="179"/>
      <c r="G110" s="180"/>
      <c r="H110" s="181"/>
      <c r="I110" s="181"/>
      <c r="J110" s="181"/>
    </row>
    <row r="111" spans="1:10" ht="18.899999999999999" customHeight="1" x14ac:dyDescent="0.25">
      <c r="A111" s="260" t="s">
        <v>346</v>
      </c>
      <c r="B111" s="259">
        <v>0</v>
      </c>
      <c r="C111" s="507">
        <v>205</v>
      </c>
      <c r="D111" s="259"/>
      <c r="G111" s="184"/>
      <c r="H111" s="183"/>
      <c r="I111" s="183"/>
      <c r="J111" s="183"/>
    </row>
    <row r="112" spans="1:10" ht="30" customHeight="1" x14ac:dyDescent="0.25">
      <c r="A112" s="260" t="s">
        <v>347</v>
      </c>
      <c r="B112" s="259">
        <v>17580</v>
      </c>
      <c r="C112" s="485">
        <v>17494</v>
      </c>
      <c r="D112" s="259">
        <v>18000</v>
      </c>
      <c r="G112" s="184"/>
      <c r="H112" s="183"/>
      <c r="I112" s="183"/>
      <c r="J112" s="183"/>
    </row>
    <row r="113" spans="1:10" ht="18.899999999999999" customHeight="1" x14ac:dyDescent="0.25">
      <c r="A113" s="260" t="s">
        <v>348</v>
      </c>
      <c r="B113" s="259">
        <v>2900</v>
      </c>
      <c r="C113" s="485">
        <v>2900</v>
      </c>
      <c r="D113" s="259">
        <v>3000</v>
      </c>
      <c r="G113" s="184"/>
      <c r="H113" s="183"/>
      <c r="I113" s="183"/>
      <c r="J113" s="183"/>
    </row>
    <row r="114" spans="1:10" ht="18.899999999999999" customHeight="1" x14ac:dyDescent="0.3">
      <c r="A114" s="260" t="s">
        <v>665</v>
      </c>
      <c r="B114" s="259">
        <v>850</v>
      </c>
      <c r="C114" s="485">
        <v>1450</v>
      </c>
      <c r="D114" s="259"/>
      <c r="G114" s="178"/>
      <c r="H114" s="181"/>
      <c r="I114" s="181"/>
      <c r="J114" s="181"/>
    </row>
    <row r="115" spans="1:10" ht="18.899999999999999" customHeight="1" x14ac:dyDescent="0.3">
      <c r="A115" s="260" t="s">
        <v>666</v>
      </c>
      <c r="B115" s="259">
        <v>4248</v>
      </c>
      <c r="C115" s="485">
        <v>3648</v>
      </c>
      <c r="D115" s="259">
        <v>2500</v>
      </c>
      <c r="G115" s="178"/>
      <c r="H115" s="181"/>
      <c r="I115" s="181"/>
      <c r="J115" s="181"/>
    </row>
    <row r="116" spans="1:10" ht="18.899999999999999" customHeight="1" x14ac:dyDescent="0.25">
      <c r="A116" s="260" t="s">
        <v>349</v>
      </c>
      <c r="B116" s="259">
        <v>1100</v>
      </c>
      <c r="C116" s="485">
        <v>1100</v>
      </c>
      <c r="D116" s="259">
        <v>700</v>
      </c>
      <c r="G116" s="187"/>
      <c r="H116" s="183"/>
      <c r="I116" s="183"/>
      <c r="J116" s="183"/>
    </row>
    <row r="117" spans="1:10" ht="18.899999999999999" customHeight="1" x14ac:dyDescent="0.25">
      <c r="A117" s="260" t="s">
        <v>350</v>
      </c>
      <c r="B117" s="259">
        <v>150</v>
      </c>
      <c r="C117" s="485">
        <v>150</v>
      </c>
      <c r="D117" s="259">
        <v>150</v>
      </c>
      <c r="G117" s="187"/>
      <c r="H117" s="183"/>
      <c r="I117" s="183"/>
      <c r="J117" s="183"/>
    </row>
    <row r="118" spans="1:10" ht="18.899999999999999" customHeight="1" x14ac:dyDescent="0.25">
      <c r="A118" s="260" t="s">
        <v>667</v>
      </c>
      <c r="B118" s="259">
        <v>234</v>
      </c>
      <c r="C118" s="485">
        <v>392</v>
      </c>
      <c r="D118" s="259"/>
      <c r="G118" s="187"/>
      <c r="H118" s="183"/>
      <c r="I118" s="183"/>
      <c r="J118" s="183"/>
    </row>
    <row r="119" spans="1:10" ht="30" x14ac:dyDescent="0.25">
      <c r="A119" s="1328" t="s">
        <v>1196</v>
      </c>
      <c r="B119" s="259"/>
      <c r="C119" s="485"/>
      <c r="D119" s="1327">
        <v>1000</v>
      </c>
      <c r="G119" s="187"/>
      <c r="H119" s="183"/>
      <c r="I119" s="183"/>
      <c r="J119" s="183"/>
    </row>
    <row r="120" spans="1:10" ht="18.899999999999999" customHeight="1" x14ac:dyDescent="0.25">
      <c r="A120" s="260" t="s">
        <v>668</v>
      </c>
      <c r="B120" s="259">
        <v>2025</v>
      </c>
      <c r="C120" s="485">
        <v>1867</v>
      </c>
      <c r="D120" s="259">
        <v>1500</v>
      </c>
      <c r="G120" s="187"/>
      <c r="H120" s="183"/>
      <c r="I120" s="183"/>
      <c r="J120" s="183"/>
    </row>
    <row r="121" spans="1:10" ht="18.899999999999999" customHeight="1" x14ac:dyDescent="0.25">
      <c r="A121" s="260" t="s">
        <v>669</v>
      </c>
      <c r="B121" s="259">
        <v>2310</v>
      </c>
      <c r="C121" s="485">
        <v>2310</v>
      </c>
      <c r="D121" s="259">
        <v>2400</v>
      </c>
      <c r="G121" s="187"/>
      <c r="H121" s="183"/>
      <c r="I121" s="183"/>
      <c r="J121" s="183"/>
    </row>
    <row r="122" spans="1:10" s="8" customFormat="1" ht="28.5" customHeight="1" x14ac:dyDescent="0.3">
      <c r="A122" s="255" t="s">
        <v>308</v>
      </c>
      <c r="B122" s="257">
        <f>B123+B124+B125+B126+B127+B128+B129+B135+B136</f>
        <v>826949</v>
      </c>
      <c r="C122" s="509">
        <f>C123+C124+C125+C126+C127+C128+C129+C135+C136</f>
        <v>955277</v>
      </c>
      <c r="D122" s="1222">
        <f>D123+D124+D125+D126+D127+D128+D129+D135+D136</f>
        <v>899741</v>
      </c>
      <c r="G122" s="178"/>
      <c r="H122" s="684"/>
      <c r="I122" s="684"/>
      <c r="J122" s="684"/>
    </row>
    <row r="123" spans="1:10" ht="28.5" customHeight="1" x14ac:dyDescent="0.25">
      <c r="A123" s="275" t="s">
        <v>351</v>
      </c>
      <c r="B123" s="261">
        <v>92</v>
      </c>
      <c r="C123" s="508">
        <v>1340</v>
      </c>
      <c r="D123" s="259">
        <v>5</v>
      </c>
      <c r="G123" s="178"/>
      <c r="H123" s="166"/>
      <c r="I123" s="166"/>
      <c r="J123" s="166"/>
    </row>
    <row r="124" spans="1:10" ht="45" x14ac:dyDescent="0.3">
      <c r="A124" s="275" t="s">
        <v>352</v>
      </c>
      <c r="B124" s="262"/>
      <c r="C124" s="487"/>
      <c r="D124" s="259"/>
      <c r="G124" s="178"/>
      <c r="H124" s="166"/>
      <c r="I124" s="166"/>
      <c r="J124" s="166"/>
    </row>
    <row r="125" spans="1:10" ht="48.75" customHeight="1" x14ac:dyDescent="0.3">
      <c r="A125" s="275" t="s">
        <v>353</v>
      </c>
      <c r="B125" s="262"/>
      <c r="C125" s="487"/>
      <c r="D125" s="259"/>
      <c r="G125" s="178"/>
      <c r="H125" s="166"/>
      <c r="I125" s="166"/>
      <c r="J125" s="166"/>
    </row>
    <row r="126" spans="1:10" ht="48.75" customHeight="1" x14ac:dyDescent="0.3">
      <c r="A126" s="275" t="s">
        <v>354</v>
      </c>
      <c r="B126" s="262"/>
      <c r="C126" s="487"/>
      <c r="D126" s="259"/>
      <c r="G126" s="178"/>
      <c r="H126" s="166"/>
      <c r="I126" s="166"/>
      <c r="J126" s="166"/>
    </row>
    <row r="127" spans="1:10" ht="30" x14ac:dyDescent="0.25">
      <c r="A127" s="276" t="s">
        <v>355</v>
      </c>
      <c r="B127" s="259">
        <v>432200</v>
      </c>
      <c r="C127" s="485">
        <v>442276</v>
      </c>
      <c r="D127" s="259">
        <v>479336</v>
      </c>
      <c r="G127" s="184"/>
      <c r="H127" s="183"/>
      <c r="I127" s="183"/>
      <c r="J127" s="183"/>
    </row>
    <row r="128" spans="1:10" ht="45" x14ac:dyDescent="0.25">
      <c r="A128" s="275" t="s">
        <v>356</v>
      </c>
      <c r="B128" s="261"/>
      <c r="C128" s="486"/>
      <c r="D128" s="259"/>
      <c r="G128" s="184"/>
      <c r="H128" s="183"/>
      <c r="I128" s="183"/>
      <c r="J128" s="183"/>
    </row>
    <row r="129" spans="1:10" ht="48.75" customHeight="1" x14ac:dyDescent="0.25">
      <c r="A129" s="275" t="s">
        <v>9</v>
      </c>
      <c r="B129" s="261">
        <f>SUM(B130:B134)</f>
        <v>600</v>
      </c>
      <c r="C129" s="510">
        <f>SUM(C130:C134)</f>
        <v>40600</v>
      </c>
      <c r="D129" s="1223">
        <f>SUM(D130:D134)</f>
        <v>12068</v>
      </c>
      <c r="E129" s="171"/>
      <c r="G129" s="184"/>
      <c r="H129" s="183"/>
      <c r="I129" s="183"/>
      <c r="J129" s="183"/>
    </row>
    <row r="130" spans="1:10" ht="30" x14ac:dyDescent="0.25">
      <c r="A130" s="275" t="s">
        <v>1216</v>
      </c>
      <c r="B130" s="261"/>
      <c r="C130" s="508"/>
      <c r="D130" s="259">
        <v>1368</v>
      </c>
      <c r="G130" s="184"/>
      <c r="H130" s="183"/>
      <c r="I130" s="183"/>
      <c r="J130" s="183"/>
    </row>
    <row r="131" spans="1:10" ht="30" x14ac:dyDescent="0.25">
      <c r="A131" s="275" t="s">
        <v>1217</v>
      </c>
      <c r="B131" s="261"/>
      <c r="C131" s="486"/>
      <c r="D131" s="259">
        <v>10700</v>
      </c>
      <c r="G131" s="184"/>
      <c r="H131" s="183"/>
      <c r="I131" s="183"/>
      <c r="J131" s="183"/>
    </row>
    <row r="132" spans="1:10" ht="15" x14ac:dyDescent="0.25">
      <c r="A132" s="275" t="s">
        <v>357</v>
      </c>
      <c r="B132" s="261"/>
      <c r="C132" s="486"/>
      <c r="D132" s="259"/>
      <c r="G132" s="184"/>
      <c r="H132" s="183"/>
      <c r="I132" s="183"/>
      <c r="J132" s="183"/>
    </row>
    <row r="133" spans="1:10" ht="15" x14ac:dyDescent="0.25">
      <c r="A133" s="275" t="s">
        <v>358</v>
      </c>
      <c r="B133" s="261">
        <v>600</v>
      </c>
      <c r="C133" s="486">
        <v>600</v>
      </c>
      <c r="D133" s="259"/>
      <c r="G133" s="184"/>
      <c r="H133" s="183"/>
      <c r="I133" s="183"/>
      <c r="J133" s="183"/>
    </row>
    <row r="134" spans="1:10" ht="15" x14ac:dyDescent="0.25">
      <c r="A134" s="275" t="s">
        <v>8</v>
      </c>
      <c r="B134" s="261"/>
      <c r="C134" s="486">
        <v>40000</v>
      </c>
      <c r="D134" s="259"/>
      <c r="G134" s="184"/>
      <c r="H134" s="183"/>
      <c r="I134" s="183"/>
      <c r="J134" s="183"/>
    </row>
    <row r="135" spans="1:10" ht="30" x14ac:dyDescent="0.25">
      <c r="A135" s="276" t="s">
        <v>359</v>
      </c>
      <c r="B135" s="259">
        <v>394057</v>
      </c>
      <c r="C135" s="485">
        <v>471061</v>
      </c>
      <c r="D135" s="259">
        <v>408332</v>
      </c>
      <c r="G135" s="184"/>
      <c r="H135" s="183"/>
      <c r="I135" s="183"/>
      <c r="J135" s="183"/>
    </row>
    <row r="136" spans="1:10" ht="15" x14ac:dyDescent="0.25">
      <c r="A136" s="275"/>
      <c r="B136" s="277"/>
      <c r="C136" s="189"/>
      <c r="D136" s="259"/>
      <c r="G136" s="184"/>
      <c r="H136" s="183"/>
      <c r="I136" s="183"/>
      <c r="J136" s="183"/>
    </row>
    <row r="137" spans="1:10" s="8" customFormat="1" ht="31.8" thickBot="1" x14ac:dyDescent="0.35">
      <c r="A137" s="264" t="s">
        <v>360</v>
      </c>
      <c r="B137" s="265">
        <f>B122+B110+B72+B53+B37</f>
        <v>1620204</v>
      </c>
      <c r="C137" s="512">
        <f>C122+C110+C72+C53+C37</f>
        <v>1872803</v>
      </c>
      <c r="D137" s="1224">
        <f>D122+D110+D72+D53+D37</f>
        <v>1540111</v>
      </c>
      <c r="E137" s="9"/>
      <c r="G137" s="180"/>
      <c r="H137" s="181"/>
      <c r="I137" s="181"/>
      <c r="J137" s="181"/>
    </row>
  </sheetData>
  <sheetProtection selectLockedCells="1" selectUnlockedCells="1"/>
  <phoneticPr fontId="28" type="noConversion"/>
  <pageMargins left="0.74791666666666667" right="0.74791666666666667" top="0.98402777777777772" bottom="0.98402777777777772" header="0.51180555555555551" footer="0.51180555555555551"/>
  <pageSetup paperSize="9" scale="73" firstPageNumber="0" orientation="portrait" r:id="rId1"/>
  <headerFooter alignWithMargins="0">
    <oddHeader>&amp;C&amp;"Arial,Félkövér"MŰKÖDÉSI KIADÁSOK 2016. ÉV
5. melléklet
a 8/2016. (II.26.) rendelethez&amp;R
&amp;P. oldal
ezer forint</oddHeader>
  </headerFooter>
  <rowBreaks count="3" manualBreakCount="3">
    <brk id="31" max="4" man="1"/>
    <brk id="67" max="4" man="1"/>
    <brk id="105" max="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2:E99"/>
  <sheetViews>
    <sheetView view="pageLayout" zoomScaleNormal="100" zoomScaleSheetLayoutView="80" workbookViewId="0">
      <selection activeCell="F7" sqref="F7"/>
    </sheetView>
  </sheetViews>
  <sheetFormatPr defaultColWidth="9.109375" defaultRowHeight="15.75" customHeight="1" x14ac:dyDescent="0.25"/>
  <cols>
    <col min="1" max="1" width="56.6640625" style="193" customWidth="1"/>
    <col min="2" max="6" width="13.6640625" style="191" customWidth="1"/>
    <col min="7" max="7" width="10.33203125" style="191" customWidth="1"/>
    <col min="8" max="8" width="16.88671875" style="191" customWidth="1"/>
    <col min="9" max="9" width="15.6640625" style="191" customWidth="1"/>
    <col min="10" max="10" width="11.44140625" style="191" customWidth="1"/>
    <col min="11" max="11" width="11" style="191" customWidth="1"/>
    <col min="12" max="12" width="13.6640625" style="191" customWidth="1"/>
    <col min="13" max="13" width="16.33203125" style="191" customWidth="1"/>
    <col min="14" max="14" width="14.33203125" style="191" customWidth="1"/>
    <col min="15" max="15" width="13" style="191" customWidth="1"/>
    <col min="16" max="16" width="14.109375" style="191" customWidth="1"/>
    <col min="17" max="17" width="13.5546875" style="191" customWidth="1"/>
    <col min="18" max="16384" width="9.109375" style="191"/>
  </cols>
  <sheetData>
    <row r="2" spans="1:5" ht="15.75" customHeight="1" thickBot="1" x14ac:dyDescent="0.3"/>
    <row r="3" spans="1:5" s="12" customFormat="1" ht="63.75" customHeight="1" thickBot="1" x14ac:dyDescent="0.3">
      <c r="A3" s="471" t="s">
        <v>643</v>
      </c>
      <c r="B3" s="457" t="s">
        <v>749</v>
      </c>
      <c r="C3" s="458" t="s">
        <v>1077</v>
      </c>
      <c r="D3" s="457" t="s">
        <v>1078</v>
      </c>
    </row>
    <row r="4" spans="1:5" s="12" customFormat="1" ht="18" customHeight="1" x14ac:dyDescent="0.25">
      <c r="A4" s="297" t="s">
        <v>511</v>
      </c>
      <c r="B4" s="298">
        <f>SUM(B5:B14)</f>
        <v>432200</v>
      </c>
      <c r="C4" s="560">
        <f>SUM(C5:C14)</f>
        <v>442276</v>
      </c>
      <c r="D4" s="1175">
        <f>SUM(D5:D14)</f>
        <v>479336</v>
      </c>
      <c r="E4" s="13"/>
    </row>
    <row r="5" spans="1:5" s="12" customFormat="1" ht="18" customHeight="1" x14ac:dyDescent="0.25">
      <c r="A5" s="299" t="s">
        <v>361</v>
      </c>
      <c r="B5" s="300">
        <v>1763</v>
      </c>
      <c r="C5" s="513">
        <v>1763</v>
      </c>
      <c r="D5" s="472">
        <v>1763</v>
      </c>
    </row>
    <row r="6" spans="1:5" s="12" customFormat="1" ht="17.25" customHeight="1" x14ac:dyDescent="0.25">
      <c r="A6" s="301" t="s">
        <v>362</v>
      </c>
      <c r="B6" s="300">
        <v>0</v>
      </c>
      <c r="C6" s="513">
        <v>1415</v>
      </c>
      <c r="D6" s="472">
        <v>145</v>
      </c>
    </row>
    <row r="7" spans="1:5" s="12" customFormat="1" ht="15.75" customHeight="1" x14ac:dyDescent="0.25">
      <c r="A7" s="308" t="s">
        <v>10</v>
      </c>
      <c r="B7" s="300">
        <v>1350</v>
      </c>
      <c r="C7" s="513">
        <v>1350</v>
      </c>
      <c r="D7" s="472">
        <v>1350</v>
      </c>
    </row>
    <row r="8" spans="1:5" s="12" customFormat="1" ht="18" customHeight="1" x14ac:dyDescent="0.25">
      <c r="A8" s="302" t="s">
        <v>363</v>
      </c>
      <c r="B8" s="303">
        <v>95946</v>
      </c>
      <c r="C8" s="514">
        <v>99281</v>
      </c>
      <c r="D8" s="472">
        <v>112220</v>
      </c>
    </row>
    <row r="9" spans="1:5" s="12" customFormat="1" ht="18" customHeight="1" x14ac:dyDescent="0.25">
      <c r="A9" s="304" t="s">
        <v>364</v>
      </c>
      <c r="B9" s="303">
        <v>332841</v>
      </c>
      <c r="C9" s="514">
        <v>337731</v>
      </c>
      <c r="D9" s="472">
        <v>363858</v>
      </c>
    </row>
    <row r="10" spans="1:5" ht="15.75" customHeight="1" x14ac:dyDescent="0.25">
      <c r="A10" s="480" t="s">
        <v>11</v>
      </c>
      <c r="B10" s="303">
        <v>0</v>
      </c>
      <c r="C10" s="514">
        <v>45</v>
      </c>
      <c r="D10" s="472"/>
    </row>
    <row r="11" spans="1:5" s="12" customFormat="1" ht="18" customHeight="1" x14ac:dyDescent="0.25">
      <c r="A11" s="306" t="s">
        <v>12</v>
      </c>
      <c r="B11" s="303">
        <v>0</v>
      </c>
      <c r="C11" s="514">
        <v>33</v>
      </c>
      <c r="D11" s="472"/>
    </row>
    <row r="12" spans="1:5" s="12" customFormat="1" ht="18" customHeight="1" x14ac:dyDescent="0.25">
      <c r="A12" s="306" t="s">
        <v>785</v>
      </c>
      <c r="B12" s="303">
        <v>0</v>
      </c>
      <c r="C12" s="514">
        <v>256</v>
      </c>
      <c r="D12" s="472"/>
    </row>
    <row r="13" spans="1:5" s="12" customFormat="1" ht="18" customHeight="1" x14ac:dyDescent="0.25">
      <c r="A13" s="306" t="s">
        <v>786</v>
      </c>
      <c r="B13" s="303"/>
      <c r="C13" s="514">
        <v>102</v>
      </c>
      <c r="D13" s="472"/>
    </row>
    <row r="14" spans="1:5" s="12" customFormat="1" ht="18" customHeight="1" x14ac:dyDescent="0.25">
      <c r="A14" s="306" t="s">
        <v>647</v>
      </c>
      <c r="B14" s="303">
        <v>300</v>
      </c>
      <c r="C14" s="514">
        <v>300</v>
      </c>
      <c r="D14" s="472"/>
    </row>
    <row r="15" spans="1:5" s="12" customFormat="1" ht="17.25" customHeight="1" x14ac:dyDescent="0.25">
      <c r="A15" s="297" t="s">
        <v>512</v>
      </c>
      <c r="B15" s="298">
        <f>SUM(B16:B88)</f>
        <v>394057</v>
      </c>
      <c r="C15" s="190">
        <f>SUM(C16:C97)</f>
        <v>471061</v>
      </c>
      <c r="D15" s="298">
        <f>SUM(D16:D97)</f>
        <v>408332</v>
      </c>
      <c r="E15" s="13"/>
    </row>
    <row r="16" spans="1:5" ht="16.5" customHeight="1" x14ac:dyDescent="0.25">
      <c r="A16" s="307" t="s">
        <v>365</v>
      </c>
      <c r="B16" s="303">
        <v>9000</v>
      </c>
      <c r="C16" s="514">
        <v>10000</v>
      </c>
      <c r="D16" s="472">
        <v>9000</v>
      </c>
    </row>
    <row r="17" spans="1:4" ht="16.5" customHeight="1" x14ac:dyDescent="0.25">
      <c r="A17" s="301" t="s">
        <v>366</v>
      </c>
      <c r="B17" s="303">
        <v>1350</v>
      </c>
      <c r="C17" s="514">
        <v>1350</v>
      </c>
      <c r="D17" s="472">
        <f>1500+400</f>
        <v>1900</v>
      </c>
    </row>
    <row r="18" spans="1:4" ht="16.5" customHeight="1" x14ac:dyDescent="0.25">
      <c r="A18" s="301" t="s">
        <v>367</v>
      </c>
      <c r="B18" s="303">
        <v>1000</v>
      </c>
      <c r="C18" s="514">
        <v>1000</v>
      </c>
      <c r="D18" s="472">
        <v>1000</v>
      </c>
    </row>
    <row r="19" spans="1:4" ht="16.5" customHeight="1" x14ac:dyDescent="0.25">
      <c r="A19" s="1176" t="s">
        <v>748</v>
      </c>
      <c r="B19" s="303">
        <v>28500</v>
      </c>
      <c r="C19" s="514">
        <v>30405</v>
      </c>
      <c r="D19" s="472">
        <f>27838+7500</f>
        <v>35338</v>
      </c>
    </row>
    <row r="20" spans="1:4" ht="16.5" customHeight="1" x14ac:dyDescent="0.25">
      <c r="A20" s="301" t="s">
        <v>368</v>
      </c>
      <c r="B20" s="303">
        <v>758</v>
      </c>
      <c r="C20" s="514">
        <v>1032</v>
      </c>
      <c r="D20" s="472">
        <f>500+274</f>
        <v>774</v>
      </c>
    </row>
    <row r="21" spans="1:4" ht="16.5" customHeight="1" x14ac:dyDescent="0.25">
      <c r="A21" s="299" t="s">
        <v>369</v>
      </c>
      <c r="B21" s="303">
        <v>1800</v>
      </c>
      <c r="C21" s="514">
        <v>2300</v>
      </c>
      <c r="D21" s="472">
        <v>2500</v>
      </c>
    </row>
    <row r="22" spans="1:4" ht="16.5" customHeight="1" x14ac:dyDescent="0.25">
      <c r="A22" s="301" t="s">
        <v>370</v>
      </c>
      <c r="B22" s="303">
        <v>200</v>
      </c>
      <c r="C22" s="514">
        <v>200</v>
      </c>
      <c r="D22" s="472">
        <v>200</v>
      </c>
    </row>
    <row r="23" spans="1:4" ht="16.5" customHeight="1" x14ac:dyDescent="0.25">
      <c r="A23" s="301" t="s">
        <v>371</v>
      </c>
      <c r="B23" s="303">
        <v>200</v>
      </c>
      <c r="C23" s="514">
        <v>200</v>
      </c>
      <c r="D23" s="472">
        <v>200</v>
      </c>
    </row>
    <row r="24" spans="1:4" ht="16.5" customHeight="1" x14ac:dyDescent="0.25">
      <c r="A24" s="301" t="s">
        <v>372</v>
      </c>
      <c r="B24" s="303">
        <v>200</v>
      </c>
      <c r="C24" s="514">
        <v>200</v>
      </c>
      <c r="D24" s="472">
        <v>200</v>
      </c>
    </row>
    <row r="25" spans="1:4" ht="16.5" customHeight="1" x14ac:dyDescent="0.25">
      <c r="A25" s="301" t="s">
        <v>373</v>
      </c>
      <c r="B25" s="303">
        <v>200</v>
      </c>
      <c r="C25" s="514">
        <v>200</v>
      </c>
      <c r="D25" s="472">
        <v>200</v>
      </c>
    </row>
    <row r="26" spans="1:4" ht="16.5" customHeight="1" x14ac:dyDescent="0.25">
      <c r="A26" s="301" t="s">
        <v>374</v>
      </c>
      <c r="B26" s="303">
        <v>2000</v>
      </c>
      <c r="C26" s="514">
        <v>2000</v>
      </c>
      <c r="D26" s="472">
        <v>2000</v>
      </c>
    </row>
    <row r="27" spans="1:4" ht="16.5" customHeight="1" x14ac:dyDescent="0.25">
      <c r="A27" s="301" t="s">
        <v>375</v>
      </c>
      <c r="B27" s="303">
        <v>2100</v>
      </c>
      <c r="C27" s="514">
        <v>2100</v>
      </c>
      <c r="D27" s="472">
        <v>2100</v>
      </c>
    </row>
    <row r="28" spans="1:4" ht="16.5" customHeight="1" x14ac:dyDescent="0.25">
      <c r="A28" s="301" t="s">
        <v>376</v>
      </c>
      <c r="B28" s="303">
        <v>49600</v>
      </c>
      <c r="C28" s="514">
        <v>49600</v>
      </c>
      <c r="D28" s="472">
        <f>49600+530+6000</f>
        <v>56130</v>
      </c>
    </row>
    <row r="29" spans="1:4" ht="16.5" customHeight="1" x14ac:dyDescent="0.25">
      <c r="A29" s="301" t="s">
        <v>377</v>
      </c>
      <c r="B29" s="303">
        <v>600</v>
      </c>
      <c r="C29" s="514">
        <v>600</v>
      </c>
      <c r="D29" s="472">
        <v>600</v>
      </c>
    </row>
    <row r="30" spans="1:4" ht="15" customHeight="1" x14ac:dyDescent="0.25">
      <c r="A30" s="301" t="s">
        <v>378</v>
      </c>
      <c r="B30" s="303">
        <v>484</v>
      </c>
      <c r="C30" s="514">
        <v>484</v>
      </c>
      <c r="D30" s="472">
        <v>484</v>
      </c>
    </row>
    <row r="31" spans="1:4" ht="15" customHeight="1" x14ac:dyDescent="0.25">
      <c r="A31" s="301" t="s">
        <v>379</v>
      </c>
      <c r="B31" s="303">
        <v>326</v>
      </c>
      <c r="C31" s="514">
        <v>326</v>
      </c>
      <c r="D31" s="472">
        <v>326</v>
      </c>
    </row>
    <row r="32" spans="1:4" ht="15" customHeight="1" x14ac:dyDescent="0.25">
      <c r="A32" s="301" t="s">
        <v>380</v>
      </c>
      <c r="B32" s="303">
        <v>246</v>
      </c>
      <c r="C32" s="514">
        <v>346</v>
      </c>
      <c r="D32" s="472">
        <f>246+100</f>
        <v>346</v>
      </c>
    </row>
    <row r="33" spans="1:4" ht="15" customHeight="1" x14ac:dyDescent="0.25">
      <c r="A33" s="301" t="s">
        <v>381</v>
      </c>
      <c r="B33" s="303">
        <v>844</v>
      </c>
      <c r="C33" s="514">
        <v>844</v>
      </c>
      <c r="D33" s="472">
        <f>844+844</f>
        <v>1688</v>
      </c>
    </row>
    <row r="34" spans="1:4" ht="16.5" customHeight="1" x14ac:dyDescent="0.25">
      <c r="A34" s="301" t="s">
        <v>382</v>
      </c>
      <c r="B34" s="303">
        <v>4730</v>
      </c>
      <c r="C34" s="514">
        <v>4730</v>
      </c>
      <c r="D34" s="472">
        <f>4000+450</f>
        <v>4450</v>
      </c>
    </row>
    <row r="35" spans="1:4" ht="16.5" customHeight="1" x14ac:dyDescent="0.25">
      <c r="A35" s="301" t="s">
        <v>383</v>
      </c>
      <c r="B35" s="303">
        <v>445</v>
      </c>
      <c r="C35" s="514">
        <v>415</v>
      </c>
      <c r="D35" s="472">
        <v>400</v>
      </c>
    </row>
    <row r="36" spans="1:4" ht="16.5" customHeight="1" x14ac:dyDescent="0.25">
      <c r="A36" s="301" t="s">
        <v>384</v>
      </c>
      <c r="B36" s="303">
        <v>200</v>
      </c>
      <c r="C36" s="514">
        <v>20</v>
      </c>
      <c r="D36" s="472">
        <v>200</v>
      </c>
    </row>
    <row r="37" spans="1:4" ht="16.5" customHeight="1" x14ac:dyDescent="0.25">
      <c r="A37" s="301" t="s">
        <v>385</v>
      </c>
      <c r="B37" s="303">
        <v>1000</v>
      </c>
      <c r="C37" s="514">
        <v>52</v>
      </c>
      <c r="D37" s="472">
        <v>1000</v>
      </c>
    </row>
    <row r="38" spans="1:4" ht="16.5" customHeight="1" x14ac:dyDescent="0.25">
      <c r="A38" s="301" t="s">
        <v>386</v>
      </c>
      <c r="B38" s="303">
        <v>800</v>
      </c>
      <c r="C38" s="514">
        <v>800</v>
      </c>
      <c r="D38" s="472">
        <f>800+58</f>
        <v>858</v>
      </c>
    </row>
    <row r="39" spans="1:4" ht="16.5" customHeight="1" x14ac:dyDescent="0.25">
      <c r="A39" s="301" t="s">
        <v>387</v>
      </c>
      <c r="B39" s="303">
        <v>1000</v>
      </c>
      <c r="C39" s="514"/>
      <c r="D39" s="472">
        <v>1000</v>
      </c>
    </row>
    <row r="40" spans="1:4" ht="16.5" customHeight="1" x14ac:dyDescent="0.25">
      <c r="A40" s="308" t="s">
        <v>33</v>
      </c>
      <c r="B40" s="303"/>
      <c r="C40" s="514">
        <v>1400</v>
      </c>
      <c r="D40" s="472"/>
    </row>
    <row r="41" spans="1:4" ht="16.5" customHeight="1" x14ac:dyDescent="0.25">
      <c r="A41" s="308" t="s">
        <v>472</v>
      </c>
      <c r="B41" s="303">
        <v>597</v>
      </c>
      <c r="C41" s="514">
        <v>1194</v>
      </c>
      <c r="D41" s="472">
        <v>597</v>
      </c>
    </row>
    <row r="42" spans="1:4" ht="16.5" customHeight="1" x14ac:dyDescent="0.25">
      <c r="A42" s="301" t="s">
        <v>388</v>
      </c>
      <c r="B42" s="303">
        <v>5200</v>
      </c>
      <c r="C42" s="514">
        <v>5200</v>
      </c>
      <c r="D42" s="472">
        <v>5200</v>
      </c>
    </row>
    <row r="43" spans="1:4" ht="27.75" customHeight="1" x14ac:dyDescent="0.25">
      <c r="A43" s="301" t="s">
        <v>389</v>
      </c>
      <c r="B43" s="303">
        <v>3500</v>
      </c>
      <c r="C43" s="514">
        <v>3500</v>
      </c>
      <c r="D43" s="472">
        <v>3500</v>
      </c>
    </row>
    <row r="44" spans="1:4" ht="29.25" customHeight="1" x14ac:dyDescent="0.25">
      <c r="A44" s="301" t="s">
        <v>390</v>
      </c>
      <c r="B44" s="303">
        <v>500</v>
      </c>
      <c r="C44" s="514">
        <v>500</v>
      </c>
      <c r="D44" s="472">
        <v>500</v>
      </c>
    </row>
    <row r="45" spans="1:4" ht="16.5" customHeight="1" x14ac:dyDescent="0.25">
      <c r="A45" s="308" t="s">
        <v>1218</v>
      </c>
      <c r="B45" s="303">
        <v>19500</v>
      </c>
      <c r="C45" s="514">
        <v>21308</v>
      </c>
      <c r="D45" s="472">
        <f>19500+808</f>
        <v>20308</v>
      </c>
    </row>
    <row r="46" spans="1:4" ht="26.4" x14ac:dyDescent="0.25">
      <c r="A46" s="308" t="s">
        <v>1219</v>
      </c>
      <c r="B46" s="303"/>
      <c r="C46" s="514"/>
      <c r="D46" s="472">
        <f>6000+5000</f>
        <v>11000</v>
      </c>
    </row>
    <row r="47" spans="1:4" ht="16.5" customHeight="1" x14ac:dyDescent="0.25">
      <c r="A47" s="301" t="s">
        <v>391</v>
      </c>
      <c r="B47" s="303">
        <v>1100</v>
      </c>
      <c r="C47" s="514">
        <v>1100</v>
      </c>
      <c r="D47" s="472">
        <v>800</v>
      </c>
    </row>
    <row r="48" spans="1:4" ht="21" customHeight="1" x14ac:dyDescent="0.25">
      <c r="A48" s="301" t="s">
        <v>392</v>
      </c>
      <c r="B48" s="303">
        <v>300</v>
      </c>
      <c r="C48" s="514">
        <v>300</v>
      </c>
      <c r="D48" s="472">
        <v>300</v>
      </c>
    </row>
    <row r="49" spans="1:4" ht="16.5" customHeight="1" x14ac:dyDescent="0.25">
      <c r="A49" s="308" t="s">
        <v>791</v>
      </c>
      <c r="B49" s="303">
        <v>250</v>
      </c>
      <c r="C49" s="514">
        <v>250</v>
      </c>
      <c r="D49" s="472">
        <v>350</v>
      </c>
    </row>
    <row r="50" spans="1:4" ht="16.5" customHeight="1" x14ac:dyDescent="0.25">
      <c r="A50" s="309" t="s">
        <v>393</v>
      </c>
      <c r="B50" s="303">
        <v>400</v>
      </c>
      <c r="C50" s="514">
        <v>400</v>
      </c>
      <c r="D50" s="472">
        <v>400</v>
      </c>
    </row>
    <row r="51" spans="1:4" ht="18.75" customHeight="1" x14ac:dyDescent="0.25">
      <c r="A51" s="308" t="s">
        <v>394</v>
      </c>
      <c r="B51" s="303">
        <v>17695</v>
      </c>
      <c r="C51" s="514">
        <v>17695</v>
      </c>
      <c r="D51" s="472">
        <f>7269+1361+905</f>
        <v>9535</v>
      </c>
    </row>
    <row r="52" spans="1:4" ht="16.5" customHeight="1" x14ac:dyDescent="0.25">
      <c r="A52" s="301" t="s">
        <v>395</v>
      </c>
      <c r="B52" s="303">
        <v>1200</v>
      </c>
      <c r="C52" s="514">
        <v>1200</v>
      </c>
      <c r="D52" s="472">
        <v>1200</v>
      </c>
    </row>
    <row r="53" spans="1:4" ht="18" customHeight="1" x14ac:dyDescent="0.25">
      <c r="A53" s="301" t="s">
        <v>396</v>
      </c>
      <c r="B53" s="303"/>
      <c r="C53" s="514">
        <v>58</v>
      </c>
      <c r="D53" s="472"/>
    </row>
    <row r="54" spans="1:4" ht="16.5" customHeight="1" x14ac:dyDescent="0.25">
      <c r="A54" s="1346" t="s">
        <v>1220</v>
      </c>
      <c r="B54" s="303">
        <v>935</v>
      </c>
      <c r="C54" s="514">
        <v>335</v>
      </c>
      <c r="D54" s="472">
        <v>0</v>
      </c>
    </row>
    <row r="55" spans="1:4" ht="17.25" customHeight="1" thickBot="1" x14ac:dyDescent="0.3">
      <c r="A55" s="310" t="s">
        <v>397</v>
      </c>
      <c r="B55" s="408">
        <v>2416</v>
      </c>
      <c r="C55" s="561">
        <v>4830</v>
      </c>
      <c r="D55" s="559">
        <v>0</v>
      </c>
    </row>
    <row r="56" spans="1:4" ht="17.25" customHeight="1" x14ac:dyDescent="0.25">
      <c r="A56" s="406"/>
      <c r="B56" s="407"/>
      <c r="C56" s="407"/>
      <c r="D56" s="407"/>
    </row>
    <row r="57" spans="1:4" ht="17.25" customHeight="1" thickBot="1" x14ac:dyDescent="0.3">
      <c r="A57" s="409"/>
      <c r="B57" s="410"/>
      <c r="C57" s="410"/>
      <c r="D57" s="410"/>
    </row>
    <row r="58" spans="1:4" s="12" customFormat="1" ht="63.75" customHeight="1" thickBot="1" x14ac:dyDescent="0.3">
      <c r="A58" s="471" t="s">
        <v>643</v>
      </c>
      <c r="B58" s="457" t="s">
        <v>749</v>
      </c>
      <c r="C58" s="458" t="s">
        <v>1077</v>
      </c>
      <c r="D58" s="457" t="s">
        <v>1078</v>
      </c>
    </row>
    <row r="59" spans="1:4" ht="29.25" customHeight="1" x14ac:dyDescent="0.25">
      <c r="A59" s="299" t="s">
        <v>398</v>
      </c>
      <c r="B59" s="303">
        <v>1600</v>
      </c>
      <c r="C59" s="557">
        <v>0</v>
      </c>
      <c r="D59" s="558">
        <v>1600</v>
      </c>
    </row>
    <row r="60" spans="1:4" ht="19.5" customHeight="1" x14ac:dyDescent="0.25">
      <c r="A60" s="299" t="s">
        <v>399</v>
      </c>
      <c r="B60" s="303">
        <v>250</v>
      </c>
      <c r="C60" s="514">
        <v>250</v>
      </c>
      <c r="D60" s="472">
        <v>250</v>
      </c>
    </row>
    <row r="61" spans="1:4" ht="18" customHeight="1" x14ac:dyDescent="0.25">
      <c r="A61" s="253" t="s">
        <v>670</v>
      </c>
      <c r="B61" s="303">
        <v>3450</v>
      </c>
      <c r="C61" s="514">
        <v>0</v>
      </c>
      <c r="D61" s="472">
        <v>6450</v>
      </c>
    </row>
    <row r="62" spans="1:4" ht="16.5" customHeight="1" x14ac:dyDescent="0.25">
      <c r="A62" s="299" t="s">
        <v>400</v>
      </c>
      <c r="B62" s="303">
        <v>106692</v>
      </c>
      <c r="C62" s="514">
        <v>116676</v>
      </c>
      <c r="D62" s="472">
        <f>107192+7014</f>
        <v>114206</v>
      </c>
    </row>
    <row r="63" spans="1:4" ht="18" customHeight="1" x14ac:dyDescent="0.25">
      <c r="A63" s="309" t="s">
        <v>401</v>
      </c>
      <c r="B63" s="303">
        <v>700</v>
      </c>
      <c r="C63" s="514">
        <v>700</v>
      </c>
      <c r="D63" s="472">
        <v>700</v>
      </c>
    </row>
    <row r="64" spans="1:4" ht="30" customHeight="1" x14ac:dyDescent="0.25">
      <c r="A64" s="299" t="s">
        <v>402</v>
      </c>
      <c r="B64" s="303">
        <v>50</v>
      </c>
      <c r="C64" s="514">
        <v>50</v>
      </c>
      <c r="D64" s="472"/>
    </row>
    <row r="65" spans="1:4" ht="18" customHeight="1" x14ac:dyDescent="0.25">
      <c r="A65" s="299" t="s">
        <v>403</v>
      </c>
      <c r="B65" s="303">
        <v>1600</v>
      </c>
      <c r="C65" s="514">
        <v>1600</v>
      </c>
      <c r="D65" s="472">
        <f>800+583</f>
        <v>1383</v>
      </c>
    </row>
    <row r="66" spans="1:4" ht="18" customHeight="1" x14ac:dyDescent="0.25">
      <c r="A66" s="311" t="s">
        <v>404</v>
      </c>
      <c r="B66" s="300"/>
      <c r="C66" s="513">
        <v>131</v>
      </c>
      <c r="D66" s="472"/>
    </row>
    <row r="67" spans="1:4" ht="15" x14ac:dyDescent="0.25">
      <c r="A67" s="306" t="s">
        <v>13</v>
      </c>
      <c r="B67" s="300"/>
      <c r="C67" s="513">
        <v>50</v>
      </c>
      <c r="D67" s="472"/>
    </row>
    <row r="68" spans="1:4" ht="15.75" customHeight="1" x14ac:dyDescent="0.25">
      <c r="A68" s="302" t="s">
        <v>405</v>
      </c>
      <c r="B68" s="303">
        <v>200</v>
      </c>
      <c r="C68" s="514">
        <v>200</v>
      </c>
      <c r="D68" s="472">
        <f>100+100</f>
        <v>200</v>
      </c>
    </row>
    <row r="69" spans="1:4" ht="16.5" customHeight="1" x14ac:dyDescent="0.25">
      <c r="A69" s="311" t="s">
        <v>406</v>
      </c>
      <c r="B69" s="303">
        <v>28</v>
      </c>
      <c r="C69" s="514">
        <v>113</v>
      </c>
      <c r="D69" s="472">
        <v>60</v>
      </c>
    </row>
    <row r="70" spans="1:4" ht="18" customHeight="1" x14ac:dyDescent="0.25">
      <c r="A70" s="312" t="s">
        <v>407</v>
      </c>
      <c r="B70" s="303">
        <v>1500</v>
      </c>
      <c r="C70" s="514">
        <v>1500</v>
      </c>
      <c r="D70" s="472"/>
    </row>
    <row r="71" spans="1:4" ht="29.25" customHeight="1" x14ac:dyDescent="0.25">
      <c r="A71" s="311" t="s">
        <v>408</v>
      </c>
      <c r="B71" s="303"/>
      <c r="C71" s="514">
        <v>124</v>
      </c>
      <c r="D71" s="472"/>
    </row>
    <row r="72" spans="1:4" ht="15.75" customHeight="1" x14ac:dyDescent="0.25">
      <c r="A72" s="302" t="s">
        <v>409</v>
      </c>
      <c r="B72" s="303">
        <v>500</v>
      </c>
      <c r="C72" s="514">
        <v>500</v>
      </c>
      <c r="D72" s="472">
        <v>500</v>
      </c>
    </row>
    <row r="73" spans="1:4" ht="15.75" customHeight="1" x14ac:dyDescent="0.25">
      <c r="A73" s="302" t="s">
        <v>410</v>
      </c>
      <c r="B73" s="303">
        <v>21614</v>
      </c>
      <c r="C73" s="514">
        <v>21614</v>
      </c>
      <c r="D73" s="472">
        <f>21614</f>
        <v>21614</v>
      </c>
    </row>
    <row r="74" spans="1:4" ht="15.75" customHeight="1" x14ac:dyDescent="0.25">
      <c r="A74" s="302" t="s">
        <v>411</v>
      </c>
      <c r="B74" s="303">
        <v>414</v>
      </c>
      <c r="C74" s="514">
        <v>414</v>
      </c>
      <c r="D74" s="472"/>
    </row>
    <row r="75" spans="1:4" ht="15.75" customHeight="1" x14ac:dyDescent="0.25">
      <c r="A75" s="302" t="s">
        <v>412</v>
      </c>
      <c r="B75" s="303">
        <v>70</v>
      </c>
      <c r="C75" s="514">
        <v>70</v>
      </c>
      <c r="D75" s="472"/>
    </row>
    <row r="76" spans="1:4" ht="15.75" customHeight="1" x14ac:dyDescent="0.25">
      <c r="A76" s="302" t="s">
        <v>413</v>
      </c>
      <c r="B76" s="303">
        <v>25183</v>
      </c>
      <c r="C76" s="514">
        <v>25313</v>
      </c>
      <c r="D76" s="472">
        <v>13511</v>
      </c>
    </row>
    <row r="77" spans="1:4" ht="15.75" customHeight="1" x14ac:dyDescent="0.25">
      <c r="A77" s="302" t="s">
        <v>414</v>
      </c>
      <c r="B77" s="303">
        <v>600</v>
      </c>
      <c r="C77" s="514">
        <v>600</v>
      </c>
      <c r="D77" s="472">
        <v>800</v>
      </c>
    </row>
    <row r="78" spans="1:4" ht="15.75" customHeight="1" x14ac:dyDescent="0.25">
      <c r="A78" s="302" t="s">
        <v>415</v>
      </c>
      <c r="B78" s="303">
        <v>27000</v>
      </c>
      <c r="C78" s="514">
        <v>27000</v>
      </c>
      <c r="D78" s="472">
        <v>28500</v>
      </c>
    </row>
    <row r="79" spans="1:4" ht="15.75" customHeight="1" x14ac:dyDescent="0.25">
      <c r="A79" s="304" t="s">
        <v>416</v>
      </c>
      <c r="B79" s="685">
        <v>1200</v>
      </c>
      <c r="C79" s="514">
        <v>900</v>
      </c>
      <c r="D79" s="472">
        <f>300+300</f>
        <v>600</v>
      </c>
    </row>
    <row r="80" spans="1:4" ht="15.75" customHeight="1" x14ac:dyDescent="0.25">
      <c r="A80" s="480" t="s">
        <v>805</v>
      </c>
      <c r="B80" s="303"/>
      <c r="C80" s="514">
        <v>54223</v>
      </c>
      <c r="D80" s="472">
        <v>0</v>
      </c>
    </row>
    <row r="81" spans="1:4" ht="15.75" customHeight="1" x14ac:dyDescent="0.25">
      <c r="A81" s="480" t="s">
        <v>417</v>
      </c>
      <c r="B81" s="303">
        <v>3750</v>
      </c>
      <c r="C81" s="514">
        <v>3750</v>
      </c>
      <c r="D81" s="472">
        <v>3835</v>
      </c>
    </row>
    <row r="82" spans="1:4" ht="15.75" customHeight="1" x14ac:dyDescent="0.25">
      <c r="A82" s="480" t="s">
        <v>1221</v>
      </c>
      <c r="B82" s="303"/>
      <c r="C82" s="514"/>
      <c r="D82" s="472">
        <v>1500</v>
      </c>
    </row>
    <row r="83" spans="1:4" ht="15.75" customHeight="1" x14ac:dyDescent="0.25">
      <c r="A83" s="305" t="s">
        <v>471</v>
      </c>
      <c r="B83" s="303">
        <v>1450</v>
      </c>
      <c r="C83" s="514">
        <v>2350</v>
      </c>
      <c r="D83" s="472">
        <f>1450+2350</f>
        <v>3800</v>
      </c>
    </row>
    <row r="84" spans="1:4" ht="15.75" customHeight="1" x14ac:dyDescent="0.25">
      <c r="A84" s="305" t="s">
        <v>470</v>
      </c>
      <c r="B84" s="303">
        <v>30</v>
      </c>
      <c r="C84" s="515">
        <v>30</v>
      </c>
      <c r="D84" s="472"/>
    </row>
    <row r="85" spans="1:4" ht="15.75" customHeight="1" x14ac:dyDescent="0.25">
      <c r="A85" s="306" t="s">
        <v>787</v>
      </c>
      <c r="B85" s="384"/>
      <c r="C85" s="385">
        <v>300</v>
      </c>
      <c r="D85" s="472"/>
    </row>
    <row r="86" spans="1:4" ht="15.75" customHeight="1" x14ac:dyDescent="0.25">
      <c r="A86" s="390" t="s">
        <v>714</v>
      </c>
      <c r="B86" s="386">
        <v>25000</v>
      </c>
      <c r="C86" s="385">
        <v>25000</v>
      </c>
      <c r="D86" s="472">
        <v>25000</v>
      </c>
    </row>
    <row r="87" spans="1:4" ht="15.75" customHeight="1" x14ac:dyDescent="0.25">
      <c r="A87" s="390" t="s">
        <v>715</v>
      </c>
      <c r="B87" s="386">
        <v>5000</v>
      </c>
      <c r="C87" s="385">
        <v>5000</v>
      </c>
      <c r="D87" s="472"/>
    </row>
    <row r="88" spans="1:4" ht="15.75" customHeight="1" x14ac:dyDescent="0.25">
      <c r="A88" s="390" t="s">
        <v>716</v>
      </c>
      <c r="B88" s="386">
        <v>5000</v>
      </c>
      <c r="C88" s="385">
        <v>5000</v>
      </c>
      <c r="D88" s="472">
        <f>3500+150</f>
        <v>3650</v>
      </c>
    </row>
    <row r="89" spans="1:4" ht="15.75" customHeight="1" x14ac:dyDescent="0.25">
      <c r="A89" s="390" t="s">
        <v>765</v>
      </c>
      <c r="B89" s="481"/>
      <c r="C89" s="385">
        <v>6300</v>
      </c>
      <c r="D89" s="472"/>
    </row>
    <row r="90" spans="1:4" ht="15.75" customHeight="1" x14ac:dyDescent="0.25">
      <c r="A90" s="390" t="s">
        <v>766</v>
      </c>
      <c r="B90" s="481"/>
      <c r="C90" s="385">
        <v>150</v>
      </c>
      <c r="D90" s="472">
        <v>150</v>
      </c>
    </row>
    <row r="91" spans="1:4" ht="15.75" customHeight="1" x14ac:dyDescent="0.25">
      <c r="A91" s="390" t="s">
        <v>14</v>
      </c>
      <c r="B91" s="481"/>
      <c r="C91" s="385">
        <v>500</v>
      </c>
      <c r="D91" s="472">
        <v>500</v>
      </c>
    </row>
    <row r="92" spans="1:4" ht="15.75" customHeight="1" x14ac:dyDescent="0.25">
      <c r="A92" s="390" t="s">
        <v>788</v>
      </c>
      <c r="B92" s="481"/>
      <c r="C92" s="731">
        <v>2000</v>
      </c>
      <c r="D92" s="472">
        <v>2000</v>
      </c>
    </row>
    <row r="93" spans="1:4" ht="15.75" customHeight="1" x14ac:dyDescent="0.25">
      <c r="A93" s="390" t="s">
        <v>1122</v>
      </c>
      <c r="B93" s="481"/>
      <c r="C93" s="731"/>
      <c r="D93" s="472">
        <v>510</v>
      </c>
    </row>
    <row r="94" spans="1:4" ht="31.2" x14ac:dyDescent="0.25">
      <c r="A94" s="390" t="s">
        <v>1197</v>
      </c>
      <c r="B94" s="481"/>
      <c r="C94" s="731"/>
      <c r="D94" s="472">
        <v>100</v>
      </c>
    </row>
    <row r="95" spans="1:4" ht="15.6" x14ac:dyDescent="0.25">
      <c r="A95" s="390" t="s">
        <v>1240</v>
      </c>
      <c r="B95" s="481"/>
      <c r="C95" s="731"/>
      <c r="D95" s="472">
        <v>150</v>
      </c>
    </row>
    <row r="96" spans="1:4" ht="15.75" customHeight="1" x14ac:dyDescent="0.25">
      <c r="A96" s="390" t="s">
        <v>789</v>
      </c>
      <c r="B96" s="481"/>
      <c r="C96" s="731">
        <v>32</v>
      </c>
      <c r="D96" s="472">
        <v>32</v>
      </c>
    </row>
    <row r="97" spans="1:4" ht="15.75" customHeight="1" x14ac:dyDescent="0.25">
      <c r="A97" s="390" t="s">
        <v>790</v>
      </c>
      <c r="B97" s="481"/>
      <c r="C97" s="731">
        <v>147</v>
      </c>
      <c r="D97" s="472">
        <v>147</v>
      </c>
    </row>
    <row r="98" spans="1:4" s="686" customFormat="1" ht="20.25" customHeight="1" thickBot="1" x14ac:dyDescent="0.35">
      <c r="A98" s="387" t="s">
        <v>295</v>
      </c>
      <c r="B98" s="389">
        <f>B15+B4</f>
        <v>826257</v>
      </c>
      <c r="C98" s="388">
        <f>C15+C4</f>
        <v>913337</v>
      </c>
      <c r="D98" s="389">
        <f>D15+D4</f>
        <v>887668</v>
      </c>
    </row>
    <row r="99" spans="1:4" ht="20.25" customHeight="1" x14ac:dyDescent="0.25">
      <c r="A99" s="192"/>
      <c r="D99" s="1338"/>
    </row>
  </sheetData>
  <sheetProtection selectLockedCells="1" selectUnlockedCells="1"/>
  <phoneticPr fontId="28" type="noConversion"/>
  <printOptions horizontalCentered="1"/>
  <pageMargins left="0.2361111111111111" right="0.2361111111111111" top="0.70833333333333326" bottom="0.39374999999999999" header="0.2361111111111111" footer="0.51180555555555551"/>
  <pageSetup paperSize="9" scale="77" firstPageNumber="0" orientation="portrait" r:id="rId1"/>
  <headerFooter alignWithMargins="0">
    <oddHeader>&amp;C&amp;"Arial,Félkövér"&amp;12TÁMOGATÁSOK 2016. ÉV
5/b. melléklet
a 8/2016. (II.26.) rendelethez&amp;R
ezer forint
&amp;P. oldal</oddHeader>
  </headerFooter>
  <rowBreaks count="2" manualBreakCount="2">
    <brk id="55" max="4" man="1"/>
    <brk id="99"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7"/>
  </sheetPr>
  <dimension ref="A1:E179"/>
  <sheetViews>
    <sheetView view="pageLayout" zoomScaleNormal="75" zoomScaleSheetLayoutView="150" workbookViewId="0">
      <selection activeCell="G158" sqref="G158"/>
    </sheetView>
  </sheetViews>
  <sheetFormatPr defaultColWidth="9.109375" defaultRowHeight="13.2" x14ac:dyDescent="0.25"/>
  <cols>
    <col min="1" max="1" width="29.6640625" style="103" customWidth="1"/>
    <col min="2" max="4" width="13.5546875" style="103" customWidth="1"/>
    <col min="5" max="6" width="9.109375" style="103"/>
    <col min="7" max="7" width="13" style="103" customWidth="1"/>
    <col min="8" max="8" width="13.88671875" style="103" customWidth="1"/>
    <col min="9" max="9" width="11.44140625" style="103" customWidth="1"/>
    <col min="10" max="10" width="12" style="103" customWidth="1"/>
    <col min="11" max="11" width="12.5546875" style="103" customWidth="1"/>
    <col min="12" max="12" width="13.109375" style="103" customWidth="1"/>
    <col min="13" max="16384" width="9.109375" style="103"/>
  </cols>
  <sheetData>
    <row r="1" spans="1:4" ht="15" customHeight="1" x14ac:dyDescent="0.25">
      <c r="A1" s="1451"/>
      <c r="B1" s="1451"/>
      <c r="C1" s="14"/>
      <c r="D1" s="14"/>
    </row>
    <row r="2" spans="1:4" ht="14.4" thickBot="1" x14ac:dyDescent="0.3">
      <c r="A2" s="738"/>
      <c r="B2" s="14"/>
      <c r="C2" s="14"/>
      <c r="D2" s="14"/>
    </row>
    <row r="3" spans="1:4" ht="48" customHeight="1" thickBot="1" x14ac:dyDescent="0.3">
      <c r="A3" s="1027" t="s">
        <v>807</v>
      </c>
      <c r="B3" s="457" t="s">
        <v>749</v>
      </c>
      <c r="C3" s="458" t="s">
        <v>1077</v>
      </c>
      <c r="D3" s="457" t="s">
        <v>1078</v>
      </c>
    </row>
    <row r="4" spans="1:4" ht="13.8" x14ac:dyDescent="0.25">
      <c r="A4" s="739"/>
      <c r="B4" s="740"/>
      <c r="C4" s="15"/>
      <c r="D4" s="740"/>
    </row>
    <row r="5" spans="1:4" ht="13.8" x14ac:dyDescent="0.25">
      <c r="A5" s="741" t="s">
        <v>808</v>
      </c>
      <c r="B5" s="740"/>
      <c r="C5" s="15"/>
      <c r="D5" s="740"/>
    </row>
    <row r="6" spans="1:4" ht="27.6" x14ac:dyDescent="0.25">
      <c r="A6" s="741" t="s">
        <v>1167</v>
      </c>
      <c r="B6" s="740">
        <v>150</v>
      </c>
      <c r="C6" s="742">
        <v>150</v>
      </c>
      <c r="D6" s="740">
        <v>150</v>
      </c>
    </row>
    <row r="7" spans="1:4" s="6" customFormat="1" ht="13.8" x14ac:dyDescent="0.25">
      <c r="A7" s="392" t="s">
        <v>295</v>
      </c>
      <c r="B7" s="743">
        <f>SUM(B6:B6)</f>
        <v>150</v>
      </c>
      <c r="C7" s="744">
        <f>SUM(C6)</f>
        <v>150</v>
      </c>
      <c r="D7" s="743">
        <f>SUM(D6)</f>
        <v>150</v>
      </c>
    </row>
    <row r="8" spans="1:4" ht="13.8" x14ac:dyDescent="0.25">
      <c r="A8" s="741"/>
      <c r="B8" s="740"/>
      <c r="C8" s="15"/>
      <c r="D8" s="740"/>
    </row>
    <row r="9" spans="1:4" ht="27.6" x14ac:dyDescent="0.25">
      <c r="A9" s="741" t="s">
        <v>809</v>
      </c>
      <c r="B9" s="740"/>
      <c r="C9" s="15"/>
      <c r="D9" s="740"/>
    </row>
    <row r="10" spans="1:4" ht="27.6" x14ac:dyDescent="0.25">
      <c r="A10" s="741" t="s">
        <v>810</v>
      </c>
      <c r="B10" s="740">
        <v>800</v>
      </c>
      <c r="C10" s="15">
        <v>800</v>
      </c>
      <c r="D10" s="740"/>
    </row>
    <row r="11" spans="1:4" ht="27.6" x14ac:dyDescent="0.25">
      <c r="A11" s="741" t="s">
        <v>811</v>
      </c>
      <c r="B11" s="740">
        <v>1000</v>
      </c>
      <c r="C11" s="15">
        <v>1000</v>
      </c>
      <c r="D11" s="740"/>
    </row>
    <row r="12" spans="1:4" ht="30" customHeight="1" x14ac:dyDescent="0.25">
      <c r="A12" s="741" t="s">
        <v>1168</v>
      </c>
      <c r="B12" s="740">
        <v>800</v>
      </c>
      <c r="C12" s="15">
        <v>800</v>
      </c>
      <c r="D12" s="740">
        <v>800</v>
      </c>
    </row>
    <row r="13" spans="1:4" ht="28.5" customHeight="1" x14ac:dyDescent="0.25">
      <c r="A13" s="741" t="s">
        <v>1170</v>
      </c>
      <c r="B13" s="740">
        <v>3000</v>
      </c>
      <c r="C13" s="15">
        <v>3000</v>
      </c>
      <c r="D13" s="740">
        <v>3000</v>
      </c>
    </row>
    <row r="14" spans="1:4" ht="55.2" x14ac:dyDescent="0.25">
      <c r="A14" s="1028" t="s">
        <v>1169</v>
      </c>
      <c r="B14" s="740"/>
      <c r="C14" s="15">
        <v>700</v>
      </c>
      <c r="D14" s="740">
        <v>700</v>
      </c>
    </row>
    <row r="15" spans="1:4" ht="41.4" x14ac:dyDescent="0.25">
      <c r="A15" s="1028" t="s">
        <v>1250</v>
      </c>
      <c r="B15" s="740"/>
      <c r="C15" s="15"/>
      <c r="D15" s="740">
        <v>4500</v>
      </c>
    </row>
    <row r="16" spans="1:4" ht="27.6" x14ac:dyDescent="0.25">
      <c r="A16" s="1028" t="s">
        <v>1251</v>
      </c>
      <c r="B16" s="740"/>
      <c r="C16" s="15"/>
      <c r="D16" s="740">
        <v>500</v>
      </c>
    </row>
    <row r="17" spans="1:4" s="6" customFormat="1" ht="13.8" x14ac:dyDescent="0.25">
      <c r="A17" s="392" t="s">
        <v>295</v>
      </c>
      <c r="B17" s="743">
        <f>SUM(B10:B13)</f>
        <v>5600</v>
      </c>
      <c r="C17" s="744">
        <f>SUM(C10:C14)</f>
        <v>6300</v>
      </c>
      <c r="D17" s="743">
        <f>SUM(D10:D16)</f>
        <v>9500</v>
      </c>
    </row>
    <row r="18" spans="1:4" ht="13.8" x14ac:dyDescent="0.25">
      <c r="A18" s="741"/>
      <c r="B18" s="740"/>
      <c r="C18" s="15"/>
      <c r="D18" s="740"/>
    </row>
    <row r="19" spans="1:4" ht="13.8" x14ac:dyDescent="0.25">
      <c r="A19" s="741" t="s">
        <v>812</v>
      </c>
      <c r="B19" s="740"/>
      <c r="C19" s="15"/>
      <c r="D19" s="740"/>
    </row>
    <row r="20" spans="1:4" ht="13.8" x14ac:dyDescent="0.25">
      <c r="A20" s="741" t="s">
        <v>813</v>
      </c>
      <c r="B20" s="740">
        <v>200</v>
      </c>
      <c r="C20" s="15">
        <v>200</v>
      </c>
      <c r="D20" s="740"/>
    </row>
    <row r="21" spans="1:4" ht="27.6" x14ac:dyDescent="0.25">
      <c r="A21" s="741" t="s">
        <v>1171</v>
      </c>
      <c r="B21" s="740">
        <v>200</v>
      </c>
      <c r="C21" s="15">
        <v>200</v>
      </c>
      <c r="D21" s="740">
        <v>200</v>
      </c>
    </row>
    <row r="22" spans="1:4" ht="27.6" x14ac:dyDescent="0.25">
      <c r="A22" s="741" t="s">
        <v>1252</v>
      </c>
      <c r="B22" s="740"/>
      <c r="C22" s="15"/>
      <c r="D22" s="740">
        <v>500</v>
      </c>
    </row>
    <row r="23" spans="1:4" ht="13.8" x14ac:dyDescent="0.25">
      <c r="A23" s="741" t="s">
        <v>1253</v>
      </c>
      <c r="B23" s="740"/>
      <c r="C23" s="15"/>
      <c r="D23" s="740">
        <v>1000</v>
      </c>
    </row>
    <row r="24" spans="1:4" s="6" customFormat="1" ht="13.8" x14ac:dyDescent="0.25">
      <c r="A24" s="392" t="s">
        <v>295</v>
      </c>
      <c r="B24" s="743">
        <f>SUM(B20:B21)</f>
        <v>400</v>
      </c>
      <c r="C24" s="744">
        <f>SUM(C20:C21)</f>
        <v>400</v>
      </c>
      <c r="D24" s="743">
        <f>SUM(D20:D23)</f>
        <v>1700</v>
      </c>
    </row>
    <row r="25" spans="1:4" ht="13.8" x14ac:dyDescent="0.25">
      <c r="A25" s="741"/>
      <c r="B25" s="740"/>
      <c r="C25" s="15"/>
      <c r="D25" s="740"/>
    </row>
    <row r="26" spans="1:4" ht="13.8" x14ac:dyDescent="0.25">
      <c r="A26" s="741" t="s">
        <v>814</v>
      </c>
      <c r="B26" s="740"/>
      <c r="C26" s="15"/>
      <c r="D26" s="740"/>
    </row>
    <row r="27" spans="1:4" ht="27.6" x14ac:dyDescent="0.25">
      <c r="A27" s="741" t="s">
        <v>815</v>
      </c>
      <c r="B27" s="740">
        <v>2100</v>
      </c>
      <c r="C27" s="15">
        <v>2100</v>
      </c>
      <c r="D27" s="740"/>
    </row>
    <row r="28" spans="1:4" ht="13.8" x14ac:dyDescent="0.25">
      <c r="A28" s="741" t="s">
        <v>813</v>
      </c>
      <c r="B28" s="740">
        <v>800</v>
      </c>
      <c r="C28" s="15">
        <v>800</v>
      </c>
      <c r="D28" s="740"/>
    </row>
    <row r="29" spans="1:4" ht="27.6" x14ac:dyDescent="0.25">
      <c r="A29" s="741" t="s">
        <v>1172</v>
      </c>
      <c r="B29" s="740">
        <v>1000</v>
      </c>
      <c r="C29" s="15">
        <v>1000</v>
      </c>
      <c r="D29" s="740">
        <v>1000</v>
      </c>
    </row>
    <row r="30" spans="1:4" ht="41.4" x14ac:dyDescent="0.25">
      <c r="A30" s="741" t="s">
        <v>1255</v>
      </c>
      <c r="B30" s="740">
        <v>3500</v>
      </c>
      <c r="C30" s="15">
        <v>3500</v>
      </c>
      <c r="D30" s="740">
        <f>3500+3700</f>
        <v>7200</v>
      </c>
    </row>
    <row r="31" spans="1:4" ht="27.6" x14ac:dyDescent="0.25">
      <c r="A31" s="741" t="s">
        <v>1173</v>
      </c>
      <c r="B31" s="740">
        <v>800</v>
      </c>
      <c r="C31" s="15">
        <v>800</v>
      </c>
      <c r="D31" s="740">
        <v>800</v>
      </c>
    </row>
    <row r="32" spans="1:4" ht="13.8" x14ac:dyDescent="0.25">
      <c r="A32" s="741" t="s">
        <v>1254</v>
      </c>
      <c r="B32" s="740"/>
      <c r="C32" s="15"/>
      <c r="D32" s="740">
        <v>2700</v>
      </c>
    </row>
    <row r="33" spans="1:4" ht="27.6" x14ac:dyDescent="0.25">
      <c r="A33" s="741" t="s">
        <v>1256</v>
      </c>
      <c r="B33" s="740"/>
      <c r="C33" s="15"/>
      <c r="D33" s="740">
        <v>12000</v>
      </c>
    </row>
    <row r="34" spans="1:4" s="6" customFormat="1" ht="13.8" x14ac:dyDescent="0.25">
      <c r="A34" s="392" t="s">
        <v>295</v>
      </c>
      <c r="B34" s="743">
        <f>SUM(B27:B31)</f>
        <v>8200</v>
      </c>
      <c r="C34" s="744">
        <f>SUM(C27:C31)</f>
        <v>8200</v>
      </c>
      <c r="D34" s="743">
        <f>SUM(D27:D33)</f>
        <v>23700</v>
      </c>
    </row>
    <row r="35" spans="1:4" ht="13.8" x14ac:dyDescent="0.25">
      <c r="A35" s="741"/>
      <c r="B35" s="740"/>
      <c r="C35" s="15"/>
      <c r="D35" s="740"/>
    </row>
    <row r="36" spans="1:4" ht="13.8" x14ac:dyDescent="0.25">
      <c r="A36" s="741" t="s">
        <v>816</v>
      </c>
      <c r="B36" s="740"/>
      <c r="C36" s="15"/>
      <c r="D36" s="740"/>
    </row>
    <row r="37" spans="1:4" ht="27.6" x14ac:dyDescent="0.25">
      <c r="A37" s="741" t="s">
        <v>1172</v>
      </c>
      <c r="B37" s="740">
        <v>1000</v>
      </c>
      <c r="C37" s="15">
        <v>1000</v>
      </c>
      <c r="D37" s="740">
        <v>1000</v>
      </c>
    </row>
    <row r="38" spans="1:4" ht="41.4" x14ac:dyDescent="0.25">
      <c r="A38" s="741" t="s">
        <v>1257</v>
      </c>
      <c r="B38" s="740">
        <v>3500</v>
      </c>
      <c r="C38" s="15">
        <v>3500</v>
      </c>
      <c r="D38" s="740">
        <f>3500+3700</f>
        <v>7200</v>
      </c>
    </row>
    <row r="39" spans="1:4" ht="27.6" x14ac:dyDescent="0.25">
      <c r="A39" s="741" t="s">
        <v>817</v>
      </c>
      <c r="B39" s="740">
        <v>500</v>
      </c>
      <c r="C39" s="15">
        <v>0</v>
      </c>
      <c r="D39" s="740"/>
    </row>
    <row r="40" spans="1:4" ht="13.8" x14ac:dyDescent="0.25">
      <c r="A40" s="741" t="s">
        <v>1258</v>
      </c>
      <c r="B40" s="740"/>
      <c r="C40" s="15"/>
      <c r="D40" s="740">
        <v>1000</v>
      </c>
    </row>
    <row r="41" spans="1:4" s="6" customFormat="1" ht="13.8" x14ac:dyDescent="0.25">
      <c r="A41" s="392" t="s">
        <v>295</v>
      </c>
      <c r="B41" s="743">
        <f>SUM(B37:B39)</f>
        <v>5000</v>
      </c>
      <c r="C41" s="744">
        <f>SUM(C37:C39)</f>
        <v>4500</v>
      </c>
      <c r="D41" s="743">
        <f>SUM(D37:D40)</f>
        <v>9200</v>
      </c>
    </row>
    <row r="42" spans="1:4" ht="13.8" x14ac:dyDescent="0.25">
      <c r="A42" s="741"/>
      <c r="B42" s="740"/>
      <c r="C42" s="15"/>
      <c r="D42" s="740"/>
    </row>
    <row r="43" spans="1:4" ht="13.8" x14ac:dyDescent="0.25">
      <c r="A43" s="741" t="s">
        <v>818</v>
      </c>
      <c r="B43" s="740"/>
      <c r="C43" s="15"/>
      <c r="D43" s="740"/>
    </row>
    <row r="44" spans="1:4" ht="13.8" x14ac:dyDescent="0.25">
      <c r="A44" s="741" t="s">
        <v>813</v>
      </c>
      <c r="B44" s="740">
        <v>400</v>
      </c>
      <c r="C44" s="15">
        <v>400</v>
      </c>
      <c r="D44" s="740"/>
    </row>
    <row r="45" spans="1:4" ht="27.6" x14ac:dyDescent="0.25">
      <c r="A45" s="741" t="s">
        <v>819</v>
      </c>
      <c r="B45" s="740">
        <v>1700</v>
      </c>
      <c r="C45" s="15">
        <v>1700</v>
      </c>
      <c r="D45" s="740"/>
    </row>
    <row r="46" spans="1:4" ht="27.6" x14ac:dyDescent="0.25">
      <c r="A46" s="745" t="s">
        <v>1176</v>
      </c>
      <c r="B46" s="746">
        <v>500</v>
      </c>
      <c r="C46" s="747">
        <v>500</v>
      </c>
      <c r="D46" s="740">
        <v>500</v>
      </c>
    </row>
    <row r="47" spans="1:4" ht="27.6" x14ac:dyDescent="0.25">
      <c r="A47" s="748" t="s">
        <v>1175</v>
      </c>
      <c r="B47" s="746">
        <v>800</v>
      </c>
      <c r="C47" s="747">
        <v>800</v>
      </c>
      <c r="D47" s="740">
        <v>800</v>
      </c>
    </row>
    <row r="48" spans="1:4" ht="27.6" x14ac:dyDescent="0.25">
      <c r="A48" s="748" t="s">
        <v>820</v>
      </c>
      <c r="B48" s="746">
        <v>300</v>
      </c>
      <c r="C48" s="747">
        <v>0</v>
      </c>
      <c r="D48" s="740"/>
    </row>
    <row r="49" spans="1:4" ht="27.6" x14ac:dyDescent="0.25">
      <c r="A49" s="748" t="s">
        <v>1174</v>
      </c>
      <c r="B49" s="746">
        <v>200</v>
      </c>
      <c r="C49" s="747">
        <v>200</v>
      </c>
      <c r="D49" s="740">
        <v>200</v>
      </c>
    </row>
    <row r="50" spans="1:4" ht="27.6" x14ac:dyDescent="0.25">
      <c r="A50" s="1388" t="s">
        <v>1259</v>
      </c>
      <c r="B50" s="1386"/>
      <c r="C50" s="1387"/>
      <c r="D50" s="740">
        <v>1000</v>
      </c>
    </row>
    <row r="51" spans="1:4" ht="27.6" x14ac:dyDescent="0.25">
      <c r="A51" s="1390" t="s">
        <v>1260</v>
      </c>
      <c r="B51" s="1391"/>
      <c r="C51" s="1392"/>
      <c r="D51" s="740">
        <v>500</v>
      </c>
    </row>
    <row r="52" spans="1:4" ht="13.8" x14ac:dyDescent="0.25">
      <c r="A52" s="1389" t="s">
        <v>1261</v>
      </c>
      <c r="B52" s="1384"/>
      <c r="C52" s="1385"/>
      <c r="D52" s="740">
        <v>100</v>
      </c>
    </row>
    <row r="53" spans="1:4" ht="13.8" x14ac:dyDescent="0.25">
      <c r="A53" s="392" t="s">
        <v>295</v>
      </c>
      <c r="B53" s="743">
        <f>SUM(B44:B49)</f>
        <v>3900</v>
      </c>
      <c r="C53" s="744">
        <f>SUM(C44:C49)</f>
        <v>3600</v>
      </c>
      <c r="D53" s="743">
        <f>SUM(D44:D52)</f>
        <v>3100</v>
      </c>
    </row>
    <row r="54" spans="1:4" ht="13.8" x14ac:dyDescent="0.25">
      <c r="A54" s="741"/>
      <c r="B54" s="740"/>
      <c r="C54" s="15"/>
      <c r="D54" s="740"/>
    </row>
    <row r="55" spans="1:4" ht="13.8" x14ac:dyDescent="0.25">
      <c r="A55" s="741" t="s">
        <v>821</v>
      </c>
      <c r="B55" s="740"/>
      <c r="C55" s="15"/>
      <c r="D55" s="740"/>
    </row>
    <row r="56" spans="1:4" ht="13.8" x14ac:dyDescent="0.25">
      <c r="A56" s="741" t="s">
        <v>822</v>
      </c>
      <c r="B56" s="740"/>
      <c r="C56" s="15"/>
      <c r="D56" s="740"/>
    </row>
    <row r="57" spans="1:4" ht="13.8" x14ac:dyDescent="0.25">
      <c r="A57" s="741" t="s">
        <v>813</v>
      </c>
      <c r="B57" s="740">
        <v>300</v>
      </c>
      <c r="C57" s="15">
        <v>300</v>
      </c>
      <c r="D57" s="740"/>
    </row>
    <row r="58" spans="1:4" ht="27.6" x14ac:dyDescent="0.25">
      <c r="A58" s="741" t="s">
        <v>1262</v>
      </c>
      <c r="B58" s="740"/>
      <c r="C58" s="15"/>
      <c r="D58" s="740">
        <v>300</v>
      </c>
    </row>
    <row r="59" spans="1:4" ht="14.4" thickBot="1" x14ac:dyDescent="0.3">
      <c r="A59" s="392" t="s">
        <v>295</v>
      </c>
      <c r="B59" s="743">
        <f>SUM(B56:B57)</f>
        <v>300</v>
      </c>
      <c r="C59" s="744">
        <f>SUM(C56:C57)</f>
        <v>300</v>
      </c>
      <c r="D59" s="743">
        <f>SUM(D56:D58)</f>
        <v>300</v>
      </c>
    </row>
    <row r="60" spans="1:4" ht="28.2" thickBot="1" x14ac:dyDescent="0.3">
      <c r="A60" s="1024" t="s">
        <v>807</v>
      </c>
      <c r="B60" s="457" t="s">
        <v>749</v>
      </c>
      <c r="C60" s="458" t="s">
        <v>1077</v>
      </c>
      <c r="D60" s="457" t="s">
        <v>1078</v>
      </c>
    </row>
    <row r="61" spans="1:4" ht="27.6" x14ac:dyDescent="0.25">
      <c r="A61" s="739" t="s">
        <v>823</v>
      </c>
      <c r="B61" s="740"/>
      <c r="C61" s="15"/>
      <c r="D61" s="740"/>
    </row>
    <row r="62" spans="1:4" ht="27.6" x14ac:dyDescent="0.25">
      <c r="A62" s="741" t="s">
        <v>824</v>
      </c>
      <c r="B62" s="740">
        <v>10000</v>
      </c>
      <c r="C62" s="15">
        <v>10000</v>
      </c>
      <c r="D62" s="740"/>
    </row>
    <row r="63" spans="1:4" ht="13.8" x14ac:dyDescent="0.25">
      <c r="A63" s="741" t="s">
        <v>825</v>
      </c>
      <c r="B63" s="740">
        <v>0</v>
      </c>
      <c r="C63" s="15"/>
      <c r="D63" s="740"/>
    </row>
    <row r="64" spans="1:4" ht="27.6" x14ac:dyDescent="0.25">
      <c r="A64" s="741" t="s">
        <v>826</v>
      </c>
      <c r="B64" s="740">
        <v>1500</v>
      </c>
      <c r="C64" s="15">
        <v>1500</v>
      </c>
      <c r="D64" s="740"/>
    </row>
    <row r="65" spans="1:4" ht="27.6" x14ac:dyDescent="0.25">
      <c r="A65" s="741" t="s">
        <v>1177</v>
      </c>
      <c r="B65" s="740">
        <v>2000</v>
      </c>
      <c r="C65" s="15">
        <v>2000</v>
      </c>
      <c r="D65" s="740">
        <v>2000</v>
      </c>
    </row>
    <row r="66" spans="1:4" ht="14.25" customHeight="1" x14ac:dyDescent="0.25">
      <c r="A66" s="741" t="s">
        <v>827</v>
      </c>
      <c r="B66" s="740">
        <v>1200</v>
      </c>
      <c r="C66" s="15">
        <v>0</v>
      </c>
      <c r="D66" s="740"/>
    </row>
    <row r="67" spans="1:4" ht="27.6" x14ac:dyDescent="0.25">
      <c r="A67" s="741" t="s">
        <v>1178</v>
      </c>
      <c r="B67" s="740">
        <v>2500</v>
      </c>
      <c r="C67" s="15">
        <v>2500</v>
      </c>
      <c r="D67" s="740">
        <v>2500</v>
      </c>
    </row>
    <row r="68" spans="1:4" ht="42.75" customHeight="1" x14ac:dyDescent="0.25">
      <c r="A68" s="741" t="s">
        <v>1179</v>
      </c>
      <c r="B68" s="740">
        <v>5000</v>
      </c>
      <c r="C68" s="15">
        <v>5000</v>
      </c>
      <c r="D68" s="740">
        <v>5000</v>
      </c>
    </row>
    <row r="69" spans="1:4" ht="31.5" customHeight="1" x14ac:dyDescent="0.25">
      <c r="A69" s="1325" t="s">
        <v>1180</v>
      </c>
      <c r="B69" s="768"/>
      <c r="C69" s="1326"/>
      <c r="D69" s="768">
        <v>213</v>
      </c>
    </row>
    <row r="70" spans="1:4" ht="27.6" x14ac:dyDescent="0.25">
      <c r="A70" s="1325" t="s">
        <v>1181</v>
      </c>
      <c r="B70" s="1398"/>
      <c r="C70" s="1399"/>
      <c r="D70" s="1398">
        <v>1000</v>
      </c>
    </row>
    <row r="71" spans="1:4" ht="13.8" x14ac:dyDescent="0.25">
      <c r="A71" s="1325" t="s">
        <v>1263</v>
      </c>
      <c r="B71" s="1393"/>
      <c r="C71" s="1394"/>
      <c r="D71" s="1393">
        <v>450</v>
      </c>
    </row>
    <row r="72" spans="1:4" ht="13.8" x14ac:dyDescent="0.25">
      <c r="A72" s="1396" t="s">
        <v>1264</v>
      </c>
      <c r="B72" s="1393"/>
      <c r="C72" s="1397"/>
      <c r="D72" s="1393">
        <v>1700</v>
      </c>
    </row>
    <row r="73" spans="1:4" ht="27.6" x14ac:dyDescent="0.25">
      <c r="A73" s="1400" t="s">
        <v>1265</v>
      </c>
      <c r="B73" s="1398"/>
      <c r="C73" s="1399"/>
      <c r="D73" s="1398">
        <v>2500</v>
      </c>
    </row>
    <row r="74" spans="1:4" s="1402" customFormat="1" ht="13.8" x14ac:dyDescent="0.25">
      <c r="A74" s="1401" t="s">
        <v>1266</v>
      </c>
      <c r="B74" s="1393"/>
      <c r="C74" s="1397"/>
      <c r="D74" s="1393">
        <v>2850</v>
      </c>
    </row>
    <row r="75" spans="1:4" ht="27.6" x14ac:dyDescent="0.25">
      <c r="A75" s="1395" t="s">
        <v>1267</v>
      </c>
      <c r="B75" s="770"/>
      <c r="C75" s="771"/>
      <c r="D75" s="770">
        <v>500</v>
      </c>
    </row>
    <row r="76" spans="1:4" ht="13.8" x14ac:dyDescent="0.25">
      <c r="A76" s="1403" t="s">
        <v>295</v>
      </c>
      <c r="B76" s="1404">
        <f>SUM(B62:B68)</f>
        <v>22200</v>
      </c>
      <c r="C76" s="1405">
        <f>SUM(C62:C68)</f>
        <v>21000</v>
      </c>
      <c r="D76" s="1404">
        <f>SUM(D62:D75)</f>
        <v>18713</v>
      </c>
    </row>
    <row r="77" spans="1:4" ht="13.8" x14ac:dyDescent="0.25">
      <c r="A77" s="1406"/>
      <c r="B77" s="1407"/>
      <c r="C77" s="1408"/>
      <c r="D77" s="1407"/>
    </row>
    <row r="78" spans="1:4" ht="13.8" x14ac:dyDescent="0.25">
      <c r="A78" s="739" t="s">
        <v>829</v>
      </c>
      <c r="B78" s="740"/>
      <c r="C78" s="15"/>
      <c r="D78" s="740"/>
    </row>
    <row r="79" spans="1:4" ht="27.6" x14ac:dyDescent="0.25">
      <c r="A79" s="741" t="s">
        <v>830</v>
      </c>
      <c r="B79" s="740">
        <v>2000</v>
      </c>
      <c r="C79" s="15">
        <v>2000</v>
      </c>
      <c r="D79" s="740"/>
    </row>
    <row r="80" spans="1:4" ht="27.6" x14ac:dyDescent="0.25">
      <c r="A80" s="741" t="s">
        <v>831</v>
      </c>
      <c r="B80" s="740"/>
      <c r="C80" s="15">
        <v>225</v>
      </c>
      <c r="D80" s="740"/>
    </row>
    <row r="81" spans="1:4" ht="27.6" x14ac:dyDescent="0.25">
      <c r="A81" s="741" t="s">
        <v>1268</v>
      </c>
      <c r="B81" s="750">
        <v>2000</v>
      </c>
      <c r="C81" s="751">
        <v>2000</v>
      </c>
      <c r="D81" s="740">
        <f>2000+2000</f>
        <v>4000</v>
      </c>
    </row>
    <row r="82" spans="1:4" ht="27.6" x14ac:dyDescent="0.25">
      <c r="A82" s="741" t="s">
        <v>832</v>
      </c>
      <c r="B82" s="750">
        <v>1000</v>
      </c>
      <c r="C82" s="751">
        <v>1000</v>
      </c>
      <c r="D82" s="740"/>
    </row>
    <row r="83" spans="1:4" ht="27.6" x14ac:dyDescent="0.25">
      <c r="A83" s="741" t="s">
        <v>1182</v>
      </c>
      <c r="B83" s="750">
        <v>1000</v>
      </c>
      <c r="C83" s="751">
        <v>1000</v>
      </c>
      <c r="D83" s="740">
        <v>1000</v>
      </c>
    </row>
    <row r="84" spans="1:4" ht="13.8" x14ac:dyDescent="0.25">
      <c r="A84" s="741" t="s">
        <v>833</v>
      </c>
      <c r="B84" s="750">
        <v>1200</v>
      </c>
      <c r="C84" s="751">
        <v>0</v>
      </c>
      <c r="D84" s="740">
        <v>1000</v>
      </c>
    </row>
    <row r="85" spans="1:4" ht="27.6" x14ac:dyDescent="0.25">
      <c r="A85" s="741" t="s">
        <v>1269</v>
      </c>
      <c r="B85" s="750"/>
      <c r="C85" s="751"/>
      <c r="D85" s="740">
        <v>2000</v>
      </c>
    </row>
    <row r="86" spans="1:4" ht="13.8" x14ac:dyDescent="0.25">
      <c r="A86" s="392" t="s">
        <v>295</v>
      </c>
      <c r="B86" s="752">
        <f>SUM(B79:B84)</f>
        <v>7200</v>
      </c>
      <c r="C86" s="753">
        <f>SUM(C79:C84)</f>
        <v>6225</v>
      </c>
      <c r="D86" s="752">
        <f>SUM(D79:D85)</f>
        <v>8000</v>
      </c>
    </row>
    <row r="87" spans="1:4" ht="13.8" x14ac:dyDescent="0.25">
      <c r="A87" s="754"/>
      <c r="B87" s="755"/>
      <c r="C87" s="756"/>
      <c r="D87" s="740"/>
    </row>
    <row r="88" spans="1:4" ht="13.8" x14ac:dyDescent="0.25">
      <c r="A88" s="741" t="s">
        <v>834</v>
      </c>
      <c r="B88" s="740"/>
      <c r="C88" s="15"/>
      <c r="D88" s="740"/>
    </row>
    <row r="89" spans="1:4" ht="27.6" x14ac:dyDescent="0.25">
      <c r="A89" s="741" t="s">
        <v>835</v>
      </c>
      <c r="B89" s="750">
        <v>2000</v>
      </c>
      <c r="C89" s="751">
        <v>0</v>
      </c>
      <c r="D89" s="740"/>
    </row>
    <row r="90" spans="1:4" ht="27.6" x14ac:dyDescent="0.25">
      <c r="A90" s="741" t="s">
        <v>836</v>
      </c>
      <c r="B90" s="750">
        <v>600</v>
      </c>
      <c r="C90" s="751">
        <v>600</v>
      </c>
      <c r="D90" s="740"/>
    </row>
    <row r="91" spans="1:4" ht="27.6" x14ac:dyDescent="0.25">
      <c r="A91" s="741" t="s">
        <v>837</v>
      </c>
      <c r="B91" s="750">
        <v>5000</v>
      </c>
      <c r="C91" s="751">
        <v>5000</v>
      </c>
      <c r="D91" s="740"/>
    </row>
    <row r="92" spans="1:4" ht="27.6" x14ac:dyDescent="0.25">
      <c r="A92" s="741" t="s">
        <v>838</v>
      </c>
      <c r="B92" s="750">
        <v>0</v>
      </c>
      <c r="C92" s="751">
        <v>500</v>
      </c>
      <c r="D92" s="740"/>
    </row>
    <row r="93" spans="1:4" ht="27.6" x14ac:dyDescent="0.25">
      <c r="A93" s="741" t="s">
        <v>839</v>
      </c>
      <c r="B93" s="750"/>
      <c r="C93" s="751">
        <v>113</v>
      </c>
      <c r="D93" s="740"/>
    </row>
    <row r="94" spans="1:4" ht="27.6" x14ac:dyDescent="0.25">
      <c r="A94" s="741" t="s">
        <v>840</v>
      </c>
      <c r="B94" s="750"/>
      <c r="C94" s="751">
        <v>180</v>
      </c>
      <c r="D94" s="740"/>
    </row>
    <row r="95" spans="1:4" ht="13.8" x14ac:dyDescent="0.25">
      <c r="A95" s="741" t="s">
        <v>841</v>
      </c>
      <c r="B95" s="750">
        <v>400</v>
      </c>
      <c r="C95" s="751">
        <v>0</v>
      </c>
      <c r="D95" s="740"/>
    </row>
    <row r="96" spans="1:4" ht="27.6" x14ac:dyDescent="0.25">
      <c r="A96" s="741" t="s">
        <v>1183</v>
      </c>
      <c r="B96" s="750">
        <v>300</v>
      </c>
      <c r="C96" s="751">
        <v>300</v>
      </c>
      <c r="D96" s="740">
        <v>300</v>
      </c>
    </row>
    <row r="97" spans="1:4" ht="27.6" x14ac:dyDescent="0.25">
      <c r="A97" s="741" t="s">
        <v>1184</v>
      </c>
      <c r="B97" s="750">
        <v>200</v>
      </c>
      <c r="C97" s="751">
        <v>200</v>
      </c>
      <c r="D97" s="740">
        <v>200</v>
      </c>
    </row>
    <row r="98" spans="1:4" ht="27.6" x14ac:dyDescent="0.25">
      <c r="A98" s="741" t="s">
        <v>842</v>
      </c>
      <c r="B98" s="750">
        <v>500</v>
      </c>
      <c r="C98" s="751">
        <v>0</v>
      </c>
      <c r="D98" s="740"/>
    </row>
    <row r="99" spans="1:4" ht="13.8" x14ac:dyDescent="0.25">
      <c r="A99" s="392" t="s">
        <v>295</v>
      </c>
      <c r="B99" s="752">
        <f>SUM(B89:B98)</f>
        <v>9000</v>
      </c>
      <c r="C99" s="753">
        <f>SUM(C89:C98)</f>
        <v>6893</v>
      </c>
      <c r="D99" s="752">
        <f>SUM(D89:D98)</f>
        <v>500</v>
      </c>
    </row>
    <row r="100" spans="1:4" ht="13.8" x14ac:dyDescent="0.25">
      <c r="A100" s="392"/>
      <c r="B100" s="757"/>
      <c r="C100" s="758"/>
      <c r="D100" s="740"/>
    </row>
    <row r="101" spans="1:4" ht="13.8" x14ac:dyDescent="0.25">
      <c r="A101" s="759" t="s">
        <v>843</v>
      </c>
      <c r="B101" s="760"/>
      <c r="C101" s="761"/>
      <c r="D101" s="740"/>
    </row>
    <row r="102" spans="1:4" ht="13.8" x14ac:dyDescent="0.25">
      <c r="A102" s="762" t="s">
        <v>844</v>
      </c>
      <c r="B102" s="760">
        <v>0</v>
      </c>
      <c r="C102" s="763"/>
      <c r="D102" s="740"/>
    </row>
    <row r="103" spans="1:4" ht="27.6" x14ac:dyDescent="0.25">
      <c r="A103" s="762" t="s">
        <v>1270</v>
      </c>
      <c r="B103" s="760">
        <v>0</v>
      </c>
      <c r="C103" s="763"/>
      <c r="D103" s="740">
        <v>150</v>
      </c>
    </row>
    <row r="104" spans="1:4" ht="13.8" x14ac:dyDescent="0.25">
      <c r="A104" s="764" t="s">
        <v>295</v>
      </c>
      <c r="B104" s="765">
        <f>SUM(B102:B103)</f>
        <v>0</v>
      </c>
      <c r="C104" s="766">
        <f>SUM(C102:C103)</f>
        <v>0</v>
      </c>
      <c r="D104" s="765">
        <f>SUM(D102:D103)</f>
        <v>150</v>
      </c>
    </row>
    <row r="105" spans="1:4" ht="13.8" x14ac:dyDescent="0.25">
      <c r="A105" s="392"/>
      <c r="B105" s="757"/>
      <c r="C105" s="104"/>
      <c r="D105" s="740"/>
    </row>
    <row r="106" spans="1:4" ht="13.8" x14ac:dyDescent="0.25">
      <c r="A106" s="741" t="s">
        <v>845</v>
      </c>
      <c r="B106" s="740"/>
      <c r="C106" s="15"/>
      <c r="D106" s="740"/>
    </row>
    <row r="107" spans="1:4" ht="13.8" x14ac:dyDescent="0.25">
      <c r="A107" s="741" t="s">
        <v>846</v>
      </c>
      <c r="B107" s="740">
        <v>0</v>
      </c>
      <c r="C107" s="15"/>
      <c r="D107" s="740">
        <v>400</v>
      </c>
    </row>
    <row r="108" spans="1:4" ht="27.6" x14ac:dyDescent="0.25">
      <c r="A108" s="741" t="s">
        <v>1207</v>
      </c>
      <c r="B108" s="740">
        <v>2500</v>
      </c>
      <c r="C108" s="15">
        <v>2500</v>
      </c>
      <c r="D108" s="740">
        <v>1791</v>
      </c>
    </row>
    <row r="109" spans="1:4" ht="27.6" x14ac:dyDescent="0.25">
      <c r="A109" s="741" t="s">
        <v>847</v>
      </c>
      <c r="B109" s="740">
        <v>300</v>
      </c>
      <c r="C109" s="15">
        <v>300</v>
      </c>
      <c r="D109" s="740"/>
    </row>
    <row r="110" spans="1:4" ht="27.6" x14ac:dyDescent="0.25">
      <c r="A110" s="741" t="s">
        <v>838</v>
      </c>
      <c r="B110" s="740">
        <v>0</v>
      </c>
      <c r="C110" s="15">
        <v>212</v>
      </c>
      <c r="D110" s="740"/>
    </row>
    <row r="111" spans="1:4" ht="13.8" x14ac:dyDescent="0.25">
      <c r="A111" s="741" t="s">
        <v>848</v>
      </c>
      <c r="B111" s="740">
        <v>50</v>
      </c>
      <c r="C111" s="15">
        <v>50</v>
      </c>
      <c r="D111" s="740"/>
    </row>
    <row r="112" spans="1:4" ht="27.6" x14ac:dyDescent="0.25">
      <c r="A112" s="741" t="s">
        <v>849</v>
      </c>
      <c r="B112" s="740">
        <v>50</v>
      </c>
      <c r="C112" s="15">
        <v>50</v>
      </c>
      <c r="D112" s="740"/>
    </row>
    <row r="113" spans="1:4" ht="27.6" x14ac:dyDescent="0.25">
      <c r="A113" s="741" t="s">
        <v>1185</v>
      </c>
      <c r="B113" s="740">
        <v>400</v>
      </c>
      <c r="C113" s="15">
        <v>400</v>
      </c>
      <c r="D113" s="740">
        <v>400</v>
      </c>
    </row>
    <row r="114" spans="1:4" ht="13.8" x14ac:dyDescent="0.25">
      <c r="A114" s="741" t="s">
        <v>850</v>
      </c>
      <c r="B114" s="740">
        <v>300</v>
      </c>
      <c r="C114" s="15">
        <v>300</v>
      </c>
      <c r="D114" s="740"/>
    </row>
    <row r="115" spans="1:4" ht="27.6" x14ac:dyDescent="0.25">
      <c r="A115" s="741" t="s">
        <v>1186</v>
      </c>
      <c r="B115" s="740">
        <v>300</v>
      </c>
      <c r="C115" s="15">
        <v>300</v>
      </c>
      <c r="D115" s="740">
        <v>300</v>
      </c>
    </row>
    <row r="116" spans="1:4" ht="13.8" x14ac:dyDescent="0.25">
      <c r="A116" s="392" t="s">
        <v>295</v>
      </c>
      <c r="B116" s="743">
        <f>SUM(B107:B115)</f>
        <v>3900</v>
      </c>
      <c r="C116" s="17">
        <f>SUM(C107:C115)</f>
        <v>4112</v>
      </c>
      <c r="D116" s="743">
        <f>SUM(D107:D115)</f>
        <v>2891</v>
      </c>
    </row>
    <row r="117" spans="1:4" ht="13.8" x14ac:dyDescent="0.25">
      <c r="A117" s="741"/>
      <c r="B117" s="740"/>
      <c r="C117" s="15"/>
      <c r="D117" s="740"/>
    </row>
    <row r="118" spans="1:4" ht="27.6" x14ac:dyDescent="0.25">
      <c r="A118" s="741" t="s">
        <v>851</v>
      </c>
      <c r="B118" s="740"/>
      <c r="C118" s="15"/>
      <c r="D118" s="740"/>
    </row>
    <row r="119" spans="1:4" ht="14.4" thickBot="1" x14ac:dyDescent="0.3">
      <c r="A119" s="392" t="s">
        <v>852</v>
      </c>
      <c r="B119" s="757"/>
      <c r="C119" s="767"/>
      <c r="D119" s="740"/>
    </row>
    <row r="120" spans="1:4" ht="28.2" thickBot="1" x14ac:dyDescent="0.3">
      <c r="A120" s="1026" t="s">
        <v>807</v>
      </c>
      <c r="B120" s="1016" t="s">
        <v>749</v>
      </c>
      <c r="C120" s="458" t="s">
        <v>1077</v>
      </c>
      <c r="D120" s="457" t="s">
        <v>1078</v>
      </c>
    </row>
    <row r="121" spans="1:4" ht="13.8" x14ac:dyDescent="0.25">
      <c r="A121" s="741" t="s">
        <v>853</v>
      </c>
      <c r="B121" s="740"/>
      <c r="C121" s="15"/>
      <c r="D121" s="740"/>
    </row>
    <row r="122" spans="1:4" ht="27.6" x14ac:dyDescent="0.25">
      <c r="A122" s="741" t="s">
        <v>854</v>
      </c>
      <c r="B122" s="740">
        <v>100</v>
      </c>
      <c r="C122" s="15">
        <v>100</v>
      </c>
      <c r="D122" s="740"/>
    </row>
    <row r="123" spans="1:4" ht="27.6" x14ac:dyDescent="0.25">
      <c r="A123" s="741" t="s">
        <v>855</v>
      </c>
      <c r="B123" s="740">
        <v>0</v>
      </c>
      <c r="C123" s="15">
        <v>226</v>
      </c>
      <c r="D123" s="740"/>
    </row>
    <row r="124" spans="1:4" ht="27.6" x14ac:dyDescent="0.25">
      <c r="A124" s="741" t="s">
        <v>1188</v>
      </c>
      <c r="B124" s="740">
        <v>100</v>
      </c>
      <c r="C124" s="15">
        <v>100</v>
      </c>
      <c r="D124" s="740">
        <v>100</v>
      </c>
    </row>
    <row r="125" spans="1:4" ht="27.6" x14ac:dyDescent="0.25">
      <c r="A125" s="741" t="s">
        <v>1189</v>
      </c>
      <c r="B125" s="740">
        <v>100</v>
      </c>
      <c r="C125" s="15">
        <v>100</v>
      </c>
      <c r="D125" s="740">
        <v>100</v>
      </c>
    </row>
    <row r="126" spans="1:4" ht="13.8" x14ac:dyDescent="0.25">
      <c r="A126" s="741" t="s">
        <v>856</v>
      </c>
      <c r="B126" s="740">
        <v>1000</v>
      </c>
      <c r="C126" s="15">
        <v>1000</v>
      </c>
      <c r="D126" s="740"/>
    </row>
    <row r="127" spans="1:4" ht="27.6" x14ac:dyDescent="0.25">
      <c r="A127" s="741" t="s">
        <v>1190</v>
      </c>
      <c r="B127" s="740">
        <v>2000</v>
      </c>
      <c r="C127" s="15">
        <v>2000</v>
      </c>
      <c r="D127" s="740">
        <v>2000</v>
      </c>
    </row>
    <row r="128" spans="1:4" ht="27.6" x14ac:dyDescent="0.25">
      <c r="A128" s="741" t="s">
        <v>1191</v>
      </c>
      <c r="B128" s="740">
        <v>500</v>
      </c>
      <c r="C128" s="15">
        <v>500</v>
      </c>
      <c r="D128" s="740">
        <v>500</v>
      </c>
    </row>
    <row r="129" spans="1:4" ht="25.5" customHeight="1" x14ac:dyDescent="0.25">
      <c r="A129" s="741" t="s">
        <v>1187</v>
      </c>
      <c r="B129" s="740">
        <v>0</v>
      </c>
      <c r="C129" s="15"/>
      <c r="D129" s="740">
        <v>200</v>
      </c>
    </row>
    <row r="130" spans="1:4" ht="25.5" customHeight="1" x14ac:dyDescent="0.25">
      <c r="A130" s="741" t="s">
        <v>1271</v>
      </c>
      <c r="B130" s="740"/>
      <c r="C130" s="15"/>
      <c r="D130" s="740">
        <v>200</v>
      </c>
    </row>
    <row r="131" spans="1:4" ht="13.8" x14ac:dyDescent="0.25">
      <c r="A131" s="392" t="s">
        <v>852</v>
      </c>
      <c r="B131" s="752">
        <f>SUM(B122:B129)</f>
        <v>3800</v>
      </c>
      <c r="C131" s="753">
        <f>SUM(C122:C129)</f>
        <v>4026</v>
      </c>
      <c r="D131" s="752">
        <f>SUM(D122:D130)</f>
        <v>3100</v>
      </c>
    </row>
    <row r="132" spans="1:4" ht="13.8" x14ac:dyDescent="0.25">
      <c r="A132" s="741"/>
      <c r="B132" s="740"/>
      <c r="C132" s="15"/>
      <c r="D132" s="740"/>
    </row>
    <row r="133" spans="1:4" ht="13.8" x14ac:dyDescent="0.25">
      <c r="A133" s="741" t="s">
        <v>857</v>
      </c>
      <c r="B133" s="740"/>
      <c r="C133" s="15"/>
      <c r="D133" s="740"/>
    </row>
    <row r="134" spans="1:4" ht="27.6" x14ac:dyDescent="0.25">
      <c r="A134" s="741" t="s">
        <v>858</v>
      </c>
      <c r="B134" s="768">
        <v>140</v>
      </c>
      <c r="C134" s="769">
        <v>140</v>
      </c>
      <c r="D134" s="740"/>
    </row>
    <row r="135" spans="1:4" ht="41.4" x14ac:dyDescent="0.25">
      <c r="A135" s="741" t="s">
        <v>859</v>
      </c>
      <c r="B135" s="770">
        <v>454</v>
      </c>
      <c r="C135" s="771">
        <v>454</v>
      </c>
      <c r="D135" s="740"/>
    </row>
    <row r="136" spans="1:4" ht="13.8" x14ac:dyDescent="0.25">
      <c r="A136" s="1403" t="s">
        <v>295</v>
      </c>
      <c r="B136" s="1409">
        <f>SUM(B134:B135)</f>
        <v>594</v>
      </c>
      <c r="C136" s="1410">
        <f>SUM(C134:C135)</f>
        <v>594</v>
      </c>
      <c r="D136" s="1409">
        <f>SUM(D134:D135)</f>
        <v>0</v>
      </c>
    </row>
    <row r="137" spans="1:4" ht="13.8" x14ac:dyDescent="0.25">
      <c r="A137" s="1020" t="s">
        <v>860</v>
      </c>
      <c r="B137" s="1025"/>
      <c r="C137" s="678"/>
      <c r="D137" s="740"/>
    </row>
    <row r="138" spans="1:4" ht="31.5" customHeight="1" x14ac:dyDescent="0.25">
      <c r="A138" s="1021" t="s">
        <v>828</v>
      </c>
      <c r="B138" s="1017">
        <v>0</v>
      </c>
      <c r="C138" s="100"/>
      <c r="D138" s="740"/>
    </row>
    <row r="139" spans="1:4" ht="13.8" x14ac:dyDescent="0.25">
      <c r="A139" s="1022" t="s">
        <v>295</v>
      </c>
      <c r="B139" s="1018">
        <f>SUM(B138)</f>
        <v>0</v>
      </c>
      <c r="C139" s="99">
        <f>SUM(C138)</f>
        <v>0</v>
      </c>
      <c r="D139" s="772">
        <f>SUM(D138)</f>
        <v>0</v>
      </c>
    </row>
    <row r="140" spans="1:4" ht="13.8" x14ac:dyDescent="0.25">
      <c r="A140" s="1021"/>
      <c r="B140" s="773"/>
      <c r="C140" s="774"/>
      <c r="D140" s="740"/>
    </row>
    <row r="141" spans="1:4" ht="15.75" customHeight="1" x14ac:dyDescent="0.25">
      <c r="A141" s="1021" t="s">
        <v>861</v>
      </c>
      <c r="B141" s="775"/>
      <c r="C141" s="776"/>
      <c r="D141" s="740"/>
    </row>
    <row r="142" spans="1:4" ht="13.8" x14ac:dyDescent="0.25">
      <c r="A142" s="1022" t="s">
        <v>295</v>
      </c>
      <c r="B142" s="1018"/>
      <c r="C142" s="99"/>
      <c r="D142" s="740"/>
    </row>
    <row r="143" spans="1:4" ht="13.8" x14ac:dyDescent="0.25">
      <c r="A143" s="1021"/>
      <c r="B143" s="773"/>
      <c r="C143" s="774"/>
      <c r="D143" s="740"/>
    </row>
    <row r="144" spans="1:4" ht="13.8" x14ac:dyDescent="0.25">
      <c r="A144" s="1021" t="s">
        <v>862</v>
      </c>
      <c r="B144" s="773"/>
      <c r="C144" s="774"/>
      <c r="D144" s="740"/>
    </row>
    <row r="145" spans="1:5" ht="13.8" x14ac:dyDescent="0.25">
      <c r="A145" s="1021" t="s">
        <v>863</v>
      </c>
      <c r="B145" s="773">
        <v>0</v>
      </c>
      <c r="C145" s="774"/>
      <c r="D145" s="740"/>
    </row>
    <row r="146" spans="1:5" ht="27.6" x14ac:dyDescent="0.25">
      <c r="A146" s="1021" t="s">
        <v>1192</v>
      </c>
      <c r="B146" s="773">
        <v>200</v>
      </c>
      <c r="C146" s="774">
        <v>200</v>
      </c>
      <c r="D146" s="740">
        <v>200</v>
      </c>
    </row>
    <row r="147" spans="1:5" ht="41.4" x14ac:dyDescent="0.25">
      <c r="A147" s="1021" t="s">
        <v>1193</v>
      </c>
      <c r="B147" s="773">
        <v>200</v>
      </c>
      <c r="C147" s="774">
        <v>200</v>
      </c>
      <c r="D147" s="740">
        <v>200</v>
      </c>
    </row>
    <row r="148" spans="1:5" ht="14.25" customHeight="1" x14ac:dyDescent="0.25">
      <c r="A148" s="1021" t="s">
        <v>864</v>
      </c>
      <c r="B148" s="773">
        <v>0</v>
      </c>
      <c r="C148" s="774">
        <v>113</v>
      </c>
      <c r="D148" s="740"/>
    </row>
    <row r="149" spans="1:5" ht="14.25" customHeight="1" x14ac:dyDescent="0.25">
      <c r="A149" s="1021" t="s">
        <v>1272</v>
      </c>
      <c r="B149" s="773"/>
      <c r="C149" s="774"/>
      <c r="D149" s="740">
        <v>800</v>
      </c>
      <c r="E149" s="1411"/>
    </row>
    <row r="150" spans="1:5" ht="13.8" x14ac:dyDescent="0.25">
      <c r="A150" s="1022" t="s">
        <v>295</v>
      </c>
      <c r="B150" s="783">
        <f>SUM(B145:B148)</f>
        <v>400</v>
      </c>
      <c r="C150" s="753">
        <f>SUM(C145:C148)</f>
        <v>513</v>
      </c>
      <c r="D150" s="752">
        <f>SUM(D145:D149)</f>
        <v>1200</v>
      </c>
    </row>
    <row r="151" spans="1:5" ht="13.8" x14ac:dyDescent="0.25">
      <c r="A151" s="1022"/>
      <c r="B151" s="777"/>
      <c r="C151" s="778"/>
      <c r="D151" s="740"/>
    </row>
    <row r="152" spans="1:5" ht="13.8" x14ac:dyDescent="0.25">
      <c r="A152" s="1021" t="s">
        <v>865</v>
      </c>
      <c r="B152" s="779"/>
      <c r="C152" s="780"/>
      <c r="D152" s="740"/>
    </row>
    <row r="153" spans="1:5" s="6" customFormat="1" ht="13.8" x14ac:dyDescent="0.25">
      <c r="A153" s="1022" t="s">
        <v>295</v>
      </c>
      <c r="B153" s="1019">
        <f>SUM(B152)</f>
        <v>0</v>
      </c>
      <c r="C153" s="744">
        <f>SUM(C152)</f>
        <v>0</v>
      </c>
      <c r="D153" s="743">
        <f>SUM(D152)</f>
        <v>0</v>
      </c>
    </row>
    <row r="154" spans="1:5" ht="13.8" x14ac:dyDescent="0.25">
      <c r="A154" s="1021"/>
      <c r="B154" s="779"/>
      <c r="C154" s="780"/>
      <c r="D154" s="740"/>
    </row>
    <row r="155" spans="1:5" ht="13.8" x14ac:dyDescent="0.25">
      <c r="A155" s="1021" t="s">
        <v>866</v>
      </c>
      <c r="B155" s="779"/>
      <c r="C155" s="780"/>
      <c r="D155" s="740"/>
    </row>
    <row r="156" spans="1:5" s="6" customFormat="1" ht="13.8" x14ac:dyDescent="0.25">
      <c r="A156" s="1022" t="s">
        <v>295</v>
      </c>
      <c r="B156" s="1019">
        <f>SUM(B155)</f>
        <v>0</v>
      </c>
      <c r="C156" s="744">
        <f>SUM(C155)</f>
        <v>0</v>
      </c>
      <c r="D156" s="743">
        <f>SUM(D155)</f>
        <v>0</v>
      </c>
    </row>
    <row r="157" spans="1:5" ht="13.8" x14ac:dyDescent="0.25">
      <c r="A157" s="1021"/>
      <c r="B157" s="779"/>
      <c r="C157" s="780"/>
      <c r="D157" s="740"/>
    </row>
    <row r="158" spans="1:5" ht="13.8" x14ac:dyDescent="0.25">
      <c r="A158" s="1021" t="s">
        <v>867</v>
      </c>
      <c r="B158" s="779"/>
      <c r="C158" s="780"/>
      <c r="D158" s="740"/>
    </row>
    <row r="159" spans="1:5" ht="27.6" x14ac:dyDescent="0.25">
      <c r="A159" s="1021" t="s">
        <v>868</v>
      </c>
      <c r="B159" s="773">
        <v>3483</v>
      </c>
      <c r="C159" s="774">
        <v>3914</v>
      </c>
      <c r="D159" s="740"/>
    </row>
    <row r="160" spans="1:5" ht="13.8" x14ac:dyDescent="0.25">
      <c r="A160" s="1021" t="s">
        <v>869</v>
      </c>
      <c r="B160" s="773">
        <v>4000</v>
      </c>
      <c r="C160" s="742">
        <v>4000</v>
      </c>
      <c r="D160" s="740">
        <v>3480</v>
      </c>
    </row>
    <row r="161" spans="1:4" ht="14.25" customHeight="1" x14ac:dyDescent="0.25">
      <c r="A161" s="1021" t="s">
        <v>828</v>
      </c>
      <c r="B161" s="773">
        <v>1511</v>
      </c>
      <c r="C161" s="742">
        <v>1511</v>
      </c>
      <c r="D161" s="740"/>
    </row>
    <row r="162" spans="1:4" ht="13.8" x14ac:dyDescent="0.25">
      <c r="A162" s="1023" t="s">
        <v>295</v>
      </c>
      <c r="B162" s="783">
        <f>SUM(B159:B161)</f>
        <v>8994</v>
      </c>
      <c r="C162" s="753">
        <f>SUM(C159:C161)</f>
        <v>9425</v>
      </c>
      <c r="D162" s="752">
        <f>SUM(D159:D161)</f>
        <v>3480</v>
      </c>
    </row>
    <row r="163" spans="1:4" ht="13.8" x14ac:dyDescent="0.25">
      <c r="A163" s="1013"/>
      <c r="B163" s="777"/>
      <c r="C163" s="778"/>
      <c r="D163" s="740"/>
    </row>
    <row r="164" spans="1:4" ht="27.6" x14ac:dyDescent="0.25">
      <c r="A164" s="1014" t="s">
        <v>870</v>
      </c>
      <c r="B164" s="781"/>
      <c r="C164" s="782"/>
      <c r="D164" s="740"/>
    </row>
    <row r="165" spans="1:4" s="6" customFormat="1" ht="13.8" x14ac:dyDescent="0.25">
      <c r="A165" s="1013" t="s">
        <v>295</v>
      </c>
      <c r="B165" s="783">
        <f>SUM(B164)</f>
        <v>0</v>
      </c>
      <c r="C165" s="784">
        <f>SUM(C164)</f>
        <v>0</v>
      </c>
      <c r="D165" s="783">
        <f>SUM(D164)</f>
        <v>0</v>
      </c>
    </row>
    <row r="166" spans="1:4" s="6" customFormat="1" ht="13.8" x14ac:dyDescent="0.25">
      <c r="A166" s="1013"/>
      <c r="B166" s="777"/>
      <c r="C166" s="778"/>
      <c r="D166" s="740"/>
    </row>
    <row r="167" spans="1:4" ht="13.8" x14ac:dyDescent="0.25">
      <c r="A167" s="1014" t="s">
        <v>871</v>
      </c>
      <c r="B167" s="781"/>
      <c r="C167" s="782"/>
      <c r="D167" s="740"/>
    </row>
    <row r="168" spans="1:4" ht="27.6" x14ac:dyDescent="0.25">
      <c r="A168" s="1014" t="s">
        <v>872</v>
      </c>
      <c r="B168" s="781">
        <v>0</v>
      </c>
      <c r="C168" s="782">
        <v>0</v>
      </c>
      <c r="D168" s="740"/>
    </row>
    <row r="169" spans="1:4" ht="27.6" x14ac:dyDescent="0.25">
      <c r="A169" s="1014" t="s">
        <v>873</v>
      </c>
      <c r="B169" s="781">
        <v>0</v>
      </c>
      <c r="C169" s="782">
        <v>0</v>
      </c>
      <c r="D169" s="740"/>
    </row>
    <row r="170" spans="1:4" ht="14.25" customHeight="1" x14ac:dyDescent="0.25">
      <c r="A170" s="1014" t="s">
        <v>874</v>
      </c>
      <c r="B170" s="781">
        <v>2000</v>
      </c>
      <c r="C170" s="782">
        <v>0</v>
      </c>
      <c r="D170" s="740"/>
    </row>
    <row r="171" spans="1:4" s="6" customFormat="1" ht="13.8" x14ac:dyDescent="0.25">
      <c r="A171" s="1013" t="s">
        <v>295</v>
      </c>
      <c r="B171" s="783">
        <f>SUM(B168:B170)</f>
        <v>2000</v>
      </c>
      <c r="C171" s="784">
        <f>SUM(C168:C169)</f>
        <v>0</v>
      </c>
      <c r="D171" s="783">
        <f>SUM(D168:D169)</f>
        <v>0</v>
      </c>
    </row>
    <row r="172" spans="1:4" ht="13.8" x14ac:dyDescent="0.25">
      <c r="A172" s="1014" t="s">
        <v>1206</v>
      </c>
      <c r="B172" s="781"/>
      <c r="C172" s="782"/>
      <c r="D172" s="781"/>
    </row>
    <row r="173" spans="1:4" ht="13.8" x14ac:dyDescent="0.25">
      <c r="A173" s="1014" t="s">
        <v>875</v>
      </c>
      <c r="B173" s="773">
        <v>5780</v>
      </c>
      <c r="C173" s="742">
        <v>6650</v>
      </c>
      <c r="D173" s="740"/>
    </row>
    <row r="174" spans="1:4" ht="13.8" x14ac:dyDescent="0.25">
      <c r="A174" s="1014" t="s">
        <v>1194</v>
      </c>
      <c r="B174" s="785">
        <v>6000</v>
      </c>
      <c r="C174" s="769">
        <v>6000</v>
      </c>
      <c r="D174" s="740">
        <v>6000</v>
      </c>
    </row>
    <row r="175" spans="1:4" ht="27.6" x14ac:dyDescent="0.25">
      <c r="A175" s="1014" t="s">
        <v>1195</v>
      </c>
      <c r="B175" s="775">
        <v>558</v>
      </c>
      <c r="C175" s="776">
        <v>2859</v>
      </c>
      <c r="D175" s="740">
        <v>1541</v>
      </c>
    </row>
    <row r="176" spans="1:4" ht="14.4" thickBot="1" x14ac:dyDescent="0.3">
      <c r="A176" s="1015" t="s">
        <v>269</v>
      </c>
      <c r="B176" s="786">
        <f>B174+B162+B156+B153+B150+B142+B139+B136+B131+B119+B99+B86+B76+B59+B53+B41+B34+B24+B17+B7+B116+B173+B171+B165+B104+B175</f>
        <v>93976</v>
      </c>
      <c r="C176" s="749">
        <f>C174+C162+C156+C153+C150+C142+C139+C136+C131+C119+C99+C86+C76+C59+C53+C41+C34+C24+C17+C7+C116+C173+C171+C165+C104+C175</f>
        <v>91747</v>
      </c>
      <c r="D176" s="749">
        <f>D174+D162+D156+D153+D150+D142+D139+D136+D131+D119+D99+D86+D76+D59+D53+D41+D34+D24+D17+D7+D116+D173+D171+D165+D104+D175</f>
        <v>93225</v>
      </c>
    </row>
    <row r="177" spans="2:5" x14ac:dyDescent="0.25">
      <c r="B177" s="787">
        <f>B175+B161+B159+B135+B134+B122+B109+B108+B91+B90+B89+B82+B79+B64+B62+B57+B45+B44+B28+B27+B20+B11+B10</f>
        <v>38446</v>
      </c>
      <c r="D177" s="787">
        <f>D160+D149+D130+D107+D85+D84+D81-2000+D75+D74+D73+D72+D71+D58+D52+D51+D50+D40+D38-3500+D33+D32+D30-3500+D23+D22+D16+D15+D103</f>
        <v>49530</v>
      </c>
      <c r="E177" s="103">
        <v>93225</v>
      </c>
    </row>
    <row r="178" spans="2:5" x14ac:dyDescent="0.25">
      <c r="D178" s="103">
        <f>D175+D147+D146+D129+D128+D127+D125+D124+D115+D113+D97+D96+D83+D81-2000+D70+D69+D68+D67+D65+D49+D47+D46+D38-3700+D37+D31+D30-3700+D29+D21+D14+D13+D12+D108+D6</f>
        <v>37695</v>
      </c>
    </row>
    <row r="179" spans="2:5" x14ac:dyDescent="0.25">
      <c r="D179" s="787">
        <f>D174+D177+D178</f>
        <v>93225</v>
      </c>
    </row>
  </sheetData>
  <sheetProtection selectLockedCells="1" selectUnlockedCells="1"/>
  <mergeCells count="1">
    <mergeCell ref="A1:B1"/>
  </mergeCells>
  <pageMargins left="0.74791666666666667" right="0.74791666666666667" top="0.98402777777777772" bottom="0.98402777777777772" header="0.5" footer="0.51180555555555551"/>
  <pageSetup paperSize="9" scale="50" firstPageNumber="0" orientation="portrait" r:id="rId1"/>
  <headerFooter alignWithMargins="0">
    <oddHeader>&amp;C&amp;"Arial,Félkövér"INTÉZMÉNYI FELÚJÍTÁSOK 2016. ÉV
6. melléklet
a 8/2016. (II.26.) rendelethez&amp;R
&amp;P. oldal
ezer forint</oddHeader>
  </headerFooter>
  <rowBreaks count="2" manualBreakCount="2">
    <brk id="59" max="3" man="1"/>
    <brk id="119" max="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I196"/>
  <sheetViews>
    <sheetView view="pageLayout" zoomScaleNormal="80" zoomScaleSheetLayoutView="80" workbookViewId="0">
      <selection activeCell="F3" sqref="F3"/>
    </sheetView>
  </sheetViews>
  <sheetFormatPr defaultColWidth="9.109375" defaultRowHeight="18" customHeight="1" x14ac:dyDescent="0.25"/>
  <cols>
    <col min="1" max="1" width="75" style="232" customWidth="1"/>
    <col min="2" max="4" width="18" style="233" customWidth="1"/>
    <col min="5" max="5" width="17.44140625" style="195" customWidth="1"/>
    <col min="6" max="6" width="16.109375" style="195" customWidth="1"/>
    <col min="7" max="7" width="16.88671875" style="195" customWidth="1"/>
    <col min="8" max="8" width="16.44140625" style="196" customWidth="1"/>
    <col min="9" max="9" width="23.88671875" style="197" customWidth="1"/>
    <col min="10" max="16384" width="9.109375" style="197"/>
  </cols>
  <sheetData>
    <row r="1" spans="1:8" ht="48.75" customHeight="1" x14ac:dyDescent="0.3">
      <c r="A1" s="1185" t="s">
        <v>208</v>
      </c>
      <c r="B1" s="1186" t="s">
        <v>749</v>
      </c>
      <c r="C1" s="1186" t="s">
        <v>1077</v>
      </c>
      <c r="D1" s="1187" t="s">
        <v>1078</v>
      </c>
      <c r="E1" s="194"/>
    </row>
    <row r="2" spans="1:8" ht="18" customHeight="1" x14ac:dyDescent="0.3">
      <c r="A2" s="1188" t="s">
        <v>418</v>
      </c>
      <c r="B2" s="1184"/>
      <c r="C2" s="1184"/>
      <c r="D2" s="1189"/>
      <c r="E2" s="198"/>
    </row>
    <row r="3" spans="1:8" s="202" customFormat="1" ht="31.5" customHeight="1" x14ac:dyDescent="0.25">
      <c r="A3" s="318" t="s">
        <v>419</v>
      </c>
      <c r="B3" s="226"/>
      <c r="C3" s="226"/>
      <c r="D3" s="319"/>
      <c r="E3" s="199"/>
      <c r="F3" s="200"/>
      <c r="G3" s="200"/>
      <c r="H3" s="201"/>
    </row>
    <row r="4" spans="1:8" s="202" customFormat="1" ht="33" customHeight="1" x14ac:dyDescent="0.3">
      <c r="A4" s="1190" t="s">
        <v>420</v>
      </c>
      <c r="B4" s="710">
        <v>636</v>
      </c>
      <c r="C4" s="710">
        <v>636</v>
      </c>
      <c r="D4" s="1329">
        <v>636</v>
      </c>
      <c r="E4" s="203"/>
      <c r="F4" s="200"/>
      <c r="G4" s="200"/>
      <c r="H4" s="201"/>
    </row>
    <row r="5" spans="1:8" s="202" customFormat="1" ht="22.5" customHeight="1" x14ac:dyDescent="0.3">
      <c r="A5" s="1191" t="s">
        <v>421</v>
      </c>
      <c r="B5" s="523">
        <v>2413</v>
      </c>
      <c r="C5" s="523">
        <v>2413</v>
      </c>
      <c r="D5" s="1329">
        <v>1676</v>
      </c>
      <c r="E5" s="203"/>
      <c r="F5" s="200"/>
      <c r="G5" s="200"/>
      <c r="H5" s="201"/>
    </row>
    <row r="6" spans="1:8" s="202" customFormat="1" ht="28.5" customHeight="1" x14ac:dyDescent="0.25">
      <c r="A6" s="318" t="s">
        <v>422</v>
      </c>
      <c r="B6" s="523">
        <v>126085</v>
      </c>
      <c r="C6" s="523">
        <v>126086</v>
      </c>
      <c r="D6" s="319"/>
      <c r="E6" s="203"/>
      <c r="F6" s="1452"/>
      <c r="G6" s="1452"/>
      <c r="H6" s="201"/>
    </row>
    <row r="7" spans="1:8" s="202" customFormat="1" ht="20.25" customHeight="1" x14ac:dyDescent="0.25">
      <c r="A7" s="318" t="s">
        <v>432</v>
      </c>
      <c r="B7" s="226">
        <v>2193</v>
      </c>
      <c r="C7" s="226">
        <v>2192</v>
      </c>
      <c r="D7" s="319"/>
      <c r="E7" s="203"/>
      <c r="F7" s="200"/>
      <c r="G7" s="200"/>
      <c r="H7" s="201"/>
    </row>
    <row r="8" spans="1:8" s="202" customFormat="1" ht="24" customHeight="1" x14ac:dyDescent="0.3">
      <c r="A8" s="318" t="s">
        <v>433</v>
      </c>
      <c r="B8" s="523">
        <v>5377</v>
      </c>
      <c r="C8" s="523">
        <v>5377</v>
      </c>
      <c r="D8" s="1329">
        <v>330</v>
      </c>
      <c r="E8" s="203"/>
      <c r="F8" s="200"/>
      <c r="G8" s="200"/>
      <c r="H8" s="201"/>
    </row>
    <row r="9" spans="1:8" s="202" customFormat="1" ht="28.5" customHeight="1" x14ac:dyDescent="0.25">
      <c r="A9" s="318" t="s">
        <v>434</v>
      </c>
      <c r="B9" s="523">
        <v>3965</v>
      </c>
      <c r="C9" s="523">
        <v>3965</v>
      </c>
      <c r="D9" s="319"/>
      <c r="E9" s="203"/>
      <c r="F9" s="200"/>
      <c r="G9" s="200"/>
      <c r="H9" s="201"/>
    </row>
    <row r="10" spans="1:8" s="202" customFormat="1" ht="26.25" customHeight="1" x14ac:dyDescent="0.25">
      <c r="A10" s="318" t="s">
        <v>435</v>
      </c>
      <c r="B10" s="226">
        <v>2240</v>
      </c>
      <c r="C10" s="226">
        <v>2240</v>
      </c>
      <c r="D10" s="319"/>
      <c r="E10" s="203"/>
      <c r="F10" s="200"/>
      <c r="G10" s="200"/>
      <c r="H10" s="201"/>
    </row>
    <row r="11" spans="1:8" s="202" customFormat="1" ht="30.75" customHeight="1" x14ac:dyDescent="0.3">
      <c r="A11" s="318" t="s">
        <v>436</v>
      </c>
      <c r="B11" s="523">
        <v>2921</v>
      </c>
      <c r="C11" s="523">
        <v>2921</v>
      </c>
      <c r="D11" s="1329">
        <v>2921</v>
      </c>
      <c r="E11" s="203"/>
      <c r="F11" s="200"/>
      <c r="G11" s="200"/>
      <c r="H11" s="201"/>
    </row>
    <row r="12" spans="1:8" s="207" customFormat="1" ht="60.75" customHeight="1" x14ac:dyDescent="0.3">
      <c r="A12" s="1191" t="s">
        <v>437</v>
      </c>
      <c r="B12" s="523">
        <v>2775</v>
      </c>
      <c r="C12" s="523">
        <v>2776</v>
      </c>
      <c r="D12" s="1329">
        <v>505</v>
      </c>
      <c r="E12" s="204"/>
      <c r="F12" s="205"/>
      <c r="G12" s="205"/>
      <c r="H12" s="206"/>
    </row>
    <row r="13" spans="1:8" s="207" customFormat="1" ht="22.5" customHeight="1" x14ac:dyDescent="0.3">
      <c r="A13" s="1191" t="s">
        <v>438</v>
      </c>
      <c r="B13" s="523">
        <v>4796</v>
      </c>
      <c r="C13" s="523">
        <v>4796</v>
      </c>
      <c r="D13" s="1329">
        <v>756</v>
      </c>
      <c r="E13" s="204"/>
      <c r="F13" s="205"/>
      <c r="G13" s="205"/>
      <c r="H13" s="206"/>
    </row>
    <row r="14" spans="1:8" s="207" customFormat="1" ht="19.5" customHeight="1" x14ac:dyDescent="0.3">
      <c r="A14" s="318" t="s">
        <v>439</v>
      </c>
      <c r="B14" s="523">
        <v>3312</v>
      </c>
      <c r="C14" s="523">
        <v>4020</v>
      </c>
      <c r="D14" s="1329">
        <v>445</v>
      </c>
      <c r="E14" s="204"/>
      <c r="F14" s="205"/>
      <c r="G14" s="205"/>
      <c r="H14" s="206"/>
    </row>
    <row r="15" spans="1:8" s="207" customFormat="1" ht="19.5" customHeight="1" x14ac:dyDescent="0.25">
      <c r="A15" s="318" t="s">
        <v>440</v>
      </c>
      <c r="B15" s="226">
        <v>1730</v>
      </c>
      <c r="C15" s="226">
        <v>1730</v>
      </c>
      <c r="D15" s="319"/>
      <c r="E15" s="204"/>
      <c r="F15" s="205"/>
      <c r="G15" s="205"/>
      <c r="H15" s="206"/>
    </row>
    <row r="16" spans="1:8" s="207" customFormat="1" ht="20.25" customHeight="1" x14ac:dyDescent="0.25">
      <c r="A16" s="1192" t="s">
        <v>688</v>
      </c>
      <c r="B16" s="226">
        <v>37833</v>
      </c>
      <c r="C16" s="226">
        <v>35655</v>
      </c>
      <c r="D16" s="319"/>
      <c r="E16" s="204"/>
      <c r="F16" s="205"/>
      <c r="G16" s="205"/>
      <c r="H16" s="206"/>
    </row>
    <row r="17" spans="1:8" s="207" customFormat="1" ht="20.25" customHeight="1" x14ac:dyDescent="0.25">
      <c r="A17" s="1192" t="s">
        <v>689</v>
      </c>
      <c r="B17" s="226">
        <v>57347</v>
      </c>
      <c r="C17" s="226">
        <v>54305</v>
      </c>
      <c r="D17" s="319"/>
      <c r="E17" s="204"/>
      <c r="F17" s="205"/>
      <c r="G17" s="205"/>
      <c r="H17" s="206"/>
    </row>
    <row r="18" spans="1:8" s="207" customFormat="1" ht="20.25" customHeight="1" x14ac:dyDescent="0.25">
      <c r="A18" s="318" t="s">
        <v>441</v>
      </c>
      <c r="B18" s="226">
        <v>51271</v>
      </c>
      <c r="C18" s="226">
        <v>62857</v>
      </c>
      <c r="D18" s="319"/>
      <c r="E18" s="204"/>
      <c r="F18" s="205"/>
      <c r="G18" s="205"/>
      <c r="H18" s="206"/>
    </row>
    <row r="19" spans="1:8" s="207" customFormat="1" ht="22.5" customHeight="1" x14ac:dyDescent="0.3">
      <c r="A19" s="1191" t="s">
        <v>444</v>
      </c>
      <c r="B19" s="523">
        <v>10328</v>
      </c>
      <c r="C19" s="523">
        <v>10328</v>
      </c>
      <c r="D19" s="1329">
        <v>8223</v>
      </c>
      <c r="E19" s="204"/>
      <c r="F19" s="205"/>
      <c r="G19" s="205"/>
      <c r="H19" s="206"/>
    </row>
    <row r="20" spans="1:8" s="207" customFormat="1" ht="19.5" customHeight="1" x14ac:dyDescent="0.3">
      <c r="A20" s="318" t="s">
        <v>445</v>
      </c>
      <c r="B20" s="226">
        <v>4318</v>
      </c>
      <c r="C20" s="226">
        <v>5208</v>
      </c>
      <c r="D20" s="1329">
        <v>254</v>
      </c>
      <c r="E20" s="204"/>
      <c r="F20" s="205"/>
      <c r="G20" s="205"/>
      <c r="H20" s="206"/>
    </row>
    <row r="21" spans="1:8" s="207" customFormat="1" ht="29.25" customHeight="1" x14ac:dyDescent="0.25">
      <c r="A21" s="318" t="s">
        <v>452</v>
      </c>
      <c r="B21" s="226">
        <v>12700</v>
      </c>
      <c r="C21" s="226">
        <v>12700</v>
      </c>
      <c r="D21" s="319"/>
      <c r="E21" s="204"/>
      <c r="F21" s="205"/>
      <c r="G21" s="205"/>
      <c r="H21" s="206"/>
    </row>
    <row r="22" spans="1:8" s="207" customFormat="1" ht="18.75" customHeight="1" x14ac:dyDescent="0.25">
      <c r="A22" s="318" t="s">
        <v>446</v>
      </c>
      <c r="B22" s="226">
        <v>153</v>
      </c>
      <c r="C22" s="226">
        <v>153</v>
      </c>
      <c r="D22" s="319"/>
      <c r="E22" s="204"/>
      <c r="F22" s="205"/>
      <c r="G22" s="205"/>
      <c r="H22" s="206"/>
    </row>
    <row r="23" spans="1:8" s="207" customFormat="1" ht="18.75" customHeight="1" x14ac:dyDescent="0.3">
      <c r="A23" s="318" t="s">
        <v>777</v>
      </c>
      <c r="B23" s="226">
        <f>32594+7000</f>
        <v>39594</v>
      </c>
      <c r="C23" s="226">
        <v>48890</v>
      </c>
      <c r="D23" s="1329">
        <v>381</v>
      </c>
      <c r="E23" s="204"/>
      <c r="F23" s="205"/>
      <c r="G23" s="205"/>
      <c r="H23" s="206"/>
    </row>
    <row r="24" spans="1:8" s="207" customFormat="1" ht="21.75" customHeight="1" x14ac:dyDescent="0.25">
      <c r="A24" s="318" t="s">
        <v>453</v>
      </c>
      <c r="B24" s="226">
        <v>17175</v>
      </c>
      <c r="C24" s="226">
        <v>17175</v>
      </c>
      <c r="D24" s="319">
        <v>18175</v>
      </c>
      <c r="E24" s="204"/>
      <c r="F24" s="205"/>
      <c r="G24" s="205"/>
      <c r="H24" s="206"/>
    </row>
    <row r="25" spans="1:8" s="207" customFormat="1" ht="21" customHeight="1" x14ac:dyDescent="0.25">
      <c r="A25" s="318" t="s">
        <v>454</v>
      </c>
      <c r="B25" s="226">
        <v>1240</v>
      </c>
      <c r="C25" s="226">
        <v>1240</v>
      </c>
      <c r="D25" s="319"/>
      <c r="E25" s="204"/>
      <c r="F25" s="205"/>
      <c r="G25" s="205"/>
      <c r="H25" s="206"/>
    </row>
    <row r="26" spans="1:8" s="207" customFormat="1" ht="28.5" customHeight="1" x14ac:dyDescent="0.25">
      <c r="A26" s="318" t="s">
        <v>746</v>
      </c>
      <c r="B26" s="226">
        <v>90000</v>
      </c>
      <c r="C26" s="226">
        <v>90000</v>
      </c>
      <c r="D26" s="319"/>
      <c r="E26" s="204"/>
      <c r="F26" s="205"/>
      <c r="G26" s="205"/>
      <c r="H26" s="206"/>
    </row>
    <row r="27" spans="1:8" s="207" customFormat="1" ht="20.25" customHeight="1" x14ac:dyDescent="0.3">
      <c r="A27" s="318" t="s">
        <v>455</v>
      </c>
      <c r="B27" s="226">
        <v>341248</v>
      </c>
      <c r="C27" s="226">
        <v>392416</v>
      </c>
      <c r="D27" s="1329">
        <v>127</v>
      </c>
      <c r="E27" s="204"/>
      <c r="F27" s="205"/>
      <c r="G27" s="205"/>
      <c r="H27" s="206"/>
    </row>
    <row r="28" spans="1:8" s="207" customFormat="1" ht="20.25" customHeight="1" x14ac:dyDescent="0.25">
      <c r="A28" s="318" t="s">
        <v>425</v>
      </c>
      <c r="B28" s="226">
        <v>1781</v>
      </c>
      <c r="C28" s="226">
        <v>1781</v>
      </c>
      <c r="D28" s="319"/>
      <c r="E28" s="204"/>
      <c r="F28" s="205"/>
      <c r="G28" s="205"/>
      <c r="H28" s="206"/>
    </row>
    <row r="29" spans="1:8" s="207" customFormat="1" ht="17.25" customHeight="1" x14ac:dyDescent="0.25">
      <c r="A29" s="1192" t="s">
        <v>651</v>
      </c>
      <c r="B29" s="226">
        <v>8415</v>
      </c>
      <c r="C29" s="226">
        <v>8415</v>
      </c>
      <c r="D29" s="319"/>
      <c r="E29" s="204"/>
      <c r="F29" s="205"/>
      <c r="G29" s="205"/>
      <c r="H29" s="206"/>
    </row>
    <row r="30" spans="1:8" s="207" customFormat="1" ht="21" customHeight="1" x14ac:dyDescent="0.25">
      <c r="A30" s="318" t="s">
        <v>423</v>
      </c>
      <c r="B30" s="226">
        <v>273</v>
      </c>
      <c r="C30" s="226">
        <v>273</v>
      </c>
      <c r="D30" s="319"/>
      <c r="E30" s="204"/>
      <c r="F30" s="205"/>
      <c r="G30" s="205"/>
      <c r="H30" s="206"/>
    </row>
    <row r="31" spans="1:8" s="207" customFormat="1" ht="17.25" customHeight="1" x14ac:dyDescent="0.25">
      <c r="A31" s="318" t="s">
        <v>424</v>
      </c>
      <c r="B31" s="226">
        <v>131131</v>
      </c>
      <c r="C31" s="226">
        <v>104141</v>
      </c>
      <c r="D31" s="319"/>
      <c r="E31" s="204"/>
      <c r="F31" s="205"/>
      <c r="G31" s="205"/>
      <c r="H31" s="206"/>
    </row>
    <row r="32" spans="1:8" s="207" customFormat="1" ht="17.25" customHeight="1" x14ac:dyDescent="0.25">
      <c r="A32" s="1192" t="s">
        <v>648</v>
      </c>
      <c r="B32" s="226">
        <v>3000</v>
      </c>
      <c r="C32" s="226">
        <v>3000</v>
      </c>
      <c r="D32" s="319"/>
      <c r="E32" s="204"/>
      <c r="F32" s="205"/>
      <c r="G32" s="205"/>
      <c r="H32" s="206"/>
    </row>
    <row r="33" spans="1:8" s="207" customFormat="1" ht="17.25" customHeight="1" x14ac:dyDescent="0.3">
      <c r="A33" s="1192" t="s">
        <v>649</v>
      </c>
      <c r="B33" s="226">
        <v>4491</v>
      </c>
      <c r="C33" s="226">
        <v>4491</v>
      </c>
      <c r="D33" s="1329">
        <v>2032</v>
      </c>
      <c r="E33" s="204"/>
      <c r="F33" s="205"/>
      <c r="G33" s="205"/>
      <c r="H33" s="206"/>
    </row>
    <row r="34" spans="1:8" s="207" customFormat="1" ht="17.25" customHeight="1" x14ac:dyDescent="0.3">
      <c r="A34" s="1192" t="s">
        <v>650</v>
      </c>
      <c r="B34" s="226">
        <v>2035</v>
      </c>
      <c r="C34" s="226">
        <v>2035</v>
      </c>
      <c r="D34" s="1329">
        <v>864</v>
      </c>
      <c r="E34" s="204"/>
      <c r="F34" s="205"/>
      <c r="G34" s="205"/>
      <c r="H34" s="206"/>
    </row>
    <row r="35" spans="1:8" s="207" customFormat="1" ht="17.25" customHeight="1" x14ac:dyDescent="0.25">
      <c r="A35" s="318" t="s">
        <v>717</v>
      </c>
      <c r="B35" s="226">
        <f>700+6000</f>
        <v>6700</v>
      </c>
      <c r="C35" s="226">
        <v>6700</v>
      </c>
      <c r="D35" s="319"/>
      <c r="E35" s="204"/>
      <c r="F35" s="205"/>
      <c r="G35" s="205"/>
      <c r="H35" s="206"/>
    </row>
    <row r="36" spans="1:8" s="207" customFormat="1" ht="17.25" customHeight="1" x14ac:dyDescent="0.25">
      <c r="A36" s="318" t="s">
        <v>671</v>
      </c>
      <c r="B36" s="226">
        <v>132100</v>
      </c>
      <c r="C36" s="226">
        <v>127920</v>
      </c>
      <c r="D36" s="319"/>
      <c r="E36" s="204"/>
      <c r="F36" s="205"/>
      <c r="G36" s="205"/>
      <c r="H36" s="206"/>
    </row>
    <row r="37" spans="1:8" s="207" customFormat="1" ht="17.25" customHeight="1" x14ac:dyDescent="0.25">
      <c r="A37" s="1192" t="s">
        <v>672</v>
      </c>
      <c r="B37" s="226">
        <v>4000</v>
      </c>
      <c r="C37" s="226">
        <v>4000</v>
      </c>
      <c r="D37" s="319"/>
      <c r="E37" s="204"/>
      <c r="F37" s="205"/>
      <c r="G37" s="205"/>
      <c r="H37" s="206"/>
    </row>
    <row r="38" spans="1:8" s="207" customFormat="1" ht="19.5" customHeight="1" x14ac:dyDescent="0.25">
      <c r="A38" s="318" t="s">
        <v>458</v>
      </c>
      <c r="B38" s="226">
        <v>1517</v>
      </c>
      <c r="C38" s="226">
        <v>1517</v>
      </c>
      <c r="D38" s="319"/>
      <c r="E38" s="204"/>
      <c r="F38" s="205"/>
      <c r="G38" s="205"/>
      <c r="H38" s="206"/>
    </row>
    <row r="39" spans="1:8" s="207" customFormat="1" ht="39.75" customHeight="1" x14ac:dyDescent="0.25">
      <c r="A39" s="1192" t="s">
        <v>673</v>
      </c>
      <c r="B39" s="226">
        <v>14667</v>
      </c>
      <c r="C39" s="226">
        <v>15027</v>
      </c>
      <c r="D39" s="319"/>
      <c r="E39" s="204"/>
      <c r="F39" s="205"/>
      <c r="G39" s="205"/>
      <c r="H39" s="206"/>
    </row>
    <row r="40" spans="1:8" s="207" customFormat="1" ht="15" x14ac:dyDescent="0.25">
      <c r="A40" s="1178" t="s">
        <v>1123</v>
      </c>
      <c r="B40" s="226"/>
      <c r="C40" s="226"/>
      <c r="D40" s="319">
        <v>18504</v>
      </c>
      <c r="E40" s="204"/>
      <c r="F40" s="205"/>
      <c r="G40" s="205"/>
      <c r="H40" s="206"/>
    </row>
    <row r="41" spans="1:8" s="207" customFormat="1" ht="15" x14ac:dyDescent="0.25">
      <c r="A41" s="1192" t="s">
        <v>1124</v>
      </c>
      <c r="B41" s="226"/>
      <c r="C41" s="226"/>
      <c r="D41" s="319">
        <v>6466</v>
      </c>
      <c r="E41" s="204"/>
      <c r="F41" s="205"/>
      <c r="G41" s="205"/>
      <c r="H41" s="206"/>
    </row>
    <row r="42" spans="1:8" s="207" customFormat="1" ht="15" x14ac:dyDescent="0.25">
      <c r="A42" s="1179" t="s">
        <v>1125</v>
      </c>
      <c r="B42" s="226"/>
      <c r="C42" s="226"/>
      <c r="D42" s="319">
        <v>2000</v>
      </c>
      <c r="E42" s="204"/>
      <c r="F42" s="205"/>
      <c r="G42" s="205"/>
      <c r="H42" s="206"/>
    </row>
    <row r="43" spans="1:8" s="207" customFormat="1" ht="30" x14ac:dyDescent="0.25">
      <c r="A43" s="1180" t="s">
        <v>1198</v>
      </c>
      <c r="B43" s="226"/>
      <c r="C43" s="226"/>
      <c r="D43" s="319">
        <v>245340</v>
      </c>
      <c r="E43" s="204"/>
      <c r="F43" s="205"/>
      <c r="G43" s="205"/>
      <c r="H43" s="206"/>
    </row>
    <row r="44" spans="1:8" s="207" customFormat="1" ht="15" x14ac:dyDescent="0.25">
      <c r="A44" s="1180" t="s">
        <v>1126</v>
      </c>
      <c r="B44" s="226"/>
      <c r="C44" s="226"/>
      <c r="D44" s="319">
        <v>83000</v>
      </c>
      <c r="E44" s="204"/>
      <c r="F44" s="205"/>
      <c r="G44" s="205"/>
      <c r="H44" s="206"/>
    </row>
    <row r="45" spans="1:8" s="207" customFormat="1" ht="105" x14ac:dyDescent="0.25">
      <c r="A45" s="1191" t="s">
        <v>0</v>
      </c>
      <c r="B45" s="226">
        <v>130000</v>
      </c>
      <c r="C45" s="226">
        <v>128046</v>
      </c>
      <c r="D45" s="319">
        <f>63747+86705</f>
        <v>150452</v>
      </c>
      <c r="E45" s="204"/>
      <c r="F45" s="205"/>
      <c r="G45" s="205"/>
      <c r="H45" s="206"/>
    </row>
    <row r="46" spans="1:8" s="207" customFormat="1" ht="30.6" x14ac:dyDescent="0.3">
      <c r="A46" s="317" t="s">
        <v>725</v>
      </c>
      <c r="B46" s="316">
        <v>3000</v>
      </c>
      <c r="C46" s="226">
        <v>3000</v>
      </c>
      <c r="D46" s="1330">
        <v>2853</v>
      </c>
      <c r="E46" s="204"/>
      <c r="F46" s="205"/>
      <c r="G46" s="205"/>
      <c r="H46" s="206"/>
    </row>
    <row r="47" spans="1:8" s="207" customFormat="1" ht="16.5" customHeight="1" x14ac:dyDescent="0.3">
      <c r="A47" s="320" t="s">
        <v>726</v>
      </c>
      <c r="B47" s="316">
        <v>3000</v>
      </c>
      <c r="C47" s="226">
        <v>3000</v>
      </c>
      <c r="D47" s="1330">
        <v>3000</v>
      </c>
      <c r="E47" s="204"/>
      <c r="F47" s="205"/>
      <c r="G47" s="205"/>
      <c r="H47" s="206"/>
    </row>
    <row r="48" spans="1:8" s="207" customFormat="1" ht="30.75" customHeight="1" x14ac:dyDescent="0.3">
      <c r="A48" s="320" t="s">
        <v>729</v>
      </c>
      <c r="B48" s="316">
        <v>10000</v>
      </c>
      <c r="C48" s="226">
        <v>10000</v>
      </c>
      <c r="D48" s="1330">
        <v>664</v>
      </c>
      <c r="E48" s="204"/>
      <c r="F48" s="205"/>
      <c r="G48" s="205"/>
      <c r="H48" s="206"/>
    </row>
    <row r="49" spans="1:8" s="207" customFormat="1" ht="16.5" customHeight="1" x14ac:dyDescent="0.3">
      <c r="A49" s="320" t="s">
        <v>730</v>
      </c>
      <c r="B49" s="316">
        <v>6000</v>
      </c>
      <c r="C49" s="226">
        <v>5352</v>
      </c>
      <c r="D49" s="1330">
        <v>2400</v>
      </c>
      <c r="E49" s="204"/>
      <c r="F49" s="205"/>
      <c r="G49" s="205"/>
      <c r="H49" s="206"/>
    </row>
    <row r="50" spans="1:8" s="207" customFormat="1" ht="16.5" customHeight="1" x14ac:dyDescent="0.3">
      <c r="A50" s="320" t="s">
        <v>30</v>
      </c>
      <c r="B50" s="316"/>
      <c r="C50" s="226">
        <v>370</v>
      </c>
      <c r="D50" s="1330">
        <v>370</v>
      </c>
      <c r="E50" s="204"/>
      <c r="F50" s="205"/>
      <c r="G50" s="205"/>
      <c r="H50" s="206"/>
    </row>
    <row r="51" spans="1:8" s="207" customFormat="1" ht="15.75" customHeight="1" x14ac:dyDescent="0.3">
      <c r="A51" s="320" t="s">
        <v>792</v>
      </c>
      <c r="B51" s="316"/>
      <c r="C51" s="226">
        <v>1745</v>
      </c>
      <c r="D51" s="1330">
        <v>709</v>
      </c>
      <c r="E51" s="204"/>
      <c r="F51" s="205"/>
      <c r="G51" s="205"/>
      <c r="H51" s="206"/>
    </row>
    <row r="52" spans="1:8" s="207" customFormat="1" ht="16.5" customHeight="1" x14ac:dyDescent="0.3">
      <c r="A52" s="320" t="s">
        <v>778</v>
      </c>
      <c r="B52" s="316"/>
      <c r="C52" s="226">
        <v>5080</v>
      </c>
      <c r="D52" s="1330">
        <v>5080</v>
      </c>
      <c r="E52" s="204"/>
      <c r="F52" s="205"/>
      <c r="G52" s="205"/>
      <c r="H52" s="206"/>
    </row>
    <row r="53" spans="1:8" s="207" customFormat="1" ht="16.5" customHeight="1" x14ac:dyDescent="0.3">
      <c r="A53" s="320" t="s">
        <v>779</v>
      </c>
      <c r="B53" s="316"/>
      <c r="C53" s="226">
        <v>9525</v>
      </c>
      <c r="D53" s="1330">
        <v>9525</v>
      </c>
      <c r="E53" s="204"/>
      <c r="F53" s="205"/>
      <c r="G53" s="205"/>
      <c r="H53" s="206"/>
    </row>
    <row r="54" spans="1:8" s="207" customFormat="1" ht="16.5" customHeight="1" x14ac:dyDescent="0.3">
      <c r="A54" s="320" t="s">
        <v>1222</v>
      </c>
      <c r="B54" s="316"/>
      <c r="C54" s="226">
        <v>300</v>
      </c>
      <c r="D54" s="1330">
        <v>73</v>
      </c>
      <c r="E54" s="204"/>
      <c r="F54" s="205"/>
      <c r="G54" s="205"/>
      <c r="H54" s="206"/>
    </row>
    <row r="55" spans="1:8" s="207" customFormat="1" ht="27.6" x14ac:dyDescent="0.25">
      <c r="A55" s="320" t="s">
        <v>795</v>
      </c>
      <c r="B55" s="316"/>
      <c r="C55" s="226">
        <v>5000</v>
      </c>
      <c r="D55" s="687">
        <v>4902</v>
      </c>
      <c r="E55" s="204"/>
      <c r="F55" s="205"/>
      <c r="G55" s="205"/>
      <c r="H55" s="206"/>
    </row>
    <row r="56" spans="1:8" s="207" customFormat="1" ht="16.5" customHeight="1" x14ac:dyDescent="0.25">
      <c r="A56" s="320" t="s">
        <v>796</v>
      </c>
      <c r="B56" s="316"/>
      <c r="C56" s="226">
        <v>381</v>
      </c>
      <c r="D56" s="687">
        <v>381</v>
      </c>
      <c r="E56" s="204"/>
      <c r="F56" s="205"/>
      <c r="G56" s="205"/>
      <c r="H56" s="206"/>
    </row>
    <row r="57" spans="1:8" s="207" customFormat="1" ht="24" customHeight="1" thickBot="1" x14ac:dyDescent="0.35">
      <c r="A57" s="321" t="s">
        <v>442</v>
      </c>
      <c r="B57" s="322">
        <f>SUM(B3:B56)</f>
        <v>1283760</v>
      </c>
      <c r="C57" s="322">
        <f>SUM(C3:C56)</f>
        <v>1341178</v>
      </c>
      <c r="D57" s="323">
        <f>SUM(D3:D56)</f>
        <v>573044</v>
      </c>
      <c r="E57" s="198">
        <f>544469-D57</f>
        <v>-28575</v>
      </c>
      <c r="F57" s="205"/>
      <c r="G57" s="205"/>
      <c r="H57" s="206"/>
    </row>
    <row r="58" spans="1:8" s="207" customFormat="1" ht="42" customHeight="1" thickBot="1" x14ac:dyDescent="0.3">
      <c r="A58" s="1181" t="s">
        <v>208</v>
      </c>
      <c r="B58" s="1182" t="s">
        <v>749</v>
      </c>
      <c r="C58" s="1183" t="s">
        <v>1077</v>
      </c>
      <c r="D58" s="1182" t="s">
        <v>1078</v>
      </c>
      <c r="E58" s="198"/>
      <c r="F58" s="205"/>
      <c r="G58" s="205"/>
      <c r="H58" s="206"/>
    </row>
    <row r="59" spans="1:8" s="207" customFormat="1" ht="24" customHeight="1" x14ac:dyDescent="0.3">
      <c r="A59" s="1415" t="s">
        <v>1275</v>
      </c>
      <c r="B59" s="1414"/>
      <c r="C59" s="1413"/>
      <c r="D59" s="1412"/>
      <c r="E59" s="198"/>
      <c r="F59" s="205"/>
      <c r="G59" s="205"/>
      <c r="H59" s="206"/>
    </row>
    <row r="60" spans="1:8" s="207" customFormat="1" ht="18" customHeight="1" x14ac:dyDescent="0.25">
      <c r="A60" s="313" t="s">
        <v>443</v>
      </c>
      <c r="B60" s="314">
        <v>15000</v>
      </c>
      <c r="C60" s="523">
        <v>2580</v>
      </c>
      <c r="D60" s="687">
        <v>25000</v>
      </c>
      <c r="E60" s="204"/>
      <c r="F60" s="205"/>
      <c r="G60" s="205"/>
      <c r="H60" s="206"/>
    </row>
    <row r="61" spans="1:8" s="207" customFormat="1" ht="18" customHeight="1" x14ac:dyDescent="0.25">
      <c r="A61" s="732" t="s">
        <v>1223</v>
      </c>
      <c r="B61" s="315"/>
      <c r="C61" s="523"/>
      <c r="D61" s="687">
        <f>120000+5000</f>
        <v>125000</v>
      </c>
      <c r="E61" s="204"/>
      <c r="F61" s="205"/>
      <c r="G61" s="205"/>
      <c r="H61" s="206"/>
    </row>
    <row r="62" spans="1:8" s="207" customFormat="1" ht="18" customHeight="1" x14ac:dyDescent="0.25">
      <c r="A62" s="732" t="s">
        <v>1273</v>
      </c>
      <c r="B62" s="315"/>
      <c r="C62" s="523"/>
      <c r="D62" s="687">
        <v>60000</v>
      </c>
      <c r="E62" s="204"/>
      <c r="F62" s="205"/>
      <c r="G62" s="205"/>
      <c r="H62" s="206"/>
    </row>
    <row r="63" spans="1:8" s="207" customFormat="1" ht="18" customHeight="1" x14ac:dyDescent="0.25">
      <c r="A63" s="732" t="s">
        <v>1224</v>
      </c>
      <c r="B63" s="315"/>
      <c r="C63" s="523"/>
      <c r="D63" s="687">
        <v>500</v>
      </c>
      <c r="E63" s="204"/>
      <c r="F63" s="205"/>
      <c r="G63" s="205"/>
      <c r="H63" s="206"/>
    </row>
    <row r="64" spans="1:8" s="207" customFormat="1" ht="18" customHeight="1" x14ac:dyDescent="0.25">
      <c r="A64" s="732" t="s">
        <v>798</v>
      </c>
      <c r="B64" s="315"/>
      <c r="C64" s="523">
        <v>570</v>
      </c>
      <c r="D64" s="687"/>
      <c r="E64" s="204"/>
      <c r="F64" s="205"/>
      <c r="G64" s="205"/>
      <c r="H64" s="206"/>
    </row>
    <row r="65" spans="1:8" s="207" customFormat="1" ht="18" customHeight="1" x14ac:dyDescent="0.25">
      <c r="A65" s="732" t="s">
        <v>1226</v>
      </c>
      <c r="B65" s="315"/>
      <c r="C65" s="523"/>
      <c r="D65" s="687">
        <v>1000</v>
      </c>
      <c r="E65" s="204"/>
      <c r="F65" s="205"/>
      <c r="G65" s="205"/>
      <c r="H65" s="206"/>
    </row>
    <row r="66" spans="1:8" s="207" customFormat="1" ht="15" x14ac:dyDescent="0.25">
      <c r="A66" s="317" t="s">
        <v>1227</v>
      </c>
      <c r="B66" s="315"/>
      <c r="C66" s="523"/>
      <c r="D66" s="687">
        <v>2000</v>
      </c>
      <c r="E66" s="204"/>
      <c r="F66" s="205"/>
      <c r="G66" s="205"/>
      <c r="H66" s="206"/>
    </row>
    <row r="67" spans="1:8" s="207" customFormat="1" ht="15" x14ac:dyDescent="0.25">
      <c r="A67" s="317" t="s">
        <v>1228</v>
      </c>
      <c r="B67" s="315"/>
      <c r="C67" s="523"/>
      <c r="D67" s="687">
        <v>3000</v>
      </c>
      <c r="E67" s="204"/>
      <c r="F67" s="205"/>
      <c r="G67" s="205"/>
      <c r="H67" s="206"/>
    </row>
    <row r="68" spans="1:8" s="207" customFormat="1" ht="15" x14ac:dyDescent="0.25">
      <c r="A68" s="317" t="s">
        <v>1229</v>
      </c>
      <c r="B68" s="315"/>
      <c r="C68" s="523"/>
      <c r="D68" s="687">
        <v>3000</v>
      </c>
      <c r="E68" s="204"/>
      <c r="F68" s="205"/>
      <c r="G68" s="205"/>
      <c r="H68" s="206"/>
    </row>
    <row r="69" spans="1:8" s="207" customFormat="1" ht="16.5" customHeight="1" x14ac:dyDescent="0.25">
      <c r="A69" s="320" t="s">
        <v>718</v>
      </c>
      <c r="B69" s="316">
        <v>2000</v>
      </c>
      <c r="C69" s="226">
        <v>2000</v>
      </c>
      <c r="D69" s="687"/>
      <c r="E69" s="204"/>
      <c r="F69" s="205"/>
      <c r="G69" s="205"/>
      <c r="H69" s="206"/>
    </row>
    <row r="70" spans="1:8" s="207" customFormat="1" ht="16.5" customHeight="1" x14ac:dyDescent="0.25">
      <c r="A70" s="320" t="s">
        <v>1230</v>
      </c>
      <c r="B70" s="316"/>
      <c r="C70" s="226"/>
      <c r="D70" s="687">
        <v>2000</v>
      </c>
      <c r="E70" s="204"/>
      <c r="F70" s="205"/>
      <c r="G70" s="205"/>
      <c r="H70" s="206"/>
    </row>
    <row r="71" spans="1:8" s="207" customFormat="1" ht="16.5" customHeight="1" x14ac:dyDescent="0.25">
      <c r="A71" s="320" t="s">
        <v>719</v>
      </c>
      <c r="B71" s="316">
        <v>2000</v>
      </c>
      <c r="C71" s="226">
        <v>2000</v>
      </c>
      <c r="D71" s="687"/>
      <c r="E71" s="204"/>
      <c r="F71" s="205"/>
      <c r="G71" s="205"/>
      <c r="H71" s="206"/>
    </row>
    <row r="72" spans="1:8" s="207" customFormat="1" ht="16.5" customHeight="1" x14ac:dyDescent="0.25">
      <c r="A72" s="320" t="s">
        <v>1231</v>
      </c>
      <c r="B72" s="316">
        <v>15000</v>
      </c>
      <c r="C72" s="226">
        <v>0</v>
      </c>
      <c r="D72" s="687">
        <v>15000</v>
      </c>
      <c r="E72" s="204"/>
      <c r="F72" s="205"/>
      <c r="G72" s="205"/>
      <c r="H72" s="206"/>
    </row>
    <row r="73" spans="1:8" s="207" customFormat="1" ht="16.5" customHeight="1" x14ac:dyDescent="0.25">
      <c r="A73" s="320" t="s">
        <v>720</v>
      </c>
      <c r="B73" s="316">
        <v>5000</v>
      </c>
      <c r="C73" s="226">
        <v>5000</v>
      </c>
      <c r="D73" s="687"/>
      <c r="E73" s="204"/>
      <c r="F73" s="205"/>
      <c r="G73" s="205"/>
      <c r="H73" s="206"/>
    </row>
    <row r="74" spans="1:8" s="207" customFormat="1" ht="16.5" customHeight="1" x14ac:dyDescent="0.25">
      <c r="A74" s="320" t="s">
        <v>721</v>
      </c>
      <c r="B74" s="316">
        <v>4000</v>
      </c>
      <c r="C74" s="226">
        <v>4000</v>
      </c>
      <c r="D74" s="687">
        <v>4000</v>
      </c>
      <c r="E74" s="204"/>
      <c r="F74" s="205"/>
      <c r="G74" s="205"/>
      <c r="H74" s="206"/>
    </row>
    <row r="75" spans="1:8" s="207" customFormat="1" ht="16.5" customHeight="1" x14ac:dyDescent="0.25">
      <c r="A75" s="320" t="s">
        <v>722</v>
      </c>
      <c r="B75" s="316">
        <v>2000</v>
      </c>
      <c r="C75" s="226">
        <v>2000</v>
      </c>
      <c r="D75" s="687"/>
      <c r="E75" s="204"/>
      <c r="F75" s="205"/>
      <c r="G75" s="205"/>
      <c r="H75" s="206"/>
    </row>
    <row r="76" spans="1:8" s="207" customFormat="1" ht="16.5" customHeight="1" x14ac:dyDescent="0.25">
      <c r="A76" s="320" t="s">
        <v>1225</v>
      </c>
      <c r="B76" s="316">
        <v>5000</v>
      </c>
      <c r="C76" s="226">
        <v>700</v>
      </c>
      <c r="D76" s="687">
        <v>1000</v>
      </c>
      <c r="E76" s="204"/>
      <c r="F76" s="205"/>
      <c r="G76" s="205"/>
      <c r="H76" s="206"/>
    </row>
    <row r="77" spans="1:8" s="207" customFormat="1" ht="16.5" customHeight="1" x14ac:dyDescent="0.25">
      <c r="A77" s="320" t="s">
        <v>723</v>
      </c>
      <c r="B77" s="316">
        <v>4000</v>
      </c>
      <c r="C77" s="226"/>
      <c r="D77" s="687">
        <v>11000</v>
      </c>
      <c r="E77" s="204"/>
      <c r="F77" s="205"/>
      <c r="G77" s="205"/>
      <c r="H77" s="206"/>
    </row>
    <row r="78" spans="1:8" s="207" customFormat="1" ht="16.5" customHeight="1" x14ac:dyDescent="0.25">
      <c r="A78" s="320" t="s">
        <v>724</v>
      </c>
      <c r="B78" s="316">
        <v>2000</v>
      </c>
      <c r="C78" s="226">
        <v>2000</v>
      </c>
      <c r="D78" s="687">
        <v>3000</v>
      </c>
      <c r="E78" s="204"/>
      <c r="F78" s="205"/>
      <c r="G78" s="205"/>
      <c r="H78" s="206"/>
    </row>
    <row r="79" spans="1:8" s="207" customFormat="1" ht="16.5" customHeight="1" x14ac:dyDescent="0.25">
      <c r="A79" s="320" t="s">
        <v>1232</v>
      </c>
      <c r="B79" s="316">
        <v>2000</v>
      </c>
      <c r="C79" s="226">
        <v>2000</v>
      </c>
      <c r="D79" s="687">
        <v>3000</v>
      </c>
      <c r="E79" s="204"/>
      <c r="F79" s="205"/>
      <c r="G79" s="205"/>
      <c r="H79" s="206"/>
    </row>
    <row r="80" spans="1:8" s="207" customFormat="1" ht="16.5" customHeight="1" x14ac:dyDescent="0.25">
      <c r="A80" s="320" t="s">
        <v>727</v>
      </c>
      <c r="B80" s="316">
        <v>5000</v>
      </c>
      <c r="C80" s="226">
        <v>5000</v>
      </c>
      <c r="D80" s="687">
        <v>6000</v>
      </c>
      <c r="E80" s="204"/>
      <c r="F80" s="205"/>
      <c r="G80" s="205"/>
      <c r="H80" s="206"/>
    </row>
    <row r="81" spans="1:8" s="207" customFormat="1" ht="16.5" customHeight="1" x14ac:dyDescent="0.25">
      <c r="A81" s="320" t="s">
        <v>728</v>
      </c>
      <c r="B81" s="316">
        <v>2000</v>
      </c>
      <c r="C81" s="226">
        <v>2000</v>
      </c>
      <c r="D81" s="687">
        <v>15000</v>
      </c>
      <c r="E81" s="204"/>
      <c r="F81" s="205"/>
      <c r="G81" s="205"/>
      <c r="H81" s="206"/>
    </row>
    <row r="82" spans="1:8" s="207" customFormat="1" ht="16.5" customHeight="1" x14ac:dyDescent="0.25">
      <c r="A82" s="320" t="s">
        <v>731</v>
      </c>
      <c r="B82" s="316">
        <v>3500</v>
      </c>
      <c r="C82" s="226">
        <v>3500</v>
      </c>
      <c r="D82" s="687"/>
      <c r="E82" s="204"/>
      <c r="F82" s="205"/>
      <c r="G82" s="205"/>
      <c r="H82" s="206"/>
    </row>
    <row r="83" spans="1:8" s="207" customFormat="1" ht="16.5" customHeight="1" x14ac:dyDescent="0.25">
      <c r="A83" s="320" t="s">
        <v>732</v>
      </c>
      <c r="B83" s="316">
        <v>2000</v>
      </c>
      <c r="C83" s="226"/>
      <c r="D83" s="687">
        <v>4000</v>
      </c>
      <c r="E83" s="204"/>
      <c r="F83" s="205"/>
      <c r="G83" s="205"/>
      <c r="H83" s="206"/>
    </row>
    <row r="84" spans="1:8" s="207" customFormat="1" ht="16.5" customHeight="1" x14ac:dyDescent="0.25">
      <c r="A84" s="320" t="s">
        <v>1276</v>
      </c>
      <c r="B84" s="316"/>
      <c r="C84" s="226"/>
      <c r="D84" s="687">
        <v>8000</v>
      </c>
      <c r="E84" s="204"/>
      <c r="F84" s="205"/>
      <c r="G84" s="205"/>
      <c r="H84" s="206"/>
    </row>
    <row r="85" spans="1:8" s="207" customFormat="1" ht="16.5" customHeight="1" x14ac:dyDescent="0.25">
      <c r="A85" s="320" t="s">
        <v>1233</v>
      </c>
      <c r="B85" s="316"/>
      <c r="C85" s="226"/>
      <c r="D85" s="687">
        <v>15000</v>
      </c>
      <c r="E85" s="204"/>
      <c r="F85" s="205"/>
      <c r="G85" s="205"/>
      <c r="H85" s="206"/>
    </row>
    <row r="86" spans="1:8" s="207" customFormat="1" ht="16.5" customHeight="1" x14ac:dyDescent="0.25">
      <c r="A86" s="320" t="s">
        <v>1234</v>
      </c>
      <c r="B86" s="316"/>
      <c r="C86" s="226"/>
      <c r="D86" s="687">
        <v>15000</v>
      </c>
      <c r="E86" s="204"/>
      <c r="F86" s="205"/>
      <c r="G86" s="205"/>
      <c r="H86" s="206"/>
    </row>
    <row r="87" spans="1:8" s="207" customFormat="1" ht="16.5" customHeight="1" x14ac:dyDescent="0.25">
      <c r="A87" s="320" t="s">
        <v>1235</v>
      </c>
      <c r="B87" s="316"/>
      <c r="C87" s="226"/>
      <c r="D87" s="687">
        <v>30000</v>
      </c>
      <c r="E87" s="204"/>
      <c r="F87" s="205"/>
      <c r="G87" s="205"/>
      <c r="H87" s="206"/>
    </row>
    <row r="88" spans="1:8" s="207" customFormat="1" ht="16.5" customHeight="1" x14ac:dyDescent="0.25">
      <c r="A88" s="320" t="s">
        <v>1236</v>
      </c>
      <c r="B88" s="316"/>
      <c r="C88" s="226"/>
      <c r="D88" s="687">
        <v>400</v>
      </c>
      <c r="E88" s="204"/>
      <c r="F88" s="205"/>
      <c r="G88" s="205"/>
      <c r="H88" s="206"/>
    </row>
    <row r="89" spans="1:8" s="207" customFormat="1" ht="16.5" customHeight="1" x14ac:dyDescent="0.25">
      <c r="A89" s="320" t="s">
        <v>1237</v>
      </c>
      <c r="B89" s="316"/>
      <c r="C89" s="226"/>
      <c r="D89" s="687">
        <v>8890</v>
      </c>
      <c r="E89" s="204"/>
      <c r="F89" s="205"/>
      <c r="G89" s="205"/>
      <c r="H89" s="206"/>
    </row>
    <row r="90" spans="1:8" s="207" customFormat="1" ht="16.5" customHeight="1" x14ac:dyDescent="0.25">
      <c r="A90" s="320" t="s">
        <v>1238</v>
      </c>
      <c r="B90" s="316"/>
      <c r="C90" s="226"/>
      <c r="D90" s="687">
        <f>150000-5000</f>
        <v>145000</v>
      </c>
      <c r="E90" s="204"/>
      <c r="F90" s="205"/>
      <c r="G90" s="205"/>
      <c r="H90" s="206"/>
    </row>
    <row r="91" spans="1:8" s="207" customFormat="1" ht="16.5" customHeight="1" x14ac:dyDescent="0.25">
      <c r="A91" s="320" t="s">
        <v>1239</v>
      </c>
      <c r="B91" s="316"/>
      <c r="C91" s="226"/>
      <c r="D91" s="687">
        <v>40000</v>
      </c>
      <c r="E91" s="204"/>
      <c r="F91" s="205"/>
      <c r="G91" s="205"/>
      <c r="H91" s="206"/>
    </row>
    <row r="92" spans="1:8" s="207" customFormat="1" ht="16.5" customHeight="1" x14ac:dyDescent="0.25">
      <c r="A92" s="320" t="s">
        <v>733</v>
      </c>
      <c r="B92" s="316">
        <v>10000</v>
      </c>
      <c r="C92" s="226"/>
      <c r="D92" s="687"/>
      <c r="E92" s="204"/>
      <c r="F92" s="205"/>
      <c r="G92" s="205"/>
      <c r="H92" s="206"/>
    </row>
    <row r="93" spans="1:8" s="207" customFormat="1" ht="16.5" customHeight="1" x14ac:dyDescent="0.25">
      <c r="A93" s="320" t="s">
        <v>15</v>
      </c>
      <c r="B93" s="316"/>
      <c r="C93" s="226">
        <v>900</v>
      </c>
      <c r="D93" s="687"/>
      <c r="E93" s="204"/>
      <c r="F93" s="205"/>
      <c r="G93" s="205"/>
      <c r="H93" s="206"/>
    </row>
    <row r="94" spans="1:8" s="207" customFormat="1" ht="16.5" customHeight="1" x14ac:dyDescent="0.25">
      <c r="A94" s="320" t="s">
        <v>16</v>
      </c>
      <c r="B94" s="316"/>
      <c r="C94" s="226">
        <v>167</v>
      </c>
      <c r="D94" s="687"/>
      <c r="E94" s="204"/>
      <c r="F94" s="205"/>
      <c r="G94" s="205"/>
      <c r="H94" s="206"/>
    </row>
    <row r="95" spans="1:8" s="207" customFormat="1" ht="16.5" customHeight="1" x14ac:dyDescent="0.25">
      <c r="A95" s="320" t="s">
        <v>17</v>
      </c>
      <c r="B95" s="316"/>
      <c r="C95" s="226">
        <v>1100</v>
      </c>
      <c r="D95" s="687"/>
      <c r="E95" s="204"/>
      <c r="F95" s="205"/>
      <c r="G95" s="205"/>
      <c r="H95" s="206"/>
    </row>
    <row r="96" spans="1:8" s="207" customFormat="1" ht="16.5" customHeight="1" x14ac:dyDescent="0.25">
      <c r="A96" s="320" t="s">
        <v>18</v>
      </c>
      <c r="B96" s="316"/>
      <c r="C96" s="226">
        <v>711</v>
      </c>
      <c r="D96" s="687"/>
      <c r="E96" s="204"/>
      <c r="F96" s="205"/>
      <c r="G96" s="205"/>
      <c r="H96" s="206"/>
    </row>
    <row r="97" spans="1:8" s="207" customFormat="1" ht="16.5" customHeight="1" x14ac:dyDescent="0.25">
      <c r="A97" s="320" t="s">
        <v>19</v>
      </c>
      <c r="B97" s="316"/>
      <c r="C97" s="226">
        <v>127</v>
      </c>
      <c r="D97" s="687"/>
      <c r="E97" s="204"/>
      <c r="F97" s="205"/>
      <c r="G97" s="205"/>
      <c r="H97" s="206"/>
    </row>
    <row r="98" spans="1:8" s="207" customFormat="1" ht="16.5" customHeight="1" x14ac:dyDescent="0.25">
      <c r="A98" s="320" t="s">
        <v>26</v>
      </c>
      <c r="B98" s="316"/>
      <c r="C98" s="226">
        <v>500</v>
      </c>
      <c r="D98" s="687"/>
      <c r="E98" s="204"/>
      <c r="F98" s="205"/>
      <c r="G98" s="205"/>
      <c r="H98" s="206"/>
    </row>
    <row r="99" spans="1:8" s="207" customFormat="1" ht="16.5" customHeight="1" x14ac:dyDescent="0.25">
      <c r="A99" s="320" t="s">
        <v>29</v>
      </c>
      <c r="B99" s="316"/>
      <c r="C99" s="226">
        <v>1200</v>
      </c>
      <c r="D99" s="687"/>
      <c r="E99" s="204"/>
      <c r="F99" s="205"/>
      <c r="G99" s="205"/>
      <c r="H99" s="206"/>
    </row>
    <row r="100" spans="1:8" s="207" customFormat="1" ht="16.5" customHeight="1" x14ac:dyDescent="0.25">
      <c r="A100" s="320" t="s">
        <v>27</v>
      </c>
      <c r="B100" s="316"/>
      <c r="C100" s="226">
        <v>1200</v>
      </c>
      <c r="D100" s="687"/>
      <c r="E100" s="204"/>
      <c r="F100" s="205"/>
      <c r="G100" s="205"/>
      <c r="H100" s="206"/>
    </row>
    <row r="101" spans="1:8" s="207" customFormat="1" ht="27.6" x14ac:dyDescent="0.25">
      <c r="A101" s="320" t="s">
        <v>32</v>
      </c>
      <c r="B101" s="316"/>
      <c r="C101" s="226">
        <v>900</v>
      </c>
      <c r="D101" s="687"/>
      <c r="E101" s="204"/>
      <c r="F101" s="205"/>
      <c r="G101" s="205"/>
      <c r="H101" s="206"/>
    </row>
    <row r="102" spans="1:8" s="207" customFormat="1" ht="16.5" customHeight="1" x14ac:dyDescent="0.25">
      <c r="A102" s="320" t="s">
        <v>28</v>
      </c>
      <c r="B102" s="316"/>
      <c r="C102" s="226">
        <v>60</v>
      </c>
      <c r="D102" s="687"/>
      <c r="E102" s="204"/>
      <c r="F102" s="205"/>
      <c r="G102" s="205"/>
      <c r="H102" s="206"/>
    </row>
    <row r="103" spans="1:8" s="207" customFormat="1" ht="16.5" customHeight="1" x14ac:dyDescent="0.25">
      <c r="A103" s="320" t="s">
        <v>31</v>
      </c>
      <c r="B103" s="316"/>
      <c r="C103" s="226">
        <v>300</v>
      </c>
      <c r="D103" s="687"/>
      <c r="E103" s="204">
        <f>SUM(D98:D103)</f>
        <v>0</v>
      </c>
      <c r="F103" s="205"/>
      <c r="G103" s="205"/>
      <c r="H103" s="206"/>
    </row>
    <row r="104" spans="1:8" s="207" customFormat="1" ht="16.5" customHeight="1" x14ac:dyDescent="0.25">
      <c r="A104" s="320" t="s">
        <v>767</v>
      </c>
      <c r="B104" s="316"/>
      <c r="C104" s="226">
        <v>85000</v>
      </c>
      <c r="D104" s="687"/>
      <c r="E104" s="204"/>
      <c r="F104" s="205"/>
      <c r="G104" s="205"/>
      <c r="H104" s="206"/>
    </row>
    <row r="105" spans="1:8" s="207" customFormat="1" ht="16.5" customHeight="1" x14ac:dyDescent="0.25">
      <c r="A105" s="320" t="s">
        <v>768</v>
      </c>
      <c r="B105" s="316"/>
      <c r="C105" s="226">
        <v>762</v>
      </c>
      <c r="D105" s="687"/>
      <c r="E105" s="204"/>
      <c r="F105" s="205"/>
      <c r="G105" s="205"/>
      <c r="H105" s="206"/>
    </row>
    <row r="106" spans="1:8" s="207" customFormat="1" ht="27.6" x14ac:dyDescent="0.25">
      <c r="A106" s="320" t="s">
        <v>769</v>
      </c>
      <c r="B106" s="316"/>
      <c r="C106" s="226">
        <v>508</v>
      </c>
      <c r="D106" s="687"/>
      <c r="E106" s="204"/>
      <c r="F106" s="205"/>
      <c r="G106" s="205"/>
      <c r="H106" s="206"/>
    </row>
    <row r="107" spans="1:8" s="207" customFormat="1" ht="16.5" customHeight="1" x14ac:dyDescent="0.25">
      <c r="A107" s="320" t="s">
        <v>770</v>
      </c>
      <c r="B107" s="316"/>
      <c r="C107" s="226">
        <v>13000</v>
      </c>
      <c r="D107" s="687"/>
      <c r="E107" s="204"/>
      <c r="F107" s="205"/>
      <c r="G107" s="205"/>
      <c r="H107" s="206"/>
    </row>
    <row r="108" spans="1:8" s="207" customFormat="1" ht="16.5" customHeight="1" x14ac:dyDescent="0.25">
      <c r="A108" s="320" t="s">
        <v>771</v>
      </c>
      <c r="B108" s="316"/>
      <c r="C108" s="226">
        <v>132474</v>
      </c>
      <c r="D108" s="687"/>
      <c r="E108" s="204"/>
      <c r="F108" s="205"/>
      <c r="G108" s="205"/>
      <c r="H108" s="206"/>
    </row>
    <row r="109" spans="1:8" s="207" customFormat="1" ht="17.25" customHeight="1" x14ac:dyDescent="0.25">
      <c r="A109" s="320" t="s">
        <v>772</v>
      </c>
      <c r="B109" s="316"/>
      <c r="C109" s="226">
        <v>5715</v>
      </c>
      <c r="D109" s="687"/>
      <c r="E109" s="204"/>
      <c r="F109" s="205"/>
      <c r="G109" s="205"/>
      <c r="H109" s="206"/>
    </row>
    <row r="110" spans="1:8" s="207" customFormat="1" ht="16.5" customHeight="1" x14ac:dyDescent="0.25">
      <c r="A110" s="320" t="s">
        <v>793</v>
      </c>
      <c r="B110" s="316"/>
      <c r="C110" s="226">
        <v>1</v>
      </c>
      <c r="D110" s="687"/>
      <c r="E110" s="204"/>
      <c r="F110" s="205"/>
      <c r="G110" s="205"/>
      <c r="H110" s="206"/>
    </row>
    <row r="111" spans="1:8" s="207" customFormat="1" ht="16.5" customHeight="1" x14ac:dyDescent="0.25">
      <c r="A111" s="320" t="s">
        <v>794</v>
      </c>
      <c r="B111" s="316"/>
      <c r="C111" s="226">
        <v>338</v>
      </c>
      <c r="D111" s="687"/>
      <c r="E111" s="204"/>
      <c r="F111" s="205"/>
      <c r="G111" s="205"/>
      <c r="H111" s="206"/>
    </row>
    <row r="112" spans="1:8" s="207" customFormat="1" ht="27.6" x14ac:dyDescent="0.25">
      <c r="A112" s="453" t="s">
        <v>784</v>
      </c>
      <c r="B112" s="316"/>
      <c r="C112" s="226"/>
      <c r="D112" s="1177">
        <v>2000</v>
      </c>
      <c r="E112" s="204"/>
      <c r="F112" s="205"/>
      <c r="G112" s="205"/>
      <c r="H112" s="206"/>
    </row>
    <row r="113" spans="1:8" s="207" customFormat="1" ht="15" x14ac:dyDescent="0.25">
      <c r="A113" s="453" t="s">
        <v>1214</v>
      </c>
      <c r="B113" s="226"/>
      <c r="C113" s="226"/>
      <c r="D113" s="319">
        <v>3200</v>
      </c>
      <c r="E113" s="204"/>
      <c r="F113" s="205"/>
      <c r="G113" s="205"/>
      <c r="H113" s="206"/>
    </row>
    <row r="114" spans="1:8" s="207" customFormat="1" ht="28.5" customHeight="1" x14ac:dyDescent="0.25">
      <c r="A114" s="324" t="s">
        <v>459</v>
      </c>
      <c r="B114" s="273">
        <f>SUM(B115:B118)</f>
        <v>48500</v>
      </c>
      <c r="C114" s="226">
        <f>SUM(C115:C118)</f>
        <v>58800</v>
      </c>
      <c r="D114" s="319">
        <f>SUM(D115:D118)</f>
        <v>6000</v>
      </c>
      <c r="E114" s="204"/>
      <c r="F114" s="205"/>
      <c r="G114" s="205"/>
      <c r="H114" s="206"/>
    </row>
    <row r="115" spans="1:8" s="207" customFormat="1" ht="15" customHeight="1" x14ac:dyDescent="0.25">
      <c r="A115" s="324" t="s">
        <v>460</v>
      </c>
      <c r="B115" s="273"/>
      <c r="C115" s="226"/>
      <c r="D115" s="687"/>
      <c r="E115" s="204"/>
      <c r="F115" s="205"/>
      <c r="G115" s="205"/>
      <c r="H115" s="206"/>
    </row>
    <row r="116" spans="1:8" s="207" customFormat="1" ht="15.75" customHeight="1" x14ac:dyDescent="0.25">
      <c r="A116" s="324" t="s">
        <v>461</v>
      </c>
      <c r="B116" s="273"/>
      <c r="C116" s="226"/>
      <c r="D116" s="687"/>
      <c r="E116" s="204"/>
      <c r="F116" s="205"/>
      <c r="G116" s="205"/>
      <c r="H116" s="206"/>
    </row>
    <row r="117" spans="1:8" s="207" customFormat="1" ht="15.75" customHeight="1" x14ac:dyDescent="0.25">
      <c r="A117" s="324" t="s">
        <v>1127</v>
      </c>
      <c r="B117" s="273"/>
      <c r="C117" s="226"/>
      <c r="D117" s="687">
        <v>6000</v>
      </c>
      <c r="E117" s="204"/>
      <c r="F117" s="205"/>
      <c r="G117" s="205"/>
      <c r="H117" s="206"/>
    </row>
    <row r="118" spans="1:8" s="207" customFormat="1" ht="16.5" customHeight="1" x14ac:dyDescent="0.25">
      <c r="A118" s="324" t="s">
        <v>462</v>
      </c>
      <c r="B118" s="273">
        <v>48500</v>
      </c>
      <c r="C118" s="226">
        <v>58800</v>
      </c>
      <c r="D118" s="687"/>
      <c r="E118" s="204"/>
      <c r="F118" s="205"/>
      <c r="G118" s="205"/>
      <c r="H118" s="206"/>
    </row>
    <row r="119" spans="1:8" s="207" customFormat="1" ht="18.75" customHeight="1" x14ac:dyDescent="0.25">
      <c r="A119" s="324" t="s">
        <v>463</v>
      </c>
      <c r="B119" s="273">
        <f>SUM(B120:B121)</f>
        <v>16000</v>
      </c>
      <c r="C119" s="226">
        <f>SUM(C120:C121)</f>
        <v>16082</v>
      </c>
      <c r="D119" s="319">
        <f>SUM(D120:D121)</f>
        <v>16000</v>
      </c>
      <c r="E119" s="204"/>
      <c r="F119" s="205"/>
      <c r="G119" s="205"/>
      <c r="H119" s="206"/>
    </row>
    <row r="120" spans="1:8" s="207" customFormat="1" ht="18" customHeight="1" x14ac:dyDescent="0.25">
      <c r="A120" s="324" t="s">
        <v>797</v>
      </c>
      <c r="B120" s="273"/>
      <c r="C120" s="226">
        <v>82</v>
      </c>
      <c r="D120" s="687"/>
      <c r="E120" s="204"/>
      <c r="F120" s="205"/>
      <c r="G120" s="205"/>
      <c r="H120" s="206"/>
    </row>
    <row r="121" spans="1:8" s="207" customFormat="1" ht="18" customHeight="1" x14ac:dyDescent="0.25">
      <c r="A121" s="324" t="s">
        <v>464</v>
      </c>
      <c r="B121" s="273">
        <v>16000</v>
      </c>
      <c r="C121" s="711">
        <v>16000</v>
      </c>
      <c r="D121" s="273">
        <v>16000</v>
      </c>
      <c r="E121" s="204"/>
      <c r="F121" s="205"/>
      <c r="G121" s="205"/>
      <c r="H121" s="206"/>
    </row>
    <row r="122" spans="1:8" s="207" customFormat="1" ht="20.25" customHeight="1" x14ac:dyDescent="0.3">
      <c r="A122" s="325" t="s">
        <v>465</v>
      </c>
      <c r="B122" s="326">
        <f>SUM(B60:B114,B119)</f>
        <v>145000</v>
      </c>
      <c r="C122" s="227">
        <f>SUM(C60:C114,C119)</f>
        <v>353195</v>
      </c>
      <c r="D122" s="326">
        <f>SUM(D60:D114,D119)</f>
        <v>572990</v>
      </c>
      <c r="E122" s="693"/>
      <c r="F122" s="205"/>
      <c r="G122" s="205"/>
      <c r="H122" s="206"/>
    </row>
    <row r="123" spans="1:8" s="207" customFormat="1" ht="21.75" customHeight="1" thickBot="1" x14ac:dyDescent="0.35">
      <c r="A123" s="327" t="s">
        <v>466</v>
      </c>
      <c r="B123" s="329">
        <f>B122+B57</f>
        <v>1428760</v>
      </c>
      <c r="C123" s="328">
        <f>C122+C57</f>
        <v>1694373</v>
      </c>
      <c r="D123" s="329">
        <f>D122+D57</f>
        <v>1146034</v>
      </c>
      <c r="E123" s="693"/>
      <c r="F123" s="205"/>
      <c r="G123" s="205"/>
      <c r="H123" s="206"/>
    </row>
    <row r="124" spans="1:8" s="207" customFormat="1" ht="43.5" customHeight="1" thickBot="1" x14ac:dyDescent="0.3">
      <c r="A124" s="473" t="s">
        <v>208</v>
      </c>
      <c r="B124" s="457" t="s">
        <v>749</v>
      </c>
      <c r="C124" s="458" t="s">
        <v>1077</v>
      </c>
      <c r="D124" s="457" t="s">
        <v>1078</v>
      </c>
      <c r="E124" s="204"/>
      <c r="F124" s="205"/>
      <c r="G124" s="205"/>
      <c r="H124" s="206"/>
    </row>
    <row r="125" spans="1:8" s="207" customFormat="1" ht="24.75" customHeight="1" thickBot="1" x14ac:dyDescent="0.3">
      <c r="A125" s="1419" t="s">
        <v>1277</v>
      </c>
      <c r="B125" s="1416"/>
      <c r="C125" s="1417"/>
      <c r="D125" s="1412"/>
      <c r="E125" s="204"/>
      <c r="F125" s="205"/>
      <c r="G125" s="205"/>
      <c r="H125" s="206"/>
    </row>
    <row r="126" spans="1:8" s="207" customFormat="1" ht="29.25" customHeight="1" x14ac:dyDescent="0.25">
      <c r="A126" s="1418" t="s">
        <v>473</v>
      </c>
      <c r="B126" s="525">
        <f>SUM(B127:B134)</f>
        <v>22200</v>
      </c>
      <c r="C126" s="185">
        <f>SUM(C127:C135)</f>
        <v>93666</v>
      </c>
      <c r="D126" s="273">
        <f>SUM(D127:D135)</f>
        <v>198002</v>
      </c>
      <c r="E126" s="204"/>
      <c r="F126" s="205"/>
      <c r="G126" s="205"/>
      <c r="H126" s="206"/>
    </row>
    <row r="127" spans="1:8" s="207" customFormat="1" ht="15" customHeight="1" x14ac:dyDescent="0.25">
      <c r="A127" s="324" t="s">
        <v>474</v>
      </c>
      <c r="B127" s="273"/>
      <c r="C127" s="225">
        <v>32115</v>
      </c>
      <c r="D127" s="273">
        <v>13270</v>
      </c>
      <c r="E127" s="204"/>
      <c r="F127" s="205"/>
      <c r="G127" s="205"/>
      <c r="H127" s="206"/>
    </row>
    <row r="128" spans="1:8" s="207" customFormat="1" ht="15" customHeight="1" x14ac:dyDescent="0.25">
      <c r="A128" s="324" t="s">
        <v>1215</v>
      </c>
      <c r="B128" s="273"/>
      <c r="C128" s="225"/>
      <c r="D128" s="273">
        <v>100000</v>
      </c>
      <c r="E128" s="204"/>
      <c r="F128" s="205"/>
      <c r="G128" s="205"/>
      <c r="H128" s="206"/>
    </row>
    <row r="129" spans="1:8" s="207" customFormat="1" ht="18.75" customHeight="1" x14ac:dyDescent="0.25">
      <c r="A129" s="324" t="s">
        <v>428</v>
      </c>
      <c r="B129" s="273">
        <v>2200</v>
      </c>
      <c r="C129" s="225">
        <v>10761</v>
      </c>
      <c r="D129" s="273">
        <v>10647</v>
      </c>
      <c r="E129" s="204"/>
      <c r="F129" s="205"/>
      <c r="G129" s="205"/>
      <c r="H129" s="206"/>
    </row>
    <row r="130" spans="1:8" s="207" customFormat="1" ht="18.75" customHeight="1" x14ac:dyDescent="0.25">
      <c r="A130" s="324" t="s">
        <v>1241</v>
      </c>
      <c r="B130" s="273"/>
      <c r="C130" s="225"/>
      <c r="D130" s="273">
        <v>36898</v>
      </c>
      <c r="E130" s="204"/>
      <c r="F130" s="205"/>
      <c r="G130" s="205"/>
      <c r="H130" s="206"/>
    </row>
    <row r="131" spans="1:8" s="207" customFormat="1" ht="18.75" customHeight="1" x14ac:dyDescent="0.25">
      <c r="A131" s="324" t="s">
        <v>1242</v>
      </c>
      <c r="B131" s="273"/>
      <c r="C131" s="225"/>
      <c r="D131" s="273">
        <v>37187</v>
      </c>
      <c r="E131" s="204"/>
      <c r="F131" s="205"/>
      <c r="G131" s="205"/>
      <c r="H131" s="206"/>
    </row>
    <row r="132" spans="1:8" s="207" customFormat="1" ht="18.75" customHeight="1" x14ac:dyDescent="0.25">
      <c r="A132" s="324" t="s">
        <v>799</v>
      </c>
      <c r="B132" s="273"/>
      <c r="C132" s="225">
        <v>24790</v>
      </c>
      <c r="D132" s="273"/>
      <c r="E132" s="204"/>
      <c r="F132" s="205"/>
      <c r="G132" s="205"/>
      <c r="H132" s="206"/>
    </row>
    <row r="133" spans="1:8" s="207" customFormat="1" ht="18.75" customHeight="1" x14ac:dyDescent="0.25">
      <c r="A133" s="331" t="s">
        <v>652</v>
      </c>
      <c r="B133" s="273">
        <v>20000</v>
      </c>
      <c r="C133" s="225">
        <v>20000</v>
      </c>
      <c r="D133" s="273"/>
      <c r="E133" s="204"/>
      <c r="F133" s="205"/>
      <c r="G133" s="205"/>
      <c r="H133" s="206"/>
    </row>
    <row r="134" spans="1:8" s="207" customFormat="1" ht="29.25" customHeight="1" x14ac:dyDescent="0.25">
      <c r="A134" s="331" t="s">
        <v>20</v>
      </c>
      <c r="B134" s="273"/>
      <c r="C134" s="225">
        <v>3000</v>
      </c>
      <c r="D134" s="273"/>
      <c r="E134" s="204"/>
      <c r="F134" s="205"/>
      <c r="G134" s="205"/>
      <c r="H134" s="206"/>
    </row>
    <row r="135" spans="1:8" s="207" customFormat="1" ht="29.25" customHeight="1" x14ac:dyDescent="0.25">
      <c r="A135" s="733" t="s">
        <v>21</v>
      </c>
      <c r="B135" s="273"/>
      <c r="C135" s="225">
        <v>3000</v>
      </c>
      <c r="D135" s="273"/>
      <c r="E135" s="204"/>
      <c r="F135" s="205"/>
      <c r="G135" s="205"/>
      <c r="H135" s="206"/>
    </row>
    <row r="136" spans="1:8" s="207" customFormat="1" ht="29.25" customHeight="1" x14ac:dyDescent="0.25">
      <c r="A136" s="734" t="s">
        <v>800</v>
      </c>
      <c r="B136" s="273"/>
      <c r="C136" s="225">
        <f>SUM(C137)</f>
        <v>200000</v>
      </c>
      <c r="D136" s="273"/>
      <c r="E136" s="204"/>
      <c r="F136" s="205"/>
      <c r="G136" s="205"/>
      <c r="H136" s="206"/>
    </row>
    <row r="137" spans="1:8" s="207" customFormat="1" ht="29.25" customHeight="1" x14ac:dyDescent="0.25">
      <c r="A137" s="331" t="s">
        <v>801</v>
      </c>
      <c r="B137" s="273"/>
      <c r="C137" s="225">
        <v>200000</v>
      </c>
      <c r="D137" s="273"/>
      <c r="E137" s="204"/>
      <c r="F137" s="205"/>
      <c r="G137" s="205"/>
      <c r="H137" s="206"/>
    </row>
    <row r="138" spans="1:8" s="207" customFormat="1" ht="17.25" customHeight="1" x14ac:dyDescent="0.25">
      <c r="A138" s="332" t="s">
        <v>475</v>
      </c>
      <c r="B138" s="273">
        <f>SUM(B139:B141)</f>
        <v>29296</v>
      </c>
      <c r="C138" s="185">
        <f>SUM(C139:C141)</f>
        <v>29396</v>
      </c>
      <c r="D138" s="273">
        <f>SUM(D139:D141)</f>
        <v>2150</v>
      </c>
      <c r="E138" s="204"/>
      <c r="F138" s="205"/>
      <c r="G138" s="205"/>
      <c r="H138" s="206"/>
    </row>
    <row r="139" spans="1:8" s="207" customFormat="1" ht="18" customHeight="1" x14ac:dyDescent="0.25">
      <c r="A139" s="333" t="s">
        <v>476</v>
      </c>
      <c r="B139" s="334">
        <v>27796</v>
      </c>
      <c r="C139" s="228">
        <v>27796</v>
      </c>
      <c r="D139" s="273"/>
      <c r="E139" s="204"/>
      <c r="F139" s="205"/>
      <c r="G139" s="205"/>
      <c r="H139" s="206"/>
    </row>
    <row r="140" spans="1:8" s="207" customFormat="1" ht="21.75" customHeight="1" x14ac:dyDescent="0.25">
      <c r="A140" s="333" t="s">
        <v>456</v>
      </c>
      <c r="B140" s="334">
        <v>500</v>
      </c>
      <c r="C140" s="228">
        <v>500</v>
      </c>
      <c r="D140" s="273">
        <v>400</v>
      </c>
      <c r="E140" s="204"/>
      <c r="F140" s="205"/>
      <c r="G140" s="205"/>
      <c r="H140" s="206"/>
    </row>
    <row r="141" spans="1:8" s="207" customFormat="1" ht="21" customHeight="1" x14ac:dyDescent="0.25">
      <c r="A141" s="333" t="s">
        <v>457</v>
      </c>
      <c r="B141" s="334">
        <v>1000</v>
      </c>
      <c r="C141" s="228">
        <v>1100</v>
      </c>
      <c r="D141" s="273">
        <v>1750</v>
      </c>
      <c r="E141" s="204"/>
      <c r="F141" s="205"/>
      <c r="G141" s="205"/>
      <c r="H141" s="206"/>
    </row>
    <row r="142" spans="1:8" s="207" customFormat="1" ht="18" customHeight="1" x14ac:dyDescent="0.25">
      <c r="A142" s="330" t="s">
        <v>477</v>
      </c>
      <c r="B142" s="273">
        <f>SUM(B143:B169)</f>
        <v>351468</v>
      </c>
      <c r="C142" s="185">
        <f>SUM(C143:C169)</f>
        <v>382923</v>
      </c>
      <c r="D142" s="273">
        <f>SUM(D143:D169)</f>
        <v>259138</v>
      </c>
      <c r="E142" s="204"/>
      <c r="F142" s="205"/>
      <c r="G142" s="205"/>
      <c r="H142" s="206"/>
    </row>
    <row r="143" spans="1:8" s="207" customFormat="1" ht="18" customHeight="1" x14ac:dyDescent="0.25">
      <c r="A143" s="324" t="s">
        <v>429</v>
      </c>
      <c r="B143" s="273">
        <v>200</v>
      </c>
      <c r="C143" s="225">
        <v>200</v>
      </c>
      <c r="D143" s="273"/>
      <c r="E143" s="204"/>
      <c r="F143" s="205"/>
      <c r="G143" s="205"/>
      <c r="H143" s="206"/>
    </row>
    <row r="144" spans="1:8" s="202" customFormat="1" ht="24" customHeight="1" x14ac:dyDescent="0.25">
      <c r="A144" s="333" t="s">
        <v>430</v>
      </c>
      <c r="B144" s="335">
        <v>1500</v>
      </c>
      <c r="C144" s="229">
        <v>1500</v>
      </c>
      <c r="D144" s="273">
        <v>1500</v>
      </c>
    </row>
    <row r="145" spans="1:8" s="202" customFormat="1" ht="28.5" customHeight="1" x14ac:dyDescent="0.25">
      <c r="A145" s="336" t="s">
        <v>22</v>
      </c>
      <c r="B145" s="337"/>
      <c r="C145" s="517">
        <v>300</v>
      </c>
      <c r="D145" s="273"/>
    </row>
    <row r="146" spans="1:8" s="202" customFormat="1" ht="28.5" customHeight="1" x14ac:dyDescent="0.25">
      <c r="A146" s="1180" t="s">
        <v>1128</v>
      </c>
      <c r="B146" s="337"/>
      <c r="C146" s="517"/>
      <c r="D146" s="1193">
        <v>500</v>
      </c>
    </row>
    <row r="147" spans="1:8" s="202" customFormat="1" ht="28.5" customHeight="1" x14ac:dyDescent="0.25">
      <c r="A147" s="1180" t="s">
        <v>1129</v>
      </c>
      <c r="B147" s="337"/>
      <c r="C147" s="517"/>
      <c r="D147" s="319">
        <v>340</v>
      </c>
    </row>
    <row r="148" spans="1:8" s="202" customFormat="1" ht="28.5" customHeight="1" x14ac:dyDescent="0.25">
      <c r="A148" s="1180" t="s">
        <v>1130</v>
      </c>
      <c r="B148" s="337"/>
      <c r="C148" s="517"/>
      <c r="D148" s="319">
        <v>960</v>
      </c>
    </row>
    <row r="149" spans="1:8" s="202" customFormat="1" ht="28.5" customHeight="1" x14ac:dyDescent="0.25">
      <c r="A149" s="1180" t="s">
        <v>1131</v>
      </c>
      <c r="B149" s="337"/>
      <c r="C149" s="517"/>
      <c r="D149" s="1194">
        <v>900</v>
      </c>
    </row>
    <row r="150" spans="1:8" s="202" customFormat="1" ht="30.75" customHeight="1" x14ac:dyDescent="0.25">
      <c r="A150" s="333" t="s">
        <v>685</v>
      </c>
      <c r="B150" s="334">
        <v>5000</v>
      </c>
      <c r="C150" s="228"/>
      <c r="D150" s="273"/>
      <c r="E150" s="199"/>
      <c r="F150" s="200"/>
      <c r="G150" s="200"/>
      <c r="H150" s="201"/>
    </row>
    <row r="151" spans="1:8" s="202" customFormat="1" ht="30.75" customHeight="1" x14ac:dyDescent="0.25">
      <c r="A151" s="333" t="s">
        <v>23</v>
      </c>
      <c r="B151" s="334"/>
      <c r="C151" s="228">
        <v>1200</v>
      </c>
      <c r="D151" s="273">
        <v>1200</v>
      </c>
      <c r="E151" s="199"/>
      <c r="F151" s="200"/>
      <c r="G151" s="200"/>
      <c r="H151" s="201"/>
    </row>
    <row r="152" spans="1:8" s="202" customFormat="1" ht="30.75" customHeight="1" x14ac:dyDescent="0.25">
      <c r="A152" s="333" t="s">
        <v>24</v>
      </c>
      <c r="B152" s="334"/>
      <c r="C152" s="228">
        <v>3800</v>
      </c>
      <c r="D152" s="273">
        <v>3800</v>
      </c>
      <c r="E152" s="199"/>
      <c r="F152" s="200"/>
      <c r="G152" s="200"/>
      <c r="H152" s="201"/>
    </row>
    <row r="153" spans="1:8" s="202" customFormat="1" ht="30.75" customHeight="1" x14ac:dyDescent="0.25">
      <c r="A153" s="333" t="s">
        <v>1243</v>
      </c>
      <c r="B153" s="334"/>
      <c r="C153" s="228"/>
      <c r="D153" s="273">
        <v>3200</v>
      </c>
      <c r="E153" s="199"/>
      <c r="F153" s="200"/>
      <c r="G153" s="200"/>
      <c r="H153" s="201"/>
    </row>
    <row r="154" spans="1:8" s="202" customFormat="1" ht="30.75" customHeight="1" x14ac:dyDescent="0.3">
      <c r="A154" s="333" t="s">
        <v>1247</v>
      </c>
      <c r="B154" s="334">
        <v>225041</v>
      </c>
      <c r="C154" s="228">
        <v>225041</v>
      </c>
      <c r="D154" s="1331">
        <v>70823</v>
      </c>
      <c r="E154" s="199"/>
      <c r="F154" s="200"/>
      <c r="G154" s="200"/>
      <c r="H154" s="201"/>
    </row>
    <row r="155" spans="1:8" s="202" customFormat="1" ht="23.25" customHeight="1" x14ac:dyDescent="0.25">
      <c r="A155" s="336" t="s">
        <v>478</v>
      </c>
      <c r="B155" s="334">
        <v>1958</v>
      </c>
      <c r="C155" s="228">
        <v>5778</v>
      </c>
      <c r="D155" s="273"/>
      <c r="E155" s="199"/>
      <c r="F155" s="200"/>
      <c r="G155" s="200"/>
      <c r="H155" s="201"/>
    </row>
    <row r="156" spans="1:8" s="202" customFormat="1" ht="26.25" customHeight="1" x14ac:dyDescent="0.25">
      <c r="A156" s="336" t="s">
        <v>1248</v>
      </c>
      <c r="B156" s="334"/>
      <c r="C156" s="228"/>
      <c r="D156" s="273">
        <v>50000</v>
      </c>
      <c r="E156" s="199"/>
      <c r="F156" s="200"/>
      <c r="G156" s="200"/>
      <c r="H156" s="201"/>
    </row>
    <row r="157" spans="1:8" s="202" customFormat="1" ht="19.5" customHeight="1" x14ac:dyDescent="0.25">
      <c r="A157" s="331" t="s">
        <v>1249</v>
      </c>
      <c r="B157" s="334"/>
      <c r="C157" s="228"/>
      <c r="D157" s="273">
        <v>40000</v>
      </c>
      <c r="E157" s="199"/>
      <c r="F157" s="200"/>
      <c r="G157" s="200"/>
      <c r="H157" s="201"/>
    </row>
    <row r="158" spans="1:8" s="202" customFormat="1" ht="21" customHeight="1" x14ac:dyDescent="0.25">
      <c r="A158" s="336" t="s">
        <v>426</v>
      </c>
      <c r="B158" s="334">
        <v>1936</v>
      </c>
      <c r="C158" s="228">
        <v>1936</v>
      </c>
      <c r="D158" s="273">
        <v>1500</v>
      </c>
      <c r="E158" s="199"/>
      <c r="F158" s="200"/>
      <c r="G158" s="200"/>
      <c r="H158" s="201"/>
    </row>
    <row r="159" spans="1:8" s="202" customFormat="1" ht="21" customHeight="1" x14ac:dyDescent="0.25">
      <c r="A159" s="336" t="s">
        <v>1244</v>
      </c>
      <c r="B159" s="334">
        <v>600</v>
      </c>
      <c r="C159" s="228">
        <v>600</v>
      </c>
      <c r="D159" s="273">
        <v>4000</v>
      </c>
      <c r="E159" s="199"/>
      <c r="F159" s="200"/>
      <c r="G159" s="200"/>
      <c r="H159" s="201"/>
    </row>
    <row r="160" spans="1:8" s="202" customFormat="1" ht="28.5" customHeight="1" x14ac:dyDescent="0.25">
      <c r="A160" s="339" t="s">
        <v>653</v>
      </c>
      <c r="B160" s="334">
        <v>113</v>
      </c>
      <c r="C160" s="228">
        <v>113</v>
      </c>
      <c r="D160" s="273"/>
      <c r="E160" s="199"/>
      <c r="F160" s="200"/>
      <c r="G160" s="200"/>
      <c r="H160" s="201"/>
    </row>
    <row r="161" spans="1:9" s="202" customFormat="1" ht="21" customHeight="1" x14ac:dyDescent="0.25">
      <c r="A161" s="339" t="s">
        <v>654</v>
      </c>
      <c r="B161" s="334"/>
      <c r="C161" s="228">
        <v>2793</v>
      </c>
      <c r="D161" s="273"/>
      <c r="E161" s="199"/>
      <c r="F161" s="200"/>
      <c r="G161" s="200"/>
      <c r="H161" s="201"/>
    </row>
    <row r="162" spans="1:9" s="202" customFormat="1" ht="30.75" customHeight="1" x14ac:dyDescent="0.25">
      <c r="A162" s="654" t="s">
        <v>1278</v>
      </c>
      <c r="B162" s="338">
        <v>6000</v>
      </c>
      <c r="C162" s="230">
        <v>10800</v>
      </c>
      <c r="D162" s="273">
        <v>5000</v>
      </c>
      <c r="E162" s="199"/>
      <c r="F162" s="200"/>
      <c r="G162" s="200"/>
      <c r="H162" s="201"/>
    </row>
    <row r="163" spans="1:9" s="202" customFormat="1" ht="21" customHeight="1" x14ac:dyDescent="0.25">
      <c r="A163" s="654" t="s">
        <v>1132</v>
      </c>
      <c r="B163" s="338">
        <v>4400</v>
      </c>
      <c r="C163" s="230">
        <v>4400</v>
      </c>
      <c r="D163" s="273">
        <v>2000</v>
      </c>
      <c r="E163" s="199"/>
      <c r="F163" s="200"/>
      <c r="G163" s="200"/>
      <c r="H163" s="201"/>
    </row>
    <row r="164" spans="1:9" s="202" customFormat="1" ht="27.6" x14ac:dyDescent="0.25">
      <c r="A164" s="654" t="s">
        <v>1208</v>
      </c>
      <c r="B164" s="338">
        <v>50000</v>
      </c>
      <c r="C164" s="230">
        <v>50000</v>
      </c>
      <c r="D164" s="273">
        <v>50000</v>
      </c>
      <c r="E164" s="199"/>
      <c r="F164" s="200"/>
      <c r="G164" s="200"/>
      <c r="H164" s="201"/>
    </row>
    <row r="165" spans="1:9" s="202" customFormat="1" ht="27.6" x14ac:dyDescent="0.25">
      <c r="A165" s="654" t="s">
        <v>802</v>
      </c>
      <c r="B165" s="338">
        <v>27262</v>
      </c>
      <c r="C165" s="230">
        <v>46004</v>
      </c>
      <c r="D165" s="273"/>
      <c r="E165" s="199"/>
      <c r="F165" s="200"/>
      <c r="G165" s="200"/>
      <c r="H165" s="201"/>
    </row>
    <row r="166" spans="1:9" s="202" customFormat="1" ht="21" customHeight="1" x14ac:dyDescent="0.25">
      <c r="A166" s="654" t="s">
        <v>1245</v>
      </c>
      <c r="B166" s="338">
        <v>1000</v>
      </c>
      <c r="C166" s="230">
        <v>1000</v>
      </c>
      <c r="D166" s="273">
        <v>2000</v>
      </c>
      <c r="E166" s="199"/>
      <c r="F166" s="200"/>
      <c r="G166" s="200"/>
      <c r="H166" s="201"/>
    </row>
    <row r="167" spans="1:9" s="202" customFormat="1" ht="21" customHeight="1" thickBot="1" x14ac:dyDescent="0.35">
      <c r="A167" s="655" t="s">
        <v>1246</v>
      </c>
      <c r="B167" s="656">
        <v>4000</v>
      </c>
      <c r="C167" s="230">
        <v>5000</v>
      </c>
      <c r="D167" s="1331">
        <f>3000+4000</f>
        <v>7000</v>
      </c>
      <c r="E167" s="199"/>
      <c r="F167" s="200"/>
      <c r="G167" s="200"/>
      <c r="H167" s="201"/>
    </row>
    <row r="168" spans="1:9" s="207" customFormat="1" ht="47.25" customHeight="1" thickBot="1" x14ac:dyDescent="0.3">
      <c r="A168" s="473" t="s">
        <v>208</v>
      </c>
      <c r="B168" s="457" t="s">
        <v>749</v>
      </c>
      <c r="C168" s="458" t="s">
        <v>1077</v>
      </c>
      <c r="D168" s="457" t="s">
        <v>1078</v>
      </c>
      <c r="E168" s="204"/>
      <c r="F168" s="205"/>
      <c r="G168" s="205"/>
      <c r="H168" s="206"/>
    </row>
    <row r="169" spans="1:9" s="202" customFormat="1" ht="19.5" customHeight="1" x14ac:dyDescent="0.25">
      <c r="A169" s="524" t="s">
        <v>479</v>
      </c>
      <c r="B169" s="525">
        <f>SUM(B170:B183)</f>
        <v>22458</v>
      </c>
      <c r="C169" s="526">
        <f>SUM(C170:C183)</f>
        <v>22458</v>
      </c>
      <c r="D169" s="525">
        <f>SUM(D170:D183)</f>
        <v>14415</v>
      </c>
      <c r="E169" s="199"/>
      <c r="F169" s="200"/>
      <c r="G169" s="200"/>
      <c r="H169" s="201"/>
    </row>
    <row r="170" spans="1:9" s="202" customFormat="1" ht="18.75" customHeight="1" x14ac:dyDescent="0.3">
      <c r="A170" s="324" t="s">
        <v>480</v>
      </c>
      <c r="B170" s="273">
        <v>1200</v>
      </c>
      <c r="C170" s="225">
        <v>1200</v>
      </c>
      <c r="D170" s="1331">
        <v>1200</v>
      </c>
      <c r="E170" s="199"/>
      <c r="F170" s="200"/>
      <c r="G170" s="200"/>
      <c r="H170" s="201"/>
    </row>
    <row r="171" spans="1:9" s="202" customFormat="1" ht="17.25" customHeight="1" x14ac:dyDescent="0.25">
      <c r="A171" s="324" t="s">
        <v>481</v>
      </c>
      <c r="B171" s="273">
        <v>2400</v>
      </c>
      <c r="C171" s="225">
        <v>2400</v>
      </c>
      <c r="D171" s="273">
        <v>0</v>
      </c>
      <c r="E171" s="199"/>
      <c r="F171" s="200"/>
      <c r="G171" s="200"/>
      <c r="H171" s="201"/>
    </row>
    <row r="172" spans="1:9" s="202" customFormat="1" ht="18" customHeight="1" x14ac:dyDescent="0.25">
      <c r="A172" s="324" t="s">
        <v>482</v>
      </c>
      <c r="B172" s="273">
        <v>1700</v>
      </c>
      <c r="C172" s="225">
        <v>1700</v>
      </c>
      <c r="D172" s="273">
        <v>0</v>
      </c>
      <c r="E172" s="199"/>
      <c r="F172" s="200"/>
      <c r="G172" s="200"/>
      <c r="H172" s="201"/>
      <c r="I172" s="200"/>
    </row>
    <row r="173" spans="1:9" s="202" customFormat="1" ht="18" customHeight="1" x14ac:dyDescent="0.25">
      <c r="A173" s="324" t="s">
        <v>483</v>
      </c>
      <c r="B173" s="273">
        <v>400</v>
      </c>
      <c r="C173" s="225">
        <v>400</v>
      </c>
      <c r="D173" s="273">
        <v>400</v>
      </c>
      <c r="E173" s="199"/>
      <c r="F173" s="200"/>
      <c r="G173" s="200"/>
      <c r="H173" s="201"/>
    </row>
    <row r="174" spans="1:9" s="202" customFormat="1" ht="18" customHeight="1" x14ac:dyDescent="0.25">
      <c r="A174" s="324" t="s">
        <v>484</v>
      </c>
      <c r="B174" s="273">
        <v>400</v>
      </c>
      <c r="C174" s="225">
        <v>400</v>
      </c>
      <c r="D174" s="273">
        <v>400</v>
      </c>
      <c r="E174" s="199"/>
      <c r="F174" s="200"/>
      <c r="G174" s="200"/>
      <c r="H174" s="201"/>
    </row>
    <row r="175" spans="1:9" s="202" customFormat="1" ht="18" customHeight="1" x14ac:dyDescent="0.25">
      <c r="A175" s="324" t="s">
        <v>486</v>
      </c>
      <c r="B175" s="273">
        <v>1200</v>
      </c>
      <c r="C175" s="225">
        <v>1200</v>
      </c>
      <c r="D175" s="273">
        <v>2400</v>
      </c>
      <c r="E175" s="199"/>
      <c r="F175" s="200"/>
      <c r="G175" s="200"/>
      <c r="H175" s="201"/>
    </row>
    <row r="176" spans="1:9" s="202" customFormat="1" ht="20.25" customHeight="1" x14ac:dyDescent="0.25">
      <c r="A176" s="324" t="s">
        <v>487</v>
      </c>
      <c r="B176" s="273">
        <v>420</v>
      </c>
      <c r="C176" s="225">
        <v>420</v>
      </c>
      <c r="D176" s="273">
        <v>420</v>
      </c>
      <c r="E176" s="199"/>
      <c r="F176" s="200"/>
      <c r="G176" s="200"/>
      <c r="H176" s="201"/>
    </row>
    <row r="177" spans="1:8" s="202" customFormat="1" ht="17.25" customHeight="1" x14ac:dyDescent="0.25">
      <c r="A177" s="324" t="s">
        <v>488</v>
      </c>
      <c r="B177" s="273">
        <v>999</v>
      </c>
      <c r="C177" s="225">
        <v>999</v>
      </c>
      <c r="D177" s="273">
        <v>999</v>
      </c>
      <c r="E177" s="199"/>
      <c r="F177" s="200"/>
      <c r="G177" s="200"/>
      <c r="H177" s="201"/>
    </row>
    <row r="178" spans="1:8" s="202" customFormat="1" ht="16.5" customHeight="1" x14ac:dyDescent="0.25">
      <c r="A178" s="324" t="s">
        <v>489</v>
      </c>
      <c r="B178" s="273">
        <v>240</v>
      </c>
      <c r="C178" s="225">
        <v>240</v>
      </c>
      <c r="D178" s="273">
        <v>240</v>
      </c>
      <c r="E178" s="199"/>
      <c r="F178" s="200"/>
      <c r="G178" s="200"/>
      <c r="H178" s="201"/>
    </row>
    <row r="179" spans="1:8" s="202" customFormat="1" ht="18" customHeight="1" x14ac:dyDescent="0.25">
      <c r="A179" s="324" t="s">
        <v>490</v>
      </c>
      <c r="B179" s="273">
        <v>2992</v>
      </c>
      <c r="C179" s="225">
        <v>2992</v>
      </c>
      <c r="D179" s="273">
        <f>1496+63</f>
        <v>1559</v>
      </c>
      <c r="E179" s="199"/>
      <c r="F179" s="200"/>
      <c r="G179" s="200"/>
      <c r="H179" s="201"/>
    </row>
    <row r="180" spans="1:8" s="202" customFormat="1" ht="18" customHeight="1" x14ac:dyDescent="0.25">
      <c r="A180" s="324" t="s">
        <v>491</v>
      </c>
      <c r="B180" s="273">
        <v>1589</v>
      </c>
      <c r="C180" s="225">
        <v>1589</v>
      </c>
      <c r="D180" s="273">
        <v>1589</v>
      </c>
      <c r="E180" s="199"/>
      <c r="F180" s="200"/>
      <c r="G180" s="200"/>
      <c r="H180" s="201"/>
    </row>
    <row r="181" spans="1:8" s="202" customFormat="1" ht="17.25" customHeight="1" x14ac:dyDescent="0.25">
      <c r="A181" s="324" t="s">
        <v>492</v>
      </c>
      <c r="B181" s="273">
        <v>2780</v>
      </c>
      <c r="C181" s="225">
        <v>2780</v>
      </c>
      <c r="D181" s="273">
        <v>1390</v>
      </c>
      <c r="E181" s="199"/>
      <c r="F181" s="200"/>
      <c r="G181" s="200"/>
      <c r="H181" s="201"/>
    </row>
    <row r="182" spans="1:8" s="202" customFormat="1" ht="17.25" customHeight="1" x14ac:dyDescent="0.25">
      <c r="A182" s="324" t="s">
        <v>493</v>
      </c>
      <c r="B182" s="273">
        <v>4639</v>
      </c>
      <c r="C182" s="225">
        <v>4639</v>
      </c>
      <c r="D182" s="273">
        <v>2319</v>
      </c>
      <c r="E182" s="199"/>
      <c r="F182" s="200"/>
      <c r="G182" s="200"/>
      <c r="H182" s="201"/>
    </row>
    <row r="183" spans="1:8" s="202" customFormat="1" ht="17.25" customHeight="1" x14ac:dyDescent="0.25">
      <c r="A183" s="340" t="s">
        <v>494</v>
      </c>
      <c r="B183" s="335">
        <v>1499</v>
      </c>
      <c r="C183" s="229">
        <v>1499</v>
      </c>
      <c r="D183" s="273">
        <v>1499</v>
      </c>
      <c r="E183" s="199"/>
      <c r="F183" s="200"/>
      <c r="G183" s="200"/>
      <c r="H183" s="201"/>
    </row>
    <row r="184" spans="1:8" s="691" customFormat="1" ht="20.25" customHeight="1" x14ac:dyDescent="0.3">
      <c r="A184" s="325" t="s">
        <v>495</v>
      </c>
      <c r="B184" s="341">
        <f>B142+B138+B126</f>
        <v>402964</v>
      </c>
      <c r="C184" s="231">
        <f>C142+C138+C126+C136</f>
        <v>705985</v>
      </c>
      <c r="D184" s="341">
        <f>D142+D138+D126+D136</f>
        <v>459290</v>
      </c>
      <c r="E184" s="688"/>
      <c r="F184" s="689"/>
      <c r="G184" s="689"/>
      <c r="H184" s="690"/>
    </row>
    <row r="185" spans="1:8" s="691" customFormat="1" ht="18" customHeight="1" thickBot="1" x14ac:dyDescent="0.35">
      <c r="A185" s="327" t="s">
        <v>496</v>
      </c>
      <c r="B185" s="329">
        <f>SUM(B184+B123)</f>
        <v>1831724</v>
      </c>
      <c r="C185" s="328">
        <f>SUM(C184+C123)</f>
        <v>2400358</v>
      </c>
      <c r="D185" s="329">
        <f>SUM(D184+D123)</f>
        <v>1605324</v>
      </c>
      <c r="E185" s="688"/>
      <c r="F185" s="689"/>
      <c r="G185" s="689"/>
      <c r="H185" s="690"/>
    </row>
    <row r="186" spans="1:8" s="691" customFormat="1" ht="18" customHeight="1" x14ac:dyDescent="0.3">
      <c r="A186" s="562" t="s">
        <v>497</v>
      </c>
      <c r="B186" s="1030"/>
      <c r="C186" s="528"/>
      <c r="D186" s="692"/>
      <c r="E186" s="688"/>
      <c r="F186" s="689"/>
      <c r="G186" s="689"/>
      <c r="H186" s="690"/>
    </row>
    <row r="187" spans="1:8" s="207" customFormat="1" ht="21" customHeight="1" x14ac:dyDescent="0.25">
      <c r="A187" s="342" t="s">
        <v>498</v>
      </c>
      <c r="B187" s="343">
        <v>83333</v>
      </c>
      <c r="C187" s="518">
        <v>83333</v>
      </c>
      <c r="D187" s="273">
        <v>174242</v>
      </c>
      <c r="E187" s="204"/>
      <c r="F187" s="205"/>
      <c r="G187" s="205"/>
      <c r="H187" s="206"/>
    </row>
    <row r="188" spans="1:8" s="207" customFormat="1" ht="21" customHeight="1" x14ac:dyDescent="0.25">
      <c r="A188" s="344" t="s">
        <v>427</v>
      </c>
      <c r="B188" s="391"/>
      <c r="C188" s="226"/>
      <c r="D188" s="273"/>
      <c r="E188" s="204"/>
      <c r="F188" s="205"/>
      <c r="G188" s="205"/>
      <c r="H188" s="206"/>
    </row>
    <row r="189" spans="1:8" s="207" customFormat="1" ht="21" customHeight="1" x14ac:dyDescent="0.25">
      <c r="A189" s="344" t="s">
        <v>734</v>
      </c>
      <c r="B189" s="345">
        <v>35402</v>
      </c>
      <c r="C189" s="226">
        <v>42821</v>
      </c>
      <c r="D189" s="273">
        <v>46303</v>
      </c>
      <c r="E189" s="204"/>
      <c r="F189" s="205"/>
      <c r="G189" s="205"/>
      <c r="H189" s="206"/>
    </row>
    <row r="190" spans="1:8" s="691" customFormat="1" ht="18" customHeight="1" thickBot="1" x14ac:dyDescent="0.35">
      <c r="A190" s="348" t="s">
        <v>499</v>
      </c>
      <c r="B190" s="349">
        <f>SUM(B187:B189)</f>
        <v>118735</v>
      </c>
      <c r="C190" s="563">
        <f>SUM(C187:C189)</f>
        <v>126154</v>
      </c>
      <c r="D190" s="349">
        <f>SUM(D187:D189)</f>
        <v>220545</v>
      </c>
      <c r="E190" s="688"/>
      <c r="F190" s="689"/>
      <c r="G190" s="689"/>
      <c r="H190" s="690"/>
    </row>
    <row r="191" spans="1:8" s="202" customFormat="1" ht="18" customHeight="1" x14ac:dyDescent="0.3">
      <c r="A191" s="707" t="s">
        <v>500</v>
      </c>
      <c r="B191" s="529"/>
      <c r="C191" s="528"/>
      <c r="D191" s="525"/>
      <c r="E191" s="199"/>
      <c r="F191" s="200"/>
      <c r="G191" s="200"/>
      <c r="H191" s="201"/>
    </row>
    <row r="192" spans="1:8" s="202" customFormat="1" ht="18" customHeight="1" x14ac:dyDescent="0.3">
      <c r="A192" s="1332" t="s">
        <v>1199</v>
      </c>
      <c r="B192" s="1333"/>
      <c r="C192" s="1334"/>
      <c r="D192" s="343">
        <v>37695</v>
      </c>
      <c r="E192" s="199"/>
      <c r="F192" s="200"/>
      <c r="G192" s="200"/>
      <c r="H192" s="201"/>
    </row>
    <row r="193" spans="1:8" s="202" customFormat="1" ht="18" customHeight="1" x14ac:dyDescent="0.3">
      <c r="A193" s="708" t="s">
        <v>501</v>
      </c>
      <c r="B193" s="346">
        <v>87976</v>
      </c>
      <c r="C193" s="519">
        <v>82888</v>
      </c>
      <c r="D193" s="273">
        <v>49530</v>
      </c>
      <c r="E193" s="199"/>
      <c r="F193" s="200"/>
      <c r="G193" s="200"/>
      <c r="H193" s="201"/>
    </row>
    <row r="194" spans="1:8" s="202" customFormat="1" ht="18" customHeight="1" x14ac:dyDescent="0.3">
      <c r="A194" s="708" t="s">
        <v>502</v>
      </c>
      <c r="B194" s="347">
        <v>6000</v>
      </c>
      <c r="C194" s="520">
        <v>8859</v>
      </c>
      <c r="D194" s="273">
        <v>6000</v>
      </c>
      <c r="E194" s="199"/>
      <c r="F194" s="200"/>
      <c r="G194" s="200"/>
      <c r="H194" s="201"/>
    </row>
    <row r="195" spans="1:8" s="691" customFormat="1" ht="18" customHeight="1" x14ac:dyDescent="0.3">
      <c r="A195" s="708" t="s">
        <v>503</v>
      </c>
      <c r="B195" s="706">
        <f>SUM(B193:B194)</f>
        <v>93976</v>
      </c>
      <c r="C195" s="521">
        <f>SUM(C193:C194)</f>
        <v>91747</v>
      </c>
      <c r="D195" s="1029">
        <f>SUM(D192:D194)</f>
        <v>93225</v>
      </c>
      <c r="E195" s="688"/>
      <c r="F195" s="689"/>
      <c r="G195" s="689"/>
      <c r="H195" s="690"/>
    </row>
    <row r="196" spans="1:8" s="691" customFormat="1" ht="18" customHeight="1" thickBot="1" x14ac:dyDescent="0.35">
      <c r="A196" s="348" t="s">
        <v>504</v>
      </c>
      <c r="B196" s="349">
        <f>SUM(B185+B195+B190)</f>
        <v>2044435</v>
      </c>
      <c r="C196" s="522">
        <f>C195+C190+C185</f>
        <v>2618259</v>
      </c>
      <c r="D196" s="349">
        <f>D195+D190+D185</f>
        <v>1919094</v>
      </c>
      <c r="E196" s="688"/>
      <c r="F196" s="689"/>
      <c r="G196" s="689"/>
      <c r="H196" s="690"/>
    </row>
  </sheetData>
  <sheetProtection selectLockedCells="1" selectUnlockedCells="1"/>
  <mergeCells count="1">
    <mergeCell ref="F6:G6"/>
  </mergeCells>
  <phoneticPr fontId="28" type="noConversion"/>
  <printOptions horizontalCentered="1"/>
  <pageMargins left="0.24027777777777778" right="0.24027777777777778" top="0.70833333333333326" bottom="0.31527777777777777" header="0.19652777777777777" footer="0.51180555555555551"/>
  <pageSetup paperSize="9" scale="55" firstPageNumber="0" orientation="portrait" r:id="rId1"/>
  <headerFooter alignWithMargins="0">
    <oddHeader>&amp;C&amp;"Arial,Félkövér"FELHALMOZÁSI KIADÁSOK 2016. ÉV
7. melléklet
a 8/2016. (II.26.) rendelethez&amp;R
ezer forint
&amp;P. oldal</oddHeader>
  </headerFooter>
  <rowBreaks count="3" manualBreakCount="3">
    <brk id="57" max="3" man="1"/>
    <brk id="123" max="3" man="1"/>
    <brk id="167"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2:L61"/>
  <sheetViews>
    <sheetView view="pageLayout" zoomScaleNormal="100" zoomScaleSheetLayoutView="89" workbookViewId="0">
      <selection activeCell="A4" sqref="A4:H4"/>
    </sheetView>
  </sheetViews>
  <sheetFormatPr defaultColWidth="9.109375" defaultRowHeight="13.2" x14ac:dyDescent="0.25"/>
  <cols>
    <col min="1" max="1" width="45.6640625" style="208" customWidth="1"/>
    <col min="2" max="4" width="13.6640625" style="97" customWidth="1"/>
    <col min="5" max="5" width="45.88671875" style="208" customWidth="1"/>
    <col min="6" max="8" width="13" style="97" customWidth="1"/>
    <col min="9" max="9" width="9.109375" style="97"/>
    <col min="10" max="10" width="10.5546875" style="97" customWidth="1"/>
    <col min="11" max="11" width="9.109375" style="97"/>
    <col min="12" max="12" width="12.33203125" style="97" customWidth="1"/>
    <col min="13" max="16384" width="9.109375" style="97"/>
  </cols>
  <sheetData>
    <row r="2" spans="1:12" x14ac:dyDescent="0.25">
      <c r="E2" s="209"/>
      <c r="F2" s="174"/>
      <c r="G2" s="174"/>
      <c r="H2" s="174"/>
    </row>
    <row r="4" spans="1:12" ht="15.75" customHeight="1" x14ac:dyDescent="0.3">
      <c r="A4" s="1453" t="s">
        <v>1095</v>
      </c>
      <c r="B4" s="1453"/>
      <c r="C4" s="1453"/>
      <c r="D4" s="1453"/>
      <c r="E4" s="1453"/>
      <c r="F4" s="1453"/>
      <c r="G4" s="1453"/>
      <c r="H4" s="1453"/>
    </row>
    <row r="5" spans="1:12" ht="13.8" thickBot="1" x14ac:dyDescent="0.3"/>
    <row r="6" spans="1:12" s="208" customFormat="1" ht="28.2" thickBot="1" x14ac:dyDescent="0.3">
      <c r="A6" s="474" t="s">
        <v>505</v>
      </c>
      <c r="B6" s="457" t="s">
        <v>749</v>
      </c>
      <c r="C6" s="458" t="s">
        <v>1077</v>
      </c>
      <c r="D6" s="457" t="s">
        <v>1078</v>
      </c>
      <c r="E6" s="474" t="s">
        <v>506</v>
      </c>
      <c r="F6" s="457" t="s">
        <v>749</v>
      </c>
      <c r="G6" s="458" t="s">
        <v>1077</v>
      </c>
      <c r="H6" s="457" t="s">
        <v>1078</v>
      </c>
    </row>
    <row r="7" spans="1:12" ht="26.25" customHeight="1" x14ac:dyDescent="0.25">
      <c r="A7" s="564" t="s">
        <v>507</v>
      </c>
      <c r="B7" s="565">
        <v>1390081</v>
      </c>
      <c r="C7" s="533">
        <v>1525115</v>
      </c>
      <c r="D7" s="531">
        <v>1191528</v>
      </c>
      <c r="E7" s="657" t="s">
        <v>312</v>
      </c>
      <c r="F7" s="658">
        <v>421113</v>
      </c>
      <c r="G7" s="533">
        <v>478328</v>
      </c>
      <c r="H7" s="531">
        <v>432808</v>
      </c>
    </row>
    <row r="8" spans="1:12" ht="13.8" x14ac:dyDescent="0.25">
      <c r="A8" s="351" t="s">
        <v>508</v>
      </c>
      <c r="B8" s="350">
        <v>1306400</v>
      </c>
      <c r="C8" s="98">
        <v>1413875</v>
      </c>
      <c r="D8" s="372">
        <v>1516700</v>
      </c>
      <c r="E8" s="353" t="s">
        <v>509</v>
      </c>
      <c r="F8" s="25">
        <v>117168</v>
      </c>
      <c r="G8" s="532">
        <v>136608</v>
      </c>
      <c r="H8" s="372">
        <v>118326</v>
      </c>
    </row>
    <row r="9" spans="1:12" ht="15" x14ac:dyDescent="0.25">
      <c r="A9" s="352" t="s">
        <v>510</v>
      </c>
      <c r="B9" s="350">
        <v>481227</v>
      </c>
      <c r="C9" s="98">
        <v>483485</v>
      </c>
      <c r="D9" s="372">
        <v>600704</v>
      </c>
      <c r="E9" s="353" t="s">
        <v>513</v>
      </c>
      <c r="F9" s="19">
        <v>1003119</v>
      </c>
      <c r="G9" s="98">
        <v>1096290</v>
      </c>
      <c r="H9" s="372">
        <f>878875-3000</f>
        <v>875875</v>
      </c>
      <c r="J9" s="23"/>
      <c r="K9" s="24"/>
      <c r="L9" s="24"/>
    </row>
    <row r="10" spans="1:12" ht="27.6" x14ac:dyDescent="0.25">
      <c r="A10" s="351" t="s">
        <v>514</v>
      </c>
      <c r="B10" s="350">
        <v>32400</v>
      </c>
      <c r="C10" s="98">
        <v>74462</v>
      </c>
      <c r="D10" s="372">
        <f>11855+4983</f>
        <v>16838</v>
      </c>
      <c r="E10" s="352" t="s">
        <v>345</v>
      </c>
      <c r="F10" s="19">
        <v>46956</v>
      </c>
      <c r="G10" s="98">
        <v>45290</v>
      </c>
      <c r="H10" s="372">
        <v>31666</v>
      </c>
    </row>
    <row r="11" spans="1:12" ht="13.8" x14ac:dyDescent="0.25">
      <c r="A11" s="353"/>
      <c r="B11" s="350"/>
      <c r="C11" s="98"/>
      <c r="D11" s="372"/>
      <c r="E11" s="353" t="s">
        <v>308</v>
      </c>
      <c r="F11" s="20">
        <f>SUM(F12:F15)</f>
        <v>826949</v>
      </c>
      <c r="G11" s="98">
        <f>SUM(G12:G15)</f>
        <v>957468</v>
      </c>
      <c r="H11" s="372">
        <f>SUM(H12:H15)</f>
        <v>899741</v>
      </c>
    </row>
    <row r="12" spans="1:12" ht="13.8" x14ac:dyDescent="0.25">
      <c r="A12" s="353"/>
      <c r="B12" s="350"/>
      <c r="C12" s="98"/>
      <c r="D12" s="372"/>
      <c r="E12" s="353" t="s">
        <v>735</v>
      </c>
      <c r="F12" s="19">
        <v>92</v>
      </c>
      <c r="G12" s="98">
        <v>1340</v>
      </c>
      <c r="H12" s="372">
        <v>5</v>
      </c>
    </row>
    <row r="13" spans="1:12" ht="27.6" x14ac:dyDescent="0.25">
      <c r="A13" s="351"/>
      <c r="B13" s="350"/>
      <c r="C13" s="98"/>
      <c r="D13" s="372"/>
      <c r="E13" s="353" t="s">
        <v>736</v>
      </c>
      <c r="F13" s="19">
        <v>432200</v>
      </c>
      <c r="G13" s="98">
        <f>2191+442276</f>
        <v>444467</v>
      </c>
      <c r="H13" s="372">
        <v>479336</v>
      </c>
    </row>
    <row r="14" spans="1:12" ht="27.6" x14ac:dyDescent="0.25">
      <c r="A14" s="355"/>
      <c r="B14" s="350"/>
      <c r="C14" s="98"/>
      <c r="D14" s="372"/>
      <c r="E14" s="659" t="s">
        <v>737</v>
      </c>
      <c r="F14" s="105">
        <v>394057</v>
      </c>
      <c r="G14" s="367">
        <v>471061</v>
      </c>
      <c r="H14" s="372">
        <f>396318+7014+5000</f>
        <v>408332</v>
      </c>
    </row>
    <row r="15" spans="1:12" ht="27.6" x14ac:dyDescent="0.25">
      <c r="A15" s="351"/>
      <c r="B15" s="350"/>
      <c r="C15" s="98"/>
      <c r="D15" s="372"/>
      <c r="E15" s="353" t="s">
        <v>738</v>
      </c>
      <c r="F15" s="19">
        <v>600</v>
      </c>
      <c r="G15" s="98">
        <v>40600</v>
      </c>
      <c r="H15" s="372">
        <f>7085+4983</f>
        <v>12068</v>
      </c>
    </row>
    <row r="16" spans="1:12" ht="13.8" x14ac:dyDescent="0.25">
      <c r="A16" s="353"/>
      <c r="B16" s="350"/>
      <c r="C16" s="98"/>
      <c r="D16" s="372"/>
      <c r="E16" s="660" t="s">
        <v>679</v>
      </c>
      <c r="F16" s="210">
        <v>261290</v>
      </c>
      <c r="G16" s="536">
        <v>55380</v>
      </c>
      <c r="H16" s="372">
        <f>134769-14014</f>
        <v>120755</v>
      </c>
    </row>
    <row r="17" spans="1:8" s="8" customFormat="1" ht="13.8" x14ac:dyDescent="0.25">
      <c r="A17" s="358" t="s">
        <v>515</v>
      </c>
      <c r="B17" s="359">
        <f>SUM(B7:B16)</f>
        <v>3210108</v>
      </c>
      <c r="C17" s="101">
        <f>SUM(C7:C16)</f>
        <v>3496937</v>
      </c>
      <c r="D17" s="360">
        <f>SUM(D7:D16)</f>
        <v>3325770</v>
      </c>
      <c r="E17" s="661" t="s">
        <v>516</v>
      </c>
      <c r="F17" s="106">
        <f>F7+F8+F9+F10+F11+F16</f>
        <v>2676595</v>
      </c>
      <c r="G17" s="101">
        <f>G7+G8+G9+G10+G11+G16</f>
        <v>2769364</v>
      </c>
      <c r="H17" s="360">
        <f>H7+H8+H9+H10+H11+H16</f>
        <v>2479171</v>
      </c>
    </row>
    <row r="18" spans="1:8" s="8" customFormat="1" ht="13.8" x14ac:dyDescent="0.25">
      <c r="A18" s="358" t="s">
        <v>517</v>
      </c>
      <c r="B18" s="359">
        <f>B17-F17</f>
        <v>533513</v>
      </c>
      <c r="C18" s="101">
        <f>C17-G17</f>
        <v>727573</v>
      </c>
      <c r="D18" s="360">
        <f>D17-H17</f>
        <v>846599</v>
      </c>
      <c r="E18" s="358" t="s">
        <v>518</v>
      </c>
      <c r="F18" s="28"/>
      <c r="G18" s="101"/>
      <c r="H18" s="360"/>
    </row>
    <row r="19" spans="1:8" s="8" customFormat="1" ht="27.6" x14ac:dyDescent="0.25">
      <c r="A19" s="362" t="s">
        <v>519</v>
      </c>
      <c r="B19" s="361">
        <f>SUM(B20)</f>
        <v>60865</v>
      </c>
      <c r="C19" s="101">
        <f>SUM(C20)</f>
        <v>257072</v>
      </c>
      <c r="D19" s="360">
        <f>SUM(D20)</f>
        <v>83488</v>
      </c>
      <c r="E19" s="358" t="s">
        <v>520</v>
      </c>
      <c r="F19" s="26">
        <f>SUM(F20:F20)</f>
        <v>35402</v>
      </c>
      <c r="G19" s="101">
        <f>SUM(G20:G21)</f>
        <v>42821</v>
      </c>
      <c r="H19" s="360">
        <f>SUM(H20:H21)</f>
        <v>46303</v>
      </c>
    </row>
    <row r="20" spans="1:8" ht="13.8" x14ac:dyDescent="0.25">
      <c r="A20" s="353" t="s">
        <v>521</v>
      </c>
      <c r="B20" s="350">
        <v>60865</v>
      </c>
      <c r="C20" s="98">
        <v>257072</v>
      </c>
      <c r="D20" s="372">
        <v>83488</v>
      </c>
      <c r="E20" s="353" t="s">
        <v>744</v>
      </c>
      <c r="F20" s="19">
        <v>35402</v>
      </c>
      <c r="G20" s="98">
        <v>42821</v>
      </c>
      <c r="H20" s="372">
        <v>46303</v>
      </c>
    </row>
    <row r="21" spans="1:8" s="8" customFormat="1" ht="27.6" x14ac:dyDescent="0.25">
      <c r="A21" s="358" t="s">
        <v>522</v>
      </c>
      <c r="B21" s="363"/>
      <c r="C21" s="566">
        <f>SUM(C22:C24)</f>
        <v>7419</v>
      </c>
      <c r="D21" s="1220">
        <f>SUM(D22:D24)</f>
        <v>8600</v>
      </c>
      <c r="E21" s="353" t="s">
        <v>745</v>
      </c>
      <c r="F21" s="28"/>
      <c r="G21" s="101"/>
      <c r="H21" s="372"/>
    </row>
    <row r="22" spans="1:8" ht="13.8" x14ac:dyDescent="0.25">
      <c r="A22" s="364" t="s">
        <v>523</v>
      </c>
      <c r="B22" s="350"/>
      <c r="C22" s="98"/>
      <c r="D22" s="372"/>
      <c r="E22" s="353" t="s">
        <v>774</v>
      </c>
      <c r="F22" s="28"/>
      <c r="G22" s="101"/>
      <c r="H22" s="372"/>
    </row>
    <row r="23" spans="1:8" ht="13.8" x14ac:dyDescent="0.25">
      <c r="A23" s="353" t="s">
        <v>524</v>
      </c>
      <c r="B23" s="699"/>
      <c r="C23" s="98"/>
      <c r="D23" s="372"/>
      <c r="E23" s="659"/>
      <c r="F23" s="530"/>
      <c r="G23" s="367"/>
      <c r="H23" s="372"/>
    </row>
    <row r="24" spans="1:8" ht="27.6" x14ac:dyDescent="0.25">
      <c r="A24" s="364" t="s">
        <v>773</v>
      </c>
      <c r="B24" s="366"/>
      <c r="C24" s="694">
        <v>7419</v>
      </c>
      <c r="D24" s="372">
        <v>8600</v>
      </c>
      <c r="E24" s="696"/>
      <c r="F24" s="697"/>
      <c r="G24" s="698"/>
      <c r="H24" s="695"/>
    </row>
    <row r="25" spans="1:8" ht="14.4" thickBot="1" x14ac:dyDescent="0.3">
      <c r="A25" s="369" t="s">
        <v>525</v>
      </c>
      <c r="B25" s="371">
        <f>B17+B19+B21</f>
        <v>3270973</v>
      </c>
      <c r="C25" s="538">
        <f>C17+C19+C21</f>
        <v>3761428</v>
      </c>
      <c r="D25" s="375">
        <f>D17+D19+D21</f>
        <v>3417858</v>
      </c>
      <c r="E25" s="369" t="s">
        <v>526</v>
      </c>
      <c r="F25" s="370">
        <f>F17+F19</f>
        <v>2711997</v>
      </c>
      <c r="G25" s="538">
        <f>G19+G17</f>
        <v>2812185</v>
      </c>
      <c r="H25" s="375">
        <f>H19+H17</f>
        <v>2525474</v>
      </c>
    </row>
    <row r="26" spans="1:8" ht="13.8" thickBot="1" x14ac:dyDescent="0.3">
      <c r="E26" s="1217"/>
      <c r="F26" s="1218"/>
      <c r="G26" s="1218"/>
      <c r="H26" s="1219"/>
    </row>
    <row r="27" spans="1:8" ht="15.75" customHeight="1" x14ac:dyDescent="0.3">
      <c r="A27" s="1453" t="s">
        <v>1097</v>
      </c>
      <c r="B27" s="1453"/>
      <c r="C27" s="1453"/>
      <c r="D27" s="1453"/>
      <c r="E27" s="1453"/>
      <c r="F27" s="1453"/>
      <c r="G27" s="1453"/>
      <c r="H27" s="1453"/>
    </row>
    <row r="28" spans="1:8" ht="13.8" thickBot="1" x14ac:dyDescent="0.3"/>
    <row r="29" spans="1:8" s="208" customFormat="1" ht="28.2" thickBot="1" x14ac:dyDescent="0.3">
      <c r="A29" s="474" t="s">
        <v>527</v>
      </c>
      <c r="B29" s="457" t="s">
        <v>749</v>
      </c>
      <c r="C29" s="458" t="s">
        <v>1077</v>
      </c>
      <c r="D29" s="457" t="s">
        <v>1078</v>
      </c>
      <c r="E29" s="474" t="s">
        <v>528</v>
      </c>
      <c r="F29" s="457" t="s">
        <v>749</v>
      </c>
      <c r="G29" s="458" t="s">
        <v>1077</v>
      </c>
      <c r="H29" s="457" t="s">
        <v>1078</v>
      </c>
    </row>
    <row r="30" spans="1:8" ht="27.6" x14ac:dyDescent="0.25">
      <c r="A30" s="662" t="s">
        <v>529</v>
      </c>
      <c r="B30" s="531">
        <v>881393</v>
      </c>
      <c r="C30" s="533">
        <v>1036146</v>
      </c>
      <c r="D30" s="531">
        <v>287821</v>
      </c>
      <c r="E30" s="660" t="s">
        <v>530</v>
      </c>
      <c r="F30" s="479">
        <v>1428760</v>
      </c>
      <c r="G30" s="533">
        <v>1694373</v>
      </c>
      <c r="H30" s="531">
        <v>1146034</v>
      </c>
    </row>
    <row r="31" spans="1:8" ht="13.8" x14ac:dyDescent="0.25">
      <c r="A31" s="353" t="s">
        <v>531</v>
      </c>
      <c r="B31" s="372">
        <v>27223</v>
      </c>
      <c r="C31" s="98">
        <v>38023</v>
      </c>
      <c r="D31" s="372">
        <v>2000</v>
      </c>
      <c r="E31" s="1206" t="s">
        <v>532</v>
      </c>
      <c r="F31" s="534">
        <v>10075</v>
      </c>
      <c r="G31" s="532">
        <v>14088</v>
      </c>
      <c r="H31" s="372">
        <v>9719</v>
      </c>
    </row>
    <row r="32" spans="1:8" ht="13.8" x14ac:dyDescent="0.25">
      <c r="A32" s="353" t="s">
        <v>533</v>
      </c>
      <c r="B32" s="372">
        <v>58313</v>
      </c>
      <c r="C32" s="98">
        <v>58103</v>
      </c>
      <c r="D32" s="372">
        <v>100873</v>
      </c>
      <c r="E32" s="1206" t="s">
        <v>534</v>
      </c>
      <c r="F32" s="478">
        <v>93976</v>
      </c>
      <c r="G32" s="98">
        <v>91747</v>
      </c>
      <c r="H32" s="372">
        <v>93225</v>
      </c>
    </row>
    <row r="33" spans="1:8" ht="13.8" x14ac:dyDescent="0.25">
      <c r="A33" s="353"/>
      <c r="B33" s="372"/>
      <c r="C33" s="98"/>
      <c r="D33" s="372"/>
      <c r="E33" s="1206" t="s">
        <v>535</v>
      </c>
      <c r="F33" s="478">
        <f>SUM(F34:F37)</f>
        <v>402964</v>
      </c>
      <c r="G33" s="98">
        <f>SUM(G34:G37)</f>
        <v>705985</v>
      </c>
      <c r="H33" s="372">
        <f>SUM(H34:H37)</f>
        <v>459290</v>
      </c>
    </row>
    <row r="34" spans="1:8" ht="27.6" x14ac:dyDescent="0.25">
      <c r="A34" s="353"/>
      <c r="B34" s="373"/>
      <c r="C34" s="532"/>
      <c r="D34" s="372"/>
      <c r="E34" s="1206" t="s">
        <v>536</v>
      </c>
      <c r="F34" s="534">
        <v>351468</v>
      </c>
      <c r="G34" s="532">
        <v>382923</v>
      </c>
      <c r="H34" s="372">
        <f>254138+5000</f>
        <v>259138</v>
      </c>
    </row>
    <row r="35" spans="1:8" ht="27" customHeight="1" x14ac:dyDescent="0.25">
      <c r="A35" s="353"/>
      <c r="B35" s="373"/>
      <c r="C35" s="532"/>
      <c r="D35" s="372"/>
      <c r="E35" s="1207" t="s">
        <v>537</v>
      </c>
      <c r="F35" s="535">
        <v>29296</v>
      </c>
      <c r="G35" s="470">
        <v>29396</v>
      </c>
      <c r="H35" s="372">
        <v>2150</v>
      </c>
    </row>
    <row r="36" spans="1:8" ht="27.6" x14ac:dyDescent="0.25">
      <c r="A36" s="353"/>
      <c r="B36" s="372"/>
      <c r="C36" s="98"/>
      <c r="D36" s="372"/>
      <c r="E36" s="1206" t="s">
        <v>803</v>
      </c>
      <c r="F36" s="478"/>
      <c r="G36" s="98">
        <v>200000</v>
      </c>
      <c r="H36" s="372"/>
    </row>
    <row r="37" spans="1:8" ht="27.6" x14ac:dyDescent="0.25">
      <c r="A37" s="353"/>
      <c r="B37" s="372"/>
      <c r="C37" s="98"/>
      <c r="D37" s="372"/>
      <c r="E37" s="1206" t="s">
        <v>538</v>
      </c>
      <c r="F37" s="478">
        <v>22200</v>
      </c>
      <c r="G37" s="98">
        <v>93666</v>
      </c>
      <c r="H37" s="372">
        <v>198002</v>
      </c>
    </row>
    <row r="38" spans="1:8" s="8" customFormat="1" ht="13.8" x14ac:dyDescent="0.25">
      <c r="A38" s="358" t="s">
        <v>539</v>
      </c>
      <c r="B38" s="360">
        <f>SUM(B30:B36)</f>
        <v>966929</v>
      </c>
      <c r="C38" s="101">
        <f>SUM(C30:C36)</f>
        <v>1132272</v>
      </c>
      <c r="D38" s="360">
        <f>SUM(D30:D36)</f>
        <v>390694</v>
      </c>
      <c r="E38" s="1208" t="s">
        <v>540</v>
      </c>
      <c r="F38" s="477">
        <f>SUM(F30:F33)</f>
        <v>1935775</v>
      </c>
      <c r="G38" s="101">
        <f>SUM(G30:G33)</f>
        <v>2506193</v>
      </c>
      <c r="H38" s="360">
        <f>SUM(H30:H33)</f>
        <v>1708268</v>
      </c>
    </row>
    <row r="39" spans="1:8" s="8" customFormat="1" ht="13.8" x14ac:dyDescent="0.25">
      <c r="A39" s="358" t="s">
        <v>541</v>
      </c>
      <c r="B39" s="360"/>
      <c r="C39" s="101"/>
      <c r="D39" s="360"/>
      <c r="E39" s="1208" t="s">
        <v>544</v>
      </c>
      <c r="F39" s="477">
        <f>B38-F38</f>
        <v>-968846</v>
      </c>
      <c r="G39" s="101">
        <f>C38-G38</f>
        <v>-1373921</v>
      </c>
      <c r="H39" s="360">
        <f>D38-H38</f>
        <v>-1317574</v>
      </c>
    </row>
    <row r="40" spans="1:8" s="8" customFormat="1" ht="27.6" x14ac:dyDescent="0.25">
      <c r="A40" s="358" t="s">
        <v>545</v>
      </c>
      <c r="B40" s="360">
        <f>SUM(B41)</f>
        <v>493203</v>
      </c>
      <c r="C40" s="101">
        <f>SUM(C41)</f>
        <v>508011</v>
      </c>
      <c r="D40" s="360">
        <f>SUM(D41)</f>
        <v>599432</v>
      </c>
      <c r="E40" s="1208" t="s">
        <v>546</v>
      </c>
      <c r="F40" s="477">
        <f>SUM(F41:F43)</f>
        <v>83333</v>
      </c>
      <c r="G40" s="101">
        <f>SUM(G41:G42)</f>
        <v>83333</v>
      </c>
      <c r="H40" s="360">
        <f>SUM(H41:H42)</f>
        <v>174242</v>
      </c>
    </row>
    <row r="41" spans="1:8" ht="13.8" x14ac:dyDescent="0.25">
      <c r="A41" s="353" t="s">
        <v>547</v>
      </c>
      <c r="B41" s="372">
        <v>493203</v>
      </c>
      <c r="C41" s="98">
        <v>508011</v>
      </c>
      <c r="D41" s="372">
        <v>599432</v>
      </c>
      <c r="E41" s="1206" t="s">
        <v>548</v>
      </c>
      <c r="F41" s="478"/>
      <c r="G41" s="98"/>
      <c r="H41" s="372"/>
    </row>
    <row r="42" spans="1:8" ht="27.6" x14ac:dyDescent="0.25">
      <c r="A42" s="358" t="s">
        <v>549</v>
      </c>
      <c r="B42" s="360">
        <f>SUM(B43:B44)</f>
        <v>0</v>
      </c>
      <c r="C42" s="101">
        <f>SUM(C43:C44)</f>
        <v>0</v>
      </c>
      <c r="D42" s="360">
        <f>SUM(D43:D44)</f>
        <v>0</v>
      </c>
      <c r="E42" s="1206" t="s">
        <v>550</v>
      </c>
      <c r="F42" s="478">
        <v>83333</v>
      </c>
      <c r="G42" s="98">
        <v>83333</v>
      </c>
      <c r="H42" s="372">
        <v>174242</v>
      </c>
    </row>
    <row r="43" spans="1:8" ht="13.8" x14ac:dyDescent="0.25">
      <c r="A43" s="364" t="s">
        <v>551</v>
      </c>
      <c r="B43" s="372"/>
      <c r="C43" s="98"/>
      <c r="D43" s="372"/>
      <c r="E43" s="1206" t="s">
        <v>739</v>
      </c>
      <c r="F43" s="478"/>
      <c r="G43" s="98"/>
      <c r="H43" s="372"/>
    </row>
    <row r="44" spans="1:8" ht="13.8" x14ac:dyDescent="0.25">
      <c r="A44" s="353" t="s">
        <v>552</v>
      </c>
      <c r="B44" s="372"/>
      <c r="C44" s="98"/>
      <c r="D44" s="372"/>
      <c r="E44" s="1206"/>
      <c r="F44" s="478"/>
      <c r="G44" s="98"/>
      <c r="H44" s="372"/>
    </row>
    <row r="45" spans="1:8" s="8" customFormat="1" ht="14.4" thickBot="1" x14ac:dyDescent="0.3">
      <c r="A45" s="369" t="s">
        <v>553</v>
      </c>
      <c r="B45" s="375">
        <f>B38+B40+B42</f>
        <v>1460132</v>
      </c>
      <c r="C45" s="538">
        <f>C38+C40+C42</f>
        <v>1640283</v>
      </c>
      <c r="D45" s="375">
        <f>D38+D40+D42</f>
        <v>990126</v>
      </c>
      <c r="E45" s="1209" t="s">
        <v>554</v>
      </c>
      <c r="F45" s="537">
        <f>F38+F40</f>
        <v>2019108</v>
      </c>
      <c r="G45" s="538">
        <f>G38+G40</f>
        <v>2589526</v>
      </c>
      <c r="H45" s="375">
        <f>H38+H40</f>
        <v>1882510</v>
      </c>
    </row>
    <row r="46" spans="1:8" x14ac:dyDescent="0.25">
      <c r="A46" s="34"/>
      <c r="B46" s="35"/>
      <c r="C46" s="35"/>
      <c r="D46" s="35"/>
      <c r="E46" s="34"/>
      <c r="F46" s="35"/>
      <c r="G46" s="35"/>
      <c r="H46" s="35"/>
    </row>
    <row r="47" spans="1:8" ht="15.75" customHeight="1" x14ac:dyDescent="0.3">
      <c r="A47" s="1453" t="s">
        <v>1096</v>
      </c>
      <c r="B47" s="1453"/>
      <c r="C47" s="1453"/>
      <c r="D47" s="1453"/>
      <c r="E47" s="1453"/>
      <c r="F47" s="1453"/>
      <c r="G47" s="1453"/>
      <c r="H47" s="1453"/>
    </row>
    <row r="48" spans="1:8" ht="13.8" thickBot="1" x14ac:dyDescent="0.3"/>
    <row r="49" spans="1:8" s="208" customFormat="1" ht="28.2" thickBot="1" x14ac:dyDescent="0.3">
      <c r="A49" s="474" t="s">
        <v>555</v>
      </c>
      <c r="B49" s="457" t="s">
        <v>749</v>
      </c>
      <c r="C49" s="458" t="s">
        <v>1077</v>
      </c>
      <c r="D49" s="457" t="s">
        <v>1078</v>
      </c>
      <c r="E49" s="474" t="s">
        <v>556</v>
      </c>
      <c r="F49" s="457" t="s">
        <v>749</v>
      </c>
      <c r="G49" s="458" t="s">
        <v>1077</v>
      </c>
      <c r="H49" s="457" t="s">
        <v>1078</v>
      </c>
    </row>
    <row r="50" spans="1:8" ht="13.8" x14ac:dyDescent="0.25">
      <c r="A50" s="657" t="s">
        <v>557</v>
      </c>
      <c r="B50" s="531">
        <f>B17</f>
        <v>3210108</v>
      </c>
      <c r="C50" s="479">
        <f>C17</f>
        <v>3496937</v>
      </c>
      <c r="D50" s="1210">
        <f>D17</f>
        <v>3325770</v>
      </c>
      <c r="E50" s="352" t="s">
        <v>558</v>
      </c>
      <c r="F50" s="475">
        <f>F17</f>
        <v>2676595</v>
      </c>
      <c r="G50" s="479">
        <f>G17</f>
        <v>2769364</v>
      </c>
      <c r="H50" s="1210">
        <f>H17</f>
        <v>2479171</v>
      </c>
    </row>
    <row r="51" spans="1:8" ht="13.8" x14ac:dyDescent="0.25">
      <c r="A51" s="353" t="s">
        <v>559</v>
      </c>
      <c r="B51" s="372">
        <f>B38</f>
        <v>966929</v>
      </c>
      <c r="C51" s="478">
        <f>C38</f>
        <v>1132272</v>
      </c>
      <c r="D51" s="1211">
        <f>D38</f>
        <v>390694</v>
      </c>
      <c r="E51" s="353" t="s">
        <v>560</v>
      </c>
      <c r="F51" s="350">
        <f>F38</f>
        <v>1935775</v>
      </c>
      <c r="G51" s="478">
        <f>G38</f>
        <v>2506193</v>
      </c>
      <c r="H51" s="1211">
        <f>H38</f>
        <v>1708268</v>
      </c>
    </row>
    <row r="52" spans="1:8" s="8" customFormat="1" ht="13.8" x14ac:dyDescent="0.25">
      <c r="A52" s="358" t="s">
        <v>41</v>
      </c>
      <c r="B52" s="376">
        <f>SUM(B50:B51)</f>
        <v>4177037</v>
      </c>
      <c r="C52" s="539">
        <f>SUM(C50:C51)</f>
        <v>4629209</v>
      </c>
      <c r="D52" s="1212">
        <f>SUM(D50:D51)</f>
        <v>3716464</v>
      </c>
      <c r="E52" s="358" t="s">
        <v>57</v>
      </c>
      <c r="F52" s="377">
        <f>SUM(F50:F51)</f>
        <v>4612370</v>
      </c>
      <c r="G52" s="539">
        <f>SUM(G50:G51)</f>
        <v>5275557</v>
      </c>
      <c r="H52" s="1212">
        <f>SUM(H50:H51)</f>
        <v>4187439</v>
      </c>
    </row>
    <row r="53" spans="1:8" s="8" customFormat="1" ht="13.8" x14ac:dyDescent="0.25">
      <c r="A53" s="358" t="s">
        <v>561</v>
      </c>
      <c r="B53" s="376"/>
      <c r="C53" s="539"/>
      <c r="D53" s="1212"/>
      <c r="E53" s="358" t="s">
        <v>562</v>
      </c>
      <c r="F53" s="377">
        <f>B52-F52</f>
        <v>-435333</v>
      </c>
      <c r="G53" s="539">
        <f>C52-G52</f>
        <v>-646348</v>
      </c>
      <c r="H53" s="539">
        <f>D52-H52</f>
        <v>-470975</v>
      </c>
    </row>
    <row r="54" spans="1:8" s="8" customFormat="1" ht="27.6" x14ac:dyDescent="0.25">
      <c r="A54" s="358" t="s">
        <v>563</v>
      </c>
      <c r="B54" s="376">
        <f>SUM(B55:B56)</f>
        <v>554068</v>
      </c>
      <c r="C54" s="539">
        <f>SUM(C55:C56)</f>
        <v>765083</v>
      </c>
      <c r="D54" s="1212">
        <f>SUM(D55:D56)</f>
        <v>682920</v>
      </c>
      <c r="E54" s="358" t="s">
        <v>564</v>
      </c>
      <c r="F54" s="377">
        <f>SUM(F55:F56)</f>
        <v>118735</v>
      </c>
      <c r="G54" s="539">
        <f>SUM(G55:G56)</f>
        <v>126154</v>
      </c>
      <c r="H54" s="1212">
        <f>SUM(H55:H56)</f>
        <v>220545</v>
      </c>
    </row>
    <row r="55" spans="1:8" ht="27.6" x14ac:dyDescent="0.25">
      <c r="A55" s="353" t="s">
        <v>519</v>
      </c>
      <c r="B55" s="378">
        <f>B19</f>
        <v>60865</v>
      </c>
      <c r="C55" s="540">
        <f>C19</f>
        <v>257072</v>
      </c>
      <c r="D55" s="1213">
        <f>D19</f>
        <v>83488</v>
      </c>
      <c r="E55" s="353" t="s">
        <v>565</v>
      </c>
      <c r="F55" s="379">
        <f>F19</f>
        <v>35402</v>
      </c>
      <c r="G55" s="540">
        <f>G19</f>
        <v>42821</v>
      </c>
      <c r="H55" s="1213">
        <f>H19</f>
        <v>46303</v>
      </c>
    </row>
    <row r="56" spans="1:8" ht="27.6" x14ac:dyDescent="0.25">
      <c r="A56" s="353" t="s">
        <v>545</v>
      </c>
      <c r="B56" s="378">
        <f>B40</f>
        <v>493203</v>
      </c>
      <c r="C56" s="540">
        <f>C40</f>
        <v>508011</v>
      </c>
      <c r="D56" s="1213">
        <f>D40</f>
        <v>599432</v>
      </c>
      <c r="E56" s="353" t="s">
        <v>566</v>
      </c>
      <c r="F56" s="379">
        <f>F40</f>
        <v>83333</v>
      </c>
      <c r="G56" s="540">
        <f>G40</f>
        <v>83333</v>
      </c>
      <c r="H56" s="1213">
        <f>H40</f>
        <v>174242</v>
      </c>
    </row>
    <row r="57" spans="1:8" s="8" customFormat="1" ht="13.8" x14ac:dyDescent="0.25">
      <c r="A57" s="358" t="s">
        <v>567</v>
      </c>
      <c r="B57" s="376">
        <f>SUM(B58:B59)</f>
        <v>0</v>
      </c>
      <c r="C57" s="539">
        <f>SUM(C58:C59)</f>
        <v>7419</v>
      </c>
      <c r="D57" s="1212">
        <f>SUM(D58:D59)</f>
        <v>8600</v>
      </c>
      <c r="E57" s="358"/>
      <c r="F57" s="482"/>
      <c r="G57" s="542"/>
      <c r="H57" s="1214"/>
    </row>
    <row r="58" spans="1:8" ht="27.6" x14ac:dyDescent="0.25">
      <c r="A58" s="353" t="s">
        <v>522</v>
      </c>
      <c r="B58" s="378">
        <f>B21</f>
        <v>0</v>
      </c>
      <c r="C58" s="540">
        <f>C24</f>
        <v>7419</v>
      </c>
      <c r="D58" s="1213">
        <f>D24</f>
        <v>8600</v>
      </c>
      <c r="E58" s="353"/>
      <c r="F58" s="354"/>
      <c r="G58" s="478"/>
      <c r="H58" s="1211"/>
    </row>
    <row r="59" spans="1:8" ht="27.6" x14ac:dyDescent="0.25">
      <c r="A59" s="364" t="s">
        <v>549</v>
      </c>
      <c r="B59" s="378">
        <f>B42</f>
        <v>0</v>
      </c>
      <c r="C59" s="540">
        <f>C42</f>
        <v>0</v>
      </c>
      <c r="D59" s="1213">
        <f>D42</f>
        <v>0</v>
      </c>
      <c r="E59" s="661"/>
      <c r="F59" s="381"/>
      <c r="G59" s="477"/>
      <c r="H59" s="1215"/>
    </row>
    <row r="60" spans="1:8" s="8" customFormat="1" ht="14.4" thickBot="1" x14ac:dyDescent="0.3">
      <c r="A60" s="369" t="s">
        <v>134</v>
      </c>
      <c r="B60" s="382">
        <f>B52+B54+B57</f>
        <v>4731105</v>
      </c>
      <c r="C60" s="541">
        <f>C52+C54+C57</f>
        <v>5401711</v>
      </c>
      <c r="D60" s="1216">
        <f>D52+D54+D57</f>
        <v>4407984</v>
      </c>
      <c r="E60" s="369" t="s">
        <v>568</v>
      </c>
      <c r="F60" s="383">
        <f>F52+F54</f>
        <v>4731105</v>
      </c>
      <c r="G60" s="541">
        <f>G52+G54</f>
        <v>5401711</v>
      </c>
      <c r="H60" s="1216">
        <f>H52+H54</f>
        <v>4407984</v>
      </c>
    </row>
    <row r="61" spans="1:8" x14ac:dyDescent="0.25">
      <c r="A61" s="208" t="s">
        <v>569</v>
      </c>
    </row>
  </sheetData>
  <sheetProtection selectLockedCells="1" selectUnlockedCells="1"/>
  <mergeCells count="3">
    <mergeCell ref="A4:H4"/>
    <mergeCell ref="A27:H27"/>
    <mergeCell ref="A47:H47"/>
  </mergeCells>
  <phoneticPr fontId="28" type="noConversion"/>
  <pageMargins left="0.74791666666666667" right="0.74791666666666667" top="0.98402777777777772" bottom="0.98402777777777772" header="0.51180555555555551" footer="0.51180555555555551"/>
  <pageSetup paperSize="9" scale="57" firstPageNumber="0" orientation="landscape" r:id="rId1"/>
  <headerFooter alignWithMargins="0">
    <oddHeader>&amp;C8. melléklet
a 8/2016. (II.26.) rendelethez&amp;R
&amp;P. oldal
ezer forint</oddHeader>
  </headerFooter>
  <rowBreaks count="2" manualBreakCount="2">
    <brk id="25" max="9" man="1"/>
    <brk id="61" max="9"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2:L61"/>
  <sheetViews>
    <sheetView view="pageLayout" zoomScaleNormal="100" zoomScaleSheetLayoutView="89" workbookViewId="0">
      <selection activeCell="C7" sqref="C7"/>
    </sheetView>
  </sheetViews>
  <sheetFormatPr defaultColWidth="9.109375" defaultRowHeight="13.2" x14ac:dyDescent="0.25"/>
  <cols>
    <col min="1" max="1" width="45.6640625" style="208" customWidth="1"/>
    <col min="2" max="2" width="12.44140625" style="97" customWidth="1"/>
    <col min="3" max="4" width="13.6640625" style="97" customWidth="1"/>
    <col min="5" max="5" width="45.88671875" style="208" customWidth="1"/>
    <col min="6" max="6" width="12.5546875" style="97" customWidth="1"/>
    <col min="7" max="8" width="13" style="97" customWidth="1"/>
    <col min="9" max="9" width="9.109375" style="97"/>
    <col min="10" max="10" width="10.5546875" style="97" customWidth="1"/>
    <col min="11" max="11" width="9.109375" style="97"/>
    <col min="12" max="12" width="12.33203125" style="97" customWidth="1"/>
    <col min="13" max="16384" width="9.109375" style="97"/>
  </cols>
  <sheetData>
    <row r="2" spans="1:12" x14ac:dyDescent="0.25">
      <c r="E2" s="209"/>
      <c r="F2" s="174"/>
      <c r="G2" s="174"/>
      <c r="H2" s="174"/>
    </row>
    <row r="4" spans="1:12" ht="15.75" customHeight="1" x14ac:dyDescent="0.3">
      <c r="A4" s="1453" t="s">
        <v>1095</v>
      </c>
      <c r="B4" s="1453"/>
      <c r="C4" s="1453"/>
      <c r="D4" s="1453"/>
      <c r="E4" s="1453"/>
      <c r="F4" s="1453"/>
      <c r="G4" s="1453"/>
      <c r="H4" s="1453"/>
    </row>
    <row r="5" spans="1:12" ht="13.8" thickBot="1" x14ac:dyDescent="0.3"/>
    <row r="6" spans="1:12" s="208" customFormat="1" ht="42" thickBot="1" x14ac:dyDescent="0.3">
      <c r="A6" s="474" t="s">
        <v>505</v>
      </c>
      <c r="B6" s="712" t="s">
        <v>740</v>
      </c>
      <c r="C6" s="713" t="s">
        <v>741</v>
      </c>
      <c r="D6" s="714" t="s">
        <v>742</v>
      </c>
      <c r="E6" s="476" t="s">
        <v>506</v>
      </c>
      <c r="F6" s="712" t="s">
        <v>740</v>
      </c>
      <c r="G6" s="713" t="s">
        <v>741</v>
      </c>
      <c r="H6" s="714" t="s">
        <v>742</v>
      </c>
    </row>
    <row r="7" spans="1:12" ht="26.25" customHeight="1" x14ac:dyDescent="0.25">
      <c r="A7" s="292" t="s">
        <v>507</v>
      </c>
      <c r="B7" s="19">
        <v>107325</v>
      </c>
      <c r="C7" s="19">
        <v>1084203</v>
      </c>
      <c r="D7" s="350">
        <f>SUM(B7:C7)</f>
        <v>1191528</v>
      </c>
      <c r="E7" s="37" t="s">
        <v>312</v>
      </c>
      <c r="F7" s="36">
        <v>385513</v>
      </c>
      <c r="G7" s="19">
        <v>47295</v>
      </c>
      <c r="H7" s="350">
        <f>SUM(F7:G7)</f>
        <v>432808</v>
      </c>
    </row>
    <row r="8" spans="1:12" ht="13.8" x14ac:dyDescent="0.25">
      <c r="A8" s="351" t="s">
        <v>508</v>
      </c>
      <c r="B8" s="19">
        <v>500</v>
      </c>
      <c r="C8" s="19">
        <v>1516200</v>
      </c>
      <c r="D8" s="350">
        <f t="shared" ref="D8:D13" si="0">SUM(B8:C8)</f>
        <v>1516700</v>
      </c>
      <c r="E8" s="33" t="s">
        <v>509</v>
      </c>
      <c r="F8" s="4">
        <v>107291</v>
      </c>
      <c r="G8" s="25">
        <v>11035</v>
      </c>
      <c r="H8" s="350">
        <f t="shared" ref="H8:H15" si="1">SUM(F8:G8)</f>
        <v>118326</v>
      </c>
    </row>
    <row r="9" spans="1:12" ht="15" x14ac:dyDescent="0.25">
      <c r="A9" s="352" t="s">
        <v>510</v>
      </c>
      <c r="B9" s="19">
        <v>118853</v>
      </c>
      <c r="C9" s="19">
        <v>481851</v>
      </c>
      <c r="D9" s="350">
        <f t="shared" si="0"/>
        <v>600704</v>
      </c>
      <c r="E9" s="33" t="s">
        <v>513</v>
      </c>
      <c r="F9" s="4">
        <v>323085</v>
      </c>
      <c r="G9" s="19">
        <f>555790-3000</f>
        <v>552790</v>
      </c>
      <c r="H9" s="350">
        <f t="shared" si="1"/>
        <v>875875</v>
      </c>
      <c r="I9" s="97" t="e">
        <f>SUM(#REF!)</f>
        <v>#REF!</v>
      </c>
      <c r="J9" s="23"/>
      <c r="K9" s="24"/>
      <c r="L9" s="24"/>
    </row>
    <row r="10" spans="1:12" ht="27.6" x14ac:dyDescent="0.25">
      <c r="A10" s="351" t="s">
        <v>514</v>
      </c>
      <c r="B10" s="19">
        <v>0</v>
      </c>
      <c r="C10" s="19">
        <f>11855+4983</f>
        <v>16838</v>
      </c>
      <c r="D10" s="350">
        <f t="shared" si="0"/>
        <v>16838</v>
      </c>
      <c r="E10" s="37" t="s">
        <v>345</v>
      </c>
      <c r="F10" s="4">
        <v>2416</v>
      </c>
      <c r="G10" s="19">
        <v>29250</v>
      </c>
      <c r="H10" s="350">
        <f t="shared" si="1"/>
        <v>31666</v>
      </c>
    </row>
    <row r="11" spans="1:12" ht="13.8" x14ac:dyDescent="0.25">
      <c r="A11" s="353"/>
      <c r="B11" s="19"/>
      <c r="C11" s="19"/>
      <c r="D11" s="350">
        <f t="shared" si="0"/>
        <v>0</v>
      </c>
      <c r="E11" s="33" t="s">
        <v>308</v>
      </c>
      <c r="F11" s="20">
        <f>SUM(F12:F15)</f>
        <v>0</v>
      </c>
      <c r="G11" s="20">
        <f>SUM(G12:G15)</f>
        <v>899741</v>
      </c>
      <c r="H11" s="350">
        <f t="shared" si="1"/>
        <v>899741</v>
      </c>
      <c r="I11" s="97" t="e">
        <f>SUM(#REF!)</f>
        <v>#REF!</v>
      </c>
    </row>
    <row r="12" spans="1:12" ht="13.8" x14ac:dyDescent="0.25">
      <c r="A12" s="353"/>
      <c r="B12" s="19"/>
      <c r="C12" s="19"/>
      <c r="D12" s="350">
        <f t="shared" si="0"/>
        <v>0</v>
      </c>
      <c r="E12" s="33" t="s">
        <v>735</v>
      </c>
      <c r="F12" s="20"/>
      <c r="G12" s="19">
        <v>5</v>
      </c>
      <c r="H12" s="350">
        <f t="shared" si="1"/>
        <v>5</v>
      </c>
    </row>
    <row r="13" spans="1:12" ht="27.6" x14ac:dyDescent="0.25">
      <c r="A13" s="351"/>
      <c r="B13" s="19"/>
      <c r="C13" s="19"/>
      <c r="D13" s="350">
        <f t="shared" si="0"/>
        <v>0</v>
      </c>
      <c r="E13" s="33" t="s">
        <v>736</v>
      </c>
      <c r="F13" s="4">
        <v>0</v>
      </c>
      <c r="G13" s="19">
        <v>479336</v>
      </c>
      <c r="H13" s="350">
        <f t="shared" si="1"/>
        <v>479336</v>
      </c>
      <c r="I13" s="97">
        <f>SUM(G13:G15)</f>
        <v>899736</v>
      </c>
    </row>
    <row r="14" spans="1:12" ht="27.6" x14ac:dyDescent="0.25">
      <c r="A14" s="355"/>
      <c r="B14" s="19"/>
      <c r="C14" s="19"/>
      <c r="D14" s="350"/>
      <c r="E14" s="356" t="s">
        <v>737</v>
      </c>
      <c r="F14" s="4"/>
      <c r="G14" s="105">
        <f>396318+7014+5000</f>
        <v>408332</v>
      </c>
      <c r="H14" s="350">
        <f t="shared" si="1"/>
        <v>408332</v>
      </c>
    </row>
    <row r="15" spans="1:12" ht="27.6" x14ac:dyDescent="0.25">
      <c r="A15" s="351"/>
      <c r="B15" s="19"/>
      <c r="C15" s="19"/>
      <c r="D15" s="350"/>
      <c r="E15" s="33" t="s">
        <v>738</v>
      </c>
      <c r="F15" s="4"/>
      <c r="G15" s="19">
        <f>7085+4983</f>
        <v>12068</v>
      </c>
      <c r="H15" s="350">
        <f t="shared" si="1"/>
        <v>12068</v>
      </c>
    </row>
    <row r="16" spans="1:12" ht="13.8" x14ac:dyDescent="0.25">
      <c r="A16" s="353"/>
      <c r="B16" s="19"/>
      <c r="C16" s="19"/>
      <c r="D16" s="350"/>
      <c r="E16" s="357" t="s">
        <v>679</v>
      </c>
      <c r="F16" s="4"/>
      <c r="G16" s="210">
        <f>134769-14014</f>
        <v>120755</v>
      </c>
      <c r="H16" s="350">
        <f>SUM(F16:G16)</f>
        <v>120755</v>
      </c>
    </row>
    <row r="17" spans="1:9" ht="13.8" x14ac:dyDescent="0.25">
      <c r="A17" s="358" t="s">
        <v>515</v>
      </c>
      <c r="B17" s="26">
        <f>SUM(B7:B16)</f>
        <v>226678</v>
      </c>
      <c r="C17" s="26">
        <f>SUM(C7:C16)</f>
        <v>3099092</v>
      </c>
      <c r="D17" s="359">
        <f>SUM(D7:D16)</f>
        <v>3325770</v>
      </c>
      <c r="E17" s="41" t="s">
        <v>516</v>
      </c>
      <c r="F17" s="360">
        <f>F7+F8+F9+F10+F11+F16</f>
        <v>818305</v>
      </c>
      <c r="G17" s="360">
        <f>G7+G8+G9+G10+G11+G16</f>
        <v>1660866</v>
      </c>
      <c r="H17" s="360">
        <f>H7+H8+H9+H10+H11+H16</f>
        <v>2479171</v>
      </c>
      <c r="I17" s="97">
        <f>SUM(F17:G17)</f>
        <v>2479171</v>
      </c>
    </row>
    <row r="18" spans="1:9" ht="13.8" x14ac:dyDescent="0.25">
      <c r="A18" s="358" t="s">
        <v>517</v>
      </c>
      <c r="B18" s="26">
        <f>B17-F17</f>
        <v>-591627</v>
      </c>
      <c r="C18" s="26">
        <f>C17-G17</f>
        <v>1438226</v>
      </c>
      <c r="D18" s="359">
        <f>D17-H17</f>
        <v>846599</v>
      </c>
      <c r="E18" s="32" t="s">
        <v>518</v>
      </c>
      <c r="F18" s="4"/>
      <c r="G18" s="28"/>
      <c r="H18" s="361"/>
    </row>
    <row r="19" spans="1:9" ht="27.6" x14ac:dyDescent="0.25">
      <c r="A19" s="362" t="s">
        <v>519</v>
      </c>
      <c r="B19" s="28">
        <f>SUM(B20)</f>
        <v>0</v>
      </c>
      <c r="C19" s="28">
        <f>SUM(C20)</f>
        <v>83488</v>
      </c>
      <c r="D19" s="361">
        <f>SUM(B19:C19)</f>
        <v>83488</v>
      </c>
      <c r="E19" s="32" t="s">
        <v>520</v>
      </c>
      <c r="F19" s="29">
        <f>SUM(F20:F20)</f>
        <v>0</v>
      </c>
      <c r="G19" s="26">
        <f>SUM(G20:G20)</f>
        <v>46303</v>
      </c>
      <c r="H19" s="359">
        <f>SUM(H20:H20)</f>
        <v>46303</v>
      </c>
    </row>
    <row r="20" spans="1:9" ht="13.8" x14ac:dyDescent="0.25">
      <c r="A20" s="353" t="s">
        <v>521</v>
      </c>
      <c r="B20" s="19">
        <v>0</v>
      </c>
      <c r="C20" s="19">
        <v>83488</v>
      </c>
      <c r="D20" s="350">
        <v>83488</v>
      </c>
      <c r="E20" s="353" t="s">
        <v>744</v>
      </c>
      <c r="F20" s="4"/>
      <c r="G20" s="19">
        <v>46303</v>
      </c>
      <c r="H20" s="350">
        <f>SUM(F20:G20)</f>
        <v>46303</v>
      </c>
    </row>
    <row r="21" spans="1:9" ht="27.6" x14ac:dyDescent="0.25">
      <c r="A21" s="358" t="s">
        <v>522</v>
      </c>
      <c r="B21" s="19"/>
      <c r="C21" s="30">
        <f>SUM(C22:C24)</f>
        <v>8600</v>
      </c>
      <c r="D21" s="363">
        <f>SUM(B21:C21)</f>
        <v>8600</v>
      </c>
      <c r="E21" s="33" t="s">
        <v>745</v>
      </c>
      <c r="F21" s="4"/>
      <c r="G21" s="19"/>
      <c r="H21" s="350"/>
    </row>
    <row r="22" spans="1:9" ht="13.8" x14ac:dyDescent="0.25">
      <c r="A22" s="364" t="s">
        <v>523</v>
      </c>
      <c r="B22" s="19"/>
      <c r="C22" s="19"/>
      <c r="D22" s="350"/>
      <c r="E22" s="353" t="s">
        <v>774</v>
      </c>
      <c r="F22" s="4"/>
      <c r="G22" s="365"/>
      <c r="H22" s="361"/>
    </row>
    <row r="23" spans="1:9" ht="13.8" x14ac:dyDescent="0.25">
      <c r="A23" s="353" t="s">
        <v>524</v>
      </c>
      <c r="B23" s="19"/>
      <c r="C23" s="703"/>
      <c r="D23" s="699"/>
      <c r="E23" s="356"/>
      <c r="F23" s="20"/>
      <c r="G23" s="367"/>
      <c r="H23" s="368"/>
    </row>
    <row r="24" spans="1:9" ht="28.2" thickBot="1" x14ac:dyDescent="0.3">
      <c r="A24" s="364" t="s">
        <v>773</v>
      </c>
      <c r="B24" s="31"/>
      <c r="C24" s="31">
        <v>8600</v>
      </c>
      <c r="D24" s="366">
        <f>SUM(B24:C24)</f>
        <v>8600</v>
      </c>
      <c r="E24" s="700"/>
      <c r="F24" s="701"/>
      <c r="G24" s="698"/>
      <c r="H24" s="702"/>
    </row>
    <row r="25" spans="1:9" ht="14.4" thickBot="1" x14ac:dyDescent="0.3">
      <c r="A25" s="474" t="s">
        <v>525</v>
      </c>
      <c r="B25" s="715">
        <f>B17+B19+B21</f>
        <v>226678</v>
      </c>
      <c r="C25" s="715">
        <f>C17+C19+C21</f>
        <v>3191180</v>
      </c>
      <c r="D25" s="716">
        <f>D17+D19+D21</f>
        <v>3417858</v>
      </c>
      <c r="E25" s="476" t="s">
        <v>526</v>
      </c>
      <c r="F25" s="717">
        <f>F17+F19</f>
        <v>818305</v>
      </c>
      <c r="G25" s="715">
        <f>G17+G19</f>
        <v>1707169</v>
      </c>
      <c r="H25" s="716">
        <f>H17+H19</f>
        <v>2525474</v>
      </c>
    </row>
    <row r="27" spans="1:9" ht="15.75" customHeight="1" x14ac:dyDescent="0.3">
      <c r="A27" s="1453" t="s">
        <v>1097</v>
      </c>
      <c r="B27" s="1453"/>
      <c r="C27" s="1453"/>
      <c r="D27" s="1453"/>
      <c r="E27" s="1453"/>
      <c r="F27" s="1453"/>
      <c r="G27" s="1453"/>
      <c r="H27" s="1453"/>
    </row>
    <row r="28" spans="1:9" ht="13.8" thickBot="1" x14ac:dyDescent="0.3"/>
    <row r="29" spans="1:9" s="208" customFormat="1" ht="42" thickBot="1" x14ac:dyDescent="0.3">
      <c r="A29" s="474" t="s">
        <v>527</v>
      </c>
      <c r="B29" s="712" t="s">
        <v>740</v>
      </c>
      <c r="C29" s="713" t="s">
        <v>741</v>
      </c>
      <c r="D29" s="714" t="s">
        <v>742</v>
      </c>
      <c r="E29" s="476" t="s">
        <v>528</v>
      </c>
      <c r="F29" s="712" t="s">
        <v>740</v>
      </c>
      <c r="G29" s="713" t="s">
        <v>741</v>
      </c>
      <c r="H29" s="714" t="s">
        <v>742</v>
      </c>
    </row>
    <row r="30" spans="1:9" ht="27.6" x14ac:dyDescent="0.25">
      <c r="A30" s="718" t="s">
        <v>529</v>
      </c>
      <c r="B30" s="19"/>
      <c r="C30" s="19">
        <v>287821</v>
      </c>
      <c r="D30" s="475">
        <f>SUM(B30:C30)</f>
        <v>287821</v>
      </c>
      <c r="E30" s="37" t="s">
        <v>530</v>
      </c>
      <c r="F30" s="36"/>
      <c r="G30" s="19">
        <v>1146034</v>
      </c>
      <c r="H30" s="350">
        <f>SUM(F30:G30)</f>
        <v>1146034</v>
      </c>
    </row>
    <row r="31" spans="1:9" ht="13.8" x14ac:dyDescent="0.25">
      <c r="A31" s="353" t="s">
        <v>531</v>
      </c>
      <c r="B31" s="19">
        <v>0</v>
      </c>
      <c r="C31" s="19">
        <v>2000</v>
      </c>
      <c r="D31" s="372">
        <f>SUM(B31:C31)</f>
        <v>2000</v>
      </c>
      <c r="E31" s="33" t="s">
        <v>532</v>
      </c>
      <c r="F31" s="4">
        <v>9719</v>
      </c>
      <c r="G31" s="25"/>
      <c r="H31" s="350">
        <f t="shared" ref="H31:H37" si="2">SUM(F31:G31)</f>
        <v>9719</v>
      </c>
    </row>
    <row r="32" spans="1:9" ht="13.8" x14ac:dyDescent="0.25">
      <c r="A32" s="353" t="s">
        <v>533</v>
      </c>
      <c r="B32" s="19"/>
      <c r="C32" s="19">
        <v>100873</v>
      </c>
      <c r="D32" s="372">
        <f>SUM(B32:C32)</f>
        <v>100873</v>
      </c>
      <c r="E32" s="33" t="s">
        <v>534</v>
      </c>
      <c r="F32" s="4"/>
      <c r="G32" s="19">
        <v>93225</v>
      </c>
      <c r="H32" s="350">
        <f t="shared" si="2"/>
        <v>93225</v>
      </c>
    </row>
    <row r="33" spans="1:11" ht="13.8" x14ac:dyDescent="0.25">
      <c r="A33" s="353"/>
      <c r="B33" s="19"/>
      <c r="C33" s="19"/>
      <c r="D33" s="372"/>
      <c r="E33" s="33" t="s">
        <v>535</v>
      </c>
      <c r="F33" s="20"/>
      <c r="G33" s="20">
        <f>SUM(G34:G37)</f>
        <v>459290</v>
      </c>
      <c r="H33" s="350">
        <f t="shared" si="2"/>
        <v>459290</v>
      </c>
      <c r="I33" s="97" t="e">
        <f>SUM(#REF!)</f>
        <v>#REF!</v>
      </c>
    </row>
    <row r="34" spans="1:11" ht="27.6" x14ac:dyDescent="0.25">
      <c r="A34" s="353"/>
      <c r="B34" s="19"/>
      <c r="C34" s="25"/>
      <c r="D34" s="373"/>
      <c r="E34" s="33" t="s">
        <v>536</v>
      </c>
      <c r="F34" s="532"/>
      <c r="G34" s="532">
        <f>254138+5000</f>
        <v>259138</v>
      </c>
      <c r="H34" s="350">
        <f t="shared" si="2"/>
        <v>259138</v>
      </c>
    </row>
    <row r="35" spans="1:11" ht="27" customHeight="1" x14ac:dyDescent="0.25">
      <c r="A35" s="353"/>
      <c r="B35" s="19"/>
      <c r="C35" s="25"/>
      <c r="D35" s="373"/>
      <c r="E35" s="374" t="s">
        <v>537</v>
      </c>
      <c r="F35" s="4"/>
      <c r="G35" s="470">
        <v>2150</v>
      </c>
      <c r="H35" s="350">
        <f t="shared" si="2"/>
        <v>2150</v>
      </c>
    </row>
    <row r="36" spans="1:11" ht="27.6" x14ac:dyDescent="0.25">
      <c r="A36" s="353"/>
      <c r="B36" s="19"/>
      <c r="C36" s="736"/>
      <c r="D36" s="372"/>
      <c r="E36" s="33" t="s">
        <v>803</v>
      </c>
      <c r="F36" s="719"/>
      <c r="G36" s="98">
        <v>0</v>
      </c>
      <c r="H36" s="350">
        <f t="shared" si="2"/>
        <v>0</v>
      </c>
    </row>
    <row r="37" spans="1:11" ht="27.6" x14ac:dyDescent="0.25">
      <c r="A37" s="353"/>
      <c r="B37" s="19"/>
      <c r="C37" s="31"/>
      <c r="D37" s="372"/>
      <c r="E37" s="567" t="s">
        <v>584</v>
      </c>
      <c r="F37" s="98"/>
      <c r="G37" s="735">
        <v>198002</v>
      </c>
      <c r="H37" s="350">
        <f t="shared" si="2"/>
        <v>198002</v>
      </c>
    </row>
    <row r="38" spans="1:11" ht="13.8" x14ac:dyDescent="0.25">
      <c r="A38" s="358" t="s">
        <v>539</v>
      </c>
      <c r="B38" s="29">
        <f>SUM(B30:B36)</f>
        <v>0</v>
      </c>
      <c r="C38" s="27">
        <f>SUM(C30:C36)</f>
        <v>390694</v>
      </c>
      <c r="D38" s="360">
        <f>SUM(D30:D36)</f>
        <v>390694</v>
      </c>
      <c r="E38" s="32" t="s">
        <v>540</v>
      </c>
      <c r="F38" s="28">
        <f>SUM(F30:F33)</f>
        <v>9719</v>
      </c>
      <c r="G38" s="26">
        <f>SUM(G30:G33)</f>
        <v>1698549</v>
      </c>
      <c r="H38" s="359">
        <f>SUM(H30:H33)</f>
        <v>1708268</v>
      </c>
      <c r="K38" s="8"/>
    </row>
    <row r="39" spans="1:11" ht="13.8" x14ac:dyDescent="0.25">
      <c r="A39" s="358" t="s">
        <v>541</v>
      </c>
      <c r="B39" s="4"/>
      <c r="C39" s="106"/>
      <c r="D39" s="360"/>
      <c r="E39" s="32" t="s">
        <v>544</v>
      </c>
      <c r="F39" s="29">
        <f>B38-F38</f>
        <v>-9719</v>
      </c>
      <c r="G39" s="29">
        <f>C38-G38</f>
        <v>-1307855</v>
      </c>
      <c r="H39" s="359">
        <f>D38-H38</f>
        <v>-1317574</v>
      </c>
    </row>
    <row r="40" spans="1:11" ht="27.6" x14ac:dyDescent="0.25">
      <c r="A40" s="358" t="s">
        <v>545</v>
      </c>
      <c r="B40" s="29">
        <f>SUM(B41)</f>
        <v>0</v>
      </c>
      <c r="C40" s="27">
        <f>SUM(C41)</f>
        <v>599432</v>
      </c>
      <c r="D40" s="360">
        <f>SUM(D41)</f>
        <v>599432</v>
      </c>
      <c r="E40" s="32" t="s">
        <v>546</v>
      </c>
      <c r="F40" s="29">
        <f>SUM(F41:F42)</f>
        <v>0</v>
      </c>
      <c r="G40" s="29">
        <f>SUM(G41:G42)</f>
        <v>174242</v>
      </c>
      <c r="H40" s="359">
        <f>SUM(H41:H43)</f>
        <v>174242</v>
      </c>
    </row>
    <row r="41" spans="1:11" ht="13.8" x14ac:dyDescent="0.25">
      <c r="A41" s="353" t="s">
        <v>547</v>
      </c>
      <c r="B41" s="4">
        <v>0</v>
      </c>
      <c r="C41" s="107">
        <v>599432</v>
      </c>
      <c r="D41" s="372">
        <f>SUM(B41:C41)</f>
        <v>599432</v>
      </c>
      <c r="E41" s="33" t="s">
        <v>548</v>
      </c>
      <c r="F41" s="4"/>
      <c r="G41" s="19">
        <v>0</v>
      </c>
      <c r="H41" s="350"/>
    </row>
    <row r="42" spans="1:11" ht="27.6" x14ac:dyDescent="0.25">
      <c r="A42" s="358" t="s">
        <v>549</v>
      </c>
      <c r="B42" s="29">
        <f>SUM(B43:B44)</f>
        <v>0</v>
      </c>
      <c r="C42" s="26">
        <f>SUM(C43:C44)</f>
        <v>0</v>
      </c>
      <c r="D42" s="360">
        <f>SUM(D43:D44)</f>
        <v>0</v>
      </c>
      <c r="E42" s="33" t="s">
        <v>550</v>
      </c>
      <c r="F42" s="4"/>
      <c r="G42" s="19">
        <v>174242</v>
      </c>
      <c r="H42" s="350">
        <f>SUM(F42:G42)</f>
        <v>174242</v>
      </c>
    </row>
    <row r="43" spans="1:11" ht="13.8" x14ac:dyDescent="0.25">
      <c r="A43" s="364" t="s">
        <v>551</v>
      </c>
      <c r="B43" s="4"/>
      <c r="C43" s="107"/>
      <c r="D43" s="372"/>
      <c r="E43" s="33" t="s">
        <v>739</v>
      </c>
      <c r="F43" s="4"/>
      <c r="G43" s="31"/>
      <c r="H43" s="350"/>
    </row>
    <row r="44" spans="1:11" ht="14.4" thickBot="1" x14ac:dyDescent="0.3">
      <c r="A44" s="364" t="s">
        <v>552</v>
      </c>
      <c r="B44" s="719"/>
      <c r="C44" s="720"/>
      <c r="D44" s="695"/>
      <c r="E44" s="721"/>
      <c r="F44" s="701"/>
      <c r="G44" s="694"/>
      <c r="H44" s="722"/>
    </row>
    <row r="45" spans="1:11" ht="14.4" thickBot="1" x14ac:dyDescent="0.3">
      <c r="A45" s="474" t="s">
        <v>553</v>
      </c>
      <c r="B45" s="717">
        <f>B38+B40+B42</f>
        <v>0</v>
      </c>
      <c r="C45" s="715">
        <f>C38+C40+C42</f>
        <v>990126</v>
      </c>
      <c r="D45" s="723">
        <f>D38+D40+D42</f>
        <v>990126</v>
      </c>
      <c r="E45" s="476" t="s">
        <v>554</v>
      </c>
      <c r="F45" s="717">
        <f>F38+F40</f>
        <v>9719</v>
      </c>
      <c r="G45" s="715">
        <f>G38+G40</f>
        <v>1872791</v>
      </c>
      <c r="H45" s="716">
        <f>H38+H40</f>
        <v>1882510</v>
      </c>
    </row>
    <row r="46" spans="1:11" x14ac:dyDescent="0.25">
      <c r="A46" s="34"/>
      <c r="B46" s="35"/>
      <c r="C46" s="35"/>
      <c r="D46" s="35"/>
      <c r="E46" s="34"/>
      <c r="F46" s="35"/>
      <c r="G46" s="35"/>
      <c r="H46" s="35"/>
    </row>
    <row r="47" spans="1:11" ht="15.75" customHeight="1" x14ac:dyDescent="0.3">
      <c r="A47" s="1453" t="s">
        <v>1096</v>
      </c>
      <c r="B47" s="1453"/>
      <c r="C47" s="1453"/>
      <c r="D47" s="1453"/>
      <c r="E47" s="1453"/>
      <c r="F47" s="1453"/>
      <c r="G47" s="1453"/>
      <c r="H47" s="1453"/>
    </row>
    <row r="48" spans="1:11" ht="13.8" thickBot="1" x14ac:dyDescent="0.3"/>
    <row r="49" spans="1:8" s="208" customFormat="1" ht="42" thickBot="1" x14ac:dyDescent="0.3">
      <c r="A49" s="474" t="s">
        <v>555</v>
      </c>
      <c r="B49" s="712" t="s">
        <v>740</v>
      </c>
      <c r="C49" s="713" t="s">
        <v>741</v>
      </c>
      <c r="D49" s="714" t="s">
        <v>742</v>
      </c>
      <c r="E49" s="476" t="s">
        <v>556</v>
      </c>
      <c r="F49" s="712" t="s">
        <v>740</v>
      </c>
      <c r="G49" s="713" t="s">
        <v>741</v>
      </c>
      <c r="H49" s="714" t="s">
        <v>742</v>
      </c>
    </row>
    <row r="50" spans="1:8" ht="13.8" x14ac:dyDescent="0.25">
      <c r="A50" s="352" t="s">
        <v>557</v>
      </c>
      <c r="B50" s="36">
        <f>B17</f>
        <v>226678</v>
      </c>
      <c r="C50" s="724">
        <f>C17</f>
        <v>3099092</v>
      </c>
      <c r="D50" s="475">
        <f>D17</f>
        <v>3325770</v>
      </c>
      <c r="E50" s="37" t="s">
        <v>558</v>
      </c>
      <c r="F50" s="36">
        <f>F17</f>
        <v>818305</v>
      </c>
      <c r="G50" s="725">
        <f>G17</f>
        <v>1660866</v>
      </c>
      <c r="H50" s="475">
        <f>H17</f>
        <v>2479171</v>
      </c>
    </row>
    <row r="51" spans="1:8" ht="13.8" x14ac:dyDescent="0.25">
      <c r="A51" s="353" t="s">
        <v>559</v>
      </c>
      <c r="B51" s="4">
        <f>B38</f>
        <v>0</v>
      </c>
      <c r="C51" s="19">
        <f>C38</f>
        <v>390694</v>
      </c>
      <c r="D51" s="372">
        <f>D38</f>
        <v>390694</v>
      </c>
      <c r="E51" s="33" t="s">
        <v>560</v>
      </c>
      <c r="F51" s="4">
        <f>F38</f>
        <v>9719</v>
      </c>
      <c r="G51" s="19">
        <f>G38</f>
        <v>1698549</v>
      </c>
      <c r="H51" s="350">
        <f>H38</f>
        <v>1708268</v>
      </c>
    </row>
    <row r="52" spans="1:8" ht="13.8" x14ac:dyDescent="0.25">
      <c r="A52" s="358" t="s">
        <v>41</v>
      </c>
      <c r="B52" s="38">
        <f>SUM(B50:B51)</f>
        <v>226678</v>
      </c>
      <c r="C52" s="39">
        <f>SUM(C50:C51)</f>
        <v>3489786</v>
      </c>
      <c r="D52" s="376">
        <f>SUM(D50:D51)</f>
        <v>3716464</v>
      </c>
      <c r="E52" s="32" t="s">
        <v>57</v>
      </c>
      <c r="F52" s="38">
        <f>SUM(F50:F51)</f>
        <v>828024</v>
      </c>
      <c r="G52" s="39">
        <f>SUM(G50:G51)</f>
        <v>3359415</v>
      </c>
      <c r="H52" s="377">
        <f>SUM(H50:H51)</f>
        <v>4187439</v>
      </c>
    </row>
    <row r="53" spans="1:8" ht="13.8" x14ac:dyDescent="0.25">
      <c r="A53" s="358" t="s">
        <v>561</v>
      </c>
      <c r="B53" s="39"/>
      <c r="C53" s="39"/>
      <c r="D53" s="376"/>
      <c r="E53" s="32" t="s">
        <v>562</v>
      </c>
      <c r="F53" s="38">
        <f>B52-F52</f>
        <v>-601346</v>
      </c>
      <c r="G53" s="38">
        <f t="shared" ref="G53:H53" si="3">C52-G52</f>
        <v>130371</v>
      </c>
      <c r="H53" s="38">
        <f t="shared" si="3"/>
        <v>-470975</v>
      </c>
    </row>
    <row r="54" spans="1:8" ht="27.6" x14ac:dyDescent="0.25">
      <c r="A54" s="358" t="s">
        <v>563</v>
      </c>
      <c r="B54" s="38">
        <f>SUM(B55:B56)</f>
        <v>0</v>
      </c>
      <c r="C54" s="39">
        <f>SUM(C55:C56)</f>
        <v>682920</v>
      </c>
      <c r="D54" s="376">
        <f>SUM(D55:D56)</f>
        <v>682920</v>
      </c>
      <c r="E54" s="32" t="s">
        <v>564</v>
      </c>
      <c r="F54" s="38">
        <f>SUM(F55:F56)</f>
        <v>0</v>
      </c>
      <c r="G54" s="39">
        <f>SUM(G55:G56)</f>
        <v>220545</v>
      </c>
      <c r="H54" s="377">
        <f>SUM(H55:H56)</f>
        <v>220545</v>
      </c>
    </row>
    <row r="55" spans="1:8" ht="27.6" x14ac:dyDescent="0.25">
      <c r="A55" s="353" t="s">
        <v>519</v>
      </c>
      <c r="B55" s="3">
        <f>B19</f>
        <v>0</v>
      </c>
      <c r="C55" s="2">
        <f>C19</f>
        <v>83488</v>
      </c>
      <c r="D55" s="378">
        <f>D19</f>
        <v>83488</v>
      </c>
      <c r="E55" s="33" t="s">
        <v>565</v>
      </c>
      <c r="F55" s="2">
        <f>F19</f>
        <v>0</v>
      </c>
      <c r="G55" s="2">
        <f>G19</f>
        <v>46303</v>
      </c>
      <c r="H55" s="379">
        <f>H19</f>
        <v>46303</v>
      </c>
    </row>
    <row r="56" spans="1:8" ht="27.6" x14ac:dyDescent="0.25">
      <c r="A56" s="353" t="s">
        <v>545</v>
      </c>
      <c r="B56" s="3">
        <f>B40</f>
        <v>0</v>
      </c>
      <c r="C56" s="2">
        <f>C40</f>
        <v>599432</v>
      </c>
      <c r="D56" s="378">
        <f>D40</f>
        <v>599432</v>
      </c>
      <c r="E56" s="33" t="s">
        <v>566</v>
      </c>
      <c r="F56" s="2">
        <f>F40</f>
        <v>0</v>
      </c>
      <c r="G56" s="2">
        <f>G40</f>
        <v>174242</v>
      </c>
      <c r="H56" s="379">
        <f>H40</f>
        <v>174242</v>
      </c>
    </row>
    <row r="57" spans="1:8" ht="13.8" x14ac:dyDescent="0.25">
      <c r="A57" s="358" t="s">
        <v>567</v>
      </c>
      <c r="B57" s="38">
        <f>SUM(B58:B59)</f>
        <v>0</v>
      </c>
      <c r="C57" s="39">
        <f>SUM(C58:C59)</f>
        <v>8600</v>
      </c>
      <c r="D57" s="376">
        <f>SUM(D58:D59)</f>
        <v>8600</v>
      </c>
      <c r="E57" s="33"/>
      <c r="F57" s="22"/>
      <c r="G57" s="22"/>
      <c r="H57" s="380"/>
    </row>
    <row r="58" spans="1:8" ht="27.6" x14ac:dyDescent="0.25">
      <c r="A58" s="353" t="s">
        <v>522</v>
      </c>
      <c r="B58" s="3">
        <f>B21</f>
        <v>0</v>
      </c>
      <c r="C58" s="2">
        <f>C21</f>
        <v>8600</v>
      </c>
      <c r="D58" s="378">
        <f>D21</f>
        <v>8600</v>
      </c>
      <c r="E58" s="33"/>
      <c r="F58" s="20"/>
      <c r="G58" s="20"/>
      <c r="H58" s="354"/>
    </row>
    <row r="59" spans="1:8" ht="28.2" thickBot="1" x14ac:dyDescent="0.3">
      <c r="A59" s="364" t="s">
        <v>549</v>
      </c>
      <c r="B59" s="40">
        <f>B42</f>
        <v>0</v>
      </c>
      <c r="C59" s="108">
        <f>C42</f>
        <v>0</v>
      </c>
      <c r="D59" s="726">
        <f>D42</f>
        <v>0</v>
      </c>
      <c r="E59" s="41"/>
      <c r="F59" s="27"/>
      <c r="G59" s="27"/>
      <c r="H59" s="381"/>
    </row>
    <row r="60" spans="1:8" ht="14.4" thickBot="1" x14ac:dyDescent="0.3">
      <c r="A60" s="474" t="s">
        <v>134</v>
      </c>
      <c r="B60" s="727">
        <f>B52+B54+B57</f>
        <v>226678</v>
      </c>
      <c r="C60" s="728">
        <f>C52+C54+C57</f>
        <v>4181306</v>
      </c>
      <c r="D60" s="729">
        <f>D52+D54+D57</f>
        <v>4407984</v>
      </c>
      <c r="E60" s="476" t="s">
        <v>568</v>
      </c>
      <c r="F60" s="728">
        <f>F52+F54</f>
        <v>828024</v>
      </c>
      <c r="G60" s="728">
        <f>G52+G54</f>
        <v>3579960</v>
      </c>
      <c r="H60" s="730">
        <f>H52+H54</f>
        <v>4407984</v>
      </c>
    </row>
    <row r="61" spans="1:8" ht="13.8" x14ac:dyDescent="0.25">
      <c r="A61" s="393" t="s">
        <v>743</v>
      </c>
      <c r="B61" s="394">
        <f>B60-F60</f>
        <v>-601346</v>
      </c>
      <c r="C61" s="394">
        <f>C60-G60</f>
        <v>601346</v>
      </c>
      <c r="D61" s="394">
        <f>D60-H60</f>
        <v>0</v>
      </c>
    </row>
  </sheetData>
  <sheetProtection selectLockedCells="1" selectUnlockedCells="1"/>
  <mergeCells count="3">
    <mergeCell ref="A4:H4"/>
    <mergeCell ref="A27:H27"/>
    <mergeCell ref="A47:H47"/>
  </mergeCells>
  <phoneticPr fontId="28" type="noConversion"/>
  <pageMargins left="0.74791666666666667" right="0.74791666666666667" top="0.98402777777777772" bottom="0.98402777777777772" header="0.51180555555555551" footer="0.51180555555555551"/>
  <pageSetup paperSize="9" scale="58" firstPageNumber="0" orientation="landscape" r:id="rId1"/>
  <headerFooter alignWithMargins="0">
    <oddHeader>&amp;C8/a. melléklet
a 8/2016. (II.26.) rendelethez&amp;R
&amp;P. oldal
ezer forint</oddHeader>
  </headerFooter>
  <rowBreaks count="2" manualBreakCount="2">
    <brk id="26" max="16383" man="1"/>
    <brk id="61" max="9"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2:J91"/>
  <sheetViews>
    <sheetView view="pageLayout" zoomScaleNormal="100" zoomScaleSheetLayoutView="89" workbookViewId="0">
      <selection activeCell="B37" sqref="B37"/>
    </sheetView>
  </sheetViews>
  <sheetFormatPr defaultColWidth="9.109375" defaultRowHeight="13.2" x14ac:dyDescent="0.25"/>
  <cols>
    <col min="1" max="1" width="45.6640625" style="211" customWidth="1"/>
    <col min="2" max="2" width="13.109375" style="212" customWidth="1"/>
    <col min="3" max="3" width="14.5546875" style="212" customWidth="1"/>
    <col min="4" max="4" width="13.88671875" style="212" customWidth="1"/>
    <col min="5" max="5" width="14.5546875" style="212" customWidth="1"/>
    <col min="6" max="6" width="45.88671875" style="212" customWidth="1"/>
    <col min="7" max="7" width="12.88671875" style="212" customWidth="1"/>
    <col min="8" max="8" width="14.33203125" style="212" customWidth="1"/>
    <col min="9" max="9" width="13.6640625" style="212" customWidth="1"/>
    <col min="10" max="10" width="13" style="212" customWidth="1"/>
    <col min="11" max="16384" width="9.109375" style="212"/>
  </cols>
  <sheetData>
    <row r="2" spans="1:10" x14ac:dyDescent="0.25">
      <c r="F2" s="213"/>
    </row>
    <row r="4" spans="1:10" ht="15.75" customHeight="1" x14ac:dyDescent="0.3">
      <c r="A4" s="1454" t="s">
        <v>1098</v>
      </c>
      <c r="B4" s="1454"/>
      <c r="C4" s="1454"/>
      <c r="D4" s="1454"/>
      <c r="E4" s="1454"/>
      <c r="F4" s="1454"/>
      <c r="G4" s="1454"/>
    </row>
    <row r="6" spans="1:10" s="211" customFormat="1" ht="26.4" x14ac:dyDescent="0.25">
      <c r="A6" s="42" t="s">
        <v>505</v>
      </c>
      <c r="B6" s="235" t="s">
        <v>49</v>
      </c>
      <c r="C6" s="395" t="s">
        <v>267</v>
      </c>
      <c r="D6" s="411" t="s">
        <v>47</v>
      </c>
      <c r="E6" s="416" t="s">
        <v>747</v>
      </c>
      <c r="F6" s="43" t="s">
        <v>506</v>
      </c>
      <c r="G6" s="235" t="s">
        <v>49</v>
      </c>
      <c r="H6" s="395" t="s">
        <v>267</v>
      </c>
      <c r="I6" s="411" t="s">
        <v>47</v>
      </c>
      <c r="J6" s="416" t="s">
        <v>747</v>
      </c>
    </row>
    <row r="7" spans="1:10" s="211" customFormat="1" ht="13.8" x14ac:dyDescent="0.25">
      <c r="A7" s="44" t="s">
        <v>570</v>
      </c>
      <c r="B7" s="214"/>
      <c r="C7" s="214"/>
      <c r="D7" s="412"/>
      <c r="E7" s="417"/>
      <c r="F7" s="43" t="s">
        <v>46</v>
      </c>
      <c r="G7" s="215"/>
      <c r="H7" s="215"/>
      <c r="I7" s="423"/>
      <c r="J7" s="425"/>
    </row>
    <row r="8" spans="1:10" ht="27.6" x14ac:dyDescent="0.25">
      <c r="A8" s="45" t="s">
        <v>571</v>
      </c>
      <c r="B8" s="46">
        <f>90800-B37+96201</f>
        <v>154001</v>
      </c>
      <c r="C8" s="216">
        <f>15611*0.6358+180269*0.7256+914</f>
        <v>141642.66020000001</v>
      </c>
      <c r="D8" s="413">
        <f>1041539-96201-180269+2050+6037+10808</f>
        <v>783964</v>
      </c>
      <c r="E8" s="418">
        <f>SUM(B8:D8)</f>
        <v>1079607.6602</v>
      </c>
      <c r="F8" s="47" t="s">
        <v>312</v>
      </c>
      <c r="G8" s="46">
        <f>166563-G37</f>
        <v>131530</v>
      </c>
      <c r="H8" s="46">
        <v>156530</v>
      </c>
      <c r="I8" s="414">
        <v>31649</v>
      </c>
      <c r="J8" s="427">
        <f>SUM(G8:I8)</f>
        <v>319709</v>
      </c>
    </row>
    <row r="9" spans="1:10" ht="17.25" customHeight="1" x14ac:dyDescent="0.25">
      <c r="A9" s="48" t="s">
        <v>508</v>
      </c>
      <c r="B9" s="19"/>
      <c r="C9" s="19"/>
      <c r="D9" s="19">
        <v>1516200</v>
      </c>
      <c r="E9" s="418">
        <f>SUM(B9:D9)</f>
        <v>1516200</v>
      </c>
      <c r="F9" s="49" t="s">
        <v>298</v>
      </c>
      <c r="G9" s="46">
        <f>44014-G38</f>
        <v>34503</v>
      </c>
      <c r="H9" s="46">
        <v>45331</v>
      </c>
      <c r="I9" s="414">
        <v>7904</v>
      </c>
      <c r="J9" s="427">
        <f t="shared" ref="J9:J17" si="0">SUM(G9:I9)</f>
        <v>87738</v>
      </c>
    </row>
    <row r="10" spans="1:10" ht="13.8" x14ac:dyDescent="0.25">
      <c r="A10" s="50" t="s">
        <v>510</v>
      </c>
      <c r="B10" s="46">
        <f>99702-B39</f>
        <v>77952</v>
      </c>
      <c r="C10" s="46">
        <v>19151</v>
      </c>
      <c r="D10" s="414">
        <f>481851-20000-10000-14570-15000</f>
        <v>422281</v>
      </c>
      <c r="E10" s="418">
        <f>SUM(B10:D10)</f>
        <v>519384</v>
      </c>
      <c r="F10" s="49" t="s">
        <v>299</v>
      </c>
      <c r="G10" s="46">
        <f>243873-G39</f>
        <v>207899</v>
      </c>
      <c r="H10" s="46">
        <v>61197</v>
      </c>
      <c r="I10" s="414">
        <v>457976</v>
      </c>
      <c r="J10" s="427">
        <f t="shared" si="0"/>
        <v>727072</v>
      </c>
    </row>
    <row r="11" spans="1:10" ht="27.6" x14ac:dyDescent="0.25">
      <c r="A11" s="21" t="s">
        <v>514</v>
      </c>
      <c r="B11" s="46"/>
      <c r="C11" s="217"/>
      <c r="D11" s="415"/>
      <c r="E11" s="418">
        <f>SUM(B11:D11)</f>
        <v>0</v>
      </c>
      <c r="F11" s="47" t="s">
        <v>345</v>
      </c>
      <c r="G11" s="46"/>
      <c r="H11" s="46">
        <v>2416</v>
      </c>
      <c r="I11" s="414">
        <v>29250</v>
      </c>
      <c r="J11" s="427">
        <f t="shared" si="0"/>
        <v>31666</v>
      </c>
    </row>
    <row r="12" spans="1:10" ht="13.8" x14ac:dyDescent="0.25">
      <c r="A12" s="48"/>
      <c r="B12" s="46"/>
      <c r="C12" s="46"/>
      <c r="D12" s="414"/>
      <c r="E12" s="419"/>
      <c r="F12" s="49" t="s">
        <v>308</v>
      </c>
      <c r="G12" s="46"/>
      <c r="H12" s="46"/>
      <c r="I12" s="414"/>
      <c r="J12" s="427">
        <f t="shared" si="0"/>
        <v>0</v>
      </c>
    </row>
    <row r="13" spans="1:10" ht="13.8" x14ac:dyDescent="0.25">
      <c r="A13" s="50"/>
      <c r="B13" s="46"/>
      <c r="C13" s="46"/>
      <c r="D13" s="414"/>
      <c r="E13" s="419"/>
      <c r="F13" s="33" t="s">
        <v>735</v>
      </c>
      <c r="G13" s="46"/>
      <c r="H13" s="46"/>
      <c r="I13" s="414">
        <v>5</v>
      </c>
      <c r="J13" s="427">
        <f t="shared" si="0"/>
        <v>5</v>
      </c>
    </row>
    <row r="14" spans="1:10" ht="27.6" x14ac:dyDescent="0.25">
      <c r="A14" s="50"/>
      <c r="B14" s="46"/>
      <c r="C14" s="46"/>
      <c r="D14" s="414"/>
      <c r="E14" s="419"/>
      <c r="F14" s="33" t="s">
        <v>736</v>
      </c>
      <c r="G14" s="46"/>
      <c r="H14" s="46"/>
      <c r="I14" s="414">
        <v>461951</v>
      </c>
      <c r="J14" s="427">
        <f t="shared" si="0"/>
        <v>461951</v>
      </c>
    </row>
    <row r="15" spans="1:10" ht="27.6" x14ac:dyDescent="0.25">
      <c r="A15" s="45"/>
      <c r="B15" s="46"/>
      <c r="C15" s="217"/>
      <c r="D15" s="415"/>
      <c r="E15" s="420"/>
      <c r="F15" s="356" t="s">
        <v>737</v>
      </c>
      <c r="G15" s="46"/>
      <c r="H15" s="46"/>
      <c r="I15" s="414">
        <v>131044</v>
      </c>
      <c r="J15" s="427">
        <f t="shared" si="0"/>
        <v>131044</v>
      </c>
    </row>
    <row r="16" spans="1:10" ht="27.6" x14ac:dyDescent="0.25">
      <c r="A16" s="51"/>
      <c r="B16" s="46"/>
      <c r="C16" s="46"/>
      <c r="D16" s="414"/>
      <c r="E16" s="419"/>
      <c r="F16" s="33" t="s">
        <v>738</v>
      </c>
      <c r="G16" s="46"/>
      <c r="H16" s="46"/>
      <c r="I16" s="414"/>
      <c r="J16" s="427">
        <f t="shared" si="0"/>
        <v>0</v>
      </c>
    </row>
    <row r="17" spans="1:10" ht="13.8" x14ac:dyDescent="0.25">
      <c r="A17" s="48"/>
      <c r="B17" s="46"/>
      <c r="C17" s="46"/>
      <c r="D17" s="414"/>
      <c r="E17" s="419"/>
      <c r="F17" s="357" t="s">
        <v>679</v>
      </c>
      <c r="G17" s="46"/>
      <c r="H17" s="46"/>
      <c r="I17" s="210">
        <v>120755</v>
      </c>
      <c r="J17" s="427">
        <f t="shared" si="0"/>
        <v>120755</v>
      </c>
    </row>
    <row r="18" spans="1:10" s="53" customFormat="1" ht="27.6" x14ac:dyDescent="0.25">
      <c r="A18" s="42" t="s">
        <v>572</v>
      </c>
      <c r="B18" s="52">
        <f>SUM(B8:B17)</f>
        <v>231953</v>
      </c>
      <c r="C18" s="52">
        <f>SUM(C8:C17)</f>
        <v>160793.66020000001</v>
      </c>
      <c r="D18" s="109">
        <f>SUM(D8:D17)</f>
        <v>2722445</v>
      </c>
      <c r="E18" s="109">
        <f>SUM(E8:E17)</f>
        <v>3115191.6601999998</v>
      </c>
      <c r="F18" s="43" t="s">
        <v>573</v>
      </c>
      <c r="G18" s="52">
        <f>SUM(G8:G17)</f>
        <v>373932</v>
      </c>
      <c r="H18" s="52">
        <f>SUM(H8:H17)</f>
        <v>265474</v>
      </c>
      <c r="I18" s="109">
        <f>SUM(I8:I17)</f>
        <v>1240534</v>
      </c>
      <c r="J18" s="421">
        <f>SUM(J8:J17)</f>
        <v>1879940</v>
      </c>
    </row>
    <row r="19" spans="1:10" ht="13.8" x14ac:dyDescent="0.25">
      <c r="A19" s="54" t="s">
        <v>574</v>
      </c>
      <c r="B19" s="46"/>
      <c r="C19" s="46"/>
      <c r="D19" s="414">
        <f>5031+37703+5+8600+1066</f>
        <v>52405</v>
      </c>
      <c r="E19" s="419">
        <f>SUM(B19:D19)</f>
        <v>52405</v>
      </c>
      <c r="F19" s="55" t="s">
        <v>575</v>
      </c>
      <c r="G19" s="46"/>
      <c r="H19" s="218"/>
      <c r="I19" s="424">
        <v>46303</v>
      </c>
      <c r="J19" s="427">
        <f>SUM(G19:I19)</f>
        <v>46303</v>
      </c>
    </row>
    <row r="20" spans="1:10" ht="41.4" x14ac:dyDescent="0.25">
      <c r="A20" s="42" t="s">
        <v>576</v>
      </c>
      <c r="B20" s="52">
        <f>B18+B19</f>
        <v>231953</v>
      </c>
      <c r="C20" s="52">
        <f>C18+C19</f>
        <v>160793.66020000001</v>
      </c>
      <c r="D20" s="109">
        <f>D18+D19</f>
        <v>2774850</v>
      </c>
      <c r="E20" s="421">
        <f>E18+E19</f>
        <v>3167596.6601999998</v>
      </c>
      <c r="F20" s="43" t="s">
        <v>577</v>
      </c>
      <c r="G20" s="52">
        <f>G18+G19</f>
        <v>373932</v>
      </c>
      <c r="H20" s="52">
        <f>H18+H19</f>
        <v>265474</v>
      </c>
      <c r="I20" s="109">
        <f>I18+I19</f>
        <v>1286837</v>
      </c>
      <c r="J20" s="421">
        <f>J18+J19</f>
        <v>1926243</v>
      </c>
    </row>
    <row r="21" spans="1:10" ht="13.8" x14ac:dyDescent="0.25">
      <c r="A21" s="56" t="s">
        <v>578</v>
      </c>
      <c r="B21" s="57"/>
      <c r="C21" s="57"/>
      <c r="D21" s="57"/>
      <c r="E21" s="422"/>
      <c r="F21" s="58" t="s">
        <v>50</v>
      </c>
      <c r="G21" s="219"/>
      <c r="H21" s="219"/>
      <c r="I21" s="219"/>
      <c r="J21" s="426"/>
    </row>
    <row r="22" spans="1:10" ht="27.6" x14ac:dyDescent="0.25">
      <c r="A22" s="21" t="s">
        <v>529</v>
      </c>
      <c r="B22" s="46"/>
      <c r="C22" s="46"/>
      <c r="D22" s="414">
        <f>22000+14893</f>
        <v>36893</v>
      </c>
      <c r="E22" s="419">
        <f>SUM(B22:D22)</f>
        <v>36893</v>
      </c>
      <c r="F22" s="47" t="s">
        <v>530</v>
      </c>
      <c r="G22" s="46"/>
      <c r="H22" s="46"/>
      <c r="I22" s="414">
        <v>747716</v>
      </c>
      <c r="J22" s="427">
        <f t="shared" ref="J22:J27" si="1">SUM(G22:I22)</f>
        <v>747716</v>
      </c>
    </row>
    <row r="23" spans="1:10" ht="13.8" x14ac:dyDescent="0.25">
      <c r="A23" s="18" t="s">
        <v>579</v>
      </c>
      <c r="B23" s="46"/>
      <c r="C23" s="46"/>
      <c r="D23" s="414">
        <v>2000</v>
      </c>
      <c r="E23" s="419">
        <f>SUM(B23:D23)</f>
        <v>2000</v>
      </c>
      <c r="F23" s="49" t="s">
        <v>532</v>
      </c>
      <c r="G23" s="46">
        <f>7019-G52</f>
        <v>6619</v>
      </c>
      <c r="H23" s="46">
        <v>1959</v>
      </c>
      <c r="I23" s="414"/>
      <c r="J23" s="427">
        <f t="shared" si="1"/>
        <v>8578</v>
      </c>
    </row>
    <row r="24" spans="1:10" ht="27.6" x14ac:dyDescent="0.25">
      <c r="A24" s="18" t="s">
        <v>580</v>
      </c>
      <c r="B24" s="46"/>
      <c r="C24" s="46"/>
      <c r="D24" s="414" t="s">
        <v>1274</v>
      </c>
      <c r="E24" s="419">
        <f>SUM(B24:D24)</f>
        <v>0</v>
      </c>
      <c r="F24" s="49" t="s">
        <v>534</v>
      </c>
      <c r="G24" s="46"/>
      <c r="H24" s="46"/>
      <c r="I24" s="414">
        <v>93225</v>
      </c>
      <c r="J24" s="427">
        <f t="shared" si="1"/>
        <v>93225</v>
      </c>
    </row>
    <row r="25" spans="1:10" ht="13.8" x14ac:dyDescent="0.25">
      <c r="A25" s="48"/>
      <c r="B25" s="46"/>
      <c r="C25" s="46"/>
      <c r="D25" s="414"/>
      <c r="E25" s="419"/>
      <c r="F25" s="49" t="s">
        <v>581</v>
      </c>
      <c r="G25" s="46"/>
      <c r="H25" s="46"/>
      <c r="I25" s="414"/>
      <c r="J25" s="427">
        <f t="shared" si="1"/>
        <v>0</v>
      </c>
    </row>
    <row r="26" spans="1:10" ht="27.6" x14ac:dyDescent="0.25">
      <c r="A26" s="48"/>
      <c r="B26" s="46"/>
      <c r="C26" s="46"/>
      <c r="D26" s="414"/>
      <c r="E26" s="419"/>
      <c r="F26" s="49" t="s">
        <v>582</v>
      </c>
      <c r="G26" s="46"/>
      <c r="H26" s="46"/>
      <c r="I26" s="414">
        <v>0</v>
      </c>
      <c r="J26" s="427">
        <f t="shared" si="1"/>
        <v>0</v>
      </c>
    </row>
    <row r="27" spans="1:10" ht="27.6" x14ac:dyDescent="0.25">
      <c r="A27" s="48"/>
      <c r="B27" s="46"/>
      <c r="C27" s="46"/>
      <c r="D27" s="414"/>
      <c r="E27" s="419"/>
      <c r="F27" s="59" t="s">
        <v>583</v>
      </c>
      <c r="G27" s="46"/>
      <c r="H27" s="46"/>
      <c r="I27" s="414">
        <v>2150</v>
      </c>
      <c r="J27" s="427">
        <f t="shared" si="1"/>
        <v>2150</v>
      </c>
    </row>
    <row r="28" spans="1:10" ht="27.6" x14ac:dyDescent="0.25">
      <c r="A28" s="60"/>
      <c r="B28" s="46"/>
      <c r="C28" s="46"/>
      <c r="D28" s="414"/>
      <c r="E28" s="419"/>
      <c r="F28" s="49" t="s">
        <v>584</v>
      </c>
      <c r="G28" s="46"/>
      <c r="H28" s="46"/>
      <c r="I28" s="414"/>
      <c r="J28" s="426"/>
    </row>
    <row r="29" spans="1:10" s="53" customFormat="1" ht="27.6" x14ac:dyDescent="0.25">
      <c r="A29" s="42" t="s">
        <v>585</v>
      </c>
      <c r="B29" s="52">
        <f>SUM(B22:B28)</f>
        <v>0</v>
      </c>
      <c r="C29" s="52">
        <f>SUM(C22:C28)</f>
        <v>0</v>
      </c>
      <c r="D29" s="109">
        <f>SUM(D22:D28)</f>
        <v>38893</v>
      </c>
      <c r="E29" s="421">
        <f>SUM(E22:E28)</f>
        <v>38893</v>
      </c>
      <c r="F29" s="43" t="s">
        <v>573</v>
      </c>
      <c r="G29" s="52">
        <f>SUM(G22:G28)</f>
        <v>6619</v>
      </c>
      <c r="H29" s="52">
        <f>SUM(H22:H28)</f>
        <v>1959</v>
      </c>
      <c r="I29" s="109">
        <f>SUM(I22:I28)</f>
        <v>843091</v>
      </c>
      <c r="J29" s="109">
        <f>SUM(J22:J28)</f>
        <v>851669</v>
      </c>
    </row>
    <row r="30" spans="1:10" ht="15" customHeight="1" x14ac:dyDescent="0.25">
      <c r="A30" s="54" t="s">
        <v>574</v>
      </c>
      <c r="B30" s="46"/>
      <c r="C30" s="46"/>
      <c r="D30" s="414">
        <f>599432-98975-9164</f>
        <v>491293</v>
      </c>
      <c r="E30" s="419">
        <f>SUM(B30:D30)</f>
        <v>491293</v>
      </c>
      <c r="F30" s="55" t="s">
        <v>575</v>
      </c>
      <c r="G30" s="46"/>
      <c r="H30" s="46"/>
      <c r="I30" s="414">
        <v>174242</v>
      </c>
      <c r="J30" s="427">
        <f>SUM(G30:I30)</f>
        <v>174242</v>
      </c>
    </row>
    <row r="31" spans="1:10" ht="41.4" x14ac:dyDescent="0.25">
      <c r="A31" s="56" t="s">
        <v>586</v>
      </c>
      <c r="B31" s="52">
        <f>B29+B30</f>
        <v>0</v>
      </c>
      <c r="C31" s="52">
        <f>C29+C30</f>
        <v>0</v>
      </c>
      <c r="D31" s="109">
        <f>D29+D30</f>
        <v>530186</v>
      </c>
      <c r="E31" s="421">
        <f>E29+E30</f>
        <v>530186</v>
      </c>
      <c r="F31" s="61" t="s">
        <v>587</v>
      </c>
      <c r="G31" s="52">
        <f>G29+G30</f>
        <v>6619</v>
      </c>
      <c r="H31" s="52">
        <f>H29+H30</f>
        <v>1959</v>
      </c>
      <c r="I31" s="109">
        <f>I29+I30</f>
        <v>1017333</v>
      </c>
      <c r="J31" s="421">
        <f>J29+J30</f>
        <v>1025911</v>
      </c>
    </row>
    <row r="32" spans="1:10" x14ac:dyDescent="0.25">
      <c r="B32" s="221">
        <f>B31+B20</f>
        <v>231953</v>
      </c>
      <c r="C32" s="221">
        <f>C31+C20</f>
        <v>160793.66020000001</v>
      </c>
      <c r="D32" s="221">
        <f>D31+D20</f>
        <v>3305036</v>
      </c>
      <c r="E32" s="221">
        <f>E31+E20</f>
        <v>3697782.6601999998</v>
      </c>
      <c r="G32" s="221">
        <f>G31+G20</f>
        <v>380551</v>
      </c>
      <c r="H32" s="221">
        <f>H31+H20</f>
        <v>267433</v>
      </c>
      <c r="I32" s="221">
        <f>I31+I20</f>
        <v>2304170</v>
      </c>
      <c r="J32" s="221">
        <f>J31+J20</f>
        <v>2952154</v>
      </c>
    </row>
    <row r="33" spans="1:10" ht="15.75" customHeight="1" x14ac:dyDescent="0.3">
      <c r="A33" s="1454" t="s">
        <v>1099</v>
      </c>
      <c r="B33" s="1454"/>
      <c r="C33" s="1454"/>
      <c r="D33" s="1454"/>
      <c r="E33" s="1454"/>
      <c r="F33" s="1454"/>
      <c r="G33" s="1454"/>
    </row>
    <row r="35" spans="1:10" s="211" customFormat="1" ht="26.4" x14ac:dyDescent="0.25">
      <c r="A35" s="62" t="s">
        <v>505</v>
      </c>
      <c r="B35" s="235" t="s">
        <v>49</v>
      </c>
      <c r="C35" s="395" t="s">
        <v>267</v>
      </c>
      <c r="D35" s="411" t="s">
        <v>47</v>
      </c>
      <c r="E35" s="416" t="s">
        <v>747</v>
      </c>
      <c r="F35" s="63" t="s">
        <v>506</v>
      </c>
      <c r="G35" s="235" t="s">
        <v>49</v>
      </c>
      <c r="H35" s="395" t="s">
        <v>267</v>
      </c>
      <c r="I35" s="411" t="s">
        <v>47</v>
      </c>
      <c r="J35" s="416" t="s">
        <v>747</v>
      </c>
    </row>
    <row r="36" spans="1:10" ht="13.8" x14ac:dyDescent="0.25">
      <c r="A36" s="44" t="s">
        <v>570</v>
      </c>
      <c r="B36" s="214"/>
      <c r="C36" s="214"/>
      <c r="D36" s="412"/>
      <c r="E36" s="417"/>
      <c r="F36" s="43" t="s">
        <v>46</v>
      </c>
      <c r="G36" s="220"/>
      <c r="H36" s="220"/>
      <c r="I36" s="429"/>
      <c r="J36" s="426"/>
    </row>
    <row r="37" spans="1:10" ht="27.6" x14ac:dyDescent="0.25">
      <c r="A37" s="45" t="s">
        <v>571</v>
      </c>
      <c r="B37" s="46">
        <v>33000</v>
      </c>
      <c r="C37" s="46"/>
      <c r="D37" s="414">
        <f>13000+3500+7269</f>
        <v>23769</v>
      </c>
      <c r="E37" s="419">
        <f>SUM(B37:D37)</f>
        <v>56769</v>
      </c>
      <c r="F37" s="47" t="s">
        <v>312</v>
      </c>
      <c r="G37" s="46">
        <f>32678+2355</f>
        <v>35033</v>
      </c>
      <c r="H37" s="46"/>
      <c r="I37" s="414">
        <v>15646</v>
      </c>
      <c r="J37" s="427">
        <f>SUM(G37:I37)</f>
        <v>50679</v>
      </c>
    </row>
    <row r="38" spans="1:10" ht="13.8" x14ac:dyDescent="0.25">
      <c r="A38" s="48" t="s">
        <v>508</v>
      </c>
      <c r="B38" s="46"/>
      <c r="C38" s="46"/>
      <c r="D38" s="414"/>
      <c r="E38" s="419">
        <f>SUM(B38:D38)</f>
        <v>0</v>
      </c>
      <c r="F38" s="49" t="s">
        <v>298</v>
      </c>
      <c r="G38" s="46">
        <f>8875+636</f>
        <v>9511</v>
      </c>
      <c r="H38" s="46"/>
      <c r="I38" s="414">
        <v>3131</v>
      </c>
      <c r="J38" s="427">
        <f t="shared" ref="J38:J45" si="2">SUM(G38:I38)</f>
        <v>12642</v>
      </c>
    </row>
    <row r="39" spans="1:10" ht="13.8" x14ac:dyDescent="0.25">
      <c r="A39" s="50" t="s">
        <v>510</v>
      </c>
      <c r="B39" s="46">
        <v>21750</v>
      </c>
      <c r="C39" s="46"/>
      <c r="D39" s="414">
        <f>20000+10000+14570+15000</f>
        <v>59570</v>
      </c>
      <c r="E39" s="419">
        <f>SUM(B39:D39)</f>
        <v>81320</v>
      </c>
      <c r="F39" s="49" t="s">
        <v>299</v>
      </c>
      <c r="G39" s="46">
        <v>35974</v>
      </c>
      <c r="H39" s="46"/>
      <c r="I39" s="414">
        <v>94814</v>
      </c>
      <c r="J39" s="427">
        <f t="shared" si="2"/>
        <v>130788</v>
      </c>
    </row>
    <row r="40" spans="1:10" ht="27.6" x14ac:dyDescent="0.25">
      <c r="A40" s="21" t="s">
        <v>514</v>
      </c>
      <c r="B40" s="46"/>
      <c r="C40" s="46"/>
      <c r="D40" s="414">
        <f>11855+4983</f>
        <v>16838</v>
      </c>
      <c r="E40" s="419">
        <f>SUM(B40:D40)</f>
        <v>16838</v>
      </c>
      <c r="F40" s="47" t="s">
        <v>345</v>
      </c>
      <c r="G40" s="46"/>
      <c r="H40" s="46"/>
      <c r="I40" s="414"/>
      <c r="J40" s="427">
        <f t="shared" si="2"/>
        <v>0</v>
      </c>
    </row>
    <row r="41" spans="1:10" ht="13.8" x14ac:dyDescent="0.25">
      <c r="A41" s="48"/>
      <c r="B41" s="46"/>
      <c r="C41" s="46"/>
      <c r="D41" s="414"/>
      <c r="E41" s="419">
        <f>SUM(B41:D41)</f>
        <v>0</v>
      </c>
      <c r="F41" s="49" t="s">
        <v>308</v>
      </c>
      <c r="G41" s="46"/>
      <c r="H41" s="46"/>
      <c r="I41" s="414"/>
      <c r="J41" s="427">
        <f t="shared" si="2"/>
        <v>0</v>
      </c>
    </row>
    <row r="42" spans="1:10" ht="13.8" x14ac:dyDescent="0.25">
      <c r="A42" s="50"/>
      <c r="B42" s="46"/>
      <c r="C42" s="46"/>
      <c r="D42" s="414"/>
      <c r="E42" s="419"/>
      <c r="F42" s="33" t="s">
        <v>735</v>
      </c>
      <c r="G42" s="46"/>
      <c r="H42" s="46"/>
      <c r="I42" s="414"/>
      <c r="J42" s="427">
        <f t="shared" si="2"/>
        <v>0</v>
      </c>
    </row>
    <row r="43" spans="1:10" ht="27.6" x14ac:dyDescent="0.25">
      <c r="A43" s="50"/>
      <c r="B43" s="46"/>
      <c r="C43" s="46"/>
      <c r="D43" s="414"/>
      <c r="E43" s="419"/>
      <c r="F43" s="33" t="s">
        <v>736</v>
      </c>
      <c r="G43" s="46"/>
      <c r="H43" s="46"/>
      <c r="I43" s="414">
        <v>17385</v>
      </c>
      <c r="J43" s="427">
        <f t="shared" si="2"/>
        <v>17385</v>
      </c>
    </row>
    <row r="44" spans="1:10" ht="27.6" x14ac:dyDescent="0.25">
      <c r="A44" s="45"/>
      <c r="B44" s="46"/>
      <c r="C44" s="217"/>
      <c r="D44" s="415"/>
      <c r="E44" s="420"/>
      <c r="F44" s="356" t="s">
        <v>737</v>
      </c>
      <c r="G44" s="46"/>
      <c r="H44" s="46"/>
      <c r="I44" s="414">
        <v>277288</v>
      </c>
      <c r="J44" s="427">
        <f t="shared" si="2"/>
        <v>277288</v>
      </c>
    </row>
    <row r="45" spans="1:10" ht="27.6" x14ac:dyDescent="0.25">
      <c r="A45" s="51"/>
      <c r="B45" s="46"/>
      <c r="C45" s="46"/>
      <c r="D45" s="414"/>
      <c r="E45" s="419"/>
      <c r="F45" s="33" t="s">
        <v>738</v>
      </c>
      <c r="G45" s="46"/>
      <c r="H45" s="46"/>
      <c r="I45" s="414">
        <v>12068</v>
      </c>
      <c r="J45" s="427">
        <f t="shared" si="2"/>
        <v>12068</v>
      </c>
    </row>
    <row r="46" spans="1:10" ht="13.8" x14ac:dyDescent="0.25">
      <c r="A46" s="48"/>
      <c r="B46" s="46"/>
      <c r="C46" s="46"/>
      <c r="D46" s="414"/>
      <c r="E46" s="419"/>
      <c r="F46" s="357" t="s">
        <v>679</v>
      </c>
      <c r="G46" s="46"/>
      <c r="H46" s="46"/>
      <c r="I46" s="414"/>
      <c r="J46" s="426"/>
    </row>
    <row r="47" spans="1:10" ht="27.6" x14ac:dyDescent="0.25">
      <c r="A47" s="42" t="s">
        <v>588</v>
      </c>
      <c r="B47" s="52">
        <f>SUM(B37:B46)</f>
        <v>54750</v>
      </c>
      <c r="C47" s="52">
        <f>SUM(C37:C46)</f>
        <v>0</v>
      </c>
      <c r="D47" s="109">
        <f>SUM(D37:D46)</f>
        <v>100177</v>
      </c>
      <c r="E47" s="421">
        <f>SUM(E37:E46)</f>
        <v>154927</v>
      </c>
      <c r="F47" s="43" t="s">
        <v>589</v>
      </c>
      <c r="G47" s="52">
        <f>SUM(G37:G46)</f>
        <v>80518</v>
      </c>
      <c r="H47" s="52">
        <f>SUM(H37:H46)</f>
        <v>0</v>
      </c>
      <c r="I47" s="109">
        <f>SUM(I37:I46)</f>
        <v>420332</v>
      </c>
      <c r="J47" s="421">
        <f>SUM(J37:J46)</f>
        <v>500850</v>
      </c>
    </row>
    <row r="48" spans="1:10" ht="13.8" x14ac:dyDescent="0.25">
      <c r="A48" s="54" t="s">
        <v>574</v>
      </c>
      <c r="B48" s="46"/>
      <c r="C48" s="46"/>
      <c r="D48" s="414">
        <f>25539+15210-1066</f>
        <v>39683</v>
      </c>
      <c r="E48" s="419">
        <f>SUM(B48:D48)</f>
        <v>39683</v>
      </c>
      <c r="F48" s="55" t="s">
        <v>575</v>
      </c>
      <c r="G48" s="46"/>
      <c r="H48" s="46"/>
      <c r="I48" s="414"/>
      <c r="J48" s="426"/>
    </row>
    <row r="49" spans="1:10" ht="41.4" x14ac:dyDescent="0.25">
      <c r="A49" s="42" t="s">
        <v>590</v>
      </c>
      <c r="B49" s="52">
        <f>B47+B48</f>
        <v>54750</v>
      </c>
      <c r="C49" s="52">
        <f>C47+C48</f>
        <v>0</v>
      </c>
      <c r="D49" s="109">
        <f>D47+D48</f>
        <v>139860</v>
      </c>
      <c r="E49" s="421">
        <f>E47+E48</f>
        <v>194610</v>
      </c>
      <c r="F49" s="43" t="s">
        <v>591</v>
      </c>
      <c r="G49" s="52">
        <f>G47+G48</f>
        <v>80518</v>
      </c>
      <c r="H49" s="52">
        <f>H47+H48</f>
        <v>0</v>
      </c>
      <c r="I49" s="109">
        <f>I47+I48</f>
        <v>420332</v>
      </c>
      <c r="J49" s="421">
        <f>J47+J48</f>
        <v>500850</v>
      </c>
    </row>
    <row r="50" spans="1:10" ht="13.8" x14ac:dyDescent="0.25">
      <c r="A50" s="42" t="s">
        <v>578</v>
      </c>
      <c r="B50" s="57"/>
      <c r="C50" s="57"/>
      <c r="D50" s="57"/>
      <c r="E50" s="422"/>
      <c r="F50" s="65" t="s">
        <v>50</v>
      </c>
      <c r="G50" s="219"/>
      <c r="H50" s="219"/>
      <c r="I50" s="219"/>
      <c r="J50" s="426"/>
    </row>
    <row r="51" spans="1:10" ht="27.6" x14ac:dyDescent="0.25">
      <c r="A51" s="21" t="s">
        <v>529</v>
      </c>
      <c r="B51" s="46"/>
      <c r="C51" s="46"/>
      <c r="D51" s="414">
        <f>50000+200000+928</f>
        <v>250928</v>
      </c>
      <c r="E51" s="419">
        <f>SUM(B51:D51)</f>
        <v>250928</v>
      </c>
      <c r="F51" s="47" t="s">
        <v>530</v>
      </c>
      <c r="G51" s="46"/>
      <c r="H51" s="46"/>
      <c r="I51" s="414">
        <v>398318</v>
      </c>
      <c r="J51" s="427">
        <f>SUM(G51:I51)</f>
        <v>398318</v>
      </c>
    </row>
    <row r="52" spans="1:10" ht="13.8" x14ac:dyDescent="0.25">
      <c r="A52" s="18" t="s">
        <v>579</v>
      </c>
      <c r="B52" s="46"/>
      <c r="C52" s="46"/>
      <c r="D52" s="414"/>
      <c r="E52" s="419">
        <f>SUM(B52:D52)</f>
        <v>0</v>
      </c>
      <c r="F52" s="49" t="s">
        <v>532</v>
      </c>
      <c r="G52" s="46">
        <v>400</v>
      </c>
      <c r="H52" s="46"/>
      <c r="I52" s="414"/>
      <c r="J52" s="427">
        <f t="shared" ref="J52:J58" si="3">SUM(G52:I52)</f>
        <v>400</v>
      </c>
    </row>
    <row r="53" spans="1:10" ht="27.6" x14ac:dyDescent="0.25">
      <c r="A53" s="18" t="s">
        <v>580</v>
      </c>
      <c r="B53" s="46"/>
      <c r="C53" s="64"/>
      <c r="D53" s="428">
        <v>100873</v>
      </c>
      <c r="E53" s="419">
        <f>SUM(B53:D53)</f>
        <v>100873</v>
      </c>
      <c r="F53" s="49" t="s">
        <v>534</v>
      </c>
      <c r="G53" s="46"/>
      <c r="H53" s="46"/>
      <c r="I53" s="414"/>
      <c r="J53" s="427">
        <f t="shared" si="3"/>
        <v>0</v>
      </c>
    </row>
    <row r="54" spans="1:10" ht="13.8" x14ac:dyDescent="0.25">
      <c r="A54" s="66"/>
      <c r="B54" s="46"/>
      <c r="C54" s="46"/>
      <c r="D54" s="414"/>
      <c r="E54" s="419"/>
      <c r="F54" s="49" t="s">
        <v>581</v>
      </c>
      <c r="G54" s="46"/>
      <c r="H54" s="46"/>
      <c r="I54" s="414"/>
      <c r="J54" s="427">
        <f t="shared" si="3"/>
        <v>0</v>
      </c>
    </row>
    <row r="55" spans="1:10" ht="27.6" x14ac:dyDescent="0.25">
      <c r="A55" s="66"/>
      <c r="B55" s="46"/>
      <c r="C55" s="46"/>
      <c r="D55" s="414"/>
      <c r="E55" s="419"/>
      <c r="F55" s="49" t="s">
        <v>582</v>
      </c>
      <c r="G55" s="46"/>
      <c r="H55" s="46"/>
      <c r="I55" s="414">
        <v>259138</v>
      </c>
      <c r="J55" s="427">
        <f t="shared" si="3"/>
        <v>259138</v>
      </c>
    </row>
    <row r="56" spans="1:10" ht="27.6" x14ac:dyDescent="0.25">
      <c r="A56" s="66"/>
      <c r="B56" s="46"/>
      <c r="C56" s="46"/>
      <c r="D56" s="414"/>
      <c r="E56" s="419"/>
      <c r="F56" s="59" t="s">
        <v>583</v>
      </c>
      <c r="G56" s="46"/>
      <c r="H56" s="46"/>
      <c r="I56" s="414">
        <v>0</v>
      </c>
      <c r="J56" s="427">
        <f t="shared" si="3"/>
        <v>0</v>
      </c>
    </row>
    <row r="57" spans="1:10" ht="27.6" x14ac:dyDescent="0.25">
      <c r="A57" s="67"/>
      <c r="B57" s="46"/>
      <c r="C57" s="46"/>
      <c r="D57" s="414"/>
      <c r="E57" s="419"/>
      <c r="F57" s="33" t="s">
        <v>803</v>
      </c>
      <c r="G57" s="46"/>
      <c r="H57" s="46"/>
      <c r="I57" s="414">
        <v>0</v>
      </c>
      <c r="J57" s="427">
        <f t="shared" si="3"/>
        <v>0</v>
      </c>
    </row>
    <row r="58" spans="1:10" ht="27.6" x14ac:dyDescent="0.25">
      <c r="A58" s="67"/>
      <c r="B58" s="46"/>
      <c r="C58" s="46"/>
      <c r="D58" s="414"/>
      <c r="E58" s="419"/>
      <c r="F58" s="33" t="s">
        <v>584</v>
      </c>
      <c r="G58" s="46"/>
      <c r="H58" s="46"/>
      <c r="I58" s="414">
        <v>198002</v>
      </c>
      <c r="J58" s="427">
        <f t="shared" si="3"/>
        <v>198002</v>
      </c>
    </row>
    <row r="59" spans="1:10" ht="27.6" x14ac:dyDescent="0.25">
      <c r="A59" s="62" t="s">
        <v>592</v>
      </c>
      <c r="B59" s="52">
        <f>SUM(B51:B57)</f>
        <v>0</v>
      </c>
      <c r="C59" s="52">
        <f>SUM(C51:C57)</f>
        <v>0</v>
      </c>
      <c r="D59" s="109">
        <f>SUM(D51:D57)</f>
        <v>351801</v>
      </c>
      <c r="E59" s="421">
        <f>SUM(E51:E57)</f>
        <v>351801</v>
      </c>
      <c r="F59" s="43" t="s">
        <v>593</v>
      </c>
      <c r="G59" s="52">
        <f>SUM(G51:G57)</f>
        <v>400</v>
      </c>
      <c r="H59" s="52">
        <f>SUM(H51:H57)</f>
        <v>0</v>
      </c>
      <c r="I59" s="109">
        <f>SUM(I51:I58)</f>
        <v>855458</v>
      </c>
      <c r="J59" s="421">
        <f>SUM(J51:J58)</f>
        <v>855858</v>
      </c>
    </row>
    <row r="60" spans="1:10" ht="13.8" x14ac:dyDescent="0.25">
      <c r="A60" s="68" t="s">
        <v>574</v>
      </c>
      <c r="B60" s="46"/>
      <c r="C60" s="46"/>
      <c r="D60" s="414">
        <f>98975+9164</f>
        <v>108139</v>
      </c>
      <c r="E60" s="419">
        <f>SUM(B60:D60)</f>
        <v>108139</v>
      </c>
      <c r="F60" s="55" t="s">
        <v>575</v>
      </c>
      <c r="G60" s="46"/>
      <c r="H60" s="218"/>
      <c r="I60" s="424"/>
      <c r="J60" s="426"/>
    </row>
    <row r="61" spans="1:10" ht="13.8" x14ac:dyDescent="0.25">
      <c r="A61" s="68"/>
      <c r="B61" s="46"/>
      <c r="C61" s="46"/>
      <c r="D61" s="414"/>
      <c r="E61" s="419"/>
      <c r="F61" s="49"/>
      <c r="G61" s="46"/>
      <c r="H61" s="218"/>
      <c r="I61" s="424"/>
      <c r="J61" s="426"/>
    </row>
    <row r="62" spans="1:10" ht="41.4" x14ac:dyDescent="0.25">
      <c r="A62" s="69" t="s">
        <v>594</v>
      </c>
      <c r="B62" s="52">
        <f>B59+B60</f>
        <v>0</v>
      </c>
      <c r="C62" s="52">
        <f>C59+C60</f>
        <v>0</v>
      </c>
      <c r="D62" s="109">
        <f>D59+D60</f>
        <v>459940</v>
      </c>
      <c r="E62" s="421">
        <f>E59+E60</f>
        <v>459940</v>
      </c>
      <c r="F62" s="61" t="s">
        <v>595</v>
      </c>
      <c r="G62" s="52">
        <f>G59+G60</f>
        <v>400</v>
      </c>
      <c r="H62" s="52">
        <f>H59+H60</f>
        <v>0</v>
      </c>
      <c r="I62" s="109">
        <f>I59+I60</f>
        <v>855458</v>
      </c>
      <c r="J62" s="421">
        <f>J59+J60</f>
        <v>855858</v>
      </c>
    </row>
    <row r="63" spans="1:10" x14ac:dyDescent="0.25">
      <c r="A63" s="70"/>
      <c r="B63" s="239">
        <f>B62+B49</f>
        <v>54750</v>
      </c>
      <c r="C63" s="239">
        <f>C62+C49</f>
        <v>0</v>
      </c>
      <c r="D63" s="239">
        <f>D62+D49</f>
        <v>599800</v>
      </c>
      <c r="E63" s="239">
        <f>E62+E49</f>
        <v>654550</v>
      </c>
      <c r="F63" s="71"/>
      <c r="G63" s="221">
        <f>G62+G49</f>
        <v>80918</v>
      </c>
      <c r="H63" s="221">
        <f>H62+H49</f>
        <v>0</v>
      </c>
      <c r="I63" s="221">
        <f>I62+I49</f>
        <v>1275790</v>
      </c>
      <c r="J63" s="221">
        <f>J62+J49</f>
        <v>1356708</v>
      </c>
    </row>
    <row r="64" spans="1:10" ht="15.75" customHeight="1" x14ac:dyDescent="0.3">
      <c r="A64" s="1454" t="s">
        <v>1100</v>
      </c>
      <c r="B64" s="1454"/>
      <c r="C64" s="1454"/>
      <c r="D64" s="1454"/>
      <c r="E64" s="1454"/>
      <c r="F64" s="1454"/>
      <c r="G64" s="1454"/>
    </row>
    <row r="66" spans="1:10" s="211" customFormat="1" ht="26.4" x14ac:dyDescent="0.25">
      <c r="A66" s="62" t="s">
        <v>505</v>
      </c>
      <c r="B66" s="235" t="s">
        <v>49</v>
      </c>
      <c r="C66" s="395" t="s">
        <v>267</v>
      </c>
      <c r="D66" s="411" t="s">
        <v>47</v>
      </c>
      <c r="E66" s="416" t="s">
        <v>747</v>
      </c>
      <c r="F66" s="63" t="s">
        <v>506</v>
      </c>
      <c r="G66" s="235" t="s">
        <v>49</v>
      </c>
      <c r="H66" s="395" t="s">
        <v>267</v>
      </c>
      <c r="I66" s="411" t="s">
        <v>47</v>
      </c>
      <c r="J66" s="416" t="s">
        <v>747</v>
      </c>
    </row>
    <row r="67" spans="1:10" ht="13.8" x14ac:dyDescent="0.25">
      <c r="A67" s="72" t="s">
        <v>570</v>
      </c>
      <c r="B67" s="214"/>
      <c r="C67" s="214"/>
      <c r="D67" s="412"/>
      <c r="E67" s="417"/>
      <c r="F67" s="63" t="s">
        <v>46</v>
      </c>
      <c r="G67" s="220"/>
      <c r="H67" s="220"/>
      <c r="I67" s="429"/>
      <c r="J67" s="426"/>
    </row>
    <row r="68" spans="1:10" ht="27.6" x14ac:dyDescent="0.25">
      <c r="A68" s="73" t="s">
        <v>571</v>
      </c>
      <c r="B68" s="46"/>
      <c r="C68" s="46">
        <f>15611*0.3642+180269*0.2744</f>
        <v>55151.339799999994</v>
      </c>
      <c r="D68" s="414"/>
      <c r="E68" s="419">
        <f>SUM(B68:D68)</f>
        <v>55151.339799999994</v>
      </c>
      <c r="F68" s="47" t="s">
        <v>312</v>
      </c>
      <c r="G68" s="46"/>
      <c r="H68" s="46">
        <v>62420</v>
      </c>
      <c r="I68" s="414"/>
      <c r="J68" s="427">
        <f t="shared" ref="J68:J74" si="4">SUM(G68:I68)</f>
        <v>62420</v>
      </c>
    </row>
    <row r="69" spans="1:10" ht="13.8" x14ac:dyDescent="0.25">
      <c r="A69" s="66" t="s">
        <v>508</v>
      </c>
      <c r="B69" s="46"/>
      <c r="C69" s="46">
        <v>500</v>
      </c>
      <c r="D69" s="414"/>
      <c r="E69" s="419">
        <f>SUM(B69:D69)</f>
        <v>500</v>
      </c>
      <c r="F69" s="431" t="s">
        <v>298</v>
      </c>
      <c r="G69" s="46"/>
      <c r="H69" s="46">
        <v>17946</v>
      </c>
      <c r="I69" s="414"/>
      <c r="J69" s="427">
        <f t="shared" si="4"/>
        <v>17946</v>
      </c>
    </row>
    <row r="70" spans="1:10" ht="13.8" x14ac:dyDescent="0.25">
      <c r="A70" s="50" t="s">
        <v>510</v>
      </c>
      <c r="B70" s="46">
        <v>0</v>
      </c>
      <c r="C70" s="46"/>
      <c r="D70" s="414"/>
      <c r="E70" s="419">
        <f>SUM(B70:D70)</f>
        <v>0</v>
      </c>
      <c r="F70" s="431" t="s">
        <v>513</v>
      </c>
      <c r="G70" s="46"/>
      <c r="H70" s="46">
        <v>18015</v>
      </c>
      <c r="I70" s="414"/>
      <c r="J70" s="427">
        <f t="shared" si="4"/>
        <v>18015</v>
      </c>
    </row>
    <row r="71" spans="1:10" ht="27.6" x14ac:dyDescent="0.25">
      <c r="A71" s="21" t="s">
        <v>514</v>
      </c>
      <c r="B71" s="46"/>
      <c r="C71" s="46"/>
      <c r="D71" s="414"/>
      <c r="E71" s="419"/>
      <c r="F71" s="432" t="s">
        <v>345</v>
      </c>
      <c r="G71" s="46"/>
      <c r="H71" s="46"/>
      <c r="I71" s="414"/>
      <c r="J71" s="427">
        <f t="shared" si="4"/>
        <v>0</v>
      </c>
    </row>
    <row r="72" spans="1:10" ht="13.8" x14ac:dyDescent="0.25">
      <c r="A72" s="66"/>
      <c r="B72" s="46"/>
      <c r="C72" s="46"/>
      <c r="D72" s="414"/>
      <c r="E72" s="419"/>
      <c r="F72" s="431" t="s">
        <v>308</v>
      </c>
      <c r="G72" s="46"/>
      <c r="H72" s="46"/>
      <c r="I72" s="414"/>
      <c r="J72" s="427">
        <f t="shared" si="4"/>
        <v>0</v>
      </c>
    </row>
    <row r="73" spans="1:10" ht="13.8" x14ac:dyDescent="0.25">
      <c r="A73" s="74"/>
      <c r="B73" s="46"/>
      <c r="C73" s="46"/>
      <c r="D73" s="414"/>
      <c r="E73" s="419"/>
      <c r="F73" s="33" t="s">
        <v>735</v>
      </c>
      <c r="G73" s="46"/>
      <c r="H73" s="46"/>
      <c r="I73" s="414"/>
      <c r="J73" s="427">
        <f t="shared" si="4"/>
        <v>0</v>
      </c>
    </row>
    <row r="74" spans="1:10" ht="27.6" x14ac:dyDescent="0.25">
      <c r="A74" s="74"/>
      <c r="B74" s="46"/>
      <c r="C74" s="46"/>
      <c r="D74" s="414"/>
      <c r="E74" s="419"/>
      <c r="F74" s="33" t="s">
        <v>736</v>
      </c>
      <c r="G74" s="46"/>
      <c r="H74" s="46"/>
      <c r="I74" s="414"/>
      <c r="J74" s="427">
        <f t="shared" si="4"/>
        <v>0</v>
      </c>
    </row>
    <row r="75" spans="1:10" ht="27.6" x14ac:dyDescent="0.25">
      <c r="A75" s="73"/>
      <c r="B75" s="46"/>
      <c r="C75" s="217"/>
      <c r="D75" s="415"/>
      <c r="E75" s="420"/>
      <c r="F75" s="356" t="s">
        <v>737</v>
      </c>
      <c r="G75" s="46"/>
      <c r="H75" s="46"/>
      <c r="I75" s="414"/>
      <c r="J75" s="426"/>
    </row>
    <row r="76" spans="1:10" ht="27.6" x14ac:dyDescent="0.25">
      <c r="A76" s="21"/>
      <c r="B76" s="46"/>
      <c r="C76" s="46"/>
      <c r="D76" s="414"/>
      <c r="E76" s="419"/>
      <c r="F76" s="33" t="s">
        <v>738</v>
      </c>
      <c r="G76" s="46"/>
      <c r="H76" s="46"/>
      <c r="I76" s="414"/>
      <c r="J76" s="426"/>
    </row>
    <row r="77" spans="1:10" ht="13.8" x14ac:dyDescent="0.25">
      <c r="A77" s="75"/>
      <c r="B77" s="46"/>
      <c r="C77" s="46"/>
      <c r="D77" s="414"/>
      <c r="E77" s="419"/>
      <c r="F77" s="357" t="s">
        <v>679</v>
      </c>
      <c r="G77" s="46"/>
      <c r="H77" s="46"/>
      <c r="I77" s="414"/>
      <c r="J77" s="426"/>
    </row>
    <row r="78" spans="1:10" ht="41.4" x14ac:dyDescent="0.25">
      <c r="A78" s="62" t="s">
        <v>596</v>
      </c>
      <c r="B78" s="52">
        <f>SUM(B68:B77)</f>
        <v>0</v>
      </c>
      <c r="C78" s="52">
        <f>SUM(C68:C77)</f>
        <v>55651.339799999994</v>
      </c>
      <c r="D78" s="109">
        <f>SUM(D68:D77)</f>
        <v>0</v>
      </c>
      <c r="E78" s="421">
        <f>SUM(E68:E77)</f>
        <v>55651.339799999994</v>
      </c>
      <c r="F78" s="63" t="s">
        <v>597</v>
      </c>
      <c r="G78" s="52">
        <f>SUM(G68:G77)</f>
        <v>0</v>
      </c>
      <c r="H78" s="52">
        <f>SUM(H68:H77)</f>
        <v>98381</v>
      </c>
      <c r="I78" s="109">
        <f>SUM(I68:I77)</f>
        <v>0</v>
      </c>
      <c r="J78" s="421">
        <f>SUM(J68:J77)</f>
        <v>98381</v>
      </c>
    </row>
    <row r="79" spans="1:10" ht="13.8" x14ac:dyDescent="0.25">
      <c r="A79" s="68" t="s">
        <v>574</v>
      </c>
      <c r="B79" s="46"/>
      <c r="C79" s="46"/>
      <c r="D79" s="414"/>
      <c r="E79" s="419">
        <f>SUM(B79:D79)</f>
        <v>0</v>
      </c>
      <c r="F79" s="433" t="s">
        <v>575</v>
      </c>
      <c r="G79" s="46"/>
      <c r="H79" s="46"/>
      <c r="I79" s="414"/>
      <c r="J79" s="426"/>
    </row>
    <row r="80" spans="1:10" ht="41.4" x14ac:dyDescent="0.25">
      <c r="A80" s="62" t="s">
        <v>598</v>
      </c>
      <c r="B80" s="52">
        <f>B78+B79</f>
        <v>0</v>
      </c>
      <c r="C80" s="52">
        <f>C78+C79</f>
        <v>55651.339799999994</v>
      </c>
      <c r="D80" s="109">
        <f>D78+D79</f>
        <v>0</v>
      </c>
      <c r="E80" s="421">
        <f>E78+E79</f>
        <v>55651.339799999994</v>
      </c>
      <c r="F80" s="63" t="s">
        <v>599</v>
      </c>
      <c r="G80" s="52">
        <f>G78+G79</f>
        <v>0</v>
      </c>
      <c r="H80" s="52">
        <f>H78+H79</f>
        <v>98381</v>
      </c>
      <c r="I80" s="109">
        <f>I78+I79</f>
        <v>0</v>
      </c>
      <c r="J80" s="421">
        <f>J78+J79</f>
        <v>98381</v>
      </c>
    </row>
    <row r="81" spans="1:10" ht="13.8" x14ac:dyDescent="0.25">
      <c r="A81" s="42" t="s">
        <v>578</v>
      </c>
      <c r="B81" s="57"/>
      <c r="C81" s="57"/>
      <c r="D81" s="57"/>
      <c r="E81" s="422"/>
      <c r="F81" s="65" t="s">
        <v>50</v>
      </c>
      <c r="G81" s="219"/>
      <c r="H81" s="219"/>
      <c r="I81" s="219"/>
      <c r="J81" s="426"/>
    </row>
    <row r="82" spans="1:10" ht="27.6" x14ac:dyDescent="0.25">
      <c r="A82" s="21" t="s">
        <v>529</v>
      </c>
      <c r="B82" s="52"/>
      <c r="C82" s="52"/>
      <c r="D82" s="109"/>
      <c r="E82" s="421"/>
      <c r="F82" s="47" t="s">
        <v>530</v>
      </c>
      <c r="G82" s="218"/>
      <c r="H82" s="46"/>
      <c r="I82" s="414"/>
      <c r="J82" s="427">
        <f t="shared" ref="J82:J87" si="5">SUM(G82:I82)</f>
        <v>0</v>
      </c>
    </row>
    <row r="83" spans="1:10" ht="13.8" x14ac:dyDescent="0.25">
      <c r="A83" s="18" t="s">
        <v>579</v>
      </c>
      <c r="B83" s="46"/>
      <c r="C83" s="46"/>
      <c r="D83" s="414"/>
      <c r="E83" s="419"/>
      <c r="F83" s="49" t="s">
        <v>532</v>
      </c>
      <c r="G83" s="46"/>
      <c r="H83" s="46">
        <v>741</v>
      </c>
      <c r="I83" s="414"/>
      <c r="J83" s="427">
        <f t="shared" si="5"/>
        <v>741</v>
      </c>
    </row>
    <row r="84" spans="1:10" ht="27.6" x14ac:dyDescent="0.25">
      <c r="A84" s="18" t="s">
        <v>580</v>
      </c>
      <c r="B84" s="76"/>
      <c r="C84" s="76"/>
      <c r="D84" s="430"/>
      <c r="E84" s="434"/>
      <c r="F84" s="49" t="s">
        <v>534</v>
      </c>
      <c r="G84" s="218"/>
      <c r="H84" s="46"/>
      <c r="I84" s="414"/>
      <c r="J84" s="427">
        <f t="shared" si="5"/>
        <v>0</v>
      </c>
    </row>
    <row r="85" spans="1:10" ht="13.8" x14ac:dyDescent="0.25">
      <c r="A85" s="48"/>
      <c r="B85" s="46"/>
      <c r="C85" s="46"/>
      <c r="D85" s="414"/>
      <c r="E85" s="419"/>
      <c r="F85" s="49" t="s">
        <v>581</v>
      </c>
      <c r="G85" s="218"/>
      <c r="H85" s="46"/>
      <c r="I85" s="414"/>
      <c r="J85" s="427">
        <f t="shared" si="5"/>
        <v>0</v>
      </c>
    </row>
    <row r="86" spans="1:10" ht="27.6" x14ac:dyDescent="0.25">
      <c r="A86" s="62" t="s">
        <v>592</v>
      </c>
      <c r="B86" s="52">
        <f>SUM(B82:B84)</f>
        <v>0</v>
      </c>
      <c r="C86" s="52">
        <f>SUM(C82:C84)</f>
        <v>0</v>
      </c>
      <c r="D86" s="109">
        <f>SUM(D82:D84)</f>
        <v>0</v>
      </c>
      <c r="E86" s="421">
        <f>SUM(E82:E84)</f>
        <v>0</v>
      </c>
      <c r="F86" s="49" t="s">
        <v>582</v>
      </c>
      <c r="G86" s="218"/>
      <c r="H86" s="46"/>
      <c r="I86" s="414"/>
      <c r="J86" s="427">
        <f t="shared" si="5"/>
        <v>0</v>
      </c>
    </row>
    <row r="87" spans="1:10" ht="27.6" x14ac:dyDescent="0.25">
      <c r="A87" s="68" t="s">
        <v>574</v>
      </c>
      <c r="B87" s="46"/>
      <c r="C87" s="46"/>
      <c r="D87" s="414"/>
      <c r="E87" s="419">
        <f>SUM(B87:D87)</f>
        <v>0</v>
      </c>
      <c r="F87" s="59" t="s">
        <v>583</v>
      </c>
      <c r="G87" s="218"/>
      <c r="H87" s="46"/>
      <c r="I87" s="414"/>
      <c r="J87" s="427">
        <f t="shared" si="5"/>
        <v>0</v>
      </c>
    </row>
    <row r="88" spans="1:10" ht="27.6" x14ac:dyDescent="0.25">
      <c r="A88" s="60"/>
      <c r="B88" s="46"/>
      <c r="C88" s="46"/>
      <c r="D88" s="414"/>
      <c r="E88" s="419"/>
      <c r="F88" s="33" t="s">
        <v>538</v>
      </c>
      <c r="G88" s="218"/>
      <c r="H88" s="46"/>
      <c r="I88" s="414"/>
      <c r="J88" s="426"/>
    </row>
    <row r="89" spans="1:10" ht="41.4" x14ac:dyDescent="0.25">
      <c r="A89" s="56" t="s">
        <v>600</v>
      </c>
      <c r="B89" s="52">
        <f>SUM(B82:B88)</f>
        <v>0</v>
      </c>
      <c r="C89" s="109">
        <f>SUM(C82:C88)</f>
        <v>0</v>
      </c>
      <c r="D89" s="109">
        <f>SUM(D82:D88)</f>
        <v>0</v>
      </c>
      <c r="E89" s="421">
        <f>SUM(E82:E88)</f>
        <v>0</v>
      </c>
      <c r="F89" s="61" t="s">
        <v>601</v>
      </c>
      <c r="G89" s="52">
        <f>SUM(G82:G88)</f>
        <v>0</v>
      </c>
      <c r="H89" s="109">
        <f>SUM(H82:H88)</f>
        <v>741</v>
      </c>
      <c r="I89" s="109">
        <f>SUM(I82:I88)</f>
        <v>0</v>
      </c>
      <c r="J89" s="421">
        <f>SUM(J82:J88)</f>
        <v>741</v>
      </c>
    </row>
    <row r="90" spans="1:10" x14ac:dyDescent="0.25">
      <c r="B90" s="221">
        <f>B89+B80+B62+B49+B31+B20</f>
        <v>286703</v>
      </c>
      <c r="C90" s="221">
        <f>C89+C80+C62+C49+C31+C20</f>
        <v>216445</v>
      </c>
      <c r="D90" s="221">
        <f>D89+D80+D62+D49+D31+D20</f>
        <v>3904836</v>
      </c>
      <c r="E90" s="221">
        <f>E89+E80+E62+E49+E31+E20</f>
        <v>4407984</v>
      </c>
      <c r="G90" s="221">
        <f>G89+G80+G62+G49+G31+G20</f>
        <v>461469</v>
      </c>
      <c r="H90" s="221">
        <f>H89+H80+H62+H49+H31+H20</f>
        <v>366555</v>
      </c>
      <c r="I90" s="221">
        <f>I89+I80+I62+I49+I31+I20</f>
        <v>3579960</v>
      </c>
      <c r="J90" s="221">
        <f>SUM(G90:I90)</f>
        <v>4407984</v>
      </c>
    </row>
    <row r="91" spans="1:10" x14ac:dyDescent="0.25">
      <c r="A91" s="737" t="s">
        <v>806</v>
      </c>
      <c r="B91" s="221">
        <f>B90-G90</f>
        <v>-174766</v>
      </c>
      <c r="C91" s="221">
        <f>C90-H90</f>
        <v>-150110</v>
      </c>
      <c r="D91" s="221">
        <f>D90-I90</f>
        <v>324876</v>
      </c>
      <c r="E91" s="221">
        <f t="shared" ref="E91" si="6">J90-E90</f>
        <v>0</v>
      </c>
      <c r="J91" s="221"/>
    </row>
  </sheetData>
  <sheetProtection selectLockedCells="1" selectUnlockedCells="1"/>
  <mergeCells count="3">
    <mergeCell ref="A4:G4"/>
    <mergeCell ref="A33:G33"/>
    <mergeCell ref="A64:G64"/>
  </mergeCells>
  <phoneticPr fontId="28" type="noConversion"/>
  <pageMargins left="0.75" right="0.75" top="1" bottom="1" header="0.5" footer="0.51180555555555551"/>
  <pageSetup paperSize="9" scale="64" firstPageNumber="0" orientation="landscape" r:id="rId1"/>
  <headerFooter alignWithMargins="0">
    <oddHeader>&amp;C9. melléklet
a 8/2016. (II.26.) rendelethez&amp;R
&amp;P. oldal
ezer forint</oddHeader>
  </headerFooter>
  <rowBreaks count="2" manualBreakCount="2">
    <brk id="32" max="9" man="1"/>
    <brk id="63" max="9"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N87"/>
  <sheetViews>
    <sheetView view="pageLayout" topLeftCell="B1" zoomScaleNormal="100" workbookViewId="0">
      <selection activeCell="K13" sqref="K13"/>
    </sheetView>
  </sheetViews>
  <sheetFormatPr defaultRowHeight="13.2" x14ac:dyDescent="0.25"/>
  <cols>
    <col min="1" max="1" width="10" style="222" customWidth="1"/>
    <col min="2" max="2" width="29" style="222" customWidth="1"/>
    <col min="3" max="3" width="12" style="222" customWidth="1"/>
    <col min="4" max="4" width="12.88671875" style="222" customWidth="1"/>
    <col min="5" max="5" width="11.88671875" style="222" customWidth="1"/>
    <col min="6" max="7" width="11.5546875" style="222" customWidth="1"/>
    <col min="8" max="8" width="11.33203125" style="222" customWidth="1"/>
    <col min="9" max="9" width="11" style="222" customWidth="1"/>
    <col min="10" max="10" width="10.5546875" style="222" customWidth="1"/>
    <col min="11" max="12" width="13.6640625" style="222" customWidth="1"/>
    <col min="257" max="257" width="10" customWidth="1"/>
    <col min="258" max="258" width="29" customWidth="1"/>
    <col min="259" max="259" width="12" customWidth="1"/>
    <col min="260" max="260" width="12.88671875" customWidth="1"/>
    <col min="261" max="261" width="11.88671875" customWidth="1"/>
    <col min="262" max="263" width="11.5546875" customWidth="1"/>
    <col min="264" max="264" width="11.33203125" customWidth="1"/>
    <col min="265" max="265" width="11" customWidth="1"/>
    <col min="266" max="266" width="10.5546875" customWidth="1"/>
    <col min="267" max="268" width="13.6640625" customWidth="1"/>
    <col min="513" max="513" width="10" customWidth="1"/>
    <col min="514" max="514" width="29" customWidth="1"/>
    <col min="515" max="515" width="12" customWidth="1"/>
    <col min="516" max="516" width="12.88671875" customWidth="1"/>
    <col min="517" max="517" width="11.88671875" customWidth="1"/>
    <col min="518" max="519" width="11.5546875" customWidth="1"/>
    <col min="520" max="520" width="11.33203125" customWidth="1"/>
    <col min="521" max="521" width="11" customWidth="1"/>
    <col min="522" max="522" width="10.5546875" customWidth="1"/>
    <col min="523" max="524" width="13.6640625" customWidth="1"/>
    <col min="769" max="769" width="10" customWidth="1"/>
    <col min="770" max="770" width="29" customWidth="1"/>
    <col min="771" max="771" width="12" customWidth="1"/>
    <col min="772" max="772" width="12.88671875" customWidth="1"/>
    <col min="773" max="773" width="11.88671875" customWidth="1"/>
    <col min="774" max="775" width="11.5546875" customWidth="1"/>
    <col min="776" max="776" width="11.33203125" customWidth="1"/>
    <col min="777" max="777" width="11" customWidth="1"/>
    <col min="778" max="778" width="10.5546875" customWidth="1"/>
    <col min="779" max="780" width="13.6640625" customWidth="1"/>
    <col min="1025" max="1025" width="10" customWidth="1"/>
    <col min="1026" max="1026" width="29" customWidth="1"/>
    <col min="1027" max="1027" width="12" customWidth="1"/>
    <col min="1028" max="1028" width="12.88671875" customWidth="1"/>
    <col min="1029" max="1029" width="11.88671875" customWidth="1"/>
    <col min="1030" max="1031" width="11.5546875" customWidth="1"/>
    <col min="1032" max="1032" width="11.33203125" customWidth="1"/>
    <col min="1033" max="1033" width="11" customWidth="1"/>
    <col min="1034" max="1034" width="10.5546875" customWidth="1"/>
    <col min="1035" max="1036" width="13.6640625" customWidth="1"/>
    <col min="1281" max="1281" width="10" customWidth="1"/>
    <col min="1282" max="1282" width="29" customWidth="1"/>
    <col min="1283" max="1283" width="12" customWidth="1"/>
    <col min="1284" max="1284" width="12.88671875" customWidth="1"/>
    <col min="1285" max="1285" width="11.88671875" customWidth="1"/>
    <col min="1286" max="1287" width="11.5546875" customWidth="1"/>
    <col min="1288" max="1288" width="11.33203125" customWidth="1"/>
    <col min="1289" max="1289" width="11" customWidth="1"/>
    <col min="1290" max="1290" width="10.5546875" customWidth="1"/>
    <col min="1291" max="1292" width="13.6640625" customWidth="1"/>
    <col min="1537" max="1537" width="10" customWidth="1"/>
    <col min="1538" max="1538" width="29" customWidth="1"/>
    <col min="1539" max="1539" width="12" customWidth="1"/>
    <col min="1540" max="1540" width="12.88671875" customWidth="1"/>
    <col min="1541" max="1541" width="11.88671875" customWidth="1"/>
    <col min="1542" max="1543" width="11.5546875" customWidth="1"/>
    <col min="1544" max="1544" width="11.33203125" customWidth="1"/>
    <col min="1545" max="1545" width="11" customWidth="1"/>
    <col min="1546" max="1546" width="10.5546875" customWidth="1"/>
    <col min="1547" max="1548" width="13.6640625" customWidth="1"/>
    <col min="1793" max="1793" width="10" customWidth="1"/>
    <col min="1794" max="1794" width="29" customWidth="1"/>
    <col min="1795" max="1795" width="12" customWidth="1"/>
    <col min="1796" max="1796" width="12.88671875" customWidth="1"/>
    <col min="1797" max="1797" width="11.88671875" customWidth="1"/>
    <col min="1798" max="1799" width="11.5546875" customWidth="1"/>
    <col min="1800" max="1800" width="11.33203125" customWidth="1"/>
    <col min="1801" max="1801" width="11" customWidth="1"/>
    <col min="1802" max="1802" width="10.5546875" customWidth="1"/>
    <col min="1803" max="1804" width="13.6640625" customWidth="1"/>
    <col min="2049" max="2049" width="10" customWidth="1"/>
    <col min="2050" max="2050" width="29" customWidth="1"/>
    <col min="2051" max="2051" width="12" customWidth="1"/>
    <col min="2052" max="2052" width="12.88671875" customWidth="1"/>
    <col min="2053" max="2053" width="11.88671875" customWidth="1"/>
    <col min="2054" max="2055" width="11.5546875" customWidth="1"/>
    <col min="2056" max="2056" width="11.33203125" customWidth="1"/>
    <col min="2057" max="2057" width="11" customWidth="1"/>
    <col min="2058" max="2058" width="10.5546875" customWidth="1"/>
    <col min="2059" max="2060" width="13.6640625" customWidth="1"/>
    <col min="2305" max="2305" width="10" customWidth="1"/>
    <col min="2306" max="2306" width="29" customWidth="1"/>
    <col min="2307" max="2307" width="12" customWidth="1"/>
    <col min="2308" max="2308" width="12.88671875" customWidth="1"/>
    <col min="2309" max="2309" width="11.88671875" customWidth="1"/>
    <col min="2310" max="2311" width="11.5546875" customWidth="1"/>
    <col min="2312" max="2312" width="11.33203125" customWidth="1"/>
    <col min="2313" max="2313" width="11" customWidth="1"/>
    <col min="2314" max="2314" width="10.5546875" customWidth="1"/>
    <col min="2315" max="2316" width="13.6640625" customWidth="1"/>
    <col min="2561" max="2561" width="10" customWidth="1"/>
    <col min="2562" max="2562" width="29" customWidth="1"/>
    <col min="2563" max="2563" width="12" customWidth="1"/>
    <col min="2564" max="2564" width="12.88671875" customWidth="1"/>
    <col min="2565" max="2565" width="11.88671875" customWidth="1"/>
    <col min="2566" max="2567" width="11.5546875" customWidth="1"/>
    <col min="2568" max="2568" width="11.33203125" customWidth="1"/>
    <col min="2569" max="2569" width="11" customWidth="1"/>
    <col min="2570" max="2570" width="10.5546875" customWidth="1"/>
    <col min="2571" max="2572" width="13.6640625" customWidth="1"/>
    <col min="2817" max="2817" width="10" customWidth="1"/>
    <col min="2818" max="2818" width="29" customWidth="1"/>
    <col min="2819" max="2819" width="12" customWidth="1"/>
    <col min="2820" max="2820" width="12.88671875" customWidth="1"/>
    <col min="2821" max="2821" width="11.88671875" customWidth="1"/>
    <col min="2822" max="2823" width="11.5546875" customWidth="1"/>
    <col min="2824" max="2824" width="11.33203125" customWidth="1"/>
    <col min="2825" max="2825" width="11" customWidth="1"/>
    <col min="2826" max="2826" width="10.5546875" customWidth="1"/>
    <col min="2827" max="2828" width="13.6640625" customWidth="1"/>
    <col min="3073" max="3073" width="10" customWidth="1"/>
    <col min="3074" max="3074" width="29" customWidth="1"/>
    <col min="3075" max="3075" width="12" customWidth="1"/>
    <col min="3076" max="3076" width="12.88671875" customWidth="1"/>
    <col min="3077" max="3077" width="11.88671875" customWidth="1"/>
    <col min="3078" max="3079" width="11.5546875" customWidth="1"/>
    <col min="3080" max="3080" width="11.33203125" customWidth="1"/>
    <col min="3081" max="3081" width="11" customWidth="1"/>
    <col min="3082" max="3082" width="10.5546875" customWidth="1"/>
    <col min="3083" max="3084" width="13.6640625" customWidth="1"/>
    <col min="3329" max="3329" width="10" customWidth="1"/>
    <col min="3330" max="3330" width="29" customWidth="1"/>
    <col min="3331" max="3331" width="12" customWidth="1"/>
    <col min="3332" max="3332" width="12.88671875" customWidth="1"/>
    <col min="3333" max="3333" width="11.88671875" customWidth="1"/>
    <col min="3334" max="3335" width="11.5546875" customWidth="1"/>
    <col min="3336" max="3336" width="11.33203125" customWidth="1"/>
    <col min="3337" max="3337" width="11" customWidth="1"/>
    <col min="3338" max="3338" width="10.5546875" customWidth="1"/>
    <col min="3339" max="3340" width="13.6640625" customWidth="1"/>
    <col min="3585" max="3585" width="10" customWidth="1"/>
    <col min="3586" max="3586" width="29" customWidth="1"/>
    <col min="3587" max="3587" width="12" customWidth="1"/>
    <col min="3588" max="3588" width="12.88671875" customWidth="1"/>
    <col min="3589" max="3589" width="11.88671875" customWidth="1"/>
    <col min="3590" max="3591" width="11.5546875" customWidth="1"/>
    <col min="3592" max="3592" width="11.33203125" customWidth="1"/>
    <col min="3593" max="3593" width="11" customWidth="1"/>
    <col min="3594" max="3594" width="10.5546875" customWidth="1"/>
    <col min="3595" max="3596" width="13.6640625" customWidth="1"/>
    <col min="3841" max="3841" width="10" customWidth="1"/>
    <col min="3842" max="3842" width="29" customWidth="1"/>
    <col min="3843" max="3843" width="12" customWidth="1"/>
    <col min="3844" max="3844" width="12.88671875" customWidth="1"/>
    <col min="3845" max="3845" width="11.88671875" customWidth="1"/>
    <col min="3846" max="3847" width="11.5546875" customWidth="1"/>
    <col min="3848" max="3848" width="11.33203125" customWidth="1"/>
    <col min="3849" max="3849" width="11" customWidth="1"/>
    <col min="3850" max="3850" width="10.5546875" customWidth="1"/>
    <col min="3851" max="3852" width="13.6640625" customWidth="1"/>
    <col min="4097" max="4097" width="10" customWidth="1"/>
    <col min="4098" max="4098" width="29" customWidth="1"/>
    <col min="4099" max="4099" width="12" customWidth="1"/>
    <col min="4100" max="4100" width="12.88671875" customWidth="1"/>
    <col min="4101" max="4101" width="11.88671875" customWidth="1"/>
    <col min="4102" max="4103" width="11.5546875" customWidth="1"/>
    <col min="4104" max="4104" width="11.33203125" customWidth="1"/>
    <col min="4105" max="4105" width="11" customWidth="1"/>
    <col min="4106" max="4106" width="10.5546875" customWidth="1"/>
    <col min="4107" max="4108" width="13.6640625" customWidth="1"/>
    <col min="4353" max="4353" width="10" customWidth="1"/>
    <col min="4354" max="4354" width="29" customWidth="1"/>
    <col min="4355" max="4355" width="12" customWidth="1"/>
    <col min="4356" max="4356" width="12.88671875" customWidth="1"/>
    <col min="4357" max="4357" width="11.88671875" customWidth="1"/>
    <col min="4358" max="4359" width="11.5546875" customWidth="1"/>
    <col min="4360" max="4360" width="11.33203125" customWidth="1"/>
    <col min="4361" max="4361" width="11" customWidth="1"/>
    <col min="4362" max="4362" width="10.5546875" customWidth="1"/>
    <col min="4363" max="4364" width="13.6640625" customWidth="1"/>
    <col min="4609" max="4609" width="10" customWidth="1"/>
    <col min="4610" max="4610" width="29" customWidth="1"/>
    <col min="4611" max="4611" width="12" customWidth="1"/>
    <col min="4612" max="4612" width="12.88671875" customWidth="1"/>
    <col min="4613" max="4613" width="11.88671875" customWidth="1"/>
    <col min="4614" max="4615" width="11.5546875" customWidth="1"/>
    <col min="4616" max="4616" width="11.33203125" customWidth="1"/>
    <col min="4617" max="4617" width="11" customWidth="1"/>
    <col min="4618" max="4618" width="10.5546875" customWidth="1"/>
    <col min="4619" max="4620" width="13.6640625" customWidth="1"/>
    <col min="4865" max="4865" width="10" customWidth="1"/>
    <col min="4866" max="4866" width="29" customWidth="1"/>
    <col min="4867" max="4867" width="12" customWidth="1"/>
    <col min="4868" max="4868" width="12.88671875" customWidth="1"/>
    <col min="4869" max="4869" width="11.88671875" customWidth="1"/>
    <col min="4870" max="4871" width="11.5546875" customWidth="1"/>
    <col min="4872" max="4872" width="11.33203125" customWidth="1"/>
    <col min="4873" max="4873" width="11" customWidth="1"/>
    <col min="4874" max="4874" width="10.5546875" customWidth="1"/>
    <col min="4875" max="4876" width="13.6640625" customWidth="1"/>
    <col min="5121" max="5121" width="10" customWidth="1"/>
    <col min="5122" max="5122" width="29" customWidth="1"/>
    <col min="5123" max="5123" width="12" customWidth="1"/>
    <col min="5124" max="5124" width="12.88671875" customWidth="1"/>
    <col min="5125" max="5125" width="11.88671875" customWidth="1"/>
    <col min="5126" max="5127" width="11.5546875" customWidth="1"/>
    <col min="5128" max="5128" width="11.33203125" customWidth="1"/>
    <col min="5129" max="5129" width="11" customWidth="1"/>
    <col min="5130" max="5130" width="10.5546875" customWidth="1"/>
    <col min="5131" max="5132" width="13.6640625" customWidth="1"/>
    <col min="5377" max="5377" width="10" customWidth="1"/>
    <col min="5378" max="5378" width="29" customWidth="1"/>
    <col min="5379" max="5379" width="12" customWidth="1"/>
    <col min="5380" max="5380" width="12.88671875" customWidth="1"/>
    <col min="5381" max="5381" width="11.88671875" customWidth="1"/>
    <col min="5382" max="5383" width="11.5546875" customWidth="1"/>
    <col min="5384" max="5384" width="11.33203125" customWidth="1"/>
    <col min="5385" max="5385" width="11" customWidth="1"/>
    <col min="5386" max="5386" width="10.5546875" customWidth="1"/>
    <col min="5387" max="5388" width="13.6640625" customWidth="1"/>
    <col min="5633" max="5633" width="10" customWidth="1"/>
    <col min="5634" max="5634" width="29" customWidth="1"/>
    <col min="5635" max="5635" width="12" customWidth="1"/>
    <col min="5636" max="5636" width="12.88671875" customWidth="1"/>
    <col min="5637" max="5637" width="11.88671875" customWidth="1"/>
    <col min="5638" max="5639" width="11.5546875" customWidth="1"/>
    <col min="5640" max="5640" width="11.33203125" customWidth="1"/>
    <col min="5641" max="5641" width="11" customWidth="1"/>
    <col min="5642" max="5642" width="10.5546875" customWidth="1"/>
    <col min="5643" max="5644" width="13.6640625" customWidth="1"/>
    <col min="5889" max="5889" width="10" customWidth="1"/>
    <col min="5890" max="5890" width="29" customWidth="1"/>
    <col min="5891" max="5891" width="12" customWidth="1"/>
    <col min="5892" max="5892" width="12.88671875" customWidth="1"/>
    <col min="5893" max="5893" width="11.88671875" customWidth="1"/>
    <col min="5894" max="5895" width="11.5546875" customWidth="1"/>
    <col min="5896" max="5896" width="11.33203125" customWidth="1"/>
    <col min="5897" max="5897" width="11" customWidth="1"/>
    <col min="5898" max="5898" width="10.5546875" customWidth="1"/>
    <col min="5899" max="5900" width="13.6640625" customWidth="1"/>
    <col min="6145" max="6145" width="10" customWidth="1"/>
    <col min="6146" max="6146" width="29" customWidth="1"/>
    <col min="6147" max="6147" width="12" customWidth="1"/>
    <col min="6148" max="6148" width="12.88671875" customWidth="1"/>
    <col min="6149" max="6149" width="11.88671875" customWidth="1"/>
    <col min="6150" max="6151" width="11.5546875" customWidth="1"/>
    <col min="6152" max="6152" width="11.33203125" customWidth="1"/>
    <col min="6153" max="6153" width="11" customWidth="1"/>
    <col min="6154" max="6154" width="10.5546875" customWidth="1"/>
    <col min="6155" max="6156" width="13.6640625" customWidth="1"/>
    <col min="6401" max="6401" width="10" customWidth="1"/>
    <col min="6402" max="6402" width="29" customWidth="1"/>
    <col min="6403" max="6403" width="12" customWidth="1"/>
    <col min="6404" max="6404" width="12.88671875" customWidth="1"/>
    <col min="6405" max="6405" width="11.88671875" customWidth="1"/>
    <col min="6406" max="6407" width="11.5546875" customWidth="1"/>
    <col min="6408" max="6408" width="11.33203125" customWidth="1"/>
    <col min="6409" max="6409" width="11" customWidth="1"/>
    <col min="6410" max="6410" width="10.5546875" customWidth="1"/>
    <col min="6411" max="6412" width="13.6640625" customWidth="1"/>
    <col min="6657" max="6657" width="10" customWidth="1"/>
    <col min="6658" max="6658" width="29" customWidth="1"/>
    <col min="6659" max="6659" width="12" customWidth="1"/>
    <col min="6660" max="6660" width="12.88671875" customWidth="1"/>
    <col min="6661" max="6661" width="11.88671875" customWidth="1"/>
    <col min="6662" max="6663" width="11.5546875" customWidth="1"/>
    <col min="6664" max="6664" width="11.33203125" customWidth="1"/>
    <col min="6665" max="6665" width="11" customWidth="1"/>
    <col min="6666" max="6666" width="10.5546875" customWidth="1"/>
    <col min="6667" max="6668" width="13.6640625" customWidth="1"/>
    <col min="6913" max="6913" width="10" customWidth="1"/>
    <col min="6914" max="6914" width="29" customWidth="1"/>
    <col min="6915" max="6915" width="12" customWidth="1"/>
    <col min="6916" max="6916" width="12.88671875" customWidth="1"/>
    <col min="6917" max="6917" width="11.88671875" customWidth="1"/>
    <col min="6918" max="6919" width="11.5546875" customWidth="1"/>
    <col min="6920" max="6920" width="11.33203125" customWidth="1"/>
    <col min="6921" max="6921" width="11" customWidth="1"/>
    <col min="6922" max="6922" width="10.5546875" customWidth="1"/>
    <col min="6923" max="6924" width="13.6640625" customWidth="1"/>
    <col min="7169" max="7169" width="10" customWidth="1"/>
    <col min="7170" max="7170" width="29" customWidth="1"/>
    <col min="7171" max="7171" width="12" customWidth="1"/>
    <col min="7172" max="7172" width="12.88671875" customWidth="1"/>
    <col min="7173" max="7173" width="11.88671875" customWidth="1"/>
    <col min="7174" max="7175" width="11.5546875" customWidth="1"/>
    <col min="7176" max="7176" width="11.33203125" customWidth="1"/>
    <col min="7177" max="7177" width="11" customWidth="1"/>
    <col min="7178" max="7178" width="10.5546875" customWidth="1"/>
    <col min="7179" max="7180" width="13.6640625" customWidth="1"/>
    <col min="7425" max="7425" width="10" customWidth="1"/>
    <col min="7426" max="7426" width="29" customWidth="1"/>
    <col min="7427" max="7427" width="12" customWidth="1"/>
    <col min="7428" max="7428" width="12.88671875" customWidth="1"/>
    <col min="7429" max="7429" width="11.88671875" customWidth="1"/>
    <col min="7430" max="7431" width="11.5546875" customWidth="1"/>
    <col min="7432" max="7432" width="11.33203125" customWidth="1"/>
    <col min="7433" max="7433" width="11" customWidth="1"/>
    <col min="7434" max="7434" width="10.5546875" customWidth="1"/>
    <col min="7435" max="7436" width="13.6640625" customWidth="1"/>
    <col min="7681" max="7681" width="10" customWidth="1"/>
    <col min="7682" max="7682" width="29" customWidth="1"/>
    <col min="7683" max="7683" width="12" customWidth="1"/>
    <col min="7684" max="7684" width="12.88671875" customWidth="1"/>
    <col min="7685" max="7685" width="11.88671875" customWidth="1"/>
    <col min="7686" max="7687" width="11.5546875" customWidth="1"/>
    <col min="7688" max="7688" width="11.33203125" customWidth="1"/>
    <col min="7689" max="7689" width="11" customWidth="1"/>
    <col min="7690" max="7690" width="10.5546875" customWidth="1"/>
    <col min="7691" max="7692" width="13.6640625" customWidth="1"/>
    <col min="7937" max="7937" width="10" customWidth="1"/>
    <col min="7938" max="7938" width="29" customWidth="1"/>
    <col min="7939" max="7939" width="12" customWidth="1"/>
    <col min="7940" max="7940" width="12.88671875" customWidth="1"/>
    <col min="7941" max="7941" width="11.88671875" customWidth="1"/>
    <col min="7942" max="7943" width="11.5546875" customWidth="1"/>
    <col min="7944" max="7944" width="11.33203125" customWidth="1"/>
    <col min="7945" max="7945" width="11" customWidth="1"/>
    <col min="7946" max="7946" width="10.5546875" customWidth="1"/>
    <col min="7947" max="7948" width="13.6640625" customWidth="1"/>
    <col min="8193" max="8193" width="10" customWidth="1"/>
    <col min="8194" max="8194" width="29" customWidth="1"/>
    <col min="8195" max="8195" width="12" customWidth="1"/>
    <col min="8196" max="8196" width="12.88671875" customWidth="1"/>
    <col min="8197" max="8197" width="11.88671875" customWidth="1"/>
    <col min="8198" max="8199" width="11.5546875" customWidth="1"/>
    <col min="8200" max="8200" width="11.33203125" customWidth="1"/>
    <col min="8201" max="8201" width="11" customWidth="1"/>
    <col min="8202" max="8202" width="10.5546875" customWidth="1"/>
    <col min="8203" max="8204" width="13.6640625" customWidth="1"/>
    <col min="8449" max="8449" width="10" customWidth="1"/>
    <col min="8450" max="8450" width="29" customWidth="1"/>
    <col min="8451" max="8451" width="12" customWidth="1"/>
    <col min="8452" max="8452" width="12.88671875" customWidth="1"/>
    <col min="8453" max="8453" width="11.88671875" customWidth="1"/>
    <col min="8454" max="8455" width="11.5546875" customWidth="1"/>
    <col min="8456" max="8456" width="11.33203125" customWidth="1"/>
    <col min="8457" max="8457" width="11" customWidth="1"/>
    <col min="8458" max="8458" width="10.5546875" customWidth="1"/>
    <col min="8459" max="8460" width="13.6640625" customWidth="1"/>
    <col min="8705" max="8705" width="10" customWidth="1"/>
    <col min="8706" max="8706" width="29" customWidth="1"/>
    <col min="8707" max="8707" width="12" customWidth="1"/>
    <col min="8708" max="8708" width="12.88671875" customWidth="1"/>
    <col min="8709" max="8709" width="11.88671875" customWidth="1"/>
    <col min="8710" max="8711" width="11.5546875" customWidth="1"/>
    <col min="8712" max="8712" width="11.33203125" customWidth="1"/>
    <col min="8713" max="8713" width="11" customWidth="1"/>
    <col min="8714" max="8714" width="10.5546875" customWidth="1"/>
    <col min="8715" max="8716" width="13.6640625" customWidth="1"/>
    <col min="8961" max="8961" width="10" customWidth="1"/>
    <col min="8962" max="8962" width="29" customWidth="1"/>
    <col min="8963" max="8963" width="12" customWidth="1"/>
    <col min="8964" max="8964" width="12.88671875" customWidth="1"/>
    <col min="8965" max="8965" width="11.88671875" customWidth="1"/>
    <col min="8966" max="8967" width="11.5546875" customWidth="1"/>
    <col min="8968" max="8968" width="11.33203125" customWidth="1"/>
    <col min="8969" max="8969" width="11" customWidth="1"/>
    <col min="8970" max="8970" width="10.5546875" customWidth="1"/>
    <col min="8971" max="8972" width="13.6640625" customWidth="1"/>
    <col min="9217" max="9217" width="10" customWidth="1"/>
    <col min="9218" max="9218" width="29" customWidth="1"/>
    <col min="9219" max="9219" width="12" customWidth="1"/>
    <col min="9220" max="9220" width="12.88671875" customWidth="1"/>
    <col min="9221" max="9221" width="11.88671875" customWidth="1"/>
    <col min="9222" max="9223" width="11.5546875" customWidth="1"/>
    <col min="9224" max="9224" width="11.33203125" customWidth="1"/>
    <col min="9225" max="9225" width="11" customWidth="1"/>
    <col min="9226" max="9226" width="10.5546875" customWidth="1"/>
    <col min="9227" max="9228" width="13.6640625" customWidth="1"/>
    <col min="9473" max="9473" width="10" customWidth="1"/>
    <col min="9474" max="9474" width="29" customWidth="1"/>
    <col min="9475" max="9475" width="12" customWidth="1"/>
    <col min="9476" max="9476" width="12.88671875" customWidth="1"/>
    <col min="9477" max="9477" width="11.88671875" customWidth="1"/>
    <col min="9478" max="9479" width="11.5546875" customWidth="1"/>
    <col min="9480" max="9480" width="11.33203125" customWidth="1"/>
    <col min="9481" max="9481" width="11" customWidth="1"/>
    <col min="9482" max="9482" width="10.5546875" customWidth="1"/>
    <col min="9483" max="9484" width="13.6640625" customWidth="1"/>
    <col min="9729" max="9729" width="10" customWidth="1"/>
    <col min="9730" max="9730" width="29" customWidth="1"/>
    <col min="9731" max="9731" width="12" customWidth="1"/>
    <col min="9732" max="9732" width="12.88671875" customWidth="1"/>
    <col min="9733" max="9733" width="11.88671875" customWidth="1"/>
    <col min="9734" max="9735" width="11.5546875" customWidth="1"/>
    <col min="9736" max="9736" width="11.33203125" customWidth="1"/>
    <col min="9737" max="9737" width="11" customWidth="1"/>
    <col min="9738" max="9738" width="10.5546875" customWidth="1"/>
    <col min="9739" max="9740" width="13.6640625" customWidth="1"/>
    <col min="9985" max="9985" width="10" customWidth="1"/>
    <col min="9986" max="9986" width="29" customWidth="1"/>
    <col min="9987" max="9987" width="12" customWidth="1"/>
    <col min="9988" max="9988" width="12.88671875" customWidth="1"/>
    <col min="9989" max="9989" width="11.88671875" customWidth="1"/>
    <col min="9990" max="9991" width="11.5546875" customWidth="1"/>
    <col min="9992" max="9992" width="11.33203125" customWidth="1"/>
    <col min="9993" max="9993" width="11" customWidth="1"/>
    <col min="9994" max="9994" width="10.5546875" customWidth="1"/>
    <col min="9995" max="9996" width="13.6640625" customWidth="1"/>
    <col min="10241" max="10241" width="10" customWidth="1"/>
    <col min="10242" max="10242" width="29" customWidth="1"/>
    <col min="10243" max="10243" width="12" customWidth="1"/>
    <col min="10244" max="10244" width="12.88671875" customWidth="1"/>
    <col min="10245" max="10245" width="11.88671875" customWidth="1"/>
    <col min="10246" max="10247" width="11.5546875" customWidth="1"/>
    <col min="10248" max="10248" width="11.33203125" customWidth="1"/>
    <col min="10249" max="10249" width="11" customWidth="1"/>
    <col min="10250" max="10250" width="10.5546875" customWidth="1"/>
    <col min="10251" max="10252" width="13.6640625" customWidth="1"/>
    <col min="10497" max="10497" width="10" customWidth="1"/>
    <col min="10498" max="10498" width="29" customWidth="1"/>
    <col min="10499" max="10499" width="12" customWidth="1"/>
    <col min="10500" max="10500" width="12.88671875" customWidth="1"/>
    <col min="10501" max="10501" width="11.88671875" customWidth="1"/>
    <col min="10502" max="10503" width="11.5546875" customWidth="1"/>
    <col min="10504" max="10504" width="11.33203125" customWidth="1"/>
    <col min="10505" max="10505" width="11" customWidth="1"/>
    <col min="10506" max="10506" width="10.5546875" customWidth="1"/>
    <col min="10507" max="10508" width="13.6640625" customWidth="1"/>
    <col min="10753" max="10753" width="10" customWidth="1"/>
    <col min="10754" max="10754" width="29" customWidth="1"/>
    <col min="10755" max="10755" width="12" customWidth="1"/>
    <col min="10756" max="10756" width="12.88671875" customWidth="1"/>
    <col min="10757" max="10757" width="11.88671875" customWidth="1"/>
    <col min="10758" max="10759" width="11.5546875" customWidth="1"/>
    <col min="10760" max="10760" width="11.33203125" customWidth="1"/>
    <col min="10761" max="10761" width="11" customWidth="1"/>
    <col min="10762" max="10762" width="10.5546875" customWidth="1"/>
    <col min="10763" max="10764" width="13.6640625" customWidth="1"/>
    <col min="11009" max="11009" width="10" customWidth="1"/>
    <col min="11010" max="11010" width="29" customWidth="1"/>
    <col min="11011" max="11011" width="12" customWidth="1"/>
    <col min="11012" max="11012" width="12.88671875" customWidth="1"/>
    <col min="11013" max="11013" width="11.88671875" customWidth="1"/>
    <col min="11014" max="11015" width="11.5546875" customWidth="1"/>
    <col min="11016" max="11016" width="11.33203125" customWidth="1"/>
    <col min="11017" max="11017" width="11" customWidth="1"/>
    <col min="11018" max="11018" width="10.5546875" customWidth="1"/>
    <col min="11019" max="11020" width="13.6640625" customWidth="1"/>
    <col min="11265" max="11265" width="10" customWidth="1"/>
    <col min="11266" max="11266" width="29" customWidth="1"/>
    <col min="11267" max="11267" width="12" customWidth="1"/>
    <col min="11268" max="11268" width="12.88671875" customWidth="1"/>
    <col min="11269" max="11269" width="11.88671875" customWidth="1"/>
    <col min="11270" max="11271" width="11.5546875" customWidth="1"/>
    <col min="11272" max="11272" width="11.33203125" customWidth="1"/>
    <col min="11273" max="11273" width="11" customWidth="1"/>
    <col min="11274" max="11274" width="10.5546875" customWidth="1"/>
    <col min="11275" max="11276" width="13.6640625" customWidth="1"/>
    <col min="11521" max="11521" width="10" customWidth="1"/>
    <col min="11522" max="11522" width="29" customWidth="1"/>
    <col min="11523" max="11523" width="12" customWidth="1"/>
    <col min="11524" max="11524" width="12.88671875" customWidth="1"/>
    <col min="11525" max="11525" width="11.88671875" customWidth="1"/>
    <col min="11526" max="11527" width="11.5546875" customWidth="1"/>
    <col min="11528" max="11528" width="11.33203125" customWidth="1"/>
    <col min="11529" max="11529" width="11" customWidth="1"/>
    <col min="11530" max="11530" width="10.5546875" customWidth="1"/>
    <col min="11531" max="11532" width="13.6640625" customWidth="1"/>
    <col min="11777" max="11777" width="10" customWidth="1"/>
    <col min="11778" max="11778" width="29" customWidth="1"/>
    <col min="11779" max="11779" width="12" customWidth="1"/>
    <col min="11780" max="11780" width="12.88671875" customWidth="1"/>
    <col min="11781" max="11781" width="11.88671875" customWidth="1"/>
    <col min="11782" max="11783" width="11.5546875" customWidth="1"/>
    <col min="11784" max="11784" width="11.33203125" customWidth="1"/>
    <col min="11785" max="11785" width="11" customWidth="1"/>
    <col min="11786" max="11786" width="10.5546875" customWidth="1"/>
    <col min="11787" max="11788" width="13.6640625" customWidth="1"/>
    <col min="12033" max="12033" width="10" customWidth="1"/>
    <col min="12034" max="12034" width="29" customWidth="1"/>
    <col min="12035" max="12035" width="12" customWidth="1"/>
    <col min="12036" max="12036" width="12.88671875" customWidth="1"/>
    <col min="12037" max="12037" width="11.88671875" customWidth="1"/>
    <col min="12038" max="12039" width="11.5546875" customWidth="1"/>
    <col min="12040" max="12040" width="11.33203125" customWidth="1"/>
    <col min="12041" max="12041" width="11" customWidth="1"/>
    <col min="12042" max="12042" width="10.5546875" customWidth="1"/>
    <col min="12043" max="12044" width="13.6640625" customWidth="1"/>
    <col min="12289" max="12289" width="10" customWidth="1"/>
    <col min="12290" max="12290" width="29" customWidth="1"/>
    <col min="12291" max="12291" width="12" customWidth="1"/>
    <col min="12292" max="12292" width="12.88671875" customWidth="1"/>
    <col min="12293" max="12293" width="11.88671875" customWidth="1"/>
    <col min="12294" max="12295" width="11.5546875" customWidth="1"/>
    <col min="12296" max="12296" width="11.33203125" customWidth="1"/>
    <col min="12297" max="12297" width="11" customWidth="1"/>
    <col min="12298" max="12298" width="10.5546875" customWidth="1"/>
    <col min="12299" max="12300" width="13.6640625" customWidth="1"/>
    <col min="12545" max="12545" width="10" customWidth="1"/>
    <col min="12546" max="12546" width="29" customWidth="1"/>
    <col min="12547" max="12547" width="12" customWidth="1"/>
    <col min="12548" max="12548" width="12.88671875" customWidth="1"/>
    <col min="12549" max="12549" width="11.88671875" customWidth="1"/>
    <col min="12550" max="12551" width="11.5546875" customWidth="1"/>
    <col min="12552" max="12552" width="11.33203125" customWidth="1"/>
    <col min="12553" max="12553" width="11" customWidth="1"/>
    <col min="12554" max="12554" width="10.5546875" customWidth="1"/>
    <col min="12555" max="12556" width="13.6640625" customWidth="1"/>
    <col min="12801" max="12801" width="10" customWidth="1"/>
    <col min="12802" max="12802" width="29" customWidth="1"/>
    <col min="12803" max="12803" width="12" customWidth="1"/>
    <col min="12804" max="12804" width="12.88671875" customWidth="1"/>
    <col min="12805" max="12805" width="11.88671875" customWidth="1"/>
    <col min="12806" max="12807" width="11.5546875" customWidth="1"/>
    <col min="12808" max="12808" width="11.33203125" customWidth="1"/>
    <col min="12809" max="12809" width="11" customWidth="1"/>
    <col min="12810" max="12810" width="10.5546875" customWidth="1"/>
    <col min="12811" max="12812" width="13.6640625" customWidth="1"/>
    <col min="13057" max="13057" width="10" customWidth="1"/>
    <col min="13058" max="13058" width="29" customWidth="1"/>
    <col min="13059" max="13059" width="12" customWidth="1"/>
    <col min="13060" max="13060" width="12.88671875" customWidth="1"/>
    <col min="13061" max="13061" width="11.88671875" customWidth="1"/>
    <col min="13062" max="13063" width="11.5546875" customWidth="1"/>
    <col min="13064" max="13064" width="11.33203125" customWidth="1"/>
    <col min="13065" max="13065" width="11" customWidth="1"/>
    <col min="13066" max="13066" width="10.5546875" customWidth="1"/>
    <col min="13067" max="13068" width="13.6640625" customWidth="1"/>
    <col min="13313" max="13313" width="10" customWidth="1"/>
    <col min="13314" max="13314" width="29" customWidth="1"/>
    <col min="13315" max="13315" width="12" customWidth="1"/>
    <col min="13316" max="13316" width="12.88671875" customWidth="1"/>
    <col min="13317" max="13317" width="11.88671875" customWidth="1"/>
    <col min="13318" max="13319" width="11.5546875" customWidth="1"/>
    <col min="13320" max="13320" width="11.33203125" customWidth="1"/>
    <col min="13321" max="13321" width="11" customWidth="1"/>
    <col min="13322" max="13322" width="10.5546875" customWidth="1"/>
    <col min="13323" max="13324" width="13.6640625" customWidth="1"/>
    <col min="13569" max="13569" width="10" customWidth="1"/>
    <col min="13570" max="13570" width="29" customWidth="1"/>
    <col min="13571" max="13571" width="12" customWidth="1"/>
    <col min="13572" max="13572" width="12.88671875" customWidth="1"/>
    <col min="13573" max="13573" width="11.88671875" customWidth="1"/>
    <col min="13574" max="13575" width="11.5546875" customWidth="1"/>
    <col min="13576" max="13576" width="11.33203125" customWidth="1"/>
    <col min="13577" max="13577" width="11" customWidth="1"/>
    <col min="13578" max="13578" width="10.5546875" customWidth="1"/>
    <col min="13579" max="13580" width="13.6640625" customWidth="1"/>
    <col min="13825" max="13825" width="10" customWidth="1"/>
    <col min="13826" max="13826" width="29" customWidth="1"/>
    <col min="13827" max="13827" width="12" customWidth="1"/>
    <col min="13828" max="13828" width="12.88671875" customWidth="1"/>
    <col min="13829" max="13829" width="11.88671875" customWidth="1"/>
    <col min="13830" max="13831" width="11.5546875" customWidth="1"/>
    <col min="13832" max="13832" width="11.33203125" customWidth="1"/>
    <col min="13833" max="13833" width="11" customWidth="1"/>
    <col min="13834" max="13834" width="10.5546875" customWidth="1"/>
    <col min="13835" max="13836" width="13.6640625" customWidth="1"/>
    <col min="14081" max="14081" width="10" customWidth="1"/>
    <col min="14082" max="14082" width="29" customWidth="1"/>
    <col min="14083" max="14083" width="12" customWidth="1"/>
    <col min="14084" max="14084" width="12.88671875" customWidth="1"/>
    <col min="14085" max="14085" width="11.88671875" customWidth="1"/>
    <col min="14086" max="14087" width="11.5546875" customWidth="1"/>
    <col min="14088" max="14088" width="11.33203125" customWidth="1"/>
    <col min="14089" max="14089" width="11" customWidth="1"/>
    <col min="14090" max="14090" width="10.5546875" customWidth="1"/>
    <col min="14091" max="14092" width="13.6640625" customWidth="1"/>
    <col min="14337" max="14337" width="10" customWidth="1"/>
    <col min="14338" max="14338" width="29" customWidth="1"/>
    <col min="14339" max="14339" width="12" customWidth="1"/>
    <col min="14340" max="14340" width="12.88671875" customWidth="1"/>
    <col min="14341" max="14341" width="11.88671875" customWidth="1"/>
    <col min="14342" max="14343" width="11.5546875" customWidth="1"/>
    <col min="14344" max="14344" width="11.33203125" customWidth="1"/>
    <col min="14345" max="14345" width="11" customWidth="1"/>
    <col min="14346" max="14346" width="10.5546875" customWidth="1"/>
    <col min="14347" max="14348" width="13.6640625" customWidth="1"/>
    <col min="14593" max="14593" width="10" customWidth="1"/>
    <col min="14594" max="14594" width="29" customWidth="1"/>
    <col min="14595" max="14595" width="12" customWidth="1"/>
    <col min="14596" max="14596" width="12.88671875" customWidth="1"/>
    <col min="14597" max="14597" width="11.88671875" customWidth="1"/>
    <col min="14598" max="14599" width="11.5546875" customWidth="1"/>
    <col min="14600" max="14600" width="11.33203125" customWidth="1"/>
    <col min="14601" max="14601" width="11" customWidth="1"/>
    <col min="14602" max="14602" width="10.5546875" customWidth="1"/>
    <col min="14603" max="14604" width="13.6640625" customWidth="1"/>
    <col min="14849" max="14849" width="10" customWidth="1"/>
    <col min="14850" max="14850" width="29" customWidth="1"/>
    <col min="14851" max="14851" width="12" customWidth="1"/>
    <col min="14852" max="14852" width="12.88671875" customWidth="1"/>
    <col min="14853" max="14853" width="11.88671875" customWidth="1"/>
    <col min="14854" max="14855" width="11.5546875" customWidth="1"/>
    <col min="14856" max="14856" width="11.33203125" customWidth="1"/>
    <col min="14857" max="14857" width="11" customWidth="1"/>
    <col min="14858" max="14858" width="10.5546875" customWidth="1"/>
    <col min="14859" max="14860" width="13.6640625" customWidth="1"/>
    <col min="15105" max="15105" width="10" customWidth="1"/>
    <col min="15106" max="15106" width="29" customWidth="1"/>
    <col min="15107" max="15107" width="12" customWidth="1"/>
    <col min="15108" max="15108" width="12.88671875" customWidth="1"/>
    <col min="15109" max="15109" width="11.88671875" customWidth="1"/>
    <col min="15110" max="15111" width="11.5546875" customWidth="1"/>
    <col min="15112" max="15112" width="11.33203125" customWidth="1"/>
    <col min="15113" max="15113" width="11" customWidth="1"/>
    <col min="15114" max="15114" width="10.5546875" customWidth="1"/>
    <col min="15115" max="15116" width="13.6640625" customWidth="1"/>
    <col min="15361" max="15361" width="10" customWidth="1"/>
    <col min="15362" max="15362" width="29" customWidth="1"/>
    <col min="15363" max="15363" width="12" customWidth="1"/>
    <col min="15364" max="15364" width="12.88671875" customWidth="1"/>
    <col min="15365" max="15365" width="11.88671875" customWidth="1"/>
    <col min="15366" max="15367" width="11.5546875" customWidth="1"/>
    <col min="15368" max="15368" width="11.33203125" customWidth="1"/>
    <col min="15369" max="15369" width="11" customWidth="1"/>
    <col min="15370" max="15370" width="10.5546875" customWidth="1"/>
    <col min="15371" max="15372" width="13.6640625" customWidth="1"/>
    <col min="15617" max="15617" width="10" customWidth="1"/>
    <col min="15618" max="15618" width="29" customWidth="1"/>
    <col min="15619" max="15619" width="12" customWidth="1"/>
    <col min="15620" max="15620" width="12.88671875" customWidth="1"/>
    <col min="15621" max="15621" width="11.88671875" customWidth="1"/>
    <col min="15622" max="15623" width="11.5546875" customWidth="1"/>
    <col min="15624" max="15624" width="11.33203125" customWidth="1"/>
    <col min="15625" max="15625" width="11" customWidth="1"/>
    <col min="15626" max="15626" width="10.5546875" customWidth="1"/>
    <col min="15627" max="15628" width="13.6640625" customWidth="1"/>
    <col min="15873" max="15873" width="10" customWidth="1"/>
    <col min="15874" max="15874" width="29" customWidth="1"/>
    <col min="15875" max="15875" width="12" customWidth="1"/>
    <col min="15876" max="15876" width="12.88671875" customWidth="1"/>
    <col min="15877" max="15877" width="11.88671875" customWidth="1"/>
    <col min="15878" max="15879" width="11.5546875" customWidth="1"/>
    <col min="15880" max="15880" width="11.33203125" customWidth="1"/>
    <col min="15881" max="15881" width="11" customWidth="1"/>
    <col min="15882" max="15882" width="10.5546875" customWidth="1"/>
    <col min="15883" max="15884" width="13.6640625" customWidth="1"/>
    <col min="16129" max="16129" width="10" customWidth="1"/>
    <col min="16130" max="16130" width="29" customWidth="1"/>
    <col min="16131" max="16131" width="12" customWidth="1"/>
    <col min="16132" max="16132" width="12.88671875" customWidth="1"/>
    <col min="16133" max="16133" width="11.88671875" customWidth="1"/>
    <col min="16134" max="16135" width="11.5546875" customWidth="1"/>
    <col min="16136" max="16136" width="11.33203125" customWidth="1"/>
    <col min="16137" max="16137" width="11" customWidth="1"/>
    <col min="16138" max="16138" width="10.5546875" customWidth="1"/>
    <col min="16139" max="16140" width="13.6640625" customWidth="1"/>
  </cols>
  <sheetData>
    <row r="1" spans="1:14" x14ac:dyDescent="0.25">
      <c r="A1" s="788"/>
      <c r="B1" s="788"/>
      <c r="C1" s="788"/>
      <c r="D1" s="788"/>
      <c r="E1" s="788"/>
      <c r="F1" s="788"/>
      <c r="G1" s="788"/>
      <c r="H1" s="788"/>
      <c r="I1" s="788"/>
      <c r="J1" s="788"/>
      <c r="K1" s="788"/>
      <c r="L1" s="788"/>
      <c r="M1" s="789"/>
      <c r="N1" s="789"/>
    </row>
    <row r="2" spans="1:14" x14ac:dyDescent="0.25">
      <c r="A2" s="788"/>
      <c r="B2" s="788"/>
      <c r="C2" s="788"/>
      <c r="D2" s="788"/>
      <c r="E2" s="788"/>
      <c r="F2" s="788"/>
      <c r="G2" s="788"/>
      <c r="H2" s="788"/>
      <c r="I2" s="788"/>
      <c r="J2" s="788"/>
      <c r="K2" s="788"/>
      <c r="L2" s="788"/>
      <c r="M2" s="789"/>
      <c r="N2" s="789"/>
    </row>
    <row r="3" spans="1:14" x14ac:dyDescent="0.25">
      <c r="A3" s="1455" t="s">
        <v>876</v>
      </c>
      <c r="B3" s="1455"/>
      <c r="C3" s="1455"/>
      <c r="D3" s="1455"/>
      <c r="E3" s="1455"/>
      <c r="F3" s="1455"/>
      <c r="G3" s="1455"/>
      <c r="H3" s="1455"/>
      <c r="I3" s="1455"/>
      <c r="J3" s="1455"/>
      <c r="K3" s="1455"/>
      <c r="L3" s="1455"/>
      <c r="M3" s="789"/>
      <c r="N3" s="789"/>
    </row>
    <row r="4" spans="1:14" x14ac:dyDescent="0.25">
      <c r="A4" s="1455" t="s">
        <v>877</v>
      </c>
      <c r="B4" s="1455"/>
      <c r="C4" s="1455"/>
      <c r="D4" s="1455"/>
      <c r="E4" s="1455"/>
      <c r="F4" s="1455"/>
      <c r="G4" s="1455"/>
      <c r="H4" s="1455"/>
      <c r="I4" s="1455"/>
      <c r="J4" s="1455"/>
      <c r="K4" s="1455"/>
      <c r="L4" s="1455"/>
      <c r="M4" s="789"/>
      <c r="N4" s="789"/>
    </row>
    <row r="5" spans="1:14" x14ac:dyDescent="0.25">
      <c r="A5" s="788"/>
      <c r="B5" s="788"/>
      <c r="C5" s="788"/>
      <c r="D5" s="788"/>
      <c r="E5" s="788"/>
      <c r="F5" s="788"/>
      <c r="G5" s="788"/>
      <c r="H5" s="788"/>
      <c r="I5" s="788"/>
      <c r="J5" s="788"/>
      <c r="K5" s="788"/>
      <c r="L5" s="788"/>
      <c r="M5" s="789"/>
      <c r="N5" s="789"/>
    </row>
    <row r="6" spans="1:14" ht="15" customHeight="1" x14ac:dyDescent="0.25">
      <c r="A6" s="790" t="s">
        <v>207</v>
      </c>
      <c r="B6" s="791" t="s">
        <v>878</v>
      </c>
      <c r="C6" s="791" t="s">
        <v>879</v>
      </c>
      <c r="D6" s="791" t="s">
        <v>1152</v>
      </c>
      <c r="E6" s="1456" t="s">
        <v>1153</v>
      </c>
      <c r="F6" s="790"/>
      <c r="G6" s="792"/>
      <c r="H6" s="792"/>
      <c r="I6" s="792"/>
      <c r="J6" s="1457" t="s">
        <v>1154</v>
      </c>
      <c r="K6" s="1458" t="s">
        <v>881</v>
      </c>
      <c r="L6" s="1457" t="s">
        <v>882</v>
      </c>
      <c r="M6" s="789"/>
      <c r="N6" s="789"/>
    </row>
    <row r="7" spans="1:14" x14ac:dyDescent="0.25">
      <c r="A7" s="793"/>
      <c r="B7" s="794"/>
      <c r="C7" s="795" t="s">
        <v>883</v>
      </c>
      <c r="D7" s="795" t="s">
        <v>884</v>
      </c>
      <c r="E7" s="1456"/>
      <c r="F7" s="796" t="s">
        <v>886</v>
      </c>
      <c r="G7" s="796" t="s">
        <v>887</v>
      </c>
      <c r="H7" s="797" t="s">
        <v>888</v>
      </c>
      <c r="I7" s="797" t="s">
        <v>1151</v>
      </c>
      <c r="J7" s="1457"/>
      <c r="K7" s="1458"/>
      <c r="L7" s="1457"/>
      <c r="M7" s="789"/>
      <c r="N7" s="789"/>
    </row>
    <row r="8" spans="1:14" ht="26.4" x14ac:dyDescent="0.25">
      <c r="A8" s="798"/>
      <c r="B8" s="799"/>
      <c r="C8" s="800" t="s">
        <v>889</v>
      </c>
      <c r="D8" s="801" t="s">
        <v>890</v>
      </c>
      <c r="E8" s="1456"/>
      <c r="F8" s="802"/>
      <c r="G8" s="802"/>
      <c r="H8" s="803"/>
      <c r="I8" s="803"/>
      <c r="J8" s="1457"/>
      <c r="K8" s="1458"/>
      <c r="L8" s="1457"/>
      <c r="M8" s="789"/>
      <c r="N8" s="789"/>
    </row>
    <row r="9" spans="1:14" x14ac:dyDescent="0.25">
      <c r="A9" s="804" t="s">
        <v>891</v>
      </c>
      <c r="B9" s="805" t="s">
        <v>892</v>
      </c>
      <c r="C9" s="805" t="s">
        <v>893</v>
      </c>
      <c r="D9" s="805" t="s">
        <v>894</v>
      </c>
      <c r="E9" s="805" t="s">
        <v>895</v>
      </c>
      <c r="F9" s="806" t="s">
        <v>896</v>
      </c>
      <c r="G9" s="806" t="s">
        <v>897</v>
      </c>
      <c r="H9" s="806" t="s">
        <v>898</v>
      </c>
      <c r="I9" s="806" t="s">
        <v>899</v>
      </c>
      <c r="J9" s="806" t="s">
        <v>900</v>
      </c>
      <c r="K9" s="807" t="s">
        <v>901</v>
      </c>
      <c r="L9" s="808" t="s">
        <v>902</v>
      </c>
      <c r="M9" s="789"/>
      <c r="N9" s="789"/>
    </row>
    <row r="10" spans="1:14" x14ac:dyDescent="0.25">
      <c r="A10" s="790" t="s">
        <v>891</v>
      </c>
      <c r="B10" s="809" t="s">
        <v>903</v>
      </c>
      <c r="C10" s="810"/>
      <c r="D10" s="811"/>
      <c r="E10" s="812"/>
      <c r="F10" s="813"/>
      <c r="G10" s="813"/>
      <c r="H10" s="813"/>
      <c r="I10" s="813"/>
      <c r="J10" s="813"/>
      <c r="K10" s="813"/>
      <c r="L10" s="814"/>
      <c r="M10" s="789"/>
      <c r="N10" s="789"/>
    </row>
    <row r="11" spans="1:14" x14ac:dyDescent="0.25">
      <c r="A11" s="793"/>
      <c r="B11" s="815" t="s">
        <v>904</v>
      </c>
      <c r="C11" s="816"/>
      <c r="D11" s="817"/>
      <c r="E11" s="817"/>
      <c r="F11" s="818"/>
      <c r="G11" s="818"/>
      <c r="H11" s="818"/>
      <c r="I11" s="818"/>
      <c r="J11" s="818"/>
      <c r="K11" s="819"/>
      <c r="L11" s="814"/>
      <c r="M11" s="789"/>
      <c r="N11" s="789"/>
    </row>
    <row r="12" spans="1:14" x14ac:dyDescent="0.25">
      <c r="A12" s="820"/>
      <c r="B12" s="821"/>
      <c r="C12" s="821"/>
      <c r="D12" s="821"/>
      <c r="E12" s="821"/>
      <c r="F12" s="822"/>
      <c r="G12" s="822"/>
      <c r="H12" s="822"/>
      <c r="I12" s="822"/>
      <c r="J12" s="822"/>
      <c r="K12" s="823"/>
      <c r="L12" s="814"/>
      <c r="M12" s="789"/>
      <c r="N12" s="789"/>
    </row>
    <row r="13" spans="1:14" x14ac:dyDescent="0.25">
      <c r="A13" s="790" t="s">
        <v>892</v>
      </c>
      <c r="B13" s="824" t="s">
        <v>905</v>
      </c>
      <c r="C13" s="810"/>
      <c r="D13" s="825"/>
      <c r="E13" s="825"/>
      <c r="F13" s="826"/>
      <c r="G13" s="826"/>
      <c r="H13" s="826"/>
      <c r="I13" s="826"/>
      <c r="J13" s="826"/>
      <c r="K13" s="827"/>
      <c r="L13" s="814"/>
      <c r="M13" s="789"/>
      <c r="N13" s="789"/>
    </row>
    <row r="14" spans="1:14" x14ac:dyDescent="0.25">
      <c r="A14" s="793"/>
      <c r="B14" s="828" t="s">
        <v>906</v>
      </c>
      <c r="C14" s="816"/>
      <c r="D14" s="829">
        <f>D20+D26+D28+D30</f>
        <v>547336</v>
      </c>
      <c r="E14" s="829">
        <f t="shared" ref="E14:J14" si="0">E20+E26+E28+E30</f>
        <v>0</v>
      </c>
      <c r="F14" s="829">
        <f t="shared" si="0"/>
        <v>198514</v>
      </c>
      <c r="G14" s="829">
        <f t="shared" si="0"/>
        <v>92829</v>
      </c>
      <c r="H14" s="829">
        <f t="shared" si="0"/>
        <v>90872</v>
      </c>
      <c r="I14" s="829"/>
      <c r="J14" s="829">
        <f t="shared" si="0"/>
        <v>567664</v>
      </c>
      <c r="K14" s="829">
        <f>K20+K26+K28+K30</f>
        <v>840280</v>
      </c>
      <c r="L14" s="829">
        <f>L20+L26+L28+L30</f>
        <v>1586130</v>
      </c>
      <c r="M14" s="789"/>
      <c r="N14" s="789"/>
    </row>
    <row r="15" spans="1:14" x14ac:dyDescent="0.25">
      <c r="A15" s="820" t="s">
        <v>893</v>
      </c>
      <c r="B15" s="830" t="s">
        <v>907</v>
      </c>
      <c r="C15" s="831">
        <v>2005</v>
      </c>
      <c r="D15" s="832">
        <v>91120</v>
      </c>
      <c r="E15" s="832"/>
      <c r="F15" s="833"/>
      <c r="G15" s="833"/>
      <c r="H15" s="833"/>
      <c r="I15" s="833"/>
      <c r="J15" s="834"/>
      <c r="K15" s="835">
        <f>F15+G15+H15+J15</f>
        <v>0</v>
      </c>
      <c r="L15" s="836">
        <f>D15+E15+F15+K15</f>
        <v>91120</v>
      </c>
      <c r="M15" s="789"/>
      <c r="N15" s="789"/>
    </row>
    <row r="16" spans="1:14" ht="26.4" x14ac:dyDescent="0.25">
      <c r="A16" s="820" t="s">
        <v>894</v>
      </c>
      <c r="B16" s="837" t="s">
        <v>908</v>
      </c>
      <c r="C16" s="838">
        <v>2005</v>
      </c>
      <c r="D16" s="832">
        <v>11224</v>
      </c>
      <c r="E16" s="832">
        <v>0</v>
      </c>
      <c r="F16" s="833"/>
      <c r="G16" s="833"/>
      <c r="H16" s="833"/>
      <c r="I16" s="833"/>
      <c r="J16" s="834"/>
      <c r="K16" s="835">
        <f>F16+G16+H16+J16</f>
        <v>0</v>
      </c>
      <c r="L16" s="836">
        <f>D16+E16+F16+K16</f>
        <v>11224</v>
      </c>
      <c r="M16" s="789"/>
      <c r="N16" s="789"/>
    </row>
    <row r="17" spans="1:14" ht="26.4" x14ac:dyDescent="0.25">
      <c r="A17" s="820" t="s">
        <v>895</v>
      </c>
      <c r="B17" s="837" t="s">
        <v>909</v>
      </c>
      <c r="C17" s="838">
        <v>2006</v>
      </c>
      <c r="D17" s="832">
        <v>98236</v>
      </c>
      <c r="E17" s="832">
        <v>0</v>
      </c>
      <c r="F17" s="833"/>
      <c r="G17" s="833"/>
      <c r="H17" s="833"/>
      <c r="I17" s="833"/>
      <c r="J17" s="834"/>
      <c r="K17" s="835">
        <f>F17+G17+H17+J17</f>
        <v>0</v>
      </c>
      <c r="L17" s="836">
        <f>D17+E17+F17+K17</f>
        <v>98236</v>
      </c>
      <c r="M17" s="789"/>
      <c r="N17" s="789"/>
    </row>
    <row r="18" spans="1:14" x14ac:dyDescent="0.25">
      <c r="A18" s="820" t="s">
        <v>896</v>
      </c>
      <c r="B18" s="837" t="s">
        <v>910</v>
      </c>
      <c r="C18" s="838">
        <v>2008</v>
      </c>
      <c r="D18" s="832">
        <v>76025</v>
      </c>
      <c r="E18" s="832">
        <v>0</v>
      </c>
      <c r="F18" s="833"/>
      <c r="G18" s="833"/>
      <c r="H18" s="833"/>
      <c r="I18" s="833"/>
      <c r="J18" s="834"/>
      <c r="K18" s="835">
        <f>F18+G18+H18+J18</f>
        <v>0</v>
      </c>
      <c r="L18" s="836">
        <f>D18+E18+F18+K18</f>
        <v>76025</v>
      </c>
      <c r="M18" s="789"/>
      <c r="N18" s="789"/>
    </row>
    <row r="19" spans="1:14" x14ac:dyDescent="0.25">
      <c r="A19" s="820" t="s">
        <v>897</v>
      </c>
      <c r="B19" s="837" t="s">
        <v>911</v>
      </c>
      <c r="C19" s="838">
        <v>2014</v>
      </c>
      <c r="D19" s="832">
        <v>83333</v>
      </c>
      <c r="E19" s="832"/>
      <c r="F19" s="833">
        <v>174242</v>
      </c>
      <c r="G19" s="833">
        <v>74242</v>
      </c>
      <c r="H19" s="833">
        <v>74242</v>
      </c>
      <c r="I19" s="833">
        <v>74242</v>
      </c>
      <c r="J19" s="839">
        <v>519699</v>
      </c>
      <c r="K19" s="840">
        <f>G19+H19+J19+I19</f>
        <v>742425</v>
      </c>
      <c r="L19" s="836">
        <f>D19+E19+F19+K19</f>
        <v>1000000</v>
      </c>
      <c r="M19" s="789"/>
      <c r="N19" s="789"/>
    </row>
    <row r="20" spans="1:14" x14ac:dyDescent="0.25">
      <c r="A20" s="804" t="s">
        <v>898</v>
      </c>
      <c r="B20" s="841" t="s">
        <v>912</v>
      </c>
      <c r="C20" s="808"/>
      <c r="D20" s="842">
        <f>SUM(D15:D19)</f>
        <v>359938</v>
      </c>
      <c r="E20" s="842">
        <f>SUM(E15:E18)</f>
        <v>0</v>
      </c>
      <c r="F20" s="842">
        <f t="shared" ref="F20:L20" si="1">SUM(F15:F19)</f>
        <v>174242</v>
      </c>
      <c r="G20" s="842">
        <f t="shared" si="1"/>
        <v>74242</v>
      </c>
      <c r="H20" s="842">
        <f t="shared" si="1"/>
        <v>74242</v>
      </c>
      <c r="I20" s="842">
        <f t="shared" si="1"/>
        <v>74242</v>
      </c>
      <c r="J20" s="842">
        <f t="shared" si="1"/>
        <v>519699</v>
      </c>
      <c r="K20" s="842">
        <f t="shared" si="1"/>
        <v>742425</v>
      </c>
      <c r="L20" s="842">
        <f t="shared" si="1"/>
        <v>1276605</v>
      </c>
      <c r="M20" s="843"/>
      <c r="N20" s="843"/>
    </row>
    <row r="21" spans="1:14" x14ac:dyDescent="0.25">
      <c r="A21" s="820" t="s">
        <v>899</v>
      </c>
      <c r="B21" s="837" t="s">
        <v>913</v>
      </c>
      <c r="C21" s="838">
        <v>2005</v>
      </c>
      <c r="D21" s="832">
        <v>34151</v>
      </c>
      <c r="E21" s="832">
        <v>0</v>
      </c>
      <c r="F21" s="833"/>
      <c r="G21" s="833"/>
      <c r="H21" s="833"/>
      <c r="I21" s="833"/>
      <c r="J21" s="834"/>
      <c r="K21" s="835">
        <f>F21+G21+H21+J21</f>
        <v>0</v>
      </c>
      <c r="L21" s="836">
        <f>D21+E21+F21+K21</f>
        <v>34151</v>
      </c>
      <c r="M21" s="843"/>
      <c r="N21" s="843"/>
    </row>
    <row r="22" spans="1:14" ht="26.4" x14ac:dyDescent="0.25">
      <c r="A22" s="820" t="s">
        <v>900</v>
      </c>
      <c r="B22" s="837" t="s">
        <v>914</v>
      </c>
      <c r="C22" s="838">
        <v>2005</v>
      </c>
      <c r="D22" s="832">
        <v>3650</v>
      </c>
      <c r="E22" s="832">
        <v>0</v>
      </c>
      <c r="F22" s="833"/>
      <c r="G22" s="833"/>
      <c r="H22" s="833"/>
      <c r="I22" s="833"/>
      <c r="J22" s="834"/>
      <c r="K22" s="835">
        <f>F22+G22+H22+J22</f>
        <v>0</v>
      </c>
      <c r="L22" s="836">
        <f>D22+E22+F22+K22</f>
        <v>3650</v>
      </c>
      <c r="M22" s="843"/>
      <c r="N22" s="843"/>
    </row>
    <row r="23" spans="1:14" ht="26.4" x14ac:dyDescent="0.25">
      <c r="A23" s="820" t="s">
        <v>901</v>
      </c>
      <c r="B23" s="837" t="s">
        <v>915</v>
      </c>
      <c r="C23" s="838">
        <v>2006</v>
      </c>
      <c r="D23" s="832">
        <v>27478</v>
      </c>
      <c r="E23" s="832">
        <v>0</v>
      </c>
      <c r="F23" s="833"/>
      <c r="G23" s="833"/>
      <c r="H23" s="833"/>
      <c r="I23" s="833"/>
      <c r="J23" s="834"/>
      <c r="K23" s="835">
        <f>F23+G23+H23+J23</f>
        <v>0</v>
      </c>
      <c r="L23" s="836">
        <f>D23+E23+F23+K23</f>
        <v>27478</v>
      </c>
      <c r="M23" s="843"/>
      <c r="N23" s="843"/>
    </row>
    <row r="24" spans="1:14" ht="26.4" x14ac:dyDescent="0.25">
      <c r="A24" s="820" t="s">
        <v>902</v>
      </c>
      <c r="B24" s="837" t="s">
        <v>916</v>
      </c>
      <c r="C24" s="844">
        <v>2008</v>
      </c>
      <c r="D24" s="832">
        <v>13991</v>
      </c>
      <c r="E24" s="832">
        <v>0</v>
      </c>
      <c r="F24" s="833"/>
      <c r="G24" s="833"/>
      <c r="H24" s="833"/>
      <c r="I24" s="833"/>
      <c r="J24" s="834"/>
      <c r="K24" s="835">
        <f>F24+G24+H24+J24</f>
        <v>0</v>
      </c>
      <c r="L24" s="836">
        <f>D24+E24+F24+K24</f>
        <v>13991</v>
      </c>
      <c r="M24" s="843"/>
      <c r="N24" s="843"/>
    </row>
    <row r="25" spans="1:14" ht="26.4" x14ac:dyDescent="0.25">
      <c r="A25" s="820" t="s">
        <v>917</v>
      </c>
      <c r="B25" s="837" t="s">
        <v>918</v>
      </c>
      <c r="C25" s="844">
        <v>2014</v>
      </c>
      <c r="D25" s="832">
        <v>31400</v>
      </c>
      <c r="E25" s="832">
        <v>0</v>
      </c>
      <c r="F25" s="833">
        <v>20603</v>
      </c>
      <c r="G25" s="833">
        <v>18587</v>
      </c>
      <c r="H25" s="833">
        <v>16630</v>
      </c>
      <c r="I25" s="833">
        <v>14673</v>
      </c>
      <c r="J25" s="839">
        <v>47965</v>
      </c>
      <c r="K25" s="840">
        <f>G25+H25+I25+J25</f>
        <v>97855</v>
      </c>
      <c r="L25" s="842">
        <f>D25+E25+F25+K25</f>
        <v>149858</v>
      </c>
      <c r="M25" s="843"/>
      <c r="N25" s="843"/>
    </row>
    <row r="26" spans="1:14" x14ac:dyDescent="0.25">
      <c r="A26" s="804">
        <v>14</v>
      </c>
      <c r="B26" s="841" t="s">
        <v>919</v>
      </c>
      <c r="C26" s="808"/>
      <c r="D26" s="842">
        <f>SUM(D21:D25)</f>
        <v>110670</v>
      </c>
      <c r="E26" s="842">
        <f>SUM(E21:E25)</f>
        <v>0</v>
      </c>
      <c r="F26" s="842">
        <f t="shared" ref="F26:L26" si="2">SUM(F21:F25)</f>
        <v>20603</v>
      </c>
      <c r="G26" s="842">
        <f t="shared" si="2"/>
        <v>18587</v>
      </c>
      <c r="H26" s="842">
        <f t="shared" si="2"/>
        <v>16630</v>
      </c>
      <c r="I26" s="842">
        <f t="shared" si="2"/>
        <v>14673</v>
      </c>
      <c r="J26" s="842">
        <f t="shared" si="2"/>
        <v>47965</v>
      </c>
      <c r="K26" s="842">
        <f t="shared" si="2"/>
        <v>97855</v>
      </c>
      <c r="L26" s="842">
        <f t="shared" si="2"/>
        <v>229128</v>
      </c>
      <c r="M26" s="843"/>
      <c r="N26" s="843"/>
    </row>
    <row r="27" spans="1:14" x14ac:dyDescent="0.25">
      <c r="A27" s="820">
        <v>15</v>
      </c>
      <c r="B27" s="837" t="s">
        <v>920</v>
      </c>
      <c r="C27" s="844">
        <v>2006</v>
      </c>
      <c r="D27" s="832">
        <v>55656</v>
      </c>
      <c r="E27" s="832"/>
      <c r="F27" s="833">
        <v>3529</v>
      </c>
      <c r="G27" s="833">
        <v>0</v>
      </c>
      <c r="H27" s="833">
        <v>0</v>
      </c>
      <c r="I27" s="833"/>
      <c r="J27" s="834"/>
      <c r="K27" s="845">
        <f>G27+H27+J27+I27</f>
        <v>0</v>
      </c>
      <c r="L27" s="832">
        <f>D27+E27+F27+K27</f>
        <v>59185</v>
      </c>
      <c r="M27" s="843"/>
      <c r="N27" s="843"/>
    </row>
    <row r="28" spans="1:14" ht="26.4" x14ac:dyDescent="0.25">
      <c r="A28" s="804">
        <v>16</v>
      </c>
      <c r="B28" s="841" t="s">
        <v>921</v>
      </c>
      <c r="C28" s="808"/>
      <c r="D28" s="842">
        <f t="shared" ref="D28:L28" si="3">SUM(D27)</f>
        <v>55656</v>
      </c>
      <c r="E28" s="842">
        <f t="shared" si="3"/>
        <v>0</v>
      </c>
      <c r="F28" s="842">
        <f t="shared" si="3"/>
        <v>3529</v>
      </c>
      <c r="G28" s="842">
        <f t="shared" si="3"/>
        <v>0</v>
      </c>
      <c r="H28" s="842">
        <f t="shared" si="3"/>
        <v>0</v>
      </c>
      <c r="I28" s="842"/>
      <c r="J28" s="842">
        <f t="shared" si="3"/>
        <v>0</v>
      </c>
      <c r="K28" s="842">
        <f t="shared" si="3"/>
        <v>0</v>
      </c>
      <c r="L28" s="842">
        <f t="shared" si="3"/>
        <v>59185</v>
      </c>
      <c r="M28" s="843"/>
      <c r="N28" s="843"/>
    </row>
    <row r="29" spans="1:14" ht="26.4" x14ac:dyDescent="0.25">
      <c r="A29" s="820">
        <v>17</v>
      </c>
      <c r="B29" s="837" t="s">
        <v>922</v>
      </c>
      <c r="C29" s="844">
        <v>2006</v>
      </c>
      <c r="D29" s="832">
        <v>21072</v>
      </c>
      <c r="E29" s="832">
        <v>0</v>
      </c>
      <c r="F29" s="833">
        <v>140</v>
      </c>
      <c r="G29" s="833">
        <v>0</v>
      </c>
      <c r="H29" s="833">
        <v>0</v>
      </c>
      <c r="I29" s="833"/>
      <c r="J29" s="834"/>
      <c r="K29" s="845">
        <f>G29+H29+J29+I29</f>
        <v>0</v>
      </c>
      <c r="L29" s="832">
        <f>D29+E29+F29+K29</f>
        <v>21212</v>
      </c>
      <c r="M29" s="843"/>
      <c r="N29" s="843"/>
    </row>
    <row r="30" spans="1:14" ht="26.4" x14ac:dyDescent="0.25">
      <c r="A30" s="804">
        <v>18</v>
      </c>
      <c r="B30" s="841" t="s">
        <v>923</v>
      </c>
      <c r="C30" s="808"/>
      <c r="D30" s="842">
        <f t="shared" ref="D30:L30" si="4">SUM(D29)</f>
        <v>21072</v>
      </c>
      <c r="E30" s="842">
        <f t="shared" si="4"/>
        <v>0</v>
      </c>
      <c r="F30" s="846">
        <f t="shared" si="4"/>
        <v>140</v>
      </c>
      <c r="G30" s="846">
        <f t="shared" si="4"/>
        <v>0</v>
      </c>
      <c r="H30" s="846">
        <f t="shared" si="4"/>
        <v>0</v>
      </c>
      <c r="I30" s="846"/>
      <c r="J30" s="846">
        <f t="shared" si="4"/>
        <v>0</v>
      </c>
      <c r="K30" s="846">
        <f t="shared" si="4"/>
        <v>0</v>
      </c>
      <c r="L30" s="846">
        <f t="shared" si="4"/>
        <v>21212</v>
      </c>
      <c r="M30" s="843"/>
      <c r="N30" s="843"/>
    </row>
    <row r="31" spans="1:14" ht="20.25" customHeight="1" x14ac:dyDescent="0.25">
      <c r="A31" s="804" t="s">
        <v>891</v>
      </c>
      <c r="B31" s="805" t="s">
        <v>892</v>
      </c>
      <c r="C31" s="805" t="s">
        <v>893</v>
      </c>
      <c r="D31" s="805" t="s">
        <v>894</v>
      </c>
      <c r="E31" s="805" t="s">
        <v>895</v>
      </c>
      <c r="F31" s="806" t="s">
        <v>896</v>
      </c>
      <c r="G31" s="806" t="s">
        <v>897</v>
      </c>
      <c r="H31" s="806" t="s">
        <v>898</v>
      </c>
      <c r="I31" s="806" t="s">
        <v>899</v>
      </c>
      <c r="J31" s="806" t="s">
        <v>900</v>
      </c>
      <c r="K31" s="807" t="s">
        <v>901</v>
      </c>
      <c r="L31" s="808" t="s">
        <v>902</v>
      </c>
      <c r="M31" s="789"/>
      <c r="N31" s="789"/>
    </row>
    <row r="32" spans="1:14" x14ac:dyDescent="0.25">
      <c r="A32" s="820">
        <v>19</v>
      </c>
      <c r="B32" s="847" t="s">
        <v>924</v>
      </c>
      <c r="C32" s="848"/>
      <c r="D32" s="829">
        <f>SUM(D33:D82)</f>
        <v>1041417</v>
      </c>
      <c r="E32" s="829">
        <f t="shared" ref="E32:L32" si="5">SUM(E33:E82)</f>
        <v>177153</v>
      </c>
      <c r="F32" s="829">
        <f t="shared" si="5"/>
        <v>462342</v>
      </c>
      <c r="G32" s="829">
        <f t="shared" si="5"/>
        <v>370576</v>
      </c>
      <c r="H32" s="829">
        <f t="shared" si="5"/>
        <v>245384</v>
      </c>
      <c r="I32" s="829">
        <f t="shared" si="5"/>
        <v>43762</v>
      </c>
      <c r="J32" s="829">
        <f t="shared" si="5"/>
        <v>165855</v>
      </c>
      <c r="K32" s="829">
        <f t="shared" si="5"/>
        <v>823630</v>
      </c>
      <c r="L32" s="829">
        <f t="shared" si="5"/>
        <v>2504542</v>
      </c>
      <c r="M32" s="789"/>
      <c r="N32" s="789"/>
    </row>
    <row r="33" spans="1:14" ht="26.4" x14ac:dyDescent="0.25">
      <c r="A33" s="820">
        <v>20</v>
      </c>
      <c r="B33" s="849" t="s">
        <v>925</v>
      </c>
      <c r="C33" s="820" t="s">
        <v>926</v>
      </c>
      <c r="D33" s="850">
        <v>10800</v>
      </c>
      <c r="E33" s="850">
        <v>1200</v>
      </c>
      <c r="F33" s="851">
        <v>0</v>
      </c>
      <c r="G33" s="851">
        <v>0</v>
      </c>
      <c r="H33" s="851">
        <v>0</v>
      </c>
      <c r="I33" s="851"/>
      <c r="J33" s="852"/>
      <c r="K33" s="845">
        <f>G33+H33+J33+I33</f>
        <v>0</v>
      </c>
      <c r="L33" s="832">
        <f t="shared" ref="L33:L45" si="6">D33+E33+F33+K33</f>
        <v>12000</v>
      </c>
      <c r="M33" s="788"/>
      <c r="N33" s="788"/>
    </row>
    <row r="34" spans="1:14" ht="26.4" x14ac:dyDescent="0.25">
      <c r="A34" s="820">
        <v>21</v>
      </c>
      <c r="B34" s="849" t="s">
        <v>927</v>
      </c>
      <c r="C34" s="820" t="s">
        <v>926</v>
      </c>
      <c r="D34" s="850">
        <v>12000</v>
      </c>
      <c r="E34" s="850"/>
      <c r="F34" s="851">
        <v>0</v>
      </c>
      <c r="G34" s="851">
        <v>0</v>
      </c>
      <c r="H34" s="851">
        <v>0</v>
      </c>
      <c r="I34" s="851"/>
      <c r="J34" s="852"/>
      <c r="K34" s="845">
        <f t="shared" ref="K34:K45" si="7">G34+H34+J34+I34</f>
        <v>0</v>
      </c>
      <c r="L34" s="832">
        <f t="shared" si="6"/>
        <v>12000</v>
      </c>
      <c r="M34" s="789"/>
      <c r="N34" s="789"/>
    </row>
    <row r="35" spans="1:14" ht="26.4" x14ac:dyDescent="0.25">
      <c r="A35" s="820">
        <v>22</v>
      </c>
      <c r="B35" s="849" t="s">
        <v>928</v>
      </c>
      <c r="C35" s="820" t="s">
        <v>926</v>
      </c>
      <c r="D35" s="850">
        <v>17000</v>
      </c>
      <c r="E35" s="850">
        <v>0</v>
      </c>
      <c r="F35" s="851">
        <v>0</v>
      </c>
      <c r="G35" s="851">
        <v>0</v>
      </c>
      <c r="H35" s="851">
        <v>0</v>
      </c>
      <c r="I35" s="851"/>
      <c r="J35" s="852"/>
      <c r="K35" s="845">
        <f t="shared" si="7"/>
        <v>0</v>
      </c>
      <c r="L35" s="832">
        <f t="shared" si="6"/>
        <v>17000</v>
      </c>
      <c r="M35" s="788"/>
      <c r="N35" s="788"/>
    </row>
    <row r="36" spans="1:14" ht="26.4" x14ac:dyDescent="0.25">
      <c r="A36" s="820">
        <v>23</v>
      </c>
      <c r="B36" s="849" t="s">
        <v>929</v>
      </c>
      <c r="C36" s="820" t="s">
        <v>930</v>
      </c>
      <c r="D36" s="850">
        <v>3200</v>
      </c>
      <c r="E36" s="850">
        <v>0</v>
      </c>
      <c r="F36" s="851">
        <v>400</v>
      </c>
      <c r="G36" s="851">
        <v>400</v>
      </c>
      <c r="H36" s="851">
        <v>0</v>
      </c>
      <c r="I36" s="851"/>
      <c r="J36" s="852"/>
      <c r="K36" s="845">
        <f t="shared" si="7"/>
        <v>400</v>
      </c>
      <c r="L36" s="832">
        <f t="shared" si="6"/>
        <v>4000</v>
      </c>
      <c r="M36" s="788"/>
      <c r="N36" s="788"/>
    </row>
    <row r="37" spans="1:14" ht="26.4" x14ac:dyDescent="0.25">
      <c r="A37" s="820">
        <v>24</v>
      </c>
      <c r="B37" s="849" t="s">
        <v>931</v>
      </c>
      <c r="C37" s="820" t="s">
        <v>930</v>
      </c>
      <c r="D37" s="850">
        <v>3200</v>
      </c>
      <c r="E37" s="850">
        <v>0</v>
      </c>
      <c r="F37" s="851">
        <v>400</v>
      </c>
      <c r="G37" s="851">
        <v>400</v>
      </c>
      <c r="H37" s="851">
        <v>0</v>
      </c>
      <c r="I37" s="851"/>
      <c r="J37" s="852"/>
      <c r="K37" s="845">
        <f t="shared" si="7"/>
        <v>400</v>
      </c>
      <c r="L37" s="832">
        <f t="shared" si="6"/>
        <v>4000</v>
      </c>
      <c r="M37" s="788"/>
      <c r="N37" s="788"/>
    </row>
    <row r="38" spans="1:14" ht="26.4" x14ac:dyDescent="0.25">
      <c r="A38" s="820">
        <v>25</v>
      </c>
      <c r="B38" s="849" t="s">
        <v>932</v>
      </c>
      <c r="C38" s="820" t="s">
        <v>930</v>
      </c>
      <c r="D38" s="850">
        <v>8400</v>
      </c>
      <c r="E38" s="850">
        <v>1200</v>
      </c>
      <c r="F38" s="851">
        <v>1200</v>
      </c>
      <c r="G38" s="851">
        <v>1200</v>
      </c>
      <c r="H38" s="851">
        <v>0</v>
      </c>
      <c r="I38" s="851"/>
      <c r="J38" s="852"/>
      <c r="K38" s="845">
        <f t="shared" si="7"/>
        <v>1200</v>
      </c>
      <c r="L38" s="832">
        <f t="shared" si="6"/>
        <v>12000</v>
      </c>
      <c r="M38" s="788"/>
      <c r="N38" s="788"/>
    </row>
    <row r="39" spans="1:14" ht="26.4" x14ac:dyDescent="0.25">
      <c r="A39" s="820">
        <v>26</v>
      </c>
      <c r="B39" s="849" t="s">
        <v>933</v>
      </c>
      <c r="C39" s="820" t="s">
        <v>930</v>
      </c>
      <c r="D39" s="850">
        <v>3360</v>
      </c>
      <c r="E39" s="850">
        <v>0</v>
      </c>
      <c r="F39" s="851">
        <v>420</v>
      </c>
      <c r="G39" s="851">
        <v>420</v>
      </c>
      <c r="H39" s="851">
        <v>0</v>
      </c>
      <c r="I39" s="851"/>
      <c r="J39" s="852"/>
      <c r="K39" s="845">
        <f t="shared" si="7"/>
        <v>420</v>
      </c>
      <c r="L39" s="832">
        <f t="shared" si="6"/>
        <v>4200</v>
      </c>
      <c r="M39" s="788"/>
      <c r="N39" s="788"/>
    </row>
    <row r="40" spans="1:14" ht="26.4" x14ac:dyDescent="0.25">
      <c r="A40" s="820">
        <v>27</v>
      </c>
      <c r="B40" s="849" t="s">
        <v>934</v>
      </c>
      <c r="C40" s="820" t="s">
        <v>930</v>
      </c>
      <c r="D40" s="850">
        <v>7992</v>
      </c>
      <c r="E40" s="850"/>
      <c r="F40" s="851">
        <v>999</v>
      </c>
      <c r="G40" s="851">
        <v>994</v>
      </c>
      <c r="H40" s="851">
        <v>0</v>
      </c>
      <c r="I40" s="851"/>
      <c r="J40" s="852"/>
      <c r="K40" s="845">
        <f t="shared" si="7"/>
        <v>994</v>
      </c>
      <c r="L40" s="832">
        <f t="shared" si="6"/>
        <v>9985</v>
      </c>
      <c r="M40" s="788"/>
      <c r="N40" s="788"/>
    </row>
    <row r="41" spans="1:14" ht="26.4" x14ac:dyDescent="0.25">
      <c r="A41" s="820">
        <v>28</v>
      </c>
      <c r="B41" s="849" t="s">
        <v>935</v>
      </c>
      <c r="C41" s="820" t="s">
        <v>930</v>
      </c>
      <c r="D41" s="850">
        <v>1920</v>
      </c>
      <c r="E41" s="850">
        <v>0</v>
      </c>
      <c r="F41" s="851">
        <v>240</v>
      </c>
      <c r="G41" s="851">
        <v>240</v>
      </c>
      <c r="H41" s="851">
        <v>0</v>
      </c>
      <c r="I41" s="851"/>
      <c r="J41" s="852">
        <v>0</v>
      </c>
      <c r="K41" s="845">
        <f t="shared" si="7"/>
        <v>240</v>
      </c>
      <c r="L41" s="832">
        <f t="shared" si="6"/>
        <v>2400</v>
      </c>
      <c r="M41" s="788"/>
      <c r="N41" s="788"/>
    </row>
    <row r="42" spans="1:14" s="222" customFormat="1" ht="39.6" x14ac:dyDescent="0.25">
      <c r="A42" s="820">
        <v>29</v>
      </c>
      <c r="B42" s="849" t="s">
        <v>936</v>
      </c>
      <c r="C42" s="820" t="s">
        <v>926</v>
      </c>
      <c r="D42" s="850">
        <v>1100</v>
      </c>
      <c r="E42" s="850">
        <v>0</v>
      </c>
      <c r="F42" s="851">
        <v>100</v>
      </c>
      <c r="G42" s="851">
        <v>100</v>
      </c>
      <c r="H42" s="851">
        <v>100</v>
      </c>
      <c r="I42" s="851">
        <v>100</v>
      </c>
      <c r="J42" s="852"/>
      <c r="K42" s="845">
        <f t="shared" si="7"/>
        <v>300</v>
      </c>
      <c r="L42" s="832">
        <f t="shared" si="6"/>
        <v>1500</v>
      </c>
      <c r="M42" s="788"/>
      <c r="N42" s="788"/>
    </row>
    <row r="43" spans="1:14" ht="71.25" customHeight="1" x14ac:dyDescent="0.25">
      <c r="A43" s="820">
        <v>30</v>
      </c>
      <c r="B43" s="853" t="s">
        <v>937</v>
      </c>
      <c r="C43" s="820" t="s">
        <v>938</v>
      </c>
      <c r="D43" s="850">
        <v>13736</v>
      </c>
      <c r="E43" s="850">
        <v>0</v>
      </c>
      <c r="F43" s="851">
        <v>2747</v>
      </c>
      <c r="G43" s="851">
        <v>2747</v>
      </c>
      <c r="H43" s="851">
        <v>2747</v>
      </c>
      <c r="I43" s="851">
        <v>2747</v>
      </c>
      <c r="J43" s="852">
        <v>4419</v>
      </c>
      <c r="K43" s="845">
        <v>9913</v>
      </c>
      <c r="L43" s="832">
        <f t="shared" si="6"/>
        <v>26396</v>
      </c>
      <c r="M43" s="788"/>
      <c r="N43" s="788"/>
    </row>
    <row r="44" spans="1:14" ht="52.8" x14ac:dyDescent="0.25">
      <c r="A44" s="820">
        <v>31</v>
      </c>
      <c r="B44" s="849" t="s">
        <v>939</v>
      </c>
      <c r="C44" s="820" t="s">
        <v>938</v>
      </c>
      <c r="D44" s="850">
        <v>51820</v>
      </c>
      <c r="E44" s="850"/>
      <c r="F44" s="851"/>
      <c r="G44" s="851">
        <v>0</v>
      </c>
      <c r="H44" s="851">
        <v>128160</v>
      </c>
      <c r="I44" s="851"/>
      <c r="J44" s="851">
        <v>0</v>
      </c>
      <c r="K44" s="845">
        <f t="shared" si="7"/>
        <v>128160</v>
      </c>
      <c r="L44" s="832">
        <f t="shared" si="6"/>
        <v>179980</v>
      </c>
      <c r="M44" s="789"/>
      <c r="N44" s="789"/>
    </row>
    <row r="45" spans="1:14" s="1294" customFormat="1" ht="26.4" x14ac:dyDescent="0.25">
      <c r="A45" s="865">
        <v>32</v>
      </c>
      <c r="B45" s="1291" t="s">
        <v>940</v>
      </c>
      <c r="C45" s="865" t="s">
        <v>938</v>
      </c>
      <c r="D45" s="1292">
        <v>18269</v>
      </c>
      <c r="E45" s="1292">
        <v>0</v>
      </c>
      <c r="F45" s="1293">
        <v>2304</v>
      </c>
      <c r="G45" s="1293">
        <v>1964</v>
      </c>
      <c r="H45" s="1293">
        <v>1964</v>
      </c>
      <c r="I45" s="1293">
        <v>1964</v>
      </c>
      <c r="J45" s="860">
        <v>96236</v>
      </c>
      <c r="K45" s="861">
        <f t="shared" si="7"/>
        <v>102128</v>
      </c>
      <c r="L45" s="862">
        <f t="shared" si="6"/>
        <v>122701</v>
      </c>
      <c r="M45" s="863"/>
      <c r="N45" s="863"/>
    </row>
    <row r="46" spans="1:14" ht="18.75" customHeight="1" x14ac:dyDescent="0.25">
      <c r="A46" s="804" t="s">
        <v>891</v>
      </c>
      <c r="B46" s="805" t="s">
        <v>892</v>
      </c>
      <c r="C46" s="805" t="s">
        <v>893</v>
      </c>
      <c r="D46" s="805" t="s">
        <v>894</v>
      </c>
      <c r="E46" s="805" t="s">
        <v>895</v>
      </c>
      <c r="F46" s="806" t="s">
        <v>896</v>
      </c>
      <c r="G46" s="806" t="s">
        <v>897</v>
      </c>
      <c r="H46" s="806" t="s">
        <v>898</v>
      </c>
      <c r="I46" s="806" t="s">
        <v>899</v>
      </c>
      <c r="J46" s="806" t="s">
        <v>900</v>
      </c>
      <c r="K46" s="807" t="s">
        <v>901</v>
      </c>
      <c r="L46" s="808" t="s">
        <v>902</v>
      </c>
      <c r="M46" s="789"/>
      <c r="N46" s="789"/>
    </row>
    <row r="47" spans="1:14" ht="26.4" x14ac:dyDescent="0.25">
      <c r="A47" s="820">
        <v>33</v>
      </c>
      <c r="B47" s="849" t="s">
        <v>941</v>
      </c>
      <c r="C47" s="820">
        <v>2009</v>
      </c>
      <c r="D47" s="854">
        <v>8912</v>
      </c>
      <c r="E47" s="854">
        <v>64</v>
      </c>
      <c r="F47" s="855">
        <v>1496</v>
      </c>
      <c r="G47" s="855">
        <v>1496</v>
      </c>
      <c r="H47" s="855">
        <v>1496</v>
      </c>
      <c r="I47" s="855">
        <v>1496</v>
      </c>
      <c r="J47" s="852">
        <v>0</v>
      </c>
      <c r="K47" s="845">
        <f t="shared" ref="K47:K59" si="8">G47+H47+J47+I47</f>
        <v>4488</v>
      </c>
      <c r="L47" s="832">
        <f t="shared" ref="L47:L59" si="9">D47+E47+F47+K47</f>
        <v>14960</v>
      </c>
      <c r="M47" s="789"/>
      <c r="N47" s="789"/>
    </row>
    <row r="48" spans="1:14" ht="26.4" x14ac:dyDescent="0.25">
      <c r="A48" s="820">
        <v>34</v>
      </c>
      <c r="B48" s="849" t="s">
        <v>942</v>
      </c>
      <c r="C48" s="820">
        <v>2009</v>
      </c>
      <c r="D48" s="854">
        <v>9534</v>
      </c>
      <c r="E48" s="854"/>
      <c r="F48" s="855">
        <v>1589</v>
      </c>
      <c r="G48" s="855">
        <v>1589</v>
      </c>
      <c r="H48" s="855">
        <v>1589</v>
      </c>
      <c r="I48" s="855">
        <v>1589</v>
      </c>
      <c r="J48" s="852">
        <v>0</v>
      </c>
      <c r="K48" s="845">
        <f t="shared" si="8"/>
        <v>4767</v>
      </c>
      <c r="L48" s="832">
        <f t="shared" si="9"/>
        <v>15890</v>
      </c>
      <c r="M48" s="789"/>
      <c r="N48" s="789"/>
    </row>
    <row r="49" spans="1:14" ht="26.4" x14ac:dyDescent="0.25">
      <c r="A49" s="820">
        <v>35</v>
      </c>
      <c r="B49" s="849" t="s">
        <v>943</v>
      </c>
      <c r="C49" s="820" t="s">
        <v>944</v>
      </c>
      <c r="D49" s="854">
        <v>8341</v>
      </c>
      <c r="E49" s="854">
        <v>0</v>
      </c>
      <c r="F49" s="855">
        <v>1390</v>
      </c>
      <c r="G49" s="855">
        <v>1390</v>
      </c>
      <c r="H49" s="855">
        <v>1390</v>
      </c>
      <c r="I49" s="855">
        <v>1394</v>
      </c>
      <c r="J49" s="852">
        <v>0</v>
      </c>
      <c r="K49" s="845">
        <f t="shared" si="8"/>
        <v>4174</v>
      </c>
      <c r="L49" s="832">
        <f t="shared" si="9"/>
        <v>13905</v>
      </c>
      <c r="M49" s="789"/>
      <c r="N49" s="789"/>
    </row>
    <row r="50" spans="1:14" ht="26.4" x14ac:dyDescent="0.25">
      <c r="A50" s="820">
        <v>36</v>
      </c>
      <c r="B50" s="849" t="s">
        <v>945</v>
      </c>
      <c r="C50" s="820" t="s">
        <v>944</v>
      </c>
      <c r="D50" s="854">
        <v>13916</v>
      </c>
      <c r="E50" s="854">
        <v>0</v>
      </c>
      <c r="F50" s="855">
        <v>2319</v>
      </c>
      <c r="G50" s="855">
        <v>2320</v>
      </c>
      <c r="H50" s="855">
        <v>2320</v>
      </c>
      <c r="I50" s="855">
        <v>2320</v>
      </c>
      <c r="J50" s="852">
        <v>0</v>
      </c>
      <c r="K50" s="845">
        <f t="shared" si="8"/>
        <v>6960</v>
      </c>
      <c r="L50" s="832">
        <f t="shared" si="9"/>
        <v>23195</v>
      </c>
      <c r="M50" s="789"/>
      <c r="N50" s="789"/>
    </row>
    <row r="51" spans="1:14" ht="26.4" x14ac:dyDescent="0.25">
      <c r="A51" s="820">
        <v>37</v>
      </c>
      <c r="B51" s="849" t="s">
        <v>946</v>
      </c>
      <c r="C51" s="820" t="s">
        <v>944</v>
      </c>
      <c r="D51" s="854">
        <v>8994</v>
      </c>
      <c r="E51" s="854"/>
      <c r="F51" s="855">
        <v>1499</v>
      </c>
      <c r="G51" s="855">
        <v>1499</v>
      </c>
      <c r="H51" s="855">
        <v>1499</v>
      </c>
      <c r="I51" s="855">
        <v>1498</v>
      </c>
      <c r="J51" s="852">
        <v>0</v>
      </c>
      <c r="K51" s="845">
        <f t="shared" si="8"/>
        <v>4496</v>
      </c>
      <c r="L51" s="832">
        <f t="shared" si="9"/>
        <v>14989</v>
      </c>
      <c r="M51" s="789"/>
      <c r="N51" s="789"/>
    </row>
    <row r="52" spans="1:14" ht="39.6" x14ac:dyDescent="0.25">
      <c r="A52" s="820">
        <v>38</v>
      </c>
      <c r="B52" s="849" t="s">
        <v>947</v>
      </c>
      <c r="C52" s="820" t="s">
        <v>944</v>
      </c>
      <c r="D52" s="850">
        <v>35000</v>
      </c>
      <c r="E52" s="850"/>
      <c r="F52" s="851">
        <v>0</v>
      </c>
      <c r="G52" s="851">
        <v>0</v>
      </c>
      <c r="H52" s="851"/>
      <c r="I52" s="851"/>
      <c r="J52" s="852"/>
      <c r="K52" s="845">
        <f t="shared" si="8"/>
        <v>0</v>
      </c>
      <c r="L52" s="832">
        <f t="shared" si="9"/>
        <v>35000</v>
      </c>
      <c r="M52" s="789"/>
      <c r="N52" s="789"/>
    </row>
    <row r="53" spans="1:14" ht="39.6" x14ac:dyDescent="0.25">
      <c r="A53" s="820">
        <v>39</v>
      </c>
      <c r="B53" s="849" t="s">
        <v>948</v>
      </c>
      <c r="C53" s="820">
        <v>2009</v>
      </c>
      <c r="D53" s="850">
        <v>119242</v>
      </c>
      <c r="E53" s="850"/>
      <c r="F53" s="851">
        <v>19500</v>
      </c>
      <c r="G53" s="855">
        <v>19500</v>
      </c>
      <c r="H53" s="855"/>
      <c r="I53" s="855"/>
      <c r="J53" s="852"/>
      <c r="K53" s="845">
        <f t="shared" si="8"/>
        <v>19500</v>
      </c>
      <c r="L53" s="832">
        <f t="shared" si="9"/>
        <v>158242</v>
      </c>
      <c r="M53" s="788"/>
      <c r="N53" s="788"/>
    </row>
    <row r="54" spans="1:14" s="1294" customFormat="1" ht="53.25" customHeight="1" x14ac:dyDescent="0.25">
      <c r="A54" s="865">
        <v>40</v>
      </c>
      <c r="B54" s="856" t="s">
        <v>949</v>
      </c>
      <c r="C54" s="857">
        <v>2010</v>
      </c>
      <c r="D54" s="858">
        <v>25624</v>
      </c>
      <c r="E54" s="859">
        <v>1676</v>
      </c>
      <c r="F54" s="859"/>
      <c r="G54" s="859"/>
      <c r="H54" s="859"/>
      <c r="I54" s="859"/>
      <c r="J54" s="860"/>
      <c r="K54" s="861">
        <f t="shared" si="8"/>
        <v>0</v>
      </c>
      <c r="L54" s="862">
        <f t="shared" si="9"/>
        <v>27300</v>
      </c>
      <c r="M54" s="863"/>
      <c r="N54" s="863"/>
    </row>
    <row r="55" spans="1:14" s="1294" customFormat="1" ht="26.4" x14ac:dyDescent="0.25">
      <c r="A55" s="865">
        <v>41</v>
      </c>
      <c r="B55" s="864" t="s">
        <v>950</v>
      </c>
      <c r="C55" s="865">
        <v>2011</v>
      </c>
      <c r="D55" s="866">
        <v>3240</v>
      </c>
      <c r="E55" s="866">
        <v>6524</v>
      </c>
      <c r="F55" s="860"/>
      <c r="G55" s="860"/>
      <c r="H55" s="860"/>
      <c r="I55" s="860"/>
      <c r="J55" s="860"/>
      <c r="K55" s="861">
        <f t="shared" si="8"/>
        <v>0</v>
      </c>
      <c r="L55" s="862">
        <f t="shared" si="9"/>
        <v>9764</v>
      </c>
      <c r="M55" s="863"/>
      <c r="N55" s="863"/>
    </row>
    <row r="56" spans="1:14" ht="26.4" x14ac:dyDescent="0.25">
      <c r="A56" s="820">
        <v>42</v>
      </c>
      <c r="B56" s="830" t="s">
        <v>951</v>
      </c>
      <c r="C56" s="831">
        <v>2011</v>
      </c>
      <c r="D56" s="867">
        <v>2400</v>
      </c>
      <c r="E56" s="868">
        <v>3600</v>
      </c>
      <c r="F56" s="868">
        <v>1200</v>
      </c>
      <c r="G56" s="868">
        <v>1200</v>
      </c>
      <c r="H56" s="868">
        <v>1200</v>
      </c>
      <c r="I56" s="868">
        <v>1200</v>
      </c>
      <c r="J56" s="852">
        <v>1200</v>
      </c>
      <c r="K56" s="845">
        <f t="shared" si="8"/>
        <v>4800</v>
      </c>
      <c r="L56" s="832">
        <f t="shared" si="9"/>
        <v>12000</v>
      </c>
      <c r="M56" s="789"/>
      <c r="N56" s="789"/>
    </row>
    <row r="57" spans="1:14" ht="26.4" x14ac:dyDescent="0.25">
      <c r="A57" s="820">
        <v>43</v>
      </c>
      <c r="B57" s="830" t="s">
        <v>952</v>
      </c>
      <c r="C57" s="831">
        <v>2011</v>
      </c>
      <c r="D57" s="867"/>
      <c r="E57" s="868"/>
      <c r="F57" s="868"/>
      <c r="G57" s="788"/>
      <c r="H57" s="868">
        <v>12000</v>
      </c>
      <c r="I57" s="868">
        <v>12000</v>
      </c>
      <c r="J57" s="852">
        <v>0</v>
      </c>
      <c r="K57" s="845">
        <f t="shared" si="8"/>
        <v>24000</v>
      </c>
      <c r="L57" s="832">
        <f t="shared" si="9"/>
        <v>24000</v>
      </c>
      <c r="M57" s="788"/>
      <c r="N57" s="788"/>
    </row>
    <row r="58" spans="1:14" ht="26.4" x14ac:dyDescent="0.25">
      <c r="A58" s="865">
        <v>44</v>
      </c>
      <c r="B58" s="869" t="s">
        <v>953</v>
      </c>
      <c r="C58" s="865">
        <v>2011</v>
      </c>
      <c r="D58" s="866">
        <v>12234</v>
      </c>
      <c r="E58" s="866">
        <v>0</v>
      </c>
      <c r="F58" s="860">
        <v>0</v>
      </c>
      <c r="G58" s="860"/>
      <c r="H58" s="860"/>
      <c r="I58" s="860"/>
      <c r="J58" s="860"/>
      <c r="K58" s="861">
        <f t="shared" si="8"/>
        <v>0</v>
      </c>
      <c r="L58" s="862">
        <f t="shared" si="9"/>
        <v>12234</v>
      </c>
      <c r="M58" s="863"/>
      <c r="N58" s="863"/>
    </row>
    <row r="59" spans="1:14" ht="26.4" x14ac:dyDescent="0.25">
      <c r="A59" s="865">
        <v>45</v>
      </c>
      <c r="B59" s="864" t="s">
        <v>954</v>
      </c>
      <c r="C59" s="865">
        <v>2011</v>
      </c>
      <c r="D59" s="866">
        <v>42330</v>
      </c>
      <c r="E59" s="866">
        <v>330</v>
      </c>
      <c r="F59" s="860"/>
      <c r="G59" s="860"/>
      <c r="H59" s="860"/>
      <c r="I59" s="860"/>
      <c r="J59" s="860"/>
      <c r="K59" s="861">
        <f t="shared" si="8"/>
        <v>0</v>
      </c>
      <c r="L59" s="862">
        <f t="shared" si="9"/>
        <v>42660</v>
      </c>
      <c r="M59" s="863"/>
      <c r="N59" s="863"/>
    </row>
    <row r="60" spans="1:14" ht="66" x14ac:dyDescent="0.25">
      <c r="A60" s="865">
        <v>46</v>
      </c>
      <c r="B60" s="864" t="s">
        <v>955</v>
      </c>
      <c r="C60" s="865">
        <v>2011</v>
      </c>
      <c r="D60" s="866">
        <v>333527</v>
      </c>
      <c r="E60" s="866">
        <v>20823</v>
      </c>
      <c r="F60" s="860"/>
      <c r="G60" s="860"/>
      <c r="H60" s="860"/>
      <c r="I60" s="860"/>
      <c r="J60" s="860"/>
      <c r="K60" s="861">
        <f>G60+H60+J60+I60</f>
        <v>0</v>
      </c>
      <c r="L60" s="862">
        <f>D60+E60+F60+K60</f>
        <v>354350</v>
      </c>
      <c r="M60" s="863"/>
      <c r="N60" s="863"/>
    </row>
    <row r="61" spans="1:14" ht="26.4" x14ac:dyDescent="0.25">
      <c r="A61" s="865">
        <v>47</v>
      </c>
      <c r="B61" s="869" t="s">
        <v>956</v>
      </c>
      <c r="C61" s="865">
        <v>2012</v>
      </c>
      <c r="D61" s="866">
        <v>90171</v>
      </c>
      <c r="E61" s="866">
        <v>1791</v>
      </c>
      <c r="F61" s="860"/>
      <c r="G61" s="860"/>
      <c r="H61" s="860"/>
      <c r="I61" s="860"/>
      <c r="J61" s="860"/>
      <c r="K61" s="861">
        <f>G61+H61+J61+I61</f>
        <v>0</v>
      </c>
      <c r="L61" s="862">
        <f>D61+E61+F61+K61</f>
        <v>91962</v>
      </c>
      <c r="M61" s="863"/>
      <c r="N61" s="863"/>
    </row>
    <row r="62" spans="1:14" ht="18.75" customHeight="1" x14ac:dyDescent="0.25">
      <c r="A62" s="804" t="s">
        <v>891</v>
      </c>
      <c r="B62" s="805" t="s">
        <v>892</v>
      </c>
      <c r="C62" s="805" t="s">
        <v>893</v>
      </c>
      <c r="D62" s="805" t="s">
        <v>894</v>
      </c>
      <c r="E62" s="805" t="s">
        <v>895</v>
      </c>
      <c r="F62" s="806" t="s">
        <v>896</v>
      </c>
      <c r="G62" s="806" t="s">
        <v>897</v>
      </c>
      <c r="H62" s="806" t="s">
        <v>898</v>
      </c>
      <c r="I62" s="806" t="s">
        <v>899</v>
      </c>
      <c r="J62" s="806" t="s">
        <v>900</v>
      </c>
      <c r="K62" s="807" t="s">
        <v>901</v>
      </c>
      <c r="L62" s="808" t="s">
        <v>902</v>
      </c>
      <c r="M62" s="789"/>
      <c r="N62" s="789"/>
    </row>
    <row r="63" spans="1:14" ht="39.6" x14ac:dyDescent="0.25">
      <c r="A63" s="820">
        <v>48</v>
      </c>
      <c r="B63" s="853" t="s">
        <v>957</v>
      </c>
      <c r="C63" s="870">
        <v>2012</v>
      </c>
      <c r="D63" s="871"/>
      <c r="E63" s="871"/>
      <c r="F63" s="852"/>
      <c r="G63" s="852">
        <v>33600</v>
      </c>
      <c r="H63" s="852"/>
      <c r="I63" s="852"/>
      <c r="J63" s="852"/>
      <c r="K63" s="845">
        <f t="shared" ref="K63:K64" si="10">G63+H63+J63+I63</f>
        <v>33600</v>
      </c>
      <c r="L63" s="832">
        <f t="shared" ref="L63:L64" si="11">D63+E63+F63+K63</f>
        <v>33600</v>
      </c>
      <c r="M63" s="863"/>
      <c r="N63" s="863"/>
    </row>
    <row r="64" spans="1:14" ht="52.8" x14ac:dyDescent="0.25">
      <c r="A64" s="820">
        <v>49</v>
      </c>
      <c r="B64" s="853" t="s">
        <v>958</v>
      </c>
      <c r="C64" s="870">
        <v>2013</v>
      </c>
      <c r="D64" s="871">
        <v>0</v>
      </c>
      <c r="E64" s="871"/>
      <c r="F64" s="852">
        <v>50000</v>
      </c>
      <c r="G64" s="852">
        <v>124270</v>
      </c>
      <c r="H64" s="852"/>
      <c r="I64" s="852"/>
      <c r="J64" s="852"/>
      <c r="K64" s="845">
        <f t="shared" si="10"/>
        <v>124270</v>
      </c>
      <c r="L64" s="832">
        <f t="shared" si="11"/>
        <v>174270</v>
      </c>
      <c r="M64" s="788"/>
      <c r="N64" s="788"/>
    </row>
    <row r="65" spans="1:14" ht="52.8" x14ac:dyDescent="0.25">
      <c r="A65" s="820">
        <v>50</v>
      </c>
      <c r="B65" s="853" t="s">
        <v>959</v>
      </c>
      <c r="C65" s="870">
        <v>2013</v>
      </c>
      <c r="D65" s="871">
        <v>2400</v>
      </c>
      <c r="E65" s="871"/>
      <c r="F65" s="852">
        <v>1200</v>
      </c>
      <c r="G65" s="852">
        <v>1200</v>
      </c>
      <c r="H65" s="852">
        <v>1200</v>
      </c>
      <c r="I65" s="852">
        <v>1200</v>
      </c>
      <c r="J65" s="852">
        <v>6000</v>
      </c>
      <c r="K65" s="845">
        <v>8400</v>
      </c>
      <c r="L65" s="832">
        <f>D65+E65+F65+K65</f>
        <v>12000</v>
      </c>
      <c r="M65" s="788"/>
      <c r="N65" s="788"/>
    </row>
    <row r="66" spans="1:14" ht="52.8" x14ac:dyDescent="0.25">
      <c r="A66" s="820">
        <v>51</v>
      </c>
      <c r="B66" s="853" t="s">
        <v>960</v>
      </c>
      <c r="C66" s="870">
        <v>2013</v>
      </c>
      <c r="D66" s="871">
        <v>10000</v>
      </c>
      <c r="E66" s="871">
        <v>10000</v>
      </c>
      <c r="F66" s="852">
        <v>15000</v>
      </c>
      <c r="G66" s="852">
        <v>0</v>
      </c>
      <c r="H66" s="852"/>
      <c r="I66" s="852"/>
      <c r="J66" s="852"/>
      <c r="K66" s="845">
        <f>G66+H66+J66+I66</f>
        <v>0</v>
      </c>
      <c r="L66" s="832">
        <f>D66+E66+F66+K66</f>
        <v>35000</v>
      </c>
      <c r="M66" s="788"/>
      <c r="N66" s="788"/>
    </row>
    <row r="67" spans="1:14" ht="39.6" x14ac:dyDescent="0.25">
      <c r="A67" s="820">
        <v>52</v>
      </c>
      <c r="B67" s="853" t="s">
        <v>961</v>
      </c>
      <c r="C67" s="870">
        <v>2014</v>
      </c>
      <c r="D67" s="871">
        <v>16000</v>
      </c>
      <c r="E67" s="871"/>
      <c r="F67" s="871">
        <v>10000</v>
      </c>
      <c r="G67" s="852">
        <v>10000</v>
      </c>
      <c r="H67" s="852">
        <v>10000</v>
      </c>
      <c r="I67" s="852">
        <v>10000</v>
      </c>
      <c r="J67" s="852">
        <v>4000</v>
      </c>
      <c r="K67" s="845">
        <f t="shared" ref="K67:K82" si="12">G67+H67+J67+I67</f>
        <v>34000</v>
      </c>
      <c r="L67" s="832">
        <f t="shared" ref="L67:L82" si="13">D67+E67+F67+K67</f>
        <v>60000</v>
      </c>
      <c r="M67" s="789"/>
      <c r="N67" s="789"/>
    </row>
    <row r="68" spans="1:14" ht="39.6" x14ac:dyDescent="0.25">
      <c r="A68" s="820">
        <v>53</v>
      </c>
      <c r="B68" s="853" t="s">
        <v>961</v>
      </c>
      <c r="C68" s="870">
        <v>2015</v>
      </c>
      <c r="D68" s="871">
        <v>6000</v>
      </c>
      <c r="E68" s="871"/>
      <c r="F68" s="871">
        <v>6000</v>
      </c>
      <c r="G68" s="852">
        <v>6000</v>
      </c>
      <c r="H68" s="852">
        <v>6000</v>
      </c>
      <c r="I68" s="852">
        <v>6000</v>
      </c>
      <c r="J68" s="852">
        <v>54000</v>
      </c>
      <c r="K68" s="845">
        <v>74000</v>
      </c>
      <c r="L68" s="832">
        <f t="shared" si="13"/>
        <v>86000</v>
      </c>
      <c r="M68" s="789"/>
      <c r="N68" s="789"/>
    </row>
    <row r="69" spans="1:14" ht="39.6" x14ac:dyDescent="0.25">
      <c r="A69" s="820">
        <v>55</v>
      </c>
      <c r="B69" s="853" t="s">
        <v>962</v>
      </c>
      <c r="C69" s="870">
        <v>2014</v>
      </c>
      <c r="D69" s="871"/>
      <c r="E69" s="871">
        <v>34733</v>
      </c>
      <c r="F69" s="852">
        <v>49530</v>
      </c>
      <c r="G69" s="852">
        <v>64327</v>
      </c>
      <c r="H69" s="852">
        <v>0</v>
      </c>
      <c r="I69" s="852"/>
      <c r="J69" s="852"/>
      <c r="K69" s="845">
        <f t="shared" si="12"/>
        <v>64327</v>
      </c>
      <c r="L69" s="832">
        <f t="shared" si="13"/>
        <v>148590</v>
      </c>
      <c r="M69" s="872"/>
      <c r="N69" s="872"/>
    </row>
    <row r="70" spans="1:14" ht="66" x14ac:dyDescent="0.25">
      <c r="A70" s="820">
        <v>56</v>
      </c>
      <c r="B70" s="853" t="s">
        <v>963</v>
      </c>
      <c r="C70" s="870">
        <v>2014</v>
      </c>
      <c r="D70" s="871">
        <v>14160</v>
      </c>
      <c r="E70" s="871">
        <v>507</v>
      </c>
      <c r="F70" s="852">
        <v>0</v>
      </c>
      <c r="G70" s="852"/>
      <c r="H70" s="852"/>
      <c r="I70" s="852"/>
      <c r="J70" s="852"/>
      <c r="K70" s="845">
        <f t="shared" si="12"/>
        <v>0</v>
      </c>
      <c r="L70" s="832">
        <f t="shared" si="13"/>
        <v>14667</v>
      </c>
      <c r="M70" s="872"/>
      <c r="N70" s="872"/>
    </row>
    <row r="71" spans="1:14" x14ac:dyDescent="0.25">
      <c r="A71" s="804" t="s">
        <v>891</v>
      </c>
      <c r="B71" s="805" t="s">
        <v>892</v>
      </c>
      <c r="C71" s="805" t="s">
        <v>893</v>
      </c>
      <c r="D71" s="805" t="s">
        <v>894</v>
      </c>
      <c r="E71" s="805" t="s">
        <v>895</v>
      </c>
      <c r="F71" s="806" t="s">
        <v>896</v>
      </c>
      <c r="G71" s="806" t="s">
        <v>897</v>
      </c>
      <c r="H71" s="806" t="s">
        <v>898</v>
      </c>
      <c r="I71" s="806" t="s">
        <v>899</v>
      </c>
      <c r="J71" s="806" t="s">
        <v>900</v>
      </c>
      <c r="K71" s="807" t="s">
        <v>901</v>
      </c>
      <c r="L71" s="808" t="s">
        <v>902</v>
      </c>
      <c r="M71" s="789"/>
      <c r="N71" s="789"/>
    </row>
    <row r="72" spans="1:14" ht="69" x14ac:dyDescent="0.25">
      <c r="A72" s="1295">
        <v>57</v>
      </c>
      <c r="B72" s="1296" t="s">
        <v>1155</v>
      </c>
      <c r="C72" s="1297">
        <v>2015</v>
      </c>
      <c r="D72" s="1298">
        <v>254</v>
      </c>
      <c r="E72" s="1298"/>
      <c r="F72" s="1299">
        <v>254</v>
      </c>
      <c r="G72" s="1299">
        <v>254</v>
      </c>
      <c r="H72" s="1299">
        <v>254</v>
      </c>
      <c r="I72" s="1299">
        <v>254</v>
      </c>
      <c r="J72" s="1299"/>
      <c r="K72" s="1300">
        <f>G72+H72+J72+I72</f>
        <v>762</v>
      </c>
      <c r="L72" s="1301">
        <f>D72+E72+F72+K72</f>
        <v>1270</v>
      </c>
      <c r="M72" s="789"/>
      <c r="N72" s="789"/>
    </row>
    <row r="73" spans="1:14" ht="29.25" customHeight="1" x14ac:dyDescent="0.25">
      <c r="A73" s="1295">
        <v>58</v>
      </c>
      <c r="B73" s="1296" t="s">
        <v>1156</v>
      </c>
      <c r="C73" s="1297">
        <v>2015</v>
      </c>
      <c r="D73" s="1298">
        <v>85000</v>
      </c>
      <c r="E73" s="1298"/>
      <c r="F73" s="1299">
        <v>83000</v>
      </c>
      <c r="G73" s="1299">
        <v>89000</v>
      </c>
      <c r="H73" s="1299">
        <v>69000</v>
      </c>
      <c r="I73" s="1299">
        <v>0</v>
      </c>
      <c r="J73" s="1299"/>
      <c r="K73" s="1300">
        <f>G73+H73+J73+I73</f>
        <v>158000</v>
      </c>
      <c r="L73" s="1301">
        <f>D73+E73+F73+K73</f>
        <v>326000</v>
      </c>
      <c r="M73" s="789"/>
      <c r="N73" s="789"/>
    </row>
    <row r="74" spans="1:14" ht="27.6" x14ac:dyDescent="0.25">
      <c r="A74" s="1302">
        <v>59</v>
      </c>
      <c r="B74" s="1303" t="s">
        <v>1157</v>
      </c>
      <c r="C74" s="1302">
        <v>2015</v>
      </c>
      <c r="D74" s="1008">
        <v>41341</v>
      </c>
      <c r="E74" s="1008">
        <v>86705</v>
      </c>
      <c r="F74" s="1008">
        <f>68225-4478</f>
        <v>63747</v>
      </c>
      <c r="G74" s="1008"/>
      <c r="H74" s="1008"/>
      <c r="I74" s="1008"/>
      <c r="J74" s="1008"/>
      <c r="K74" s="1304">
        <f>G74+H74+J74+I74</f>
        <v>0</v>
      </c>
      <c r="L74" s="1008">
        <f>D74+E74+F74+K74</f>
        <v>191793</v>
      </c>
      <c r="M74" s="789"/>
      <c r="N74" s="789"/>
    </row>
    <row r="75" spans="1:14" ht="41.4" x14ac:dyDescent="0.25">
      <c r="A75" s="1305">
        <v>60</v>
      </c>
      <c r="B75" s="1306" t="s">
        <v>1158</v>
      </c>
      <c r="C75" s="1307">
        <v>2015</v>
      </c>
      <c r="D75" s="1308"/>
      <c r="E75" s="1308"/>
      <c r="F75" s="1309">
        <v>18504</v>
      </c>
      <c r="G75" s="1309"/>
      <c r="H75" s="1309"/>
      <c r="I75" s="1309"/>
      <c r="J75" s="1309"/>
      <c r="K75" s="1310">
        <f t="shared" ref="K75:K81" si="14">G75+H75+J75+I75</f>
        <v>0</v>
      </c>
      <c r="L75" s="1311">
        <f t="shared" ref="L75:L81" si="15">D75+E75+F75+K75</f>
        <v>18504</v>
      </c>
      <c r="M75" s="789"/>
      <c r="N75" s="789"/>
    </row>
    <row r="76" spans="1:14" ht="41.25" customHeight="1" x14ac:dyDescent="0.25">
      <c r="A76" s="1295">
        <v>61</v>
      </c>
      <c r="B76" s="1296" t="s">
        <v>1159</v>
      </c>
      <c r="C76" s="1297">
        <v>2015</v>
      </c>
      <c r="D76" s="1298"/>
      <c r="E76" s="1298">
        <v>6000</v>
      </c>
      <c r="F76" s="1299">
        <v>6838</v>
      </c>
      <c r="G76" s="1299"/>
      <c r="H76" s="1299"/>
      <c r="I76" s="1299"/>
      <c r="J76" s="1299"/>
      <c r="K76" s="1300">
        <f t="shared" si="14"/>
        <v>0</v>
      </c>
      <c r="L76" s="1301">
        <f t="shared" si="15"/>
        <v>12838</v>
      </c>
      <c r="M76" s="789"/>
      <c r="N76" s="789"/>
    </row>
    <row r="77" spans="1:14" ht="110.4" x14ac:dyDescent="0.25">
      <c r="A77" s="1295">
        <v>62</v>
      </c>
      <c r="B77" s="1296" t="s">
        <v>1160</v>
      </c>
      <c r="C77" s="1297">
        <v>2015</v>
      </c>
      <c r="D77" s="1298"/>
      <c r="E77" s="1298"/>
      <c r="F77" s="1299">
        <v>8000</v>
      </c>
      <c r="G77" s="1299"/>
      <c r="H77" s="1299"/>
      <c r="I77" s="1299"/>
      <c r="J77" s="1299"/>
      <c r="K77" s="1300">
        <f t="shared" si="14"/>
        <v>0</v>
      </c>
      <c r="L77" s="1301">
        <f t="shared" si="15"/>
        <v>8000</v>
      </c>
      <c r="M77" s="789"/>
      <c r="N77" s="789"/>
    </row>
    <row r="78" spans="1:14" ht="81.75" customHeight="1" x14ac:dyDescent="0.25">
      <c r="A78" s="1295">
        <v>63</v>
      </c>
      <c r="B78" s="1296" t="s">
        <v>1161</v>
      </c>
      <c r="C78" s="1297">
        <v>2015</v>
      </c>
      <c r="D78" s="1298"/>
      <c r="E78" s="1298"/>
      <c r="F78" s="1299">
        <v>100000</v>
      </c>
      <c r="G78" s="1299"/>
      <c r="H78" s="1299"/>
      <c r="I78" s="1299"/>
      <c r="J78" s="1299"/>
      <c r="K78" s="1300">
        <f t="shared" si="14"/>
        <v>0</v>
      </c>
      <c r="L78" s="1301">
        <f t="shared" si="15"/>
        <v>100000</v>
      </c>
      <c r="M78" s="789"/>
      <c r="N78" s="789"/>
    </row>
    <row r="79" spans="1:14" ht="27.6" x14ac:dyDescent="0.25">
      <c r="A79" s="1295">
        <v>64</v>
      </c>
      <c r="B79" s="1296" t="s">
        <v>1162</v>
      </c>
      <c r="C79" s="1297">
        <v>2015</v>
      </c>
      <c r="D79" s="1298"/>
      <c r="E79" s="1298"/>
      <c r="F79" s="1299">
        <v>6000</v>
      </c>
      <c r="G79" s="1299"/>
      <c r="H79" s="1299"/>
      <c r="I79" s="1299"/>
      <c r="J79" s="1299"/>
      <c r="K79" s="1300">
        <f t="shared" si="14"/>
        <v>0</v>
      </c>
      <c r="L79" s="1301">
        <f t="shared" si="15"/>
        <v>6000</v>
      </c>
      <c r="M79" s="789"/>
      <c r="N79" s="789"/>
    </row>
    <row r="80" spans="1:14" ht="27.6" x14ac:dyDescent="0.25">
      <c r="A80" s="1295">
        <v>65</v>
      </c>
      <c r="B80" s="1296" t="s">
        <v>1163</v>
      </c>
      <c r="C80" s="1297" t="s">
        <v>885</v>
      </c>
      <c r="D80" s="1298"/>
      <c r="E80" s="1298">
        <v>2000</v>
      </c>
      <c r="F80" s="1299">
        <v>4466</v>
      </c>
      <c r="G80" s="1299">
        <v>4466</v>
      </c>
      <c r="H80" s="1299">
        <v>4465</v>
      </c>
      <c r="I80" s="1299"/>
      <c r="J80" s="1299"/>
      <c r="K80" s="1300">
        <f t="shared" si="14"/>
        <v>8931</v>
      </c>
      <c r="L80" s="1301">
        <f>D80+E80+F80+K80</f>
        <v>15397</v>
      </c>
      <c r="M80" s="873">
        <f>SUM(L79:L80)</f>
        <v>21397</v>
      </c>
      <c r="N80" s="789"/>
    </row>
    <row r="81" spans="1:14" ht="41.4" x14ac:dyDescent="0.25">
      <c r="A81" s="1295">
        <v>66</v>
      </c>
      <c r="B81" s="1296" t="s">
        <v>1164</v>
      </c>
      <c r="C81" s="1297" t="s">
        <v>885</v>
      </c>
      <c r="D81" s="1298"/>
      <c r="E81" s="1298"/>
      <c r="F81" s="1299">
        <v>2000</v>
      </c>
      <c r="G81" s="1299"/>
      <c r="H81" s="1299"/>
      <c r="I81" s="1299"/>
      <c r="J81" s="1299"/>
      <c r="K81" s="1300">
        <f t="shared" si="14"/>
        <v>0</v>
      </c>
      <c r="L81" s="1301">
        <f t="shared" si="15"/>
        <v>2000</v>
      </c>
      <c r="M81" s="789"/>
      <c r="N81" s="789"/>
    </row>
    <row r="82" spans="1:14" x14ac:dyDescent="0.25">
      <c r="A82" s="820"/>
      <c r="B82" s="853"/>
      <c r="C82" s="870"/>
      <c r="D82" s="871"/>
      <c r="E82" s="871"/>
      <c r="F82" s="852"/>
      <c r="G82" s="852"/>
      <c r="H82" s="852"/>
      <c r="I82" s="852"/>
      <c r="J82" s="852"/>
      <c r="K82" s="845">
        <f t="shared" si="12"/>
        <v>0</v>
      </c>
      <c r="L82" s="832">
        <f t="shared" si="13"/>
        <v>0</v>
      </c>
      <c r="M82" s="789"/>
      <c r="N82" s="789"/>
    </row>
    <row r="83" spans="1:14" x14ac:dyDescent="0.25">
      <c r="A83" s="804"/>
      <c r="B83" s="847" t="s">
        <v>964</v>
      </c>
      <c r="C83" s="848"/>
      <c r="D83" s="842">
        <f t="shared" ref="D83:L83" si="16">D32+D14</f>
        <v>1588753</v>
      </c>
      <c r="E83" s="842">
        <f t="shared" si="16"/>
        <v>177153</v>
      </c>
      <c r="F83" s="842">
        <f t="shared" si="16"/>
        <v>660856</v>
      </c>
      <c r="G83" s="842">
        <f t="shared" si="16"/>
        <v>463405</v>
      </c>
      <c r="H83" s="842">
        <f t="shared" si="16"/>
        <v>336256</v>
      </c>
      <c r="I83" s="842">
        <f t="shared" si="16"/>
        <v>43762</v>
      </c>
      <c r="J83" s="842">
        <f t="shared" si="16"/>
        <v>733519</v>
      </c>
      <c r="K83" s="842">
        <f t="shared" si="16"/>
        <v>1663910</v>
      </c>
      <c r="L83" s="842">
        <f t="shared" si="16"/>
        <v>4090672</v>
      </c>
      <c r="M83" s="789"/>
      <c r="N83" s="789"/>
    </row>
    <row r="84" spans="1:14" x14ac:dyDescent="0.25">
      <c r="M84" s="789"/>
      <c r="N84" s="789"/>
    </row>
    <row r="85" spans="1:14" x14ac:dyDescent="0.25">
      <c r="M85" s="789"/>
      <c r="N85" s="789"/>
    </row>
    <row r="86" spans="1:14" x14ac:dyDescent="0.25">
      <c r="M86" s="789"/>
      <c r="N86" s="789"/>
    </row>
    <row r="87" spans="1:14" x14ac:dyDescent="0.25">
      <c r="M87" s="789"/>
      <c r="N87" s="789"/>
    </row>
  </sheetData>
  <mergeCells count="6">
    <mergeCell ref="A3:L3"/>
    <mergeCell ref="A4:L4"/>
    <mergeCell ref="E6:E8"/>
    <mergeCell ref="J6:J8"/>
    <mergeCell ref="K6:K8"/>
    <mergeCell ref="L6:L8"/>
  </mergeCells>
  <pageMargins left="0.7" right="0.7" top="0.75" bottom="0.75" header="0.3" footer="0.3"/>
  <pageSetup paperSize="9" scale="62" orientation="landscape" r:id="rId1"/>
  <headerFooter>
    <oddHeader>&amp;C10. melléklet 
a 8/2016. (II.26.) rendelethez&amp;R&amp;Pezer forint</oddHeader>
  </headerFooter>
  <rowBreaks count="4" manualBreakCount="4">
    <brk id="30" max="16383" man="1"/>
    <brk id="45" max="16383" man="1"/>
    <brk id="61" max="11" man="1"/>
    <brk id="70" max="1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H39"/>
  <sheetViews>
    <sheetView view="pageLayout" zoomScaleNormal="85" workbookViewId="0">
      <selection activeCell="A22" sqref="A22"/>
    </sheetView>
  </sheetViews>
  <sheetFormatPr defaultRowHeight="13.2" x14ac:dyDescent="0.25"/>
  <cols>
    <col min="1" max="1" width="13.33203125" style="914" customWidth="1"/>
    <col min="2" max="2" width="31.109375" style="914" customWidth="1"/>
    <col min="3" max="3" width="11.5546875" style="914" customWidth="1"/>
    <col min="4" max="256" width="9.109375" style="914"/>
    <col min="257" max="257" width="13.33203125" style="914" customWidth="1"/>
    <col min="258" max="258" width="31.109375" style="914" customWidth="1"/>
    <col min="259" max="259" width="11.5546875" style="914" customWidth="1"/>
    <col min="260" max="512" width="9.109375" style="914"/>
    <col min="513" max="513" width="13.33203125" style="914" customWidth="1"/>
    <col min="514" max="514" width="31.109375" style="914" customWidth="1"/>
    <col min="515" max="515" width="11.5546875" style="914" customWidth="1"/>
    <col min="516" max="768" width="9.109375" style="914"/>
    <col min="769" max="769" width="13.33203125" style="914" customWidth="1"/>
    <col min="770" max="770" width="31.109375" style="914" customWidth="1"/>
    <col min="771" max="771" width="11.5546875" style="914" customWidth="1"/>
    <col min="772" max="1024" width="9.109375" style="914"/>
    <col min="1025" max="1025" width="13.33203125" style="914" customWidth="1"/>
    <col min="1026" max="1026" width="31.109375" style="914" customWidth="1"/>
    <col min="1027" max="1027" width="11.5546875" style="914" customWidth="1"/>
    <col min="1028" max="1280" width="9.109375" style="914"/>
    <col min="1281" max="1281" width="13.33203125" style="914" customWidth="1"/>
    <col min="1282" max="1282" width="31.109375" style="914" customWidth="1"/>
    <col min="1283" max="1283" width="11.5546875" style="914" customWidth="1"/>
    <col min="1284" max="1536" width="9.109375" style="914"/>
    <col min="1537" max="1537" width="13.33203125" style="914" customWidth="1"/>
    <col min="1538" max="1538" width="31.109375" style="914" customWidth="1"/>
    <col min="1539" max="1539" width="11.5546875" style="914" customWidth="1"/>
    <col min="1540" max="1792" width="9.109375" style="914"/>
    <col min="1793" max="1793" width="13.33203125" style="914" customWidth="1"/>
    <col min="1794" max="1794" width="31.109375" style="914" customWidth="1"/>
    <col min="1795" max="1795" width="11.5546875" style="914" customWidth="1"/>
    <col min="1796" max="2048" width="9.109375" style="914"/>
    <col min="2049" max="2049" width="13.33203125" style="914" customWidth="1"/>
    <col min="2050" max="2050" width="31.109375" style="914" customWidth="1"/>
    <col min="2051" max="2051" width="11.5546875" style="914" customWidth="1"/>
    <col min="2052" max="2304" width="9.109375" style="914"/>
    <col min="2305" max="2305" width="13.33203125" style="914" customWidth="1"/>
    <col min="2306" max="2306" width="31.109375" style="914" customWidth="1"/>
    <col min="2307" max="2307" width="11.5546875" style="914" customWidth="1"/>
    <col min="2308" max="2560" width="9.109375" style="914"/>
    <col min="2561" max="2561" width="13.33203125" style="914" customWidth="1"/>
    <col min="2562" max="2562" width="31.109375" style="914" customWidth="1"/>
    <col min="2563" max="2563" width="11.5546875" style="914" customWidth="1"/>
    <col min="2564" max="2816" width="9.109375" style="914"/>
    <col min="2817" max="2817" width="13.33203125" style="914" customWidth="1"/>
    <col min="2818" max="2818" width="31.109375" style="914" customWidth="1"/>
    <col min="2819" max="2819" width="11.5546875" style="914" customWidth="1"/>
    <col min="2820" max="3072" width="9.109375" style="914"/>
    <col min="3073" max="3073" width="13.33203125" style="914" customWidth="1"/>
    <col min="3074" max="3074" width="31.109375" style="914" customWidth="1"/>
    <col min="3075" max="3075" width="11.5546875" style="914" customWidth="1"/>
    <col min="3076" max="3328" width="9.109375" style="914"/>
    <col min="3329" max="3329" width="13.33203125" style="914" customWidth="1"/>
    <col min="3330" max="3330" width="31.109375" style="914" customWidth="1"/>
    <col min="3331" max="3331" width="11.5546875" style="914" customWidth="1"/>
    <col min="3332" max="3584" width="9.109375" style="914"/>
    <col min="3585" max="3585" width="13.33203125" style="914" customWidth="1"/>
    <col min="3586" max="3586" width="31.109375" style="914" customWidth="1"/>
    <col min="3587" max="3587" width="11.5546875" style="914" customWidth="1"/>
    <col min="3588" max="3840" width="9.109375" style="914"/>
    <col min="3841" max="3841" width="13.33203125" style="914" customWidth="1"/>
    <col min="3842" max="3842" width="31.109375" style="914" customWidth="1"/>
    <col min="3843" max="3843" width="11.5546875" style="914" customWidth="1"/>
    <col min="3844" max="4096" width="9.109375" style="914"/>
    <col min="4097" max="4097" width="13.33203125" style="914" customWidth="1"/>
    <col min="4098" max="4098" width="31.109375" style="914" customWidth="1"/>
    <col min="4099" max="4099" width="11.5546875" style="914" customWidth="1"/>
    <col min="4100" max="4352" width="9.109375" style="914"/>
    <col min="4353" max="4353" width="13.33203125" style="914" customWidth="1"/>
    <col min="4354" max="4354" width="31.109375" style="914" customWidth="1"/>
    <col min="4355" max="4355" width="11.5546875" style="914" customWidth="1"/>
    <col min="4356" max="4608" width="9.109375" style="914"/>
    <col min="4609" max="4609" width="13.33203125" style="914" customWidth="1"/>
    <col min="4610" max="4610" width="31.109375" style="914" customWidth="1"/>
    <col min="4611" max="4611" width="11.5546875" style="914" customWidth="1"/>
    <col min="4612" max="4864" width="9.109375" style="914"/>
    <col min="4865" max="4865" width="13.33203125" style="914" customWidth="1"/>
    <col min="4866" max="4866" width="31.109375" style="914" customWidth="1"/>
    <col min="4867" max="4867" width="11.5546875" style="914" customWidth="1"/>
    <col min="4868" max="5120" width="9.109375" style="914"/>
    <col min="5121" max="5121" width="13.33203125" style="914" customWidth="1"/>
    <col min="5122" max="5122" width="31.109375" style="914" customWidth="1"/>
    <col min="5123" max="5123" width="11.5546875" style="914" customWidth="1"/>
    <col min="5124" max="5376" width="9.109375" style="914"/>
    <col min="5377" max="5377" width="13.33203125" style="914" customWidth="1"/>
    <col min="5378" max="5378" width="31.109375" style="914" customWidth="1"/>
    <col min="5379" max="5379" width="11.5546875" style="914" customWidth="1"/>
    <col min="5380" max="5632" width="9.109375" style="914"/>
    <col min="5633" max="5633" width="13.33203125" style="914" customWidth="1"/>
    <col min="5634" max="5634" width="31.109375" style="914" customWidth="1"/>
    <col min="5635" max="5635" width="11.5546875" style="914" customWidth="1"/>
    <col min="5636" max="5888" width="9.109375" style="914"/>
    <col min="5889" max="5889" width="13.33203125" style="914" customWidth="1"/>
    <col min="5890" max="5890" width="31.109375" style="914" customWidth="1"/>
    <col min="5891" max="5891" width="11.5546875" style="914" customWidth="1"/>
    <col min="5892" max="6144" width="9.109375" style="914"/>
    <col min="6145" max="6145" width="13.33203125" style="914" customWidth="1"/>
    <col min="6146" max="6146" width="31.109375" style="914" customWidth="1"/>
    <col min="6147" max="6147" width="11.5546875" style="914" customWidth="1"/>
    <col min="6148" max="6400" width="9.109375" style="914"/>
    <col min="6401" max="6401" width="13.33203125" style="914" customWidth="1"/>
    <col min="6402" max="6402" width="31.109375" style="914" customWidth="1"/>
    <col min="6403" max="6403" width="11.5546875" style="914" customWidth="1"/>
    <col min="6404" max="6656" width="9.109375" style="914"/>
    <col min="6657" max="6657" width="13.33203125" style="914" customWidth="1"/>
    <col min="6658" max="6658" width="31.109375" style="914" customWidth="1"/>
    <col min="6659" max="6659" width="11.5546875" style="914" customWidth="1"/>
    <col min="6660" max="6912" width="9.109375" style="914"/>
    <col min="6913" max="6913" width="13.33203125" style="914" customWidth="1"/>
    <col min="6914" max="6914" width="31.109375" style="914" customWidth="1"/>
    <col min="6915" max="6915" width="11.5546875" style="914" customWidth="1"/>
    <col min="6916" max="7168" width="9.109375" style="914"/>
    <col min="7169" max="7169" width="13.33203125" style="914" customWidth="1"/>
    <col min="7170" max="7170" width="31.109375" style="914" customWidth="1"/>
    <col min="7171" max="7171" width="11.5546875" style="914" customWidth="1"/>
    <col min="7172" max="7424" width="9.109375" style="914"/>
    <col min="7425" max="7425" width="13.33203125" style="914" customWidth="1"/>
    <col min="7426" max="7426" width="31.109375" style="914" customWidth="1"/>
    <col min="7427" max="7427" width="11.5546875" style="914" customWidth="1"/>
    <col min="7428" max="7680" width="9.109375" style="914"/>
    <col min="7681" max="7681" width="13.33203125" style="914" customWidth="1"/>
    <col min="7682" max="7682" width="31.109375" style="914" customWidth="1"/>
    <col min="7683" max="7683" width="11.5546875" style="914" customWidth="1"/>
    <col min="7684" max="7936" width="9.109375" style="914"/>
    <col min="7937" max="7937" width="13.33203125" style="914" customWidth="1"/>
    <col min="7938" max="7938" width="31.109375" style="914" customWidth="1"/>
    <col min="7939" max="7939" width="11.5546875" style="914" customWidth="1"/>
    <col min="7940" max="8192" width="9.109375" style="914"/>
    <col min="8193" max="8193" width="13.33203125" style="914" customWidth="1"/>
    <col min="8194" max="8194" width="31.109375" style="914" customWidth="1"/>
    <col min="8195" max="8195" width="11.5546875" style="914" customWidth="1"/>
    <col min="8196" max="8448" width="9.109375" style="914"/>
    <col min="8449" max="8449" width="13.33203125" style="914" customWidth="1"/>
    <col min="8450" max="8450" width="31.109375" style="914" customWidth="1"/>
    <col min="8451" max="8451" width="11.5546875" style="914" customWidth="1"/>
    <col min="8452" max="8704" width="9.109375" style="914"/>
    <col min="8705" max="8705" width="13.33203125" style="914" customWidth="1"/>
    <col min="8706" max="8706" width="31.109375" style="914" customWidth="1"/>
    <col min="8707" max="8707" width="11.5546875" style="914" customWidth="1"/>
    <col min="8708" max="8960" width="9.109375" style="914"/>
    <col min="8961" max="8961" width="13.33203125" style="914" customWidth="1"/>
    <col min="8962" max="8962" width="31.109375" style="914" customWidth="1"/>
    <col min="8963" max="8963" width="11.5546875" style="914" customWidth="1"/>
    <col min="8964" max="9216" width="9.109375" style="914"/>
    <col min="9217" max="9217" width="13.33203125" style="914" customWidth="1"/>
    <col min="9218" max="9218" width="31.109375" style="914" customWidth="1"/>
    <col min="9219" max="9219" width="11.5546875" style="914" customWidth="1"/>
    <col min="9220" max="9472" width="9.109375" style="914"/>
    <col min="9473" max="9473" width="13.33203125" style="914" customWidth="1"/>
    <col min="9474" max="9474" width="31.109375" style="914" customWidth="1"/>
    <col min="9475" max="9475" width="11.5546875" style="914" customWidth="1"/>
    <col min="9476" max="9728" width="9.109375" style="914"/>
    <col min="9729" max="9729" width="13.33203125" style="914" customWidth="1"/>
    <col min="9730" max="9730" width="31.109375" style="914" customWidth="1"/>
    <col min="9731" max="9731" width="11.5546875" style="914" customWidth="1"/>
    <col min="9732" max="9984" width="9.109375" style="914"/>
    <col min="9985" max="9985" width="13.33203125" style="914" customWidth="1"/>
    <col min="9986" max="9986" width="31.109375" style="914" customWidth="1"/>
    <col min="9987" max="9987" width="11.5546875" style="914" customWidth="1"/>
    <col min="9988" max="10240" width="9.109375" style="914"/>
    <col min="10241" max="10241" width="13.33203125" style="914" customWidth="1"/>
    <col min="10242" max="10242" width="31.109375" style="914" customWidth="1"/>
    <col min="10243" max="10243" width="11.5546875" style="914" customWidth="1"/>
    <col min="10244" max="10496" width="9.109375" style="914"/>
    <col min="10497" max="10497" width="13.33203125" style="914" customWidth="1"/>
    <col min="10498" max="10498" width="31.109375" style="914" customWidth="1"/>
    <col min="10499" max="10499" width="11.5546875" style="914" customWidth="1"/>
    <col min="10500" max="10752" width="9.109375" style="914"/>
    <col min="10753" max="10753" width="13.33203125" style="914" customWidth="1"/>
    <col min="10754" max="10754" width="31.109375" style="914" customWidth="1"/>
    <col min="10755" max="10755" width="11.5546875" style="914" customWidth="1"/>
    <col min="10756" max="11008" width="9.109375" style="914"/>
    <col min="11009" max="11009" width="13.33203125" style="914" customWidth="1"/>
    <col min="11010" max="11010" width="31.109375" style="914" customWidth="1"/>
    <col min="11011" max="11011" width="11.5546875" style="914" customWidth="1"/>
    <col min="11012" max="11264" width="9.109375" style="914"/>
    <col min="11265" max="11265" width="13.33203125" style="914" customWidth="1"/>
    <col min="11266" max="11266" width="31.109375" style="914" customWidth="1"/>
    <col min="11267" max="11267" width="11.5546875" style="914" customWidth="1"/>
    <col min="11268" max="11520" width="9.109375" style="914"/>
    <col min="11521" max="11521" width="13.33203125" style="914" customWidth="1"/>
    <col min="11522" max="11522" width="31.109375" style="914" customWidth="1"/>
    <col min="11523" max="11523" width="11.5546875" style="914" customWidth="1"/>
    <col min="11524" max="11776" width="9.109375" style="914"/>
    <col min="11777" max="11777" width="13.33203125" style="914" customWidth="1"/>
    <col min="11778" max="11778" width="31.109375" style="914" customWidth="1"/>
    <col min="11779" max="11779" width="11.5546875" style="914" customWidth="1"/>
    <col min="11780" max="12032" width="9.109375" style="914"/>
    <col min="12033" max="12033" width="13.33203125" style="914" customWidth="1"/>
    <col min="12034" max="12034" width="31.109375" style="914" customWidth="1"/>
    <col min="12035" max="12035" width="11.5546875" style="914" customWidth="1"/>
    <col min="12036" max="12288" width="9.109375" style="914"/>
    <col min="12289" max="12289" width="13.33203125" style="914" customWidth="1"/>
    <col min="12290" max="12290" width="31.109375" style="914" customWidth="1"/>
    <col min="12291" max="12291" width="11.5546875" style="914" customWidth="1"/>
    <col min="12292" max="12544" width="9.109375" style="914"/>
    <col min="12545" max="12545" width="13.33203125" style="914" customWidth="1"/>
    <col min="12546" max="12546" width="31.109375" style="914" customWidth="1"/>
    <col min="12547" max="12547" width="11.5546875" style="914" customWidth="1"/>
    <col min="12548" max="12800" width="9.109375" style="914"/>
    <col min="12801" max="12801" width="13.33203125" style="914" customWidth="1"/>
    <col min="12802" max="12802" width="31.109375" style="914" customWidth="1"/>
    <col min="12803" max="12803" width="11.5546875" style="914" customWidth="1"/>
    <col min="12804" max="13056" width="9.109375" style="914"/>
    <col min="13057" max="13057" width="13.33203125" style="914" customWidth="1"/>
    <col min="13058" max="13058" width="31.109375" style="914" customWidth="1"/>
    <col min="13059" max="13059" width="11.5546875" style="914" customWidth="1"/>
    <col min="13060" max="13312" width="9.109375" style="914"/>
    <col min="13313" max="13313" width="13.33203125" style="914" customWidth="1"/>
    <col min="13314" max="13314" width="31.109375" style="914" customWidth="1"/>
    <col min="13315" max="13315" width="11.5546875" style="914" customWidth="1"/>
    <col min="13316" max="13568" width="9.109375" style="914"/>
    <col min="13569" max="13569" width="13.33203125" style="914" customWidth="1"/>
    <col min="13570" max="13570" width="31.109375" style="914" customWidth="1"/>
    <col min="13571" max="13571" width="11.5546875" style="914" customWidth="1"/>
    <col min="13572" max="13824" width="9.109375" style="914"/>
    <col min="13825" max="13825" width="13.33203125" style="914" customWidth="1"/>
    <col min="13826" max="13826" width="31.109375" style="914" customWidth="1"/>
    <col min="13827" max="13827" width="11.5546875" style="914" customWidth="1"/>
    <col min="13828" max="14080" width="9.109375" style="914"/>
    <col min="14081" max="14081" width="13.33203125" style="914" customWidth="1"/>
    <col min="14082" max="14082" width="31.109375" style="914" customWidth="1"/>
    <col min="14083" max="14083" width="11.5546875" style="914" customWidth="1"/>
    <col min="14084" max="14336" width="9.109375" style="914"/>
    <col min="14337" max="14337" width="13.33203125" style="914" customWidth="1"/>
    <col min="14338" max="14338" width="31.109375" style="914" customWidth="1"/>
    <col min="14339" max="14339" width="11.5546875" style="914" customWidth="1"/>
    <col min="14340" max="14592" width="9.109375" style="914"/>
    <col min="14593" max="14593" width="13.33203125" style="914" customWidth="1"/>
    <col min="14594" max="14594" width="31.109375" style="914" customWidth="1"/>
    <col min="14595" max="14595" width="11.5546875" style="914" customWidth="1"/>
    <col min="14596" max="14848" width="9.109375" style="914"/>
    <col min="14849" max="14849" width="13.33203125" style="914" customWidth="1"/>
    <col min="14850" max="14850" width="31.109375" style="914" customWidth="1"/>
    <col min="14851" max="14851" width="11.5546875" style="914" customWidth="1"/>
    <col min="14852" max="15104" width="9.109375" style="914"/>
    <col min="15105" max="15105" width="13.33203125" style="914" customWidth="1"/>
    <col min="15106" max="15106" width="31.109375" style="914" customWidth="1"/>
    <col min="15107" max="15107" width="11.5546875" style="914" customWidth="1"/>
    <col min="15108" max="15360" width="9.109375" style="914"/>
    <col min="15361" max="15361" width="13.33203125" style="914" customWidth="1"/>
    <col min="15362" max="15362" width="31.109375" style="914" customWidth="1"/>
    <col min="15363" max="15363" width="11.5546875" style="914" customWidth="1"/>
    <col min="15364" max="15616" width="9.109375" style="914"/>
    <col min="15617" max="15617" width="13.33203125" style="914" customWidth="1"/>
    <col min="15618" max="15618" width="31.109375" style="914" customWidth="1"/>
    <col min="15619" max="15619" width="11.5546875" style="914" customWidth="1"/>
    <col min="15620" max="15872" width="9.109375" style="914"/>
    <col min="15873" max="15873" width="13.33203125" style="914" customWidth="1"/>
    <col min="15874" max="15874" width="31.109375" style="914" customWidth="1"/>
    <col min="15875" max="15875" width="11.5546875" style="914" customWidth="1"/>
    <col min="15876" max="16128" width="9.109375" style="914"/>
    <col min="16129" max="16129" width="13.33203125" style="914" customWidth="1"/>
    <col min="16130" max="16130" width="31.109375" style="914" customWidth="1"/>
    <col min="16131" max="16131" width="11.5546875" style="914" customWidth="1"/>
    <col min="16132" max="16384" width="9.109375" style="914"/>
  </cols>
  <sheetData>
    <row r="3" spans="1:8" ht="12.75" customHeight="1" x14ac:dyDescent="0.25">
      <c r="A3" s="1459" t="s">
        <v>1044</v>
      </c>
      <c r="B3" s="1459"/>
      <c r="C3" s="1459"/>
      <c r="D3" s="1459"/>
      <c r="E3" s="1459"/>
      <c r="F3" s="1459"/>
      <c r="G3" s="1459"/>
      <c r="H3" s="1459"/>
    </row>
    <row r="4" spans="1:8" ht="12.75" customHeight="1" x14ac:dyDescent="0.25">
      <c r="A4" s="1459" t="s">
        <v>1045</v>
      </c>
      <c r="B4" s="1459"/>
      <c r="C4" s="1459"/>
      <c r="D4" s="1459"/>
      <c r="E4" s="1459"/>
      <c r="F4" s="1459"/>
      <c r="G4" s="1459"/>
      <c r="H4" s="1459"/>
    </row>
    <row r="5" spans="1:8" x14ac:dyDescent="0.25">
      <c r="A5" s="969"/>
      <c r="B5" s="969"/>
      <c r="C5" s="969"/>
      <c r="D5" s="969"/>
      <c r="E5" s="969"/>
      <c r="F5" s="969"/>
      <c r="G5" s="969"/>
      <c r="H5" s="969"/>
    </row>
    <row r="7" spans="1:8" ht="12.75" customHeight="1" x14ac:dyDescent="0.25">
      <c r="A7" s="970" t="s">
        <v>207</v>
      </c>
      <c r="B7" s="970"/>
      <c r="C7" s="971" t="s">
        <v>1046</v>
      </c>
      <c r="D7" s="970" t="s">
        <v>1047</v>
      </c>
      <c r="E7" s="1460" t="s">
        <v>1048</v>
      </c>
      <c r="F7" s="1460"/>
      <c r="G7" s="1460"/>
      <c r="H7" s="1460"/>
    </row>
    <row r="8" spans="1:8" ht="26.4" x14ac:dyDescent="0.25">
      <c r="A8" s="972"/>
      <c r="B8" s="973" t="s">
        <v>1049</v>
      </c>
      <c r="C8" s="974" t="s">
        <v>1050</v>
      </c>
      <c r="D8" s="973" t="s">
        <v>1050</v>
      </c>
      <c r="E8" s="973" t="s">
        <v>886</v>
      </c>
      <c r="F8" s="974" t="s">
        <v>887</v>
      </c>
      <c r="G8" s="974" t="s">
        <v>888</v>
      </c>
      <c r="H8" s="975" t="s">
        <v>880</v>
      </c>
    </row>
    <row r="9" spans="1:8" x14ac:dyDescent="0.25">
      <c r="A9" s="976"/>
      <c r="B9" s="976"/>
      <c r="C9" s="977"/>
      <c r="D9" s="976"/>
      <c r="E9" s="976"/>
      <c r="F9" s="978"/>
      <c r="G9" s="978"/>
      <c r="H9" s="976"/>
    </row>
    <row r="10" spans="1:8" x14ac:dyDescent="0.25">
      <c r="A10" s="973" t="s">
        <v>891</v>
      </c>
      <c r="B10" s="973" t="s">
        <v>892</v>
      </c>
      <c r="C10" s="974" t="s">
        <v>893</v>
      </c>
      <c r="D10" s="974" t="s">
        <v>894</v>
      </c>
      <c r="E10" s="974" t="s">
        <v>895</v>
      </c>
      <c r="F10" s="974" t="s">
        <v>896</v>
      </c>
      <c r="G10" s="974" t="s">
        <v>897</v>
      </c>
      <c r="H10" s="974" t="s">
        <v>898</v>
      </c>
    </row>
    <row r="11" spans="1:8" x14ac:dyDescent="0.25">
      <c r="A11" s="979"/>
      <c r="B11" s="979" t="s">
        <v>1051</v>
      </c>
      <c r="C11" s="979"/>
      <c r="D11" s="979"/>
      <c r="E11" s="979"/>
      <c r="F11" s="979"/>
      <c r="G11" s="979"/>
      <c r="H11" s="979"/>
    </row>
    <row r="12" spans="1:8" ht="26.4" x14ac:dyDescent="0.25">
      <c r="A12" s="979" t="s">
        <v>891</v>
      </c>
      <c r="B12" s="980" t="s">
        <v>1052</v>
      </c>
      <c r="C12" s="981"/>
      <c r="D12" s="981"/>
      <c r="E12" s="982"/>
      <c r="F12" s="982"/>
      <c r="G12" s="982"/>
      <c r="H12" s="982"/>
    </row>
    <row r="13" spans="1:8" x14ac:dyDescent="0.25">
      <c r="A13" s="983" t="s">
        <v>892</v>
      </c>
      <c r="B13" s="984"/>
      <c r="C13" s="985"/>
      <c r="D13" s="985"/>
      <c r="E13" s="985"/>
      <c r="F13" s="985"/>
      <c r="G13" s="985"/>
      <c r="H13" s="985"/>
    </row>
    <row r="14" spans="1:8" x14ac:dyDescent="0.25">
      <c r="A14" s="979" t="s">
        <v>893</v>
      </c>
      <c r="B14" s="986" t="s">
        <v>1053</v>
      </c>
      <c r="C14" s="982"/>
      <c r="D14" s="982"/>
      <c r="E14" s="982"/>
      <c r="F14" s="982"/>
      <c r="G14" s="982"/>
      <c r="H14" s="982"/>
    </row>
    <row r="15" spans="1:8" x14ac:dyDescent="0.25">
      <c r="A15" s="979" t="s">
        <v>894</v>
      </c>
      <c r="B15" s="987"/>
      <c r="C15" s="982"/>
      <c r="D15" s="982"/>
      <c r="E15" s="982"/>
      <c r="F15" s="982"/>
      <c r="G15" s="982"/>
      <c r="H15" s="982"/>
    </row>
    <row r="16" spans="1:8" x14ac:dyDescent="0.25">
      <c r="A16" s="970" t="s">
        <v>895</v>
      </c>
      <c r="B16" s="986" t="s">
        <v>1054</v>
      </c>
      <c r="C16" s="988"/>
      <c r="D16" s="988"/>
      <c r="E16" s="988"/>
      <c r="F16" s="988"/>
      <c r="G16" s="988"/>
      <c r="H16" s="988"/>
    </row>
    <row r="17" spans="1:8" ht="26.4" x14ac:dyDescent="0.25">
      <c r="A17" s="979" t="s">
        <v>896</v>
      </c>
      <c r="B17" s="980" t="s">
        <v>1055</v>
      </c>
      <c r="C17" s="981"/>
      <c r="D17" s="981"/>
      <c r="E17" s="989">
        <f>E19+E21</f>
        <v>1035126</v>
      </c>
      <c r="F17" s="989">
        <f>F19+F21</f>
        <v>840281</v>
      </c>
      <c r="G17" s="989">
        <f>G19+G21</f>
        <v>747452</v>
      </c>
      <c r="H17" s="989">
        <f>H19+H21</f>
        <v>656580</v>
      </c>
    </row>
    <row r="18" spans="1:8" x14ac:dyDescent="0.25">
      <c r="A18" s="983" t="s">
        <v>897</v>
      </c>
      <c r="B18" s="985" t="s">
        <v>911</v>
      </c>
      <c r="C18" s="985">
        <v>2014</v>
      </c>
      <c r="D18" s="985">
        <v>2026</v>
      </c>
      <c r="E18" s="990">
        <v>916667</v>
      </c>
      <c r="F18" s="990">
        <v>742425</v>
      </c>
      <c r="G18" s="990">
        <v>668183</v>
      </c>
      <c r="H18" s="990">
        <v>593941</v>
      </c>
    </row>
    <row r="19" spans="1:8" x14ac:dyDescent="0.25">
      <c r="A19" s="979" t="s">
        <v>898</v>
      </c>
      <c r="B19" s="986" t="s">
        <v>1056</v>
      </c>
      <c r="C19" s="982"/>
      <c r="D19" s="982"/>
      <c r="E19" s="989">
        <f>SUM(E18:E18)</f>
        <v>916667</v>
      </c>
      <c r="F19" s="989">
        <f>SUM(F18:F18)</f>
        <v>742425</v>
      </c>
      <c r="G19" s="989">
        <f>SUM(G18:G18)</f>
        <v>668183</v>
      </c>
      <c r="H19" s="989">
        <f>SUM(H18:H18)</f>
        <v>593941</v>
      </c>
    </row>
    <row r="20" spans="1:8" x14ac:dyDescent="0.25">
      <c r="A20" s="979" t="s">
        <v>899</v>
      </c>
      <c r="B20" s="985" t="s">
        <v>918</v>
      </c>
      <c r="C20" s="985">
        <v>2014</v>
      </c>
      <c r="D20" s="985">
        <v>2026</v>
      </c>
      <c r="E20" s="991">
        <v>118459</v>
      </c>
      <c r="F20" s="991">
        <v>97856</v>
      </c>
      <c r="G20" s="991">
        <v>79269</v>
      </c>
      <c r="H20" s="991">
        <v>62639</v>
      </c>
    </row>
    <row r="21" spans="1:8" x14ac:dyDescent="0.25">
      <c r="A21" s="970" t="s">
        <v>900</v>
      </c>
      <c r="B21" s="992" t="s">
        <v>1057</v>
      </c>
      <c r="C21" s="988"/>
      <c r="D21" s="988"/>
      <c r="E21" s="993">
        <f>SUM(E20:E20)</f>
        <v>118459</v>
      </c>
      <c r="F21" s="993">
        <f>SUM(F20:F20)</f>
        <v>97856</v>
      </c>
      <c r="G21" s="993">
        <f>SUM(G20:G20)</f>
        <v>79269</v>
      </c>
      <c r="H21" s="993">
        <f>SUM(H20:H20)</f>
        <v>62639</v>
      </c>
    </row>
    <row r="22" spans="1:8" x14ac:dyDescent="0.25">
      <c r="A22" s="979" t="s">
        <v>901</v>
      </c>
      <c r="B22" s="994" t="s">
        <v>1058</v>
      </c>
      <c r="C22" s="981"/>
      <c r="D22" s="981"/>
      <c r="E22" s="989">
        <f>E17+E12</f>
        <v>1035126</v>
      </c>
      <c r="F22" s="989">
        <f>F17+F12</f>
        <v>840281</v>
      </c>
      <c r="G22" s="989">
        <f>G17+G12</f>
        <v>747452</v>
      </c>
      <c r="H22" s="989">
        <f>H17+H12</f>
        <v>656580</v>
      </c>
    </row>
    <row r="23" spans="1:8" x14ac:dyDescent="0.25">
      <c r="A23" s="979" t="s">
        <v>902</v>
      </c>
      <c r="B23" s="979" t="s">
        <v>1059</v>
      </c>
      <c r="C23" s="979"/>
      <c r="D23" s="979"/>
      <c r="E23" s="979"/>
      <c r="F23" s="979"/>
      <c r="G23" s="979"/>
      <c r="H23" s="979"/>
    </row>
    <row r="24" spans="1:8" ht="26.4" x14ac:dyDescent="0.25">
      <c r="A24" s="979" t="s">
        <v>917</v>
      </c>
      <c r="B24" s="980" t="s">
        <v>1052</v>
      </c>
      <c r="C24" s="981"/>
      <c r="D24" s="981"/>
      <c r="E24" s="982"/>
      <c r="F24" s="982"/>
      <c r="G24" s="982"/>
      <c r="H24" s="982"/>
    </row>
    <row r="25" spans="1:8" x14ac:dyDescent="0.25">
      <c r="A25" s="983" t="s">
        <v>1060</v>
      </c>
      <c r="B25" s="984"/>
      <c r="C25" s="985"/>
      <c r="D25" s="985"/>
      <c r="E25" s="985"/>
      <c r="F25" s="985"/>
      <c r="G25" s="985"/>
      <c r="H25" s="985"/>
    </row>
    <row r="26" spans="1:8" x14ac:dyDescent="0.25">
      <c r="A26" s="979" t="s">
        <v>1061</v>
      </c>
      <c r="B26" s="986" t="s">
        <v>1053</v>
      </c>
      <c r="C26" s="982"/>
      <c r="D26" s="982"/>
      <c r="E26" s="982"/>
      <c r="F26" s="982"/>
      <c r="G26" s="982"/>
      <c r="H26" s="982"/>
    </row>
    <row r="27" spans="1:8" x14ac:dyDescent="0.25">
      <c r="A27" s="979" t="s">
        <v>1062</v>
      </c>
      <c r="B27" s="987"/>
      <c r="C27" s="982"/>
      <c r="D27" s="982"/>
      <c r="E27" s="982"/>
      <c r="F27" s="982"/>
      <c r="G27" s="982"/>
      <c r="H27" s="982"/>
    </row>
    <row r="28" spans="1:8" x14ac:dyDescent="0.25">
      <c r="A28" s="970" t="s">
        <v>1063</v>
      </c>
      <c r="B28" s="986" t="s">
        <v>1054</v>
      </c>
      <c r="C28" s="988"/>
      <c r="D28" s="988"/>
      <c r="E28" s="988"/>
      <c r="F28" s="988"/>
      <c r="G28" s="988"/>
      <c r="H28" s="988"/>
    </row>
    <row r="29" spans="1:8" ht="26.4" x14ac:dyDescent="0.25">
      <c r="A29" s="979" t="s">
        <v>1064</v>
      </c>
      <c r="B29" s="980" t="s">
        <v>1055</v>
      </c>
      <c r="C29" s="981"/>
      <c r="D29" s="981"/>
      <c r="E29" s="989"/>
      <c r="F29" s="989"/>
      <c r="G29" s="989"/>
      <c r="H29" s="989"/>
    </row>
    <row r="30" spans="1:8" x14ac:dyDescent="0.25">
      <c r="A30" s="983" t="s">
        <v>1065</v>
      </c>
      <c r="B30" s="985"/>
      <c r="C30" s="985"/>
      <c r="D30" s="985"/>
      <c r="E30" s="990"/>
      <c r="F30" s="990"/>
      <c r="G30" s="990"/>
      <c r="H30" s="990"/>
    </row>
    <row r="31" spans="1:8" x14ac:dyDescent="0.25">
      <c r="A31" s="979" t="s">
        <v>1066</v>
      </c>
      <c r="B31" s="982"/>
      <c r="C31" s="982"/>
      <c r="D31" s="982"/>
      <c r="E31" s="991"/>
      <c r="F31" s="991"/>
      <c r="G31" s="991"/>
      <c r="H31" s="991"/>
    </row>
    <row r="32" spans="1:8" x14ac:dyDescent="0.25">
      <c r="A32" s="979" t="s">
        <v>1067</v>
      </c>
      <c r="B32" s="982"/>
      <c r="C32" s="982"/>
      <c r="D32" s="982"/>
      <c r="E32" s="991"/>
      <c r="F32" s="991"/>
      <c r="G32" s="991"/>
      <c r="H32" s="991"/>
    </row>
    <row r="33" spans="1:8" x14ac:dyDescent="0.25">
      <c r="A33" s="979" t="s">
        <v>1068</v>
      </c>
      <c r="B33" s="986" t="s">
        <v>1053</v>
      </c>
      <c r="C33" s="982"/>
      <c r="D33" s="982"/>
      <c r="E33" s="991"/>
      <c r="F33" s="991"/>
      <c r="G33" s="991"/>
      <c r="H33" s="991"/>
    </row>
    <row r="34" spans="1:8" x14ac:dyDescent="0.25">
      <c r="A34" s="979" t="s">
        <v>1069</v>
      </c>
      <c r="B34" s="982"/>
      <c r="C34" s="982"/>
      <c r="D34" s="982"/>
      <c r="E34" s="991"/>
      <c r="F34" s="991"/>
      <c r="G34" s="991"/>
      <c r="H34" s="991"/>
    </row>
    <row r="35" spans="1:8" x14ac:dyDescent="0.25">
      <c r="A35" s="979" t="s">
        <v>1070</v>
      </c>
      <c r="B35" s="982"/>
      <c r="C35" s="982"/>
      <c r="D35" s="982"/>
      <c r="E35" s="991"/>
      <c r="F35" s="991"/>
      <c r="G35" s="991"/>
      <c r="H35" s="991"/>
    </row>
    <row r="36" spans="1:8" x14ac:dyDescent="0.25">
      <c r="A36" s="979" t="s">
        <v>1071</v>
      </c>
      <c r="B36" s="995"/>
      <c r="C36" s="982"/>
      <c r="D36" s="982"/>
      <c r="E36" s="991"/>
      <c r="F36" s="991"/>
      <c r="G36" s="991"/>
      <c r="H36" s="991"/>
    </row>
    <row r="37" spans="1:8" x14ac:dyDescent="0.25">
      <c r="A37" s="970" t="s">
        <v>1072</v>
      </c>
      <c r="B37" s="992" t="s">
        <v>1054</v>
      </c>
      <c r="C37" s="988"/>
      <c r="D37" s="988"/>
      <c r="E37" s="996"/>
      <c r="F37" s="996"/>
      <c r="G37" s="996"/>
      <c r="H37" s="996"/>
    </row>
    <row r="38" spans="1:8" x14ac:dyDescent="0.25">
      <c r="A38" s="979" t="s">
        <v>1073</v>
      </c>
      <c r="B38" s="994" t="s">
        <v>1074</v>
      </c>
      <c r="C38" s="981"/>
      <c r="D38" s="981"/>
      <c r="E38" s="989"/>
      <c r="F38" s="989"/>
      <c r="G38" s="989"/>
      <c r="H38" s="989"/>
    </row>
    <row r="39" spans="1:8" x14ac:dyDescent="0.25">
      <c r="A39" s="997" t="s">
        <v>1075</v>
      </c>
      <c r="B39" s="994" t="s">
        <v>1076</v>
      </c>
      <c r="C39" s="987"/>
      <c r="D39" s="987"/>
      <c r="E39" s="998">
        <f>E22+E38</f>
        <v>1035126</v>
      </c>
      <c r="F39" s="998">
        <f>F22+F38</f>
        <v>840281</v>
      </c>
      <c r="G39" s="998">
        <f>G22+G38</f>
        <v>747452</v>
      </c>
      <c r="H39" s="998">
        <f>H22+H38</f>
        <v>656580</v>
      </c>
    </row>
  </sheetData>
  <sheetProtection selectLockedCells="1" selectUnlockedCells="1"/>
  <mergeCells count="3">
    <mergeCell ref="A3:H3"/>
    <mergeCell ref="A4:H4"/>
    <mergeCell ref="E7:H7"/>
  </mergeCells>
  <pageMargins left="0.70866141732283472" right="0.70866141732283472" top="0.74803149606299213" bottom="0.74803149606299213" header="0.31496062992125984" footer="0.51181102362204722"/>
  <pageSetup paperSize="9" scale="87" firstPageNumber="0" orientation="portrait" horizontalDpi="300" verticalDpi="300" r:id="rId1"/>
  <headerFooter alignWithMargins="0">
    <oddHeader>&amp;C11. melléklet
a 8/2016. (II.26.) rendelethez&amp;R
&amp;P. oldal
ezer forint</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4:F30"/>
  <sheetViews>
    <sheetView view="pageLayout" zoomScaleNormal="100" zoomScaleSheetLayoutView="100" workbookViewId="0">
      <selection activeCell="F41" sqref="F41"/>
    </sheetView>
  </sheetViews>
  <sheetFormatPr defaultRowHeight="13.2" x14ac:dyDescent="0.25"/>
  <cols>
    <col min="1" max="1" width="9.109375" style="874"/>
    <col min="2" max="2" width="25.44140625" style="874" customWidth="1"/>
    <col min="3" max="3" width="20.88671875" style="874" customWidth="1"/>
    <col min="4" max="4" width="17.33203125" style="874" bestFit="1" customWidth="1"/>
    <col min="5" max="5" width="13.88671875" style="874" bestFit="1" customWidth="1"/>
    <col min="6" max="257" width="9.109375" style="874"/>
    <col min="258" max="258" width="25.44140625" style="874" customWidth="1"/>
    <col min="259" max="259" width="20.88671875" style="874" customWidth="1"/>
    <col min="260" max="260" width="17.33203125" style="874" bestFit="1" customWidth="1"/>
    <col min="261" max="261" width="13.88671875" style="874" bestFit="1" customWidth="1"/>
    <col min="262" max="513" width="9.109375" style="874"/>
    <col min="514" max="514" width="25.44140625" style="874" customWidth="1"/>
    <col min="515" max="515" width="20.88671875" style="874" customWidth="1"/>
    <col min="516" max="516" width="17.33203125" style="874" bestFit="1" customWidth="1"/>
    <col min="517" max="517" width="13.88671875" style="874" bestFit="1" customWidth="1"/>
    <col min="518" max="769" width="9.109375" style="874"/>
    <col min="770" max="770" width="25.44140625" style="874" customWidth="1"/>
    <col min="771" max="771" width="20.88671875" style="874" customWidth="1"/>
    <col min="772" max="772" width="17.33203125" style="874" bestFit="1" customWidth="1"/>
    <col min="773" max="773" width="13.88671875" style="874" bestFit="1" customWidth="1"/>
    <col min="774" max="1025" width="9.109375" style="874"/>
    <col min="1026" max="1026" width="25.44140625" style="874" customWidth="1"/>
    <col min="1027" max="1027" width="20.88671875" style="874" customWidth="1"/>
    <col min="1028" max="1028" width="17.33203125" style="874" bestFit="1" customWidth="1"/>
    <col min="1029" max="1029" width="13.88671875" style="874" bestFit="1" customWidth="1"/>
    <col min="1030" max="1281" width="9.109375" style="874"/>
    <col min="1282" max="1282" width="25.44140625" style="874" customWidth="1"/>
    <col min="1283" max="1283" width="20.88671875" style="874" customWidth="1"/>
    <col min="1284" max="1284" width="17.33203125" style="874" bestFit="1" customWidth="1"/>
    <col min="1285" max="1285" width="13.88671875" style="874" bestFit="1" customWidth="1"/>
    <col min="1286" max="1537" width="9.109375" style="874"/>
    <col min="1538" max="1538" width="25.44140625" style="874" customWidth="1"/>
    <col min="1539" max="1539" width="20.88671875" style="874" customWidth="1"/>
    <col min="1540" max="1540" width="17.33203125" style="874" bestFit="1" customWidth="1"/>
    <col min="1541" max="1541" width="13.88671875" style="874" bestFit="1" customWidth="1"/>
    <col min="1542" max="1793" width="9.109375" style="874"/>
    <col min="1794" max="1794" width="25.44140625" style="874" customWidth="1"/>
    <col min="1795" max="1795" width="20.88671875" style="874" customWidth="1"/>
    <col min="1796" max="1796" width="17.33203125" style="874" bestFit="1" customWidth="1"/>
    <col min="1797" max="1797" width="13.88671875" style="874" bestFit="1" customWidth="1"/>
    <col min="1798" max="2049" width="9.109375" style="874"/>
    <col min="2050" max="2050" width="25.44140625" style="874" customWidth="1"/>
    <col min="2051" max="2051" width="20.88671875" style="874" customWidth="1"/>
    <col min="2052" max="2052" width="17.33203125" style="874" bestFit="1" customWidth="1"/>
    <col min="2053" max="2053" width="13.88671875" style="874" bestFit="1" customWidth="1"/>
    <col min="2054" max="2305" width="9.109375" style="874"/>
    <col min="2306" max="2306" width="25.44140625" style="874" customWidth="1"/>
    <col min="2307" max="2307" width="20.88671875" style="874" customWidth="1"/>
    <col min="2308" max="2308" width="17.33203125" style="874" bestFit="1" customWidth="1"/>
    <col min="2309" max="2309" width="13.88671875" style="874" bestFit="1" customWidth="1"/>
    <col min="2310" max="2561" width="9.109375" style="874"/>
    <col min="2562" max="2562" width="25.44140625" style="874" customWidth="1"/>
    <col min="2563" max="2563" width="20.88671875" style="874" customWidth="1"/>
    <col min="2564" max="2564" width="17.33203125" style="874" bestFit="1" customWidth="1"/>
    <col min="2565" max="2565" width="13.88671875" style="874" bestFit="1" customWidth="1"/>
    <col min="2566" max="2817" width="9.109375" style="874"/>
    <col min="2818" max="2818" width="25.44140625" style="874" customWidth="1"/>
    <col min="2819" max="2819" width="20.88671875" style="874" customWidth="1"/>
    <col min="2820" max="2820" width="17.33203125" style="874" bestFit="1" customWidth="1"/>
    <col min="2821" max="2821" width="13.88671875" style="874" bestFit="1" customWidth="1"/>
    <col min="2822" max="3073" width="9.109375" style="874"/>
    <col min="3074" max="3074" width="25.44140625" style="874" customWidth="1"/>
    <col min="3075" max="3075" width="20.88671875" style="874" customWidth="1"/>
    <col min="3076" max="3076" width="17.33203125" style="874" bestFit="1" customWidth="1"/>
    <col min="3077" max="3077" width="13.88671875" style="874" bestFit="1" customWidth="1"/>
    <col min="3078" max="3329" width="9.109375" style="874"/>
    <col min="3330" max="3330" width="25.44140625" style="874" customWidth="1"/>
    <col min="3331" max="3331" width="20.88671875" style="874" customWidth="1"/>
    <col min="3332" max="3332" width="17.33203125" style="874" bestFit="1" customWidth="1"/>
    <col min="3333" max="3333" width="13.88671875" style="874" bestFit="1" customWidth="1"/>
    <col min="3334" max="3585" width="9.109375" style="874"/>
    <col min="3586" max="3586" width="25.44140625" style="874" customWidth="1"/>
    <col min="3587" max="3587" width="20.88671875" style="874" customWidth="1"/>
    <col min="3588" max="3588" width="17.33203125" style="874" bestFit="1" customWidth="1"/>
    <col min="3589" max="3589" width="13.88671875" style="874" bestFit="1" customWidth="1"/>
    <col min="3590" max="3841" width="9.109375" style="874"/>
    <col min="3842" max="3842" width="25.44140625" style="874" customWidth="1"/>
    <col min="3843" max="3843" width="20.88671875" style="874" customWidth="1"/>
    <col min="3844" max="3844" width="17.33203125" style="874" bestFit="1" customWidth="1"/>
    <col min="3845" max="3845" width="13.88671875" style="874" bestFit="1" customWidth="1"/>
    <col min="3846" max="4097" width="9.109375" style="874"/>
    <col min="4098" max="4098" width="25.44140625" style="874" customWidth="1"/>
    <col min="4099" max="4099" width="20.88671875" style="874" customWidth="1"/>
    <col min="4100" max="4100" width="17.33203125" style="874" bestFit="1" customWidth="1"/>
    <col min="4101" max="4101" width="13.88671875" style="874" bestFit="1" customWidth="1"/>
    <col min="4102" max="4353" width="9.109375" style="874"/>
    <col min="4354" max="4354" width="25.44140625" style="874" customWidth="1"/>
    <col min="4355" max="4355" width="20.88671875" style="874" customWidth="1"/>
    <col min="4356" max="4356" width="17.33203125" style="874" bestFit="1" customWidth="1"/>
    <col min="4357" max="4357" width="13.88671875" style="874" bestFit="1" customWidth="1"/>
    <col min="4358" max="4609" width="9.109375" style="874"/>
    <col min="4610" max="4610" width="25.44140625" style="874" customWidth="1"/>
    <col min="4611" max="4611" width="20.88671875" style="874" customWidth="1"/>
    <col min="4612" max="4612" width="17.33203125" style="874" bestFit="1" customWidth="1"/>
    <col min="4613" max="4613" width="13.88671875" style="874" bestFit="1" customWidth="1"/>
    <col min="4614" max="4865" width="9.109375" style="874"/>
    <col min="4866" max="4866" width="25.44140625" style="874" customWidth="1"/>
    <col min="4867" max="4867" width="20.88671875" style="874" customWidth="1"/>
    <col min="4868" max="4868" width="17.33203125" style="874" bestFit="1" customWidth="1"/>
    <col min="4869" max="4869" width="13.88671875" style="874" bestFit="1" customWidth="1"/>
    <col min="4870" max="5121" width="9.109375" style="874"/>
    <col min="5122" max="5122" width="25.44140625" style="874" customWidth="1"/>
    <col min="5123" max="5123" width="20.88671875" style="874" customWidth="1"/>
    <col min="5124" max="5124" width="17.33203125" style="874" bestFit="1" customWidth="1"/>
    <col min="5125" max="5125" width="13.88671875" style="874" bestFit="1" customWidth="1"/>
    <col min="5126" max="5377" width="9.109375" style="874"/>
    <col min="5378" max="5378" width="25.44140625" style="874" customWidth="1"/>
    <col min="5379" max="5379" width="20.88671875" style="874" customWidth="1"/>
    <col min="5380" max="5380" width="17.33203125" style="874" bestFit="1" customWidth="1"/>
    <col min="5381" max="5381" width="13.88671875" style="874" bestFit="1" customWidth="1"/>
    <col min="5382" max="5633" width="9.109375" style="874"/>
    <col min="5634" max="5634" width="25.44140625" style="874" customWidth="1"/>
    <col min="5635" max="5635" width="20.88671875" style="874" customWidth="1"/>
    <col min="5636" max="5636" width="17.33203125" style="874" bestFit="1" customWidth="1"/>
    <col min="5637" max="5637" width="13.88671875" style="874" bestFit="1" customWidth="1"/>
    <col min="5638" max="5889" width="9.109375" style="874"/>
    <col min="5890" max="5890" width="25.44140625" style="874" customWidth="1"/>
    <col min="5891" max="5891" width="20.88671875" style="874" customWidth="1"/>
    <col min="5892" max="5892" width="17.33203125" style="874" bestFit="1" customWidth="1"/>
    <col min="5893" max="5893" width="13.88671875" style="874" bestFit="1" customWidth="1"/>
    <col min="5894" max="6145" width="9.109375" style="874"/>
    <col min="6146" max="6146" width="25.44140625" style="874" customWidth="1"/>
    <col min="6147" max="6147" width="20.88671875" style="874" customWidth="1"/>
    <col min="6148" max="6148" width="17.33203125" style="874" bestFit="1" customWidth="1"/>
    <col min="6149" max="6149" width="13.88671875" style="874" bestFit="1" customWidth="1"/>
    <col min="6150" max="6401" width="9.109375" style="874"/>
    <col min="6402" max="6402" width="25.44140625" style="874" customWidth="1"/>
    <col min="6403" max="6403" width="20.88671875" style="874" customWidth="1"/>
    <col min="6404" max="6404" width="17.33203125" style="874" bestFit="1" customWidth="1"/>
    <col min="6405" max="6405" width="13.88671875" style="874" bestFit="1" customWidth="1"/>
    <col min="6406" max="6657" width="9.109375" style="874"/>
    <col min="6658" max="6658" width="25.44140625" style="874" customWidth="1"/>
    <col min="6659" max="6659" width="20.88671875" style="874" customWidth="1"/>
    <col min="6660" max="6660" width="17.33203125" style="874" bestFit="1" customWidth="1"/>
    <col min="6661" max="6661" width="13.88671875" style="874" bestFit="1" customWidth="1"/>
    <col min="6662" max="6913" width="9.109375" style="874"/>
    <col min="6914" max="6914" width="25.44140625" style="874" customWidth="1"/>
    <col min="6915" max="6915" width="20.88671875" style="874" customWidth="1"/>
    <col min="6916" max="6916" width="17.33203125" style="874" bestFit="1" customWidth="1"/>
    <col min="6917" max="6917" width="13.88671875" style="874" bestFit="1" customWidth="1"/>
    <col min="6918" max="7169" width="9.109375" style="874"/>
    <col min="7170" max="7170" width="25.44140625" style="874" customWidth="1"/>
    <col min="7171" max="7171" width="20.88671875" style="874" customWidth="1"/>
    <col min="7172" max="7172" width="17.33203125" style="874" bestFit="1" customWidth="1"/>
    <col min="7173" max="7173" width="13.88671875" style="874" bestFit="1" customWidth="1"/>
    <col min="7174" max="7425" width="9.109375" style="874"/>
    <col min="7426" max="7426" width="25.44140625" style="874" customWidth="1"/>
    <col min="7427" max="7427" width="20.88671875" style="874" customWidth="1"/>
    <col min="7428" max="7428" width="17.33203125" style="874" bestFit="1" customWidth="1"/>
    <col min="7429" max="7429" width="13.88671875" style="874" bestFit="1" customWidth="1"/>
    <col min="7430" max="7681" width="9.109375" style="874"/>
    <col min="7682" max="7682" width="25.44140625" style="874" customWidth="1"/>
    <col min="7683" max="7683" width="20.88671875" style="874" customWidth="1"/>
    <col min="7684" max="7684" width="17.33203125" style="874" bestFit="1" customWidth="1"/>
    <col min="7685" max="7685" width="13.88671875" style="874" bestFit="1" customWidth="1"/>
    <col min="7686" max="7937" width="9.109375" style="874"/>
    <col min="7938" max="7938" width="25.44140625" style="874" customWidth="1"/>
    <col min="7939" max="7939" width="20.88671875" style="874" customWidth="1"/>
    <col min="7940" max="7940" width="17.33203125" style="874" bestFit="1" customWidth="1"/>
    <col min="7941" max="7941" width="13.88671875" style="874" bestFit="1" customWidth="1"/>
    <col min="7942" max="8193" width="9.109375" style="874"/>
    <col min="8194" max="8194" width="25.44140625" style="874" customWidth="1"/>
    <col min="8195" max="8195" width="20.88671875" style="874" customWidth="1"/>
    <col min="8196" max="8196" width="17.33203125" style="874" bestFit="1" customWidth="1"/>
    <col min="8197" max="8197" width="13.88671875" style="874" bestFit="1" customWidth="1"/>
    <col min="8198" max="8449" width="9.109375" style="874"/>
    <col min="8450" max="8450" width="25.44140625" style="874" customWidth="1"/>
    <col min="8451" max="8451" width="20.88671875" style="874" customWidth="1"/>
    <col min="8452" max="8452" width="17.33203125" style="874" bestFit="1" customWidth="1"/>
    <col min="8453" max="8453" width="13.88671875" style="874" bestFit="1" customWidth="1"/>
    <col min="8454" max="8705" width="9.109375" style="874"/>
    <col min="8706" max="8706" width="25.44140625" style="874" customWidth="1"/>
    <col min="8707" max="8707" width="20.88671875" style="874" customWidth="1"/>
    <col min="8708" max="8708" width="17.33203125" style="874" bestFit="1" customWidth="1"/>
    <col min="8709" max="8709" width="13.88671875" style="874" bestFit="1" customWidth="1"/>
    <col min="8710" max="8961" width="9.109375" style="874"/>
    <col min="8962" max="8962" width="25.44140625" style="874" customWidth="1"/>
    <col min="8963" max="8963" width="20.88671875" style="874" customWidth="1"/>
    <col min="8964" max="8964" width="17.33203125" style="874" bestFit="1" customWidth="1"/>
    <col min="8965" max="8965" width="13.88671875" style="874" bestFit="1" customWidth="1"/>
    <col min="8966" max="9217" width="9.109375" style="874"/>
    <col min="9218" max="9218" width="25.44140625" style="874" customWidth="1"/>
    <col min="9219" max="9219" width="20.88671875" style="874" customWidth="1"/>
    <col min="9220" max="9220" width="17.33203125" style="874" bestFit="1" customWidth="1"/>
    <col min="9221" max="9221" width="13.88671875" style="874" bestFit="1" customWidth="1"/>
    <col min="9222" max="9473" width="9.109375" style="874"/>
    <col min="9474" max="9474" width="25.44140625" style="874" customWidth="1"/>
    <col min="9475" max="9475" width="20.88671875" style="874" customWidth="1"/>
    <col min="9476" max="9476" width="17.33203125" style="874" bestFit="1" customWidth="1"/>
    <col min="9477" max="9477" width="13.88671875" style="874" bestFit="1" customWidth="1"/>
    <col min="9478" max="9729" width="9.109375" style="874"/>
    <col min="9730" max="9730" width="25.44140625" style="874" customWidth="1"/>
    <col min="9731" max="9731" width="20.88671875" style="874" customWidth="1"/>
    <col min="9732" max="9732" width="17.33203125" style="874" bestFit="1" customWidth="1"/>
    <col min="9733" max="9733" width="13.88671875" style="874" bestFit="1" customWidth="1"/>
    <col min="9734" max="9985" width="9.109375" style="874"/>
    <col min="9986" max="9986" width="25.44140625" style="874" customWidth="1"/>
    <col min="9987" max="9987" width="20.88671875" style="874" customWidth="1"/>
    <col min="9988" max="9988" width="17.33203125" style="874" bestFit="1" customWidth="1"/>
    <col min="9989" max="9989" width="13.88671875" style="874" bestFit="1" customWidth="1"/>
    <col min="9990" max="10241" width="9.109375" style="874"/>
    <col min="10242" max="10242" width="25.44140625" style="874" customWidth="1"/>
    <col min="10243" max="10243" width="20.88671875" style="874" customWidth="1"/>
    <col min="10244" max="10244" width="17.33203125" style="874" bestFit="1" customWidth="1"/>
    <col min="10245" max="10245" width="13.88671875" style="874" bestFit="1" customWidth="1"/>
    <col min="10246" max="10497" width="9.109375" style="874"/>
    <col min="10498" max="10498" width="25.44140625" style="874" customWidth="1"/>
    <col min="10499" max="10499" width="20.88671875" style="874" customWidth="1"/>
    <col min="10500" max="10500" width="17.33203125" style="874" bestFit="1" customWidth="1"/>
    <col min="10501" max="10501" width="13.88671875" style="874" bestFit="1" customWidth="1"/>
    <col min="10502" max="10753" width="9.109375" style="874"/>
    <col min="10754" max="10754" width="25.44140625" style="874" customWidth="1"/>
    <col min="10755" max="10755" width="20.88671875" style="874" customWidth="1"/>
    <col min="10756" max="10756" width="17.33203125" style="874" bestFit="1" customWidth="1"/>
    <col min="10757" max="10757" width="13.88671875" style="874" bestFit="1" customWidth="1"/>
    <col min="10758" max="11009" width="9.109375" style="874"/>
    <col min="11010" max="11010" width="25.44140625" style="874" customWidth="1"/>
    <col min="11011" max="11011" width="20.88671875" style="874" customWidth="1"/>
    <col min="11012" max="11012" width="17.33203125" style="874" bestFit="1" customWidth="1"/>
    <col min="11013" max="11013" width="13.88671875" style="874" bestFit="1" customWidth="1"/>
    <col min="11014" max="11265" width="9.109375" style="874"/>
    <col min="11266" max="11266" width="25.44140625" style="874" customWidth="1"/>
    <col min="11267" max="11267" width="20.88671875" style="874" customWidth="1"/>
    <col min="11268" max="11268" width="17.33203125" style="874" bestFit="1" customWidth="1"/>
    <col min="11269" max="11269" width="13.88671875" style="874" bestFit="1" customWidth="1"/>
    <col min="11270" max="11521" width="9.109375" style="874"/>
    <col min="11522" max="11522" width="25.44140625" style="874" customWidth="1"/>
    <col min="11523" max="11523" width="20.88671875" style="874" customWidth="1"/>
    <col min="11524" max="11524" width="17.33203125" style="874" bestFit="1" customWidth="1"/>
    <col min="11525" max="11525" width="13.88671875" style="874" bestFit="1" customWidth="1"/>
    <col min="11526" max="11777" width="9.109375" style="874"/>
    <col min="11778" max="11778" width="25.44140625" style="874" customWidth="1"/>
    <col min="11779" max="11779" width="20.88671875" style="874" customWidth="1"/>
    <col min="11780" max="11780" width="17.33203125" style="874" bestFit="1" customWidth="1"/>
    <col min="11781" max="11781" width="13.88671875" style="874" bestFit="1" customWidth="1"/>
    <col min="11782" max="12033" width="9.109375" style="874"/>
    <col min="12034" max="12034" width="25.44140625" style="874" customWidth="1"/>
    <col min="12035" max="12035" width="20.88671875" style="874" customWidth="1"/>
    <col min="12036" max="12036" width="17.33203125" style="874" bestFit="1" customWidth="1"/>
    <col min="12037" max="12037" width="13.88671875" style="874" bestFit="1" customWidth="1"/>
    <col min="12038" max="12289" width="9.109375" style="874"/>
    <col min="12290" max="12290" width="25.44140625" style="874" customWidth="1"/>
    <col min="12291" max="12291" width="20.88671875" style="874" customWidth="1"/>
    <col min="12292" max="12292" width="17.33203125" style="874" bestFit="1" customWidth="1"/>
    <col min="12293" max="12293" width="13.88671875" style="874" bestFit="1" customWidth="1"/>
    <col min="12294" max="12545" width="9.109375" style="874"/>
    <col min="12546" max="12546" width="25.44140625" style="874" customWidth="1"/>
    <col min="12547" max="12547" width="20.88671875" style="874" customWidth="1"/>
    <col min="12548" max="12548" width="17.33203125" style="874" bestFit="1" customWidth="1"/>
    <col min="12549" max="12549" width="13.88671875" style="874" bestFit="1" customWidth="1"/>
    <col min="12550" max="12801" width="9.109375" style="874"/>
    <col min="12802" max="12802" width="25.44140625" style="874" customWidth="1"/>
    <col min="12803" max="12803" width="20.88671875" style="874" customWidth="1"/>
    <col min="12804" max="12804" width="17.33203125" style="874" bestFit="1" customWidth="1"/>
    <col min="12805" max="12805" width="13.88671875" style="874" bestFit="1" customWidth="1"/>
    <col min="12806" max="13057" width="9.109375" style="874"/>
    <col min="13058" max="13058" width="25.44140625" style="874" customWidth="1"/>
    <col min="13059" max="13059" width="20.88671875" style="874" customWidth="1"/>
    <col min="13060" max="13060" width="17.33203125" style="874" bestFit="1" customWidth="1"/>
    <col min="13061" max="13061" width="13.88671875" style="874" bestFit="1" customWidth="1"/>
    <col min="13062" max="13313" width="9.109375" style="874"/>
    <col min="13314" max="13314" width="25.44140625" style="874" customWidth="1"/>
    <col min="13315" max="13315" width="20.88671875" style="874" customWidth="1"/>
    <col min="13316" max="13316" width="17.33203125" style="874" bestFit="1" customWidth="1"/>
    <col min="13317" max="13317" width="13.88671875" style="874" bestFit="1" customWidth="1"/>
    <col min="13318" max="13569" width="9.109375" style="874"/>
    <col min="13570" max="13570" width="25.44140625" style="874" customWidth="1"/>
    <col min="13571" max="13571" width="20.88671875" style="874" customWidth="1"/>
    <col min="13572" max="13572" width="17.33203125" style="874" bestFit="1" customWidth="1"/>
    <col min="13573" max="13573" width="13.88671875" style="874" bestFit="1" customWidth="1"/>
    <col min="13574" max="13825" width="9.109375" style="874"/>
    <col min="13826" max="13826" width="25.44140625" style="874" customWidth="1"/>
    <col min="13827" max="13827" width="20.88671875" style="874" customWidth="1"/>
    <col min="13828" max="13828" width="17.33203125" style="874" bestFit="1" customWidth="1"/>
    <col min="13829" max="13829" width="13.88671875" style="874" bestFit="1" customWidth="1"/>
    <col min="13830" max="14081" width="9.109375" style="874"/>
    <col min="14082" max="14082" width="25.44140625" style="874" customWidth="1"/>
    <col min="14083" max="14083" width="20.88671875" style="874" customWidth="1"/>
    <col min="14084" max="14084" width="17.33203125" style="874" bestFit="1" customWidth="1"/>
    <col min="14085" max="14085" width="13.88671875" style="874" bestFit="1" customWidth="1"/>
    <col min="14086" max="14337" width="9.109375" style="874"/>
    <col min="14338" max="14338" width="25.44140625" style="874" customWidth="1"/>
    <col min="14339" max="14339" width="20.88671875" style="874" customWidth="1"/>
    <col min="14340" max="14340" width="17.33203125" style="874" bestFit="1" customWidth="1"/>
    <col min="14341" max="14341" width="13.88671875" style="874" bestFit="1" customWidth="1"/>
    <col min="14342" max="14593" width="9.109375" style="874"/>
    <col min="14594" max="14594" width="25.44140625" style="874" customWidth="1"/>
    <col min="14595" max="14595" width="20.88671875" style="874" customWidth="1"/>
    <col min="14596" max="14596" width="17.33203125" style="874" bestFit="1" customWidth="1"/>
    <col min="14597" max="14597" width="13.88671875" style="874" bestFit="1" customWidth="1"/>
    <col min="14598" max="14849" width="9.109375" style="874"/>
    <col min="14850" max="14850" width="25.44140625" style="874" customWidth="1"/>
    <col min="14851" max="14851" width="20.88671875" style="874" customWidth="1"/>
    <col min="14852" max="14852" width="17.33203125" style="874" bestFit="1" customWidth="1"/>
    <col min="14853" max="14853" width="13.88671875" style="874" bestFit="1" customWidth="1"/>
    <col min="14854" max="15105" width="9.109375" style="874"/>
    <col min="15106" max="15106" width="25.44140625" style="874" customWidth="1"/>
    <col min="15107" max="15107" width="20.88671875" style="874" customWidth="1"/>
    <col min="15108" max="15108" width="17.33203125" style="874" bestFit="1" customWidth="1"/>
    <col min="15109" max="15109" width="13.88671875" style="874" bestFit="1" customWidth="1"/>
    <col min="15110" max="15361" width="9.109375" style="874"/>
    <col min="15362" max="15362" width="25.44140625" style="874" customWidth="1"/>
    <col min="15363" max="15363" width="20.88671875" style="874" customWidth="1"/>
    <col min="15364" max="15364" width="17.33203125" style="874" bestFit="1" customWidth="1"/>
    <col min="15365" max="15365" width="13.88671875" style="874" bestFit="1" customWidth="1"/>
    <col min="15366" max="15617" width="9.109375" style="874"/>
    <col min="15618" max="15618" width="25.44140625" style="874" customWidth="1"/>
    <col min="15619" max="15619" width="20.88671875" style="874" customWidth="1"/>
    <col min="15620" max="15620" width="17.33203125" style="874" bestFit="1" customWidth="1"/>
    <col min="15621" max="15621" width="13.88671875" style="874" bestFit="1" customWidth="1"/>
    <col min="15622" max="15873" width="9.109375" style="874"/>
    <col min="15874" max="15874" width="25.44140625" style="874" customWidth="1"/>
    <col min="15875" max="15875" width="20.88671875" style="874" customWidth="1"/>
    <col min="15876" max="15876" width="17.33203125" style="874" bestFit="1" customWidth="1"/>
    <col min="15877" max="15877" width="13.88671875" style="874" bestFit="1" customWidth="1"/>
    <col min="15878" max="16129" width="9.109375" style="874"/>
    <col min="16130" max="16130" width="25.44140625" style="874" customWidth="1"/>
    <col min="16131" max="16131" width="20.88671875" style="874" customWidth="1"/>
    <col min="16132" max="16132" width="17.33203125" style="874" bestFit="1" customWidth="1"/>
    <col min="16133" max="16133" width="13.88671875" style="874" bestFit="1" customWidth="1"/>
    <col min="16134" max="16384" width="9.109375" style="874"/>
  </cols>
  <sheetData>
    <row r="4" spans="1:5" x14ac:dyDescent="0.25">
      <c r="A4" s="1461" t="s">
        <v>965</v>
      </c>
      <c r="B4" s="1461"/>
      <c r="C4" s="1461"/>
      <c r="D4" s="1461"/>
      <c r="E4" s="1461"/>
    </row>
    <row r="5" spans="1:5" x14ac:dyDescent="0.25">
      <c r="A5" s="1461" t="s">
        <v>966</v>
      </c>
      <c r="B5" s="1461"/>
      <c r="C5" s="1461"/>
      <c r="D5" s="1461"/>
      <c r="E5" s="1461"/>
    </row>
    <row r="6" spans="1:5" ht="13.8" thickBot="1" x14ac:dyDescent="0.3"/>
    <row r="7" spans="1:5" x14ac:dyDescent="0.25">
      <c r="A7" s="875" t="s">
        <v>207</v>
      </c>
      <c r="B7" s="876" t="s">
        <v>967</v>
      </c>
      <c r="C7" s="876" t="s">
        <v>968</v>
      </c>
      <c r="D7" s="876" t="s">
        <v>969</v>
      </c>
      <c r="E7" s="877" t="s">
        <v>970</v>
      </c>
    </row>
    <row r="8" spans="1:5" x14ac:dyDescent="0.25">
      <c r="A8" s="878"/>
      <c r="B8" s="879"/>
      <c r="C8" s="880" t="s">
        <v>971</v>
      </c>
      <c r="D8" s="881" t="s">
        <v>972</v>
      </c>
      <c r="E8" s="882" t="s">
        <v>973</v>
      </c>
    </row>
    <row r="9" spans="1:5" x14ac:dyDescent="0.25">
      <c r="A9" s="878"/>
      <c r="B9" s="879"/>
      <c r="C9" s="879"/>
      <c r="D9" s="881" t="s">
        <v>974</v>
      </c>
      <c r="E9" s="882" t="s">
        <v>975</v>
      </c>
    </row>
    <row r="10" spans="1:5" ht="13.8" thickBot="1" x14ac:dyDescent="0.3">
      <c r="A10" s="883" t="s">
        <v>891</v>
      </c>
      <c r="B10" s="884" t="s">
        <v>892</v>
      </c>
      <c r="C10" s="884" t="s">
        <v>893</v>
      </c>
      <c r="D10" s="884" t="s">
        <v>894</v>
      </c>
      <c r="E10" s="885" t="s">
        <v>895</v>
      </c>
    </row>
    <row r="11" spans="1:5" ht="65.25" customHeight="1" x14ac:dyDescent="0.25">
      <c r="A11" s="886" t="s">
        <v>892</v>
      </c>
      <c r="B11" s="887" t="s">
        <v>976</v>
      </c>
      <c r="C11" s="888"/>
      <c r="D11" s="889">
        <f>SUM(D12:D13)</f>
        <v>35614</v>
      </c>
      <c r="E11" s="890">
        <f>SUM(E12:E17)</f>
        <v>0</v>
      </c>
    </row>
    <row r="12" spans="1:5" x14ac:dyDescent="0.25">
      <c r="A12" s="891"/>
      <c r="B12" s="892"/>
      <c r="C12" s="892" t="s">
        <v>977</v>
      </c>
      <c r="D12" s="893">
        <v>3056</v>
      </c>
      <c r="E12" s="894">
        <v>0</v>
      </c>
    </row>
    <row r="13" spans="1:5" x14ac:dyDescent="0.25">
      <c r="A13" s="891"/>
      <c r="B13" s="892"/>
      <c r="C13" s="892" t="s">
        <v>978</v>
      </c>
      <c r="D13" s="893">
        <f>SUM(D14:D18)</f>
        <v>32558</v>
      </c>
      <c r="E13" s="893">
        <f>SUM(E14:E18)</f>
        <v>0</v>
      </c>
    </row>
    <row r="14" spans="1:5" x14ac:dyDescent="0.25">
      <c r="A14" s="891"/>
      <c r="B14" s="892"/>
      <c r="C14" s="892" t="s">
        <v>979</v>
      </c>
      <c r="D14" s="893">
        <v>894</v>
      </c>
      <c r="E14" s="894">
        <v>0</v>
      </c>
    </row>
    <row r="15" spans="1:5" x14ac:dyDescent="0.25">
      <c r="A15" s="891"/>
      <c r="B15" s="892"/>
      <c r="C15" s="892" t="s">
        <v>980</v>
      </c>
      <c r="D15" s="893">
        <v>14957</v>
      </c>
      <c r="E15" s="894">
        <v>0</v>
      </c>
    </row>
    <row r="16" spans="1:5" x14ac:dyDescent="0.25">
      <c r="A16" s="891"/>
      <c r="B16" s="892"/>
      <c r="C16" s="892" t="s">
        <v>981</v>
      </c>
      <c r="D16" s="893">
        <v>13525</v>
      </c>
      <c r="E16" s="894">
        <v>0</v>
      </c>
    </row>
    <row r="17" spans="1:6" x14ac:dyDescent="0.25">
      <c r="A17" s="891"/>
      <c r="B17" s="892"/>
      <c r="C17" s="892" t="s">
        <v>982</v>
      </c>
      <c r="D17" s="893"/>
      <c r="E17" s="894">
        <v>0</v>
      </c>
    </row>
    <row r="18" spans="1:6" x14ac:dyDescent="0.25">
      <c r="A18" s="891"/>
      <c r="B18" s="892"/>
      <c r="C18" s="892" t="s">
        <v>983</v>
      </c>
      <c r="D18" s="893">
        <v>3182</v>
      </c>
      <c r="E18" s="894">
        <v>0</v>
      </c>
    </row>
    <row r="19" spans="1:6" ht="69" customHeight="1" x14ac:dyDescent="0.25">
      <c r="A19" s="895" t="s">
        <v>893</v>
      </c>
      <c r="B19" s="896" t="s">
        <v>984</v>
      </c>
      <c r="C19" s="892"/>
      <c r="D19" s="893"/>
      <c r="E19" s="894">
        <v>0</v>
      </c>
    </row>
    <row r="20" spans="1:6" ht="55.5" customHeight="1" x14ac:dyDescent="0.25">
      <c r="A20" s="895"/>
      <c r="B20" s="897" t="s">
        <v>985</v>
      </c>
      <c r="C20" s="898"/>
      <c r="D20" s="899">
        <f>SUM(D21:D27)</f>
        <v>1993111</v>
      </c>
      <c r="E20" s="899">
        <f>SUM(E21:E27)</f>
        <v>481211</v>
      </c>
      <c r="F20" s="899">
        <f>SUM(F21:F27)</f>
        <v>1511900</v>
      </c>
    </row>
    <row r="21" spans="1:6" x14ac:dyDescent="0.25">
      <c r="A21" s="895"/>
      <c r="B21" s="900"/>
      <c r="C21" s="901" t="s">
        <v>986</v>
      </c>
      <c r="D21" s="893">
        <f t="shared" ref="D21:D28" si="0">F21+E21</f>
        <v>569629</v>
      </c>
      <c r="E21" s="894">
        <v>193629</v>
      </c>
      <c r="F21" s="902">
        <v>376000</v>
      </c>
    </row>
    <row r="22" spans="1:6" x14ac:dyDescent="0.25">
      <c r="A22" s="895"/>
      <c r="B22" s="900"/>
      <c r="C22" s="901" t="s">
        <v>987</v>
      </c>
      <c r="D22" s="893">
        <f t="shared" si="0"/>
        <v>788595</v>
      </c>
      <c r="E22" s="894">
        <v>48595</v>
      </c>
      <c r="F22" s="902">
        <v>740000</v>
      </c>
    </row>
    <row r="23" spans="1:6" ht="16.5" customHeight="1" x14ac:dyDescent="0.25">
      <c r="A23" s="895"/>
      <c r="B23" s="900"/>
      <c r="C23" s="903" t="s">
        <v>988</v>
      </c>
      <c r="D23" s="893">
        <f t="shared" si="0"/>
        <v>405991</v>
      </c>
      <c r="E23" s="894">
        <v>90991</v>
      </c>
      <c r="F23" s="902">
        <v>315000</v>
      </c>
    </row>
    <row r="24" spans="1:6" ht="16.5" customHeight="1" x14ac:dyDescent="0.25">
      <c r="A24" s="895"/>
      <c r="B24" s="900"/>
      <c r="C24" s="903" t="s">
        <v>989</v>
      </c>
      <c r="D24" s="893">
        <f t="shared" si="0"/>
        <v>29181</v>
      </c>
      <c r="E24" s="894">
        <v>2181</v>
      </c>
      <c r="F24" s="902">
        <v>27000</v>
      </c>
    </row>
    <row r="25" spans="1:6" ht="16.5" customHeight="1" x14ac:dyDescent="0.25">
      <c r="A25" s="895"/>
      <c r="B25" s="900"/>
      <c r="C25" s="903" t="s">
        <v>990</v>
      </c>
      <c r="D25" s="893">
        <f t="shared" si="0"/>
        <v>900</v>
      </c>
      <c r="E25" s="894">
        <v>0</v>
      </c>
      <c r="F25" s="904">
        <v>900</v>
      </c>
    </row>
    <row r="26" spans="1:6" x14ac:dyDescent="0.25">
      <c r="A26" s="895"/>
      <c r="B26" s="900"/>
      <c r="C26" s="901" t="s">
        <v>991</v>
      </c>
      <c r="D26" s="893">
        <f t="shared" si="0"/>
        <v>59728</v>
      </c>
      <c r="E26" s="894">
        <v>9728</v>
      </c>
      <c r="F26" s="904">
        <v>50000</v>
      </c>
    </row>
    <row r="27" spans="1:6" x14ac:dyDescent="0.25">
      <c r="A27" s="895"/>
      <c r="B27" s="900"/>
      <c r="C27" s="901" t="s">
        <v>992</v>
      </c>
      <c r="D27" s="893">
        <f t="shared" si="0"/>
        <v>139087</v>
      </c>
      <c r="E27" s="894">
        <v>136087</v>
      </c>
      <c r="F27" s="904">
        <v>3000</v>
      </c>
    </row>
    <row r="28" spans="1:6" ht="66" x14ac:dyDescent="0.25">
      <c r="A28" s="895" t="s">
        <v>894</v>
      </c>
      <c r="B28" s="896" t="s">
        <v>993</v>
      </c>
      <c r="C28" s="892"/>
      <c r="D28" s="893">
        <f t="shared" si="0"/>
        <v>276857</v>
      </c>
      <c r="E28" s="894">
        <v>14815</v>
      </c>
      <c r="F28" s="904">
        <f>249342+12700</f>
        <v>262042</v>
      </c>
    </row>
    <row r="29" spans="1:6" ht="40.200000000000003" thickBot="1" x14ac:dyDescent="0.3">
      <c r="A29" s="905" t="s">
        <v>895</v>
      </c>
      <c r="B29" s="906" t="s">
        <v>994</v>
      </c>
      <c r="C29" s="907"/>
      <c r="D29" s="908">
        <f>F29+E29+G29</f>
        <v>94735</v>
      </c>
      <c r="E29" s="909">
        <v>0</v>
      </c>
      <c r="F29" s="904">
        <f>93465+1270</f>
        <v>94735</v>
      </c>
    </row>
    <row r="30" spans="1:6" ht="13.8" thickBot="1" x14ac:dyDescent="0.3">
      <c r="A30" s="910"/>
      <c r="B30" s="911" t="s">
        <v>995</v>
      </c>
      <c r="C30" s="911"/>
      <c r="D30" s="912">
        <f>D29+D28+D19+D20+D11</f>
        <v>2400317</v>
      </c>
      <c r="E30" s="913">
        <f>E29+E28+E19+E20+E11</f>
        <v>496026</v>
      </c>
    </row>
  </sheetData>
  <mergeCells count="2">
    <mergeCell ref="A4:E4"/>
    <mergeCell ref="A5:E5"/>
  </mergeCells>
  <pageMargins left="0.75" right="0.75" top="1" bottom="1" header="0.5" footer="0.5"/>
  <pageSetup paperSize="9" scale="91" orientation="portrait" r:id="rId1"/>
  <headerFooter alignWithMargins="0">
    <oddHeader>&amp;C12. melléklet
a 8/2016. (II.26.) rendelethez&amp;R
&amp;P. oldal
ezer forint</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F42"/>
  <sheetViews>
    <sheetView view="pageLayout" zoomScaleNormal="100" workbookViewId="0">
      <selection activeCell="D2" sqref="D2"/>
    </sheetView>
  </sheetViews>
  <sheetFormatPr defaultRowHeight="13.2" x14ac:dyDescent="0.25"/>
  <cols>
    <col min="1" max="1" width="35.88671875" style="914" customWidth="1"/>
    <col min="2" max="2" width="13.6640625" style="934" customWidth="1"/>
    <col min="3" max="3" width="14.5546875" style="914" customWidth="1"/>
    <col min="4" max="4" width="12.33203125" style="914" customWidth="1"/>
    <col min="5" max="5" width="17.88671875" style="914" customWidth="1"/>
    <col min="6" max="6" width="15.33203125" style="914" customWidth="1"/>
    <col min="7" max="7" width="13.5546875" style="914" customWidth="1"/>
    <col min="8" max="8" width="20.6640625" style="914" customWidth="1"/>
    <col min="9" max="9" width="18" style="914" customWidth="1"/>
    <col min="10" max="256" width="9.109375" style="914"/>
    <col min="257" max="257" width="35.88671875" style="914" customWidth="1"/>
    <col min="258" max="258" width="13.6640625" style="914" customWidth="1"/>
    <col min="259" max="259" width="14.5546875" style="914" customWidth="1"/>
    <col min="260" max="260" width="12.33203125" style="914" customWidth="1"/>
    <col min="261" max="261" width="17.88671875" style="914" customWidth="1"/>
    <col min="262" max="262" width="15.33203125" style="914" customWidth="1"/>
    <col min="263" max="263" width="13.5546875" style="914" customWidth="1"/>
    <col min="264" max="264" width="20.6640625" style="914" customWidth="1"/>
    <col min="265" max="265" width="18" style="914" customWidth="1"/>
    <col min="266" max="512" width="9.109375" style="914"/>
    <col min="513" max="513" width="35.88671875" style="914" customWidth="1"/>
    <col min="514" max="514" width="13.6640625" style="914" customWidth="1"/>
    <col min="515" max="515" width="14.5546875" style="914" customWidth="1"/>
    <col min="516" max="516" width="12.33203125" style="914" customWidth="1"/>
    <col min="517" max="517" width="17.88671875" style="914" customWidth="1"/>
    <col min="518" max="518" width="15.33203125" style="914" customWidth="1"/>
    <col min="519" max="519" width="13.5546875" style="914" customWidth="1"/>
    <col min="520" max="520" width="20.6640625" style="914" customWidth="1"/>
    <col min="521" max="521" width="18" style="914" customWidth="1"/>
    <col min="522" max="768" width="9.109375" style="914"/>
    <col min="769" max="769" width="35.88671875" style="914" customWidth="1"/>
    <col min="770" max="770" width="13.6640625" style="914" customWidth="1"/>
    <col min="771" max="771" width="14.5546875" style="914" customWidth="1"/>
    <col min="772" max="772" width="12.33203125" style="914" customWidth="1"/>
    <col min="773" max="773" width="17.88671875" style="914" customWidth="1"/>
    <col min="774" max="774" width="15.33203125" style="914" customWidth="1"/>
    <col min="775" max="775" width="13.5546875" style="914" customWidth="1"/>
    <col min="776" max="776" width="20.6640625" style="914" customWidth="1"/>
    <col min="777" max="777" width="18" style="914" customWidth="1"/>
    <col min="778" max="1024" width="9.109375" style="914"/>
    <col min="1025" max="1025" width="35.88671875" style="914" customWidth="1"/>
    <col min="1026" max="1026" width="13.6640625" style="914" customWidth="1"/>
    <col min="1027" max="1027" width="14.5546875" style="914" customWidth="1"/>
    <col min="1028" max="1028" width="12.33203125" style="914" customWidth="1"/>
    <col min="1029" max="1029" width="17.88671875" style="914" customWidth="1"/>
    <col min="1030" max="1030" width="15.33203125" style="914" customWidth="1"/>
    <col min="1031" max="1031" width="13.5546875" style="914" customWidth="1"/>
    <col min="1032" max="1032" width="20.6640625" style="914" customWidth="1"/>
    <col min="1033" max="1033" width="18" style="914" customWidth="1"/>
    <col min="1034" max="1280" width="9.109375" style="914"/>
    <col min="1281" max="1281" width="35.88671875" style="914" customWidth="1"/>
    <col min="1282" max="1282" width="13.6640625" style="914" customWidth="1"/>
    <col min="1283" max="1283" width="14.5546875" style="914" customWidth="1"/>
    <col min="1284" max="1284" width="12.33203125" style="914" customWidth="1"/>
    <col min="1285" max="1285" width="17.88671875" style="914" customWidth="1"/>
    <col min="1286" max="1286" width="15.33203125" style="914" customWidth="1"/>
    <col min="1287" max="1287" width="13.5546875" style="914" customWidth="1"/>
    <col min="1288" max="1288" width="20.6640625" style="914" customWidth="1"/>
    <col min="1289" max="1289" width="18" style="914" customWidth="1"/>
    <col min="1290" max="1536" width="9.109375" style="914"/>
    <col min="1537" max="1537" width="35.88671875" style="914" customWidth="1"/>
    <col min="1538" max="1538" width="13.6640625" style="914" customWidth="1"/>
    <col min="1539" max="1539" width="14.5546875" style="914" customWidth="1"/>
    <col min="1540" max="1540" width="12.33203125" style="914" customWidth="1"/>
    <col min="1541" max="1541" width="17.88671875" style="914" customWidth="1"/>
    <col min="1542" max="1542" width="15.33203125" style="914" customWidth="1"/>
    <col min="1543" max="1543" width="13.5546875" style="914" customWidth="1"/>
    <col min="1544" max="1544" width="20.6640625" style="914" customWidth="1"/>
    <col min="1545" max="1545" width="18" style="914" customWidth="1"/>
    <col min="1546" max="1792" width="9.109375" style="914"/>
    <col min="1793" max="1793" width="35.88671875" style="914" customWidth="1"/>
    <col min="1794" max="1794" width="13.6640625" style="914" customWidth="1"/>
    <col min="1795" max="1795" width="14.5546875" style="914" customWidth="1"/>
    <col min="1796" max="1796" width="12.33203125" style="914" customWidth="1"/>
    <col min="1797" max="1797" width="17.88671875" style="914" customWidth="1"/>
    <col min="1798" max="1798" width="15.33203125" style="914" customWidth="1"/>
    <col min="1799" max="1799" width="13.5546875" style="914" customWidth="1"/>
    <col min="1800" max="1800" width="20.6640625" style="914" customWidth="1"/>
    <col min="1801" max="1801" width="18" style="914" customWidth="1"/>
    <col min="1802" max="2048" width="9.109375" style="914"/>
    <col min="2049" max="2049" width="35.88671875" style="914" customWidth="1"/>
    <col min="2050" max="2050" width="13.6640625" style="914" customWidth="1"/>
    <col min="2051" max="2051" width="14.5546875" style="914" customWidth="1"/>
    <col min="2052" max="2052" width="12.33203125" style="914" customWidth="1"/>
    <col min="2053" max="2053" width="17.88671875" style="914" customWidth="1"/>
    <col min="2054" max="2054" width="15.33203125" style="914" customWidth="1"/>
    <col min="2055" max="2055" width="13.5546875" style="914" customWidth="1"/>
    <col min="2056" max="2056" width="20.6640625" style="914" customWidth="1"/>
    <col min="2057" max="2057" width="18" style="914" customWidth="1"/>
    <col min="2058" max="2304" width="9.109375" style="914"/>
    <col min="2305" max="2305" width="35.88671875" style="914" customWidth="1"/>
    <col min="2306" max="2306" width="13.6640625" style="914" customWidth="1"/>
    <col min="2307" max="2307" width="14.5546875" style="914" customWidth="1"/>
    <col min="2308" max="2308" width="12.33203125" style="914" customWidth="1"/>
    <col min="2309" max="2309" width="17.88671875" style="914" customWidth="1"/>
    <col min="2310" max="2310" width="15.33203125" style="914" customWidth="1"/>
    <col min="2311" max="2311" width="13.5546875" style="914" customWidth="1"/>
    <col min="2312" max="2312" width="20.6640625" style="914" customWidth="1"/>
    <col min="2313" max="2313" width="18" style="914" customWidth="1"/>
    <col min="2314" max="2560" width="9.109375" style="914"/>
    <col min="2561" max="2561" width="35.88671875" style="914" customWidth="1"/>
    <col min="2562" max="2562" width="13.6640625" style="914" customWidth="1"/>
    <col min="2563" max="2563" width="14.5546875" style="914" customWidth="1"/>
    <col min="2564" max="2564" width="12.33203125" style="914" customWidth="1"/>
    <col min="2565" max="2565" width="17.88671875" style="914" customWidth="1"/>
    <col min="2566" max="2566" width="15.33203125" style="914" customWidth="1"/>
    <col min="2567" max="2567" width="13.5546875" style="914" customWidth="1"/>
    <col min="2568" max="2568" width="20.6640625" style="914" customWidth="1"/>
    <col min="2569" max="2569" width="18" style="914" customWidth="1"/>
    <col min="2570" max="2816" width="9.109375" style="914"/>
    <col min="2817" max="2817" width="35.88671875" style="914" customWidth="1"/>
    <col min="2818" max="2818" width="13.6640625" style="914" customWidth="1"/>
    <col min="2819" max="2819" width="14.5546875" style="914" customWidth="1"/>
    <col min="2820" max="2820" width="12.33203125" style="914" customWidth="1"/>
    <col min="2821" max="2821" width="17.88671875" style="914" customWidth="1"/>
    <col min="2822" max="2822" width="15.33203125" style="914" customWidth="1"/>
    <col min="2823" max="2823" width="13.5546875" style="914" customWidth="1"/>
    <col min="2824" max="2824" width="20.6640625" style="914" customWidth="1"/>
    <col min="2825" max="2825" width="18" style="914" customWidth="1"/>
    <col min="2826" max="3072" width="9.109375" style="914"/>
    <col min="3073" max="3073" width="35.88671875" style="914" customWidth="1"/>
    <col min="3074" max="3074" width="13.6640625" style="914" customWidth="1"/>
    <col min="3075" max="3075" width="14.5546875" style="914" customWidth="1"/>
    <col min="3076" max="3076" width="12.33203125" style="914" customWidth="1"/>
    <col min="3077" max="3077" width="17.88671875" style="914" customWidth="1"/>
    <col min="3078" max="3078" width="15.33203125" style="914" customWidth="1"/>
    <col min="3079" max="3079" width="13.5546875" style="914" customWidth="1"/>
    <col min="3080" max="3080" width="20.6640625" style="914" customWidth="1"/>
    <col min="3081" max="3081" width="18" style="914" customWidth="1"/>
    <col min="3082" max="3328" width="9.109375" style="914"/>
    <col min="3329" max="3329" width="35.88671875" style="914" customWidth="1"/>
    <col min="3330" max="3330" width="13.6640625" style="914" customWidth="1"/>
    <col min="3331" max="3331" width="14.5546875" style="914" customWidth="1"/>
    <col min="3332" max="3332" width="12.33203125" style="914" customWidth="1"/>
    <col min="3333" max="3333" width="17.88671875" style="914" customWidth="1"/>
    <col min="3334" max="3334" width="15.33203125" style="914" customWidth="1"/>
    <col min="3335" max="3335" width="13.5546875" style="914" customWidth="1"/>
    <col min="3336" max="3336" width="20.6640625" style="914" customWidth="1"/>
    <col min="3337" max="3337" width="18" style="914" customWidth="1"/>
    <col min="3338" max="3584" width="9.109375" style="914"/>
    <col min="3585" max="3585" width="35.88671875" style="914" customWidth="1"/>
    <col min="3586" max="3586" width="13.6640625" style="914" customWidth="1"/>
    <col min="3587" max="3587" width="14.5546875" style="914" customWidth="1"/>
    <col min="3588" max="3588" width="12.33203125" style="914" customWidth="1"/>
    <col min="3589" max="3589" width="17.88671875" style="914" customWidth="1"/>
    <col min="3590" max="3590" width="15.33203125" style="914" customWidth="1"/>
    <col min="3591" max="3591" width="13.5546875" style="914" customWidth="1"/>
    <col min="3592" max="3592" width="20.6640625" style="914" customWidth="1"/>
    <col min="3593" max="3593" width="18" style="914" customWidth="1"/>
    <col min="3594" max="3840" width="9.109375" style="914"/>
    <col min="3841" max="3841" width="35.88671875" style="914" customWidth="1"/>
    <col min="3842" max="3842" width="13.6640625" style="914" customWidth="1"/>
    <col min="3843" max="3843" width="14.5546875" style="914" customWidth="1"/>
    <col min="3844" max="3844" width="12.33203125" style="914" customWidth="1"/>
    <col min="3845" max="3845" width="17.88671875" style="914" customWidth="1"/>
    <col min="3846" max="3846" width="15.33203125" style="914" customWidth="1"/>
    <col min="3847" max="3847" width="13.5546875" style="914" customWidth="1"/>
    <col min="3848" max="3848" width="20.6640625" style="914" customWidth="1"/>
    <col min="3849" max="3849" width="18" style="914" customWidth="1"/>
    <col min="3850" max="4096" width="9.109375" style="914"/>
    <col min="4097" max="4097" width="35.88671875" style="914" customWidth="1"/>
    <col min="4098" max="4098" width="13.6640625" style="914" customWidth="1"/>
    <col min="4099" max="4099" width="14.5546875" style="914" customWidth="1"/>
    <col min="4100" max="4100" width="12.33203125" style="914" customWidth="1"/>
    <col min="4101" max="4101" width="17.88671875" style="914" customWidth="1"/>
    <col min="4102" max="4102" width="15.33203125" style="914" customWidth="1"/>
    <col min="4103" max="4103" width="13.5546875" style="914" customWidth="1"/>
    <col min="4104" max="4104" width="20.6640625" style="914" customWidth="1"/>
    <col min="4105" max="4105" width="18" style="914" customWidth="1"/>
    <col min="4106" max="4352" width="9.109375" style="914"/>
    <col min="4353" max="4353" width="35.88671875" style="914" customWidth="1"/>
    <col min="4354" max="4354" width="13.6640625" style="914" customWidth="1"/>
    <col min="4355" max="4355" width="14.5546875" style="914" customWidth="1"/>
    <col min="4356" max="4356" width="12.33203125" style="914" customWidth="1"/>
    <col min="4357" max="4357" width="17.88671875" style="914" customWidth="1"/>
    <col min="4358" max="4358" width="15.33203125" style="914" customWidth="1"/>
    <col min="4359" max="4359" width="13.5546875" style="914" customWidth="1"/>
    <col min="4360" max="4360" width="20.6640625" style="914" customWidth="1"/>
    <col min="4361" max="4361" width="18" style="914" customWidth="1"/>
    <col min="4362" max="4608" width="9.109375" style="914"/>
    <col min="4609" max="4609" width="35.88671875" style="914" customWidth="1"/>
    <col min="4610" max="4610" width="13.6640625" style="914" customWidth="1"/>
    <col min="4611" max="4611" width="14.5546875" style="914" customWidth="1"/>
    <col min="4612" max="4612" width="12.33203125" style="914" customWidth="1"/>
    <col min="4613" max="4613" width="17.88671875" style="914" customWidth="1"/>
    <col min="4614" max="4614" width="15.33203125" style="914" customWidth="1"/>
    <col min="4615" max="4615" width="13.5546875" style="914" customWidth="1"/>
    <col min="4616" max="4616" width="20.6640625" style="914" customWidth="1"/>
    <col min="4617" max="4617" width="18" style="914" customWidth="1"/>
    <col min="4618" max="4864" width="9.109375" style="914"/>
    <col min="4865" max="4865" width="35.88671875" style="914" customWidth="1"/>
    <col min="4866" max="4866" width="13.6640625" style="914" customWidth="1"/>
    <col min="4867" max="4867" width="14.5546875" style="914" customWidth="1"/>
    <col min="4868" max="4868" width="12.33203125" style="914" customWidth="1"/>
    <col min="4869" max="4869" width="17.88671875" style="914" customWidth="1"/>
    <col min="4870" max="4870" width="15.33203125" style="914" customWidth="1"/>
    <col min="4871" max="4871" width="13.5546875" style="914" customWidth="1"/>
    <col min="4872" max="4872" width="20.6640625" style="914" customWidth="1"/>
    <col min="4873" max="4873" width="18" style="914" customWidth="1"/>
    <col min="4874" max="5120" width="9.109375" style="914"/>
    <col min="5121" max="5121" width="35.88671875" style="914" customWidth="1"/>
    <col min="5122" max="5122" width="13.6640625" style="914" customWidth="1"/>
    <col min="5123" max="5123" width="14.5546875" style="914" customWidth="1"/>
    <col min="5124" max="5124" width="12.33203125" style="914" customWidth="1"/>
    <col min="5125" max="5125" width="17.88671875" style="914" customWidth="1"/>
    <col min="5126" max="5126" width="15.33203125" style="914" customWidth="1"/>
    <col min="5127" max="5127" width="13.5546875" style="914" customWidth="1"/>
    <col min="5128" max="5128" width="20.6640625" style="914" customWidth="1"/>
    <col min="5129" max="5129" width="18" style="914" customWidth="1"/>
    <col min="5130" max="5376" width="9.109375" style="914"/>
    <col min="5377" max="5377" width="35.88671875" style="914" customWidth="1"/>
    <col min="5378" max="5378" width="13.6640625" style="914" customWidth="1"/>
    <col min="5379" max="5379" width="14.5546875" style="914" customWidth="1"/>
    <col min="5380" max="5380" width="12.33203125" style="914" customWidth="1"/>
    <col min="5381" max="5381" width="17.88671875" style="914" customWidth="1"/>
    <col min="5382" max="5382" width="15.33203125" style="914" customWidth="1"/>
    <col min="5383" max="5383" width="13.5546875" style="914" customWidth="1"/>
    <col min="5384" max="5384" width="20.6640625" style="914" customWidth="1"/>
    <col min="5385" max="5385" width="18" style="914" customWidth="1"/>
    <col min="5386" max="5632" width="9.109375" style="914"/>
    <col min="5633" max="5633" width="35.88671875" style="914" customWidth="1"/>
    <col min="5634" max="5634" width="13.6640625" style="914" customWidth="1"/>
    <col min="5635" max="5635" width="14.5546875" style="914" customWidth="1"/>
    <col min="5636" max="5636" width="12.33203125" style="914" customWidth="1"/>
    <col min="5637" max="5637" width="17.88671875" style="914" customWidth="1"/>
    <col min="5638" max="5638" width="15.33203125" style="914" customWidth="1"/>
    <col min="5639" max="5639" width="13.5546875" style="914" customWidth="1"/>
    <col min="5640" max="5640" width="20.6640625" style="914" customWidth="1"/>
    <col min="5641" max="5641" width="18" style="914" customWidth="1"/>
    <col min="5642" max="5888" width="9.109375" style="914"/>
    <col min="5889" max="5889" width="35.88671875" style="914" customWidth="1"/>
    <col min="5890" max="5890" width="13.6640625" style="914" customWidth="1"/>
    <col min="5891" max="5891" width="14.5546875" style="914" customWidth="1"/>
    <col min="5892" max="5892" width="12.33203125" style="914" customWidth="1"/>
    <col min="5893" max="5893" width="17.88671875" style="914" customWidth="1"/>
    <col min="5894" max="5894" width="15.33203125" style="914" customWidth="1"/>
    <col min="5895" max="5895" width="13.5546875" style="914" customWidth="1"/>
    <col min="5896" max="5896" width="20.6640625" style="914" customWidth="1"/>
    <col min="5897" max="5897" width="18" style="914" customWidth="1"/>
    <col min="5898" max="6144" width="9.109375" style="914"/>
    <col min="6145" max="6145" width="35.88671875" style="914" customWidth="1"/>
    <col min="6146" max="6146" width="13.6640625" style="914" customWidth="1"/>
    <col min="6147" max="6147" width="14.5546875" style="914" customWidth="1"/>
    <col min="6148" max="6148" width="12.33203125" style="914" customWidth="1"/>
    <col min="6149" max="6149" width="17.88671875" style="914" customWidth="1"/>
    <col min="6150" max="6150" width="15.33203125" style="914" customWidth="1"/>
    <col min="6151" max="6151" width="13.5546875" style="914" customWidth="1"/>
    <col min="6152" max="6152" width="20.6640625" style="914" customWidth="1"/>
    <col min="6153" max="6153" width="18" style="914" customWidth="1"/>
    <col min="6154" max="6400" width="9.109375" style="914"/>
    <col min="6401" max="6401" width="35.88671875" style="914" customWidth="1"/>
    <col min="6402" max="6402" width="13.6640625" style="914" customWidth="1"/>
    <col min="6403" max="6403" width="14.5546875" style="914" customWidth="1"/>
    <col min="6404" max="6404" width="12.33203125" style="914" customWidth="1"/>
    <col min="6405" max="6405" width="17.88671875" style="914" customWidth="1"/>
    <col min="6406" max="6406" width="15.33203125" style="914" customWidth="1"/>
    <col min="6407" max="6407" width="13.5546875" style="914" customWidth="1"/>
    <col min="6408" max="6408" width="20.6640625" style="914" customWidth="1"/>
    <col min="6409" max="6409" width="18" style="914" customWidth="1"/>
    <col min="6410" max="6656" width="9.109375" style="914"/>
    <col min="6657" max="6657" width="35.88671875" style="914" customWidth="1"/>
    <col min="6658" max="6658" width="13.6640625" style="914" customWidth="1"/>
    <col min="6659" max="6659" width="14.5546875" style="914" customWidth="1"/>
    <col min="6660" max="6660" width="12.33203125" style="914" customWidth="1"/>
    <col min="6661" max="6661" width="17.88671875" style="914" customWidth="1"/>
    <col min="6662" max="6662" width="15.33203125" style="914" customWidth="1"/>
    <col min="6663" max="6663" width="13.5546875" style="914" customWidth="1"/>
    <col min="6664" max="6664" width="20.6640625" style="914" customWidth="1"/>
    <col min="6665" max="6665" width="18" style="914" customWidth="1"/>
    <col min="6666" max="6912" width="9.109375" style="914"/>
    <col min="6913" max="6913" width="35.88671875" style="914" customWidth="1"/>
    <col min="6914" max="6914" width="13.6640625" style="914" customWidth="1"/>
    <col min="6915" max="6915" width="14.5546875" style="914" customWidth="1"/>
    <col min="6916" max="6916" width="12.33203125" style="914" customWidth="1"/>
    <col min="6917" max="6917" width="17.88671875" style="914" customWidth="1"/>
    <col min="6918" max="6918" width="15.33203125" style="914" customWidth="1"/>
    <col min="6919" max="6919" width="13.5546875" style="914" customWidth="1"/>
    <col min="6920" max="6920" width="20.6640625" style="914" customWidth="1"/>
    <col min="6921" max="6921" width="18" style="914" customWidth="1"/>
    <col min="6922" max="7168" width="9.109375" style="914"/>
    <col min="7169" max="7169" width="35.88671875" style="914" customWidth="1"/>
    <col min="7170" max="7170" width="13.6640625" style="914" customWidth="1"/>
    <col min="7171" max="7171" width="14.5546875" style="914" customWidth="1"/>
    <col min="7172" max="7172" width="12.33203125" style="914" customWidth="1"/>
    <col min="7173" max="7173" width="17.88671875" style="914" customWidth="1"/>
    <col min="7174" max="7174" width="15.33203125" style="914" customWidth="1"/>
    <col min="7175" max="7175" width="13.5546875" style="914" customWidth="1"/>
    <col min="7176" max="7176" width="20.6640625" style="914" customWidth="1"/>
    <col min="7177" max="7177" width="18" style="914" customWidth="1"/>
    <col min="7178" max="7424" width="9.109375" style="914"/>
    <col min="7425" max="7425" width="35.88671875" style="914" customWidth="1"/>
    <col min="7426" max="7426" width="13.6640625" style="914" customWidth="1"/>
    <col min="7427" max="7427" width="14.5546875" style="914" customWidth="1"/>
    <col min="7428" max="7428" width="12.33203125" style="914" customWidth="1"/>
    <col min="7429" max="7429" width="17.88671875" style="914" customWidth="1"/>
    <col min="7430" max="7430" width="15.33203125" style="914" customWidth="1"/>
    <col min="7431" max="7431" width="13.5546875" style="914" customWidth="1"/>
    <col min="7432" max="7432" width="20.6640625" style="914" customWidth="1"/>
    <col min="7433" max="7433" width="18" style="914" customWidth="1"/>
    <col min="7434" max="7680" width="9.109375" style="914"/>
    <col min="7681" max="7681" width="35.88671875" style="914" customWidth="1"/>
    <col min="7682" max="7682" width="13.6640625" style="914" customWidth="1"/>
    <col min="7683" max="7683" width="14.5546875" style="914" customWidth="1"/>
    <col min="7684" max="7684" width="12.33203125" style="914" customWidth="1"/>
    <col min="7685" max="7685" width="17.88671875" style="914" customWidth="1"/>
    <col min="7686" max="7686" width="15.33203125" style="914" customWidth="1"/>
    <col min="7687" max="7687" width="13.5546875" style="914" customWidth="1"/>
    <col min="7688" max="7688" width="20.6640625" style="914" customWidth="1"/>
    <col min="7689" max="7689" width="18" style="914" customWidth="1"/>
    <col min="7690" max="7936" width="9.109375" style="914"/>
    <col min="7937" max="7937" width="35.88671875" style="914" customWidth="1"/>
    <col min="7938" max="7938" width="13.6640625" style="914" customWidth="1"/>
    <col min="7939" max="7939" width="14.5546875" style="914" customWidth="1"/>
    <col min="7940" max="7940" width="12.33203125" style="914" customWidth="1"/>
    <col min="7941" max="7941" width="17.88671875" style="914" customWidth="1"/>
    <col min="7942" max="7942" width="15.33203125" style="914" customWidth="1"/>
    <col min="7943" max="7943" width="13.5546875" style="914" customWidth="1"/>
    <col min="7944" max="7944" width="20.6640625" style="914" customWidth="1"/>
    <col min="7945" max="7945" width="18" style="914" customWidth="1"/>
    <col min="7946" max="8192" width="9.109375" style="914"/>
    <col min="8193" max="8193" width="35.88671875" style="914" customWidth="1"/>
    <col min="8194" max="8194" width="13.6640625" style="914" customWidth="1"/>
    <col min="8195" max="8195" width="14.5546875" style="914" customWidth="1"/>
    <col min="8196" max="8196" width="12.33203125" style="914" customWidth="1"/>
    <col min="8197" max="8197" width="17.88671875" style="914" customWidth="1"/>
    <col min="8198" max="8198" width="15.33203125" style="914" customWidth="1"/>
    <col min="8199" max="8199" width="13.5546875" style="914" customWidth="1"/>
    <col min="8200" max="8200" width="20.6640625" style="914" customWidth="1"/>
    <col min="8201" max="8201" width="18" style="914" customWidth="1"/>
    <col min="8202" max="8448" width="9.109375" style="914"/>
    <col min="8449" max="8449" width="35.88671875" style="914" customWidth="1"/>
    <col min="8450" max="8450" width="13.6640625" style="914" customWidth="1"/>
    <col min="8451" max="8451" width="14.5546875" style="914" customWidth="1"/>
    <col min="8452" max="8452" width="12.33203125" style="914" customWidth="1"/>
    <col min="8453" max="8453" width="17.88671875" style="914" customWidth="1"/>
    <col min="8454" max="8454" width="15.33203125" style="914" customWidth="1"/>
    <col min="8455" max="8455" width="13.5546875" style="914" customWidth="1"/>
    <col min="8456" max="8456" width="20.6640625" style="914" customWidth="1"/>
    <col min="8457" max="8457" width="18" style="914" customWidth="1"/>
    <col min="8458" max="8704" width="9.109375" style="914"/>
    <col min="8705" max="8705" width="35.88671875" style="914" customWidth="1"/>
    <col min="8706" max="8706" width="13.6640625" style="914" customWidth="1"/>
    <col min="8707" max="8707" width="14.5546875" style="914" customWidth="1"/>
    <col min="8708" max="8708" width="12.33203125" style="914" customWidth="1"/>
    <col min="8709" max="8709" width="17.88671875" style="914" customWidth="1"/>
    <col min="8710" max="8710" width="15.33203125" style="914" customWidth="1"/>
    <col min="8711" max="8711" width="13.5546875" style="914" customWidth="1"/>
    <col min="8712" max="8712" width="20.6640625" style="914" customWidth="1"/>
    <col min="8713" max="8713" width="18" style="914" customWidth="1"/>
    <col min="8714" max="8960" width="9.109375" style="914"/>
    <col min="8961" max="8961" width="35.88671875" style="914" customWidth="1"/>
    <col min="8962" max="8962" width="13.6640625" style="914" customWidth="1"/>
    <col min="8963" max="8963" width="14.5546875" style="914" customWidth="1"/>
    <col min="8964" max="8964" width="12.33203125" style="914" customWidth="1"/>
    <col min="8965" max="8965" width="17.88671875" style="914" customWidth="1"/>
    <col min="8966" max="8966" width="15.33203125" style="914" customWidth="1"/>
    <col min="8967" max="8967" width="13.5546875" style="914" customWidth="1"/>
    <col min="8968" max="8968" width="20.6640625" style="914" customWidth="1"/>
    <col min="8969" max="8969" width="18" style="914" customWidth="1"/>
    <col min="8970" max="9216" width="9.109375" style="914"/>
    <col min="9217" max="9217" width="35.88671875" style="914" customWidth="1"/>
    <col min="9218" max="9218" width="13.6640625" style="914" customWidth="1"/>
    <col min="9219" max="9219" width="14.5546875" style="914" customWidth="1"/>
    <col min="9220" max="9220" width="12.33203125" style="914" customWidth="1"/>
    <col min="9221" max="9221" width="17.88671875" style="914" customWidth="1"/>
    <col min="9222" max="9222" width="15.33203125" style="914" customWidth="1"/>
    <col min="9223" max="9223" width="13.5546875" style="914" customWidth="1"/>
    <col min="9224" max="9224" width="20.6640625" style="914" customWidth="1"/>
    <col min="9225" max="9225" width="18" style="914" customWidth="1"/>
    <col min="9226" max="9472" width="9.109375" style="914"/>
    <col min="9473" max="9473" width="35.88671875" style="914" customWidth="1"/>
    <col min="9474" max="9474" width="13.6640625" style="914" customWidth="1"/>
    <col min="9475" max="9475" width="14.5546875" style="914" customWidth="1"/>
    <col min="9476" max="9476" width="12.33203125" style="914" customWidth="1"/>
    <col min="9477" max="9477" width="17.88671875" style="914" customWidth="1"/>
    <col min="9478" max="9478" width="15.33203125" style="914" customWidth="1"/>
    <col min="9479" max="9479" width="13.5546875" style="914" customWidth="1"/>
    <col min="9480" max="9480" width="20.6640625" style="914" customWidth="1"/>
    <col min="9481" max="9481" width="18" style="914" customWidth="1"/>
    <col min="9482" max="9728" width="9.109375" style="914"/>
    <col min="9729" max="9729" width="35.88671875" style="914" customWidth="1"/>
    <col min="9730" max="9730" width="13.6640625" style="914" customWidth="1"/>
    <col min="9731" max="9731" width="14.5546875" style="914" customWidth="1"/>
    <col min="9732" max="9732" width="12.33203125" style="914" customWidth="1"/>
    <col min="9733" max="9733" width="17.88671875" style="914" customWidth="1"/>
    <col min="9734" max="9734" width="15.33203125" style="914" customWidth="1"/>
    <col min="9735" max="9735" width="13.5546875" style="914" customWidth="1"/>
    <col min="9736" max="9736" width="20.6640625" style="914" customWidth="1"/>
    <col min="9737" max="9737" width="18" style="914" customWidth="1"/>
    <col min="9738" max="9984" width="9.109375" style="914"/>
    <col min="9985" max="9985" width="35.88671875" style="914" customWidth="1"/>
    <col min="9986" max="9986" width="13.6640625" style="914" customWidth="1"/>
    <col min="9987" max="9987" width="14.5546875" style="914" customWidth="1"/>
    <col min="9988" max="9988" width="12.33203125" style="914" customWidth="1"/>
    <col min="9989" max="9989" width="17.88671875" style="914" customWidth="1"/>
    <col min="9990" max="9990" width="15.33203125" style="914" customWidth="1"/>
    <col min="9991" max="9991" width="13.5546875" style="914" customWidth="1"/>
    <col min="9992" max="9992" width="20.6640625" style="914" customWidth="1"/>
    <col min="9993" max="9993" width="18" style="914" customWidth="1"/>
    <col min="9994" max="10240" width="9.109375" style="914"/>
    <col min="10241" max="10241" width="35.88671875" style="914" customWidth="1"/>
    <col min="10242" max="10242" width="13.6640625" style="914" customWidth="1"/>
    <col min="10243" max="10243" width="14.5546875" style="914" customWidth="1"/>
    <col min="10244" max="10244" width="12.33203125" style="914" customWidth="1"/>
    <col min="10245" max="10245" width="17.88671875" style="914" customWidth="1"/>
    <col min="10246" max="10246" width="15.33203125" style="914" customWidth="1"/>
    <col min="10247" max="10247" width="13.5546875" style="914" customWidth="1"/>
    <col min="10248" max="10248" width="20.6640625" style="914" customWidth="1"/>
    <col min="10249" max="10249" width="18" style="914" customWidth="1"/>
    <col min="10250" max="10496" width="9.109375" style="914"/>
    <col min="10497" max="10497" width="35.88671875" style="914" customWidth="1"/>
    <col min="10498" max="10498" width="13.6640625" style="914" customWidth="1"/>
    <col min="10499" max="10499" width="14.5546875" style="914" customWidth="1"/>
    <col min="10500" max="10500" width="12.33203125" style="914" customWidth="1"/>
    <col min="10501" max="10501" width="17.88671875" style="914" customWidth="1"/>
    <col min="10502" max="10502" width="15.33203125" style="914" customWidth="1"/>
    <col min="10503" max="10503" width="13.5546875" style="914" customWidth="1"/>
    <col min="10504" max="10504" width="20.6640625" style="914" customWidth="1"/>
    <col min="10505" max="10505" width="18" style="914" customWidth="1"/>
    <col min="10506" max="10752" width="9.109375" style="914"/>
    <col min="10753" max="10753" width="35.88671875" style="914" customWidth="1"/>
    <col min="10754" max="10754" width="13.6640625" style="914" customWidth="1"/>
    <col min="10755" max="10755" width="14.5546875" style="914" customWidth="1"/>
    <col min="10756" max="10756" width="12.33203125" style="914" customWidth="1"/>
    <col min="10757" max="10757" width="17.88671875" style="914" customWidth="1"/>
    <col min="10758" max="10758" width="15.33203125" style="914" customWidth="1"/>
    <col min="10759" max="10759" width="13.5546875" style="914" customWidth="1"/>
    <col min="10760" max="10760" width="20.6640625" style="914" customWidth="1"/>
    <col min="10761" max="10761" width="18" style="914" customWidth="1"/>
    <col min="10762" max="11008" width="9.109375" style="914"/>
    <col min="11009" max="11009" width="35.88671875" style="914" customWidth="1"/>
    <col min="11010" max="11010" width="13.6640625" style="914" customWidth="1"/>
    <col min="11011" max="11011" width="14.5546875" style="914" customWidth="1"/>
    <col min="11012" max="11012" width="12.33203125" style="914" customWidth="1"/>
    <col min="11013" max="11013" width="17.88671875" style="914" customWidth="1"/>
    <col min="11014" max="11014" width="15.33203125" style="914" customWidth="1"/>
    <col min="11015" max="11015" width="13.5546875" style="914" customWidth="1"/>
    <col min="11016" max="11016" width="20.6640625" style="914" customWidth="1"/>
    <col min="11017" max="11017" width="18" style="914" customWidth="1"/>
    <col min="11018" max="11264" width="9.109375" style="914"/>
    <col min="11265" max="11265" width="35.88671875" style="914" customWidth="1"/>
    <col min="11266" max="11266" width="13.6640625" style="914" customWidth="1"/>
    <col min="11267" max="11267" width="14.5546875" style="914" customWidth="1"/>
    <col min="11268" max="11268" width="12.33203125" style="914" customWidth="1"/>
    <col min="11269" max="11269" width="17.88671875" style="914" customWidth="1"/>
    <col min="11270" max="11270" width="15.33203125" style="914" customWidth="1"/>
    <col min="11271" max="11271" width="13.5546875" style="914" customWidth="1"/>
    <col min="11272" max="11272" width="20.6640625" style="914" customWidth="1"/>
    <col min="11273" max="11273" width="18" style="914" customWidth="1"/>
    <col min="11274" max="11520" width="9.109375" style="914"/>
    <col min="11521" max="11521" width="35.88671875" style="914" customWidth="1"/>
    <col min="11522" max="11522" width="13.6640625" style="914" customWidth="1"/>
    <col min="11523" max="11523" width="14.5546875" style="914" customWidth="1"/>
    <col min="11524" max="11524" width="12.33203125" style="914" customWidth="1"/>
    <col min="11525" max="11525" width="17.88671875" style="914" customWidth="1"/>
    <col min="11526" max="11526" width="15.33203125" style="914" customWidth="1"/>
    <col min="11527" max="11527" width="13.5546875" style="914" customWidth="1"/>
    <col min="11528" max="11528" width="20.6640625" style="914" customWidth="1"/>
    <col min="11529" max="11529" width="18" style="914" customWidth="1"/>
    <col min="11530" max="11776" width="9.109375" style="914"/>
    <col min="11777" max="11777" width="35.88671875" style="914" customWidth="1"/>
    <col min="11778" max="11778" width="13.6640625" style="914" customWidth="1"/>
    <col min="11779" max="11779" width="14.5546875" style="914" customWidth="1"/>
    <col min="11780" max="11780" width="12.33203125" style="914" customWidth="1"/>
    <col min="11781" max="11781" width="17.88671875" style="914" customWidth="1"/>
    <col min="11782" max="11782" width="15.33203125" style="914" customWidth="1"/>
    <col min="11783" max="11783" width="13.5546875" style="914" customWidth="1"/>
    <col min="11784" max="11784" width="20.6640625" style="914" customWidth="1"/>
    <col min="11785" max="11785" width="18" style="914" customWidth="1"/>
    <col min="11786" max="12032" width="9.109375" style="914"/>
    <col min="12033" max="12033" width="35.88671875" style="914" customWidth="1"/>
    <col min="12034" max="12034" width="13.6640625" style="914" customWidth="1"/>
    <col min="12035" max="12035" width="14.5546875" style="914" customWidth="1"/>
    <col min="12036" max="12036" width="12.33203125" style="914" customWidth="1"/>
    <col min="12037" max="12037" width="17.88671875" style="914" customWidth="1"/>
    <col min="12038" max="12038" width="15.33203125" style="914" customWidth="1"/>
    <col min="12039" max="12039" width="13.5546875" style="914" customWidth="1"/>
    <col min="12040" max="12040" width="20.6640625" style="914" customWidth="1"/>
    <col min="12041" max="12041" width="18" style="914" customWidth="1"/>
    <col min="12042" max="12288" width="9.109375" style="914"/>
    <col min="12289" max="12289" width="35.88671875" style="914" customWidth="1"/>
    <col min="12290" max="12290" width="13.6640625" style="914" customWidth="1"/>
    <col min="12291" max="12291" width="14.5546875" style="914" customWidth="1"/>
    <col min="12292" max="12292" width="12.33203125" style="914" customWidth="1"/>
    <col min="12293" max="12293" width="17.88671875" style="914" customWidth="1"/>
    <col min="12294" max="12294" width="15.33203125" style="914" customWidth="1"/>
    <col min="12295" max="12295" width="13.5546875" style="914" customWidth="1"/>
    <col min="12296" max="12296" width="20.6640625" style="914" customWidth="1"/>
    <col min="12297" max="12297" width="18" style="914" customWidth="1"/>
    <col min="12298" max="12544" width="9.109375" style="914"/>
    <col min="12545" max="12545" width="35.88671875" style="914" customWidth="1"/>
    <col min="12546" max="12546" width="13.6640625" style="914" customWidth="1"/>
    <col min="12547" max="12547" width="14.5546875" style="914" customWidth="1"/>
    <col min="12548" max="12548" width="12.33203125" style="914" customWidth="1"/>
    <col min="12549" max="12549" width="17.88671875" style="914" customWidth="1"/>
    <col min="12550" max="12550" width="15.33203125" style="914" customWidth="1"/>
    <col min="12551" max="12551" width="13.5546875" style="914" customWidth="1"/>
    <col min="12552" max="12552" width="20.6640625" style="914" customWidth="1"/>
    <col min="12553" max="12553" width="18" style="914" customWidth="1"/>
    <col min="12554" max="12800" width="9.109375" style="914"/>
    <col min="12801" max="12801" width="35.88671875" style="914" customWidth="1"/>
    <col min="12802" max="12802" width="13.6640625" style="914" customWidth="1"/>
    <col min="12803" max="12803" width="14.5546875" style="914" customWidth="1"/>
    <col min="12804" max="12804" width="12.33203125" style="914" customWidth="1"/>
    <col min="12805" max="12805" width="17.88671875" style="914" customWidth="1"/>
    <col min="12806" max="12806" width="15.33203125" style="914" customWidth="1"/>
    <col min="12807" max="12807" width="13.5546875" style="914" customWidth="1"/>
    <col min="12808" max="12808" width="20.6640625" style="914" customWidth="1"/>
    <col min="12809" max="12809" width="18" style="914" customWidth="1"/>
    <col min="12810" max="13056" width="9.109375" style="914"/>
    <col min="13057" max="13057" width="35.88671875" style="914" customWidth="1"/>
    <col min="13058" max="13058" width="13.6640625" style="914" customWidth="1"/>
    <col min="13059" max="13059" width="14.5546875" style="914" customWidth="1"/>
    <col min="13060" max="13060" width="12.33203125" style="914" customWidth="1"/>
    <col min="13061" max="13061" width="17.88671875" style="914" customWidth="1"/>
    <col min="13062" max="13062" width="15.33203125" style="914" customWidth="1"/>
    <col min="13063" max="13063" width="13.5546875" style="914" customWidth="1"/>
    <col min="13064" max="13064" width="20.6640625" style="914" customWidth="1"/>
    <col min="13065" max="13065" width="18" style="914" customWidth="1"/>
    <col min="13066" max="13312" width="9.109375" style="914"/>
    <col min="13313" max="13313" width="35.88671875" style="914" customWidth="1"/>
    <col min="13314" max="13314" width="13.6640625" style="914" customWidth="1"/>
    <col min="13315" max="13315" width="14.5546875" style="914" customWidth="1"/>
    <col min="13316" max="13316" width="12.33203125" style="914" customWidth="1"/>
    <col min="13317" max="13317" width="17.88671875" style="914" customWidth="1"/>
    <col min="13318" max="13318" width="15.33203125" style="914" customWidth="1"/>
    <col min="13319" max="13319" width="13.5546875" style="914" customWidth="1"/>
    <col min="13320" max="13320" width="20.6640625" style="914" customWidth="1"/>
    <col min="13321" max="13321" width="18" style="914" customWidth="1"/>
    <col min="13322" max="13568" width="9.109375" style="914"/>
    <col min="13569" max="13569" width="35.88671875" style="914" customWidth="1"/>
    <col min="13570" max="13570" width="13.6640625" style="914" customWidth="1"/>
    <col min="13571" max="13571" width="14.5546875" style="914" customWidth="1"/>
    <col min="13572" max="13572" width="12.33203125" style="914" customWidth="1"/>
    <col min="13573" max="13573" width="17.88671875" style="914" customWidth="1"/>
    <col min="13574" max="13574" width="15.33203125" style="914" customWidth="1"/>
    <col min="13575" max="13575" width="13.5546875" style="914" customWidth="1"/>
    <col min="13576" max="13576" width="20.6640625" style="914" customWidth="1"/>
    <col min="13577" max="13577" width="18" style="914" customWidth="1"/>
    <col min="13578" max="13824" width="9.109375" style="914"/>
    <col min="13825" max="13825" width="35.88671875" style="914" customWidth="1"/>
    <col min="13826" max="13826" width="13.6640625" style="914" customWidth="1"/>
    <col min="13827" max="13827" width="14.5546875" style="914" customWidth="1"/>
    <col min="13828" max="13828" width="12.33203125" style="914" customWidth="1"/>
    <col min="13829" max="13829" width="17.88671875" style="914" customWidth="1"/>
    <col min="13830" max="13830" width="15.33203125" style="914" customWidth="1"/>
    <col min="13831" max="13831" width="13.5546875" style="914" customWidth="1"/>
    <col min="13832" max="13832" width="20.6640625" style="914" customWidth="1"/>
    <col min="13833" max="13833" width="18" style="914" customWidth="1"/>
    <col min="13834" max="14080" width="9.109375" style="914"/>
    <col min="14081" max="14081" width="35.88671875" style="914" customWidth="1"/>
    <col min="14082" max="14082" width="13.6640625" style="914" customWidth="1"/>
    <col min="14083" max="14083" width="14.5546875" style="914" customWidth="1"/>
    <col min="14084" max="14084" width="12.33203125" style="914" customWidth="1"/>
    <col min="14085" max="14085" width="17.88671875" style="914" customWidth="1"/>
    <col min="14086" max="14086" width="15.33203125" style="914" customWidth="1"/>
    <col min="14087" max="14087" width="13.5546875" style="914" customWidth="1"/>
    <col min="14088" max="14088" width="20.6640625" style="914" customWidth="1"/>
    <col min="14089" max="14089" width="18" style="914" customWidth="1"/>
    <col min="14090" max="14336" width="9.109375" style="914"/>
    <col min="14337" max="14337" width="35.88671875" style="914" customWidth="1"/>
    <col min="14338" max="14338" width="13.6640625" style="914" customWidth="1"/>
    <col min="14339" max="14339" width="14.5546875" style="914" customWidth="1"/>
    <col min="14340" max="14340" width="12.33203125" style="914" customWidth="1"/>
    <col min="14341" max="14341" width="17.88671875" style="914" customWidth="1"/>
    <col min="14342" max="14342" width="15.33203125" style="914" customWidth="1"/>
    <col min="14343" max="14343" width="13.5546875" style="914" customWidth="1"/>
    <col min="14344" max="14344" width="20.6640625" style="914" customWidth="1"/>
    <col min="14345" max="14345" width="18" style="914" customWidth="1"/>
    <col min="14346" max="14592" width="9.109375" style="914"/>
    <col min="14593" max="14593" width="35.88671875" style="914" customWidth="1"/>
    <col min="14594" max="14594" width="13.6640625" style="914" customWidth="1"/>
    <col min="14595" max="14595" width="14.5546875" style="914" customWidth="1"/>
    <col min="14596" max="14596" width="12.33203125" style="914" customWidth="1"/>
    <col min="14597" max="14597" width="17.88671875" style="914" customWidth="1"/>
    <col min="14598" max="14598" width="15.33203125" style="914" customWidth="1"/>
    <col min="14599" max="14599" width="13.5546875" style="914" customWidth="1"/>
    <col min="14600" max="14600" width="20.6640625" style="914" customWidth="1"/>
    <col min="14601" max="14601" width="18" style="914" customWidth="1"/>
    <col min="14602" max="14848" width="9.109375" style="914"/>
    <col min="14849" max="14849" width="35.88671875" style="914" customWidth="1"/>
    <col min="14850" max="14850" width="13.6640625" style="914" customWidth="1"/>
    <col min="14851" max="14851" width="14.5546875" style="914" customWidth="1"/>
    <col min="14852" max="14852" width="12.33203125" style="914" customWidth="1"/>
    <col min="14853" max="14853" width="17.88671875" style="914" customWidth="1"/>
    <col min="14854" max="14854" width="15.33203125" style="914" customWidth="1"/>
    <col min="14855" max="14855" width="13.5546875" style="914" customWidth="1"/>
    <col min="14856" max="14856" width="20.6640625" style="914" customWidth="1"/>
    <col min="14857" max="14857" width="18" style="914" customWidth="1"/>
    <col min="14858" max="15104" width="9.109375" style="914"/>
    <col min="15105" max="15105" width="35.88671875" style="914" customWidth="1"/>
    <col min="15106" max="15106" width="13.6640625" style="914" customWidth="1"/>
    <col min="15107" max="15107" width="14.5546875" style="914" customWidth="1"/>
    <col min="15108" max="15108" width="12.33203125" style="914" customWidth="1"/>
    <col min="15109" max="15109" width="17.88671875" style="914" customWidth="1"/>
    <col min="15110" max="15110" width="15.33203125" style="914" customWidth="1"/>
    <col min="15111" max="15111" width="13.5546875" style="914" customWidth="1"/>
    <col min="15112" max="15112" width="20.6640625" style="914" customWidth="1"/>
    <col min="15113" max="15113" width="18" style="914" customWidth="1"/>
    <col min="15114" max="15360" width="9.109375" style="914"/>
    <col min="15361" max="15361" width="35.88671875" style="914" customWidth="1"/>
    <col min="15362" max="15362" width="13.6640625" style="914" customWidth="1"/>
    <col min="15363" max="15363" width="14.5546875" style="914" customWidth="1"/>
    <col min="15364" max="15364" width="12.33203125" style="914" customWidth="1"/>
    <col min="15365" max="15365" width="17.88671875" style="914" customWidth="1"/>
    <col min="15366" max="15366" width="15.33203125" style="914" customWidth="1"/>
    <col min="15367" max="15367" width="13.5546875" style="914" customWidth="1"/>
    <col min="15368" max="15368" width="20.6640625" style="914" customWidth="1"/>
    <col min="15369" max="15369" width="18" style="914" customWidth="1"/>
    <col min="15370" max="15616" width="9.109375" style="914"/>
    <col min="15617" max="15617" width="35.88671875" style="914" customWidth="1"/>
    <col min="15618" max="15618" width="13.6640625" style="914" customWidth="1"/>
    <col min="15619" max="15619" width="14.5546875" style="914" customWidth="1"/>
    <col min="15620" max="15620" width="12.33203125" style="914" customWidth="1"/>
    <col min="15621" max="15621" width="17.88671875" style="914" customWidth="1"/>
    <col min="15622" max="15622" width="15.33203125" style="914" customWidth="1"/>
    <col min="15623" max="15623" width="13.5546875" style="914" customWidth="1"/>
    <col min="15624" max="15624" width="20.6640625" style="914" customWidth="1"/>
    <col min="15625" max="15625" width="18" style="914" customWidth="1"/>
    <col min="15626" max="15872" width="9.109375" style="914"/>
    <col min="15873" max="15873" width="35.88671875" style="914" customWidth="1"/>
    <col min="15874" max="15874" width="13.6640625" style="914" customWidth="1"/>
    <col min="15875" max="15875" width="14.5546875" style="914" customWidth="1"/>
    <col min="15876" max="15876" width="12.33203125" style="914" customWidth="1"/>
    <col min="15877" max="15877" width="17.88671875" style="914" customWidth="1"/>
    <col min="15878" max="15878" width="15.33203125" style="914" customWidth="1"/>
    <col min="15879" max="15879" width="13.5546875" style="914" customWidth="1"/>
    <col min="15880" max="15880" width="20.6640625" style="914" customWidth="1"/>
    <col min="15881" max="15881" width="18" style="914" customWidth="1"/>
    <col min="15882" max="16128" width="9.109375" style="914"/>
    <col min="16129" max="16129" width="35.88671875" style="914" customWidth="1"/>
    <col min="16130" max="16130" width="13.6640625" style="914" customWidth="1"/>
    <col min="16131" max="16131" width="14.5546875" style="914" customWidth="1"/>
    <col min="16132" max="16132" width="12.33203125" style="914" customWidth="1"/>
    <col min="16133" max="16133" width="17.88671875" style="914" customWidth="1"/>
    <col min="16134" max="16134" width="15.33203125" style="914" customWidth="1"/>
    <col min="16135" max="16135" width="13.5546875" style="914" customWidth="1"/>
    <col min="16136" max="16136" width="20.6640625" style="914" customWidth="1"/>
    <col min="16137" max="16137" width="18" style="914" customWidth="1"/>
    <col min="16138" max="16384" width="9.109375" style="914"/>
  </cols>
  <sheetData>
    <row r="4" spans="1:6" ht="13.8" x14ac:dyDescent="0.25">
      <c r="A4" s="927"/>
      <c r="B4" s="928"/>
      <c r="C4" s="927"/>
      <c r="D4" s="927"/>
      <c r="E4" s="927"/>
      <c r="F4" s="927"/>
    </row>
    <row r="5" spans="1:6" ht="13.8" x14ac:dyDescent="0.25">
      <c r="A5" s="927"/>
      <c r="B5" s="929" t="s">
        <v>1011</v>
      </c>
      <c r="C5" s="930"/>
      <c r="D5" s="931"/>
      <c r="E5" s="931"/>
      <c r="F5" s="931"/>
    </row>
    <row r="6" spans="1:6" ht="13.8" x14ac:dyDescent="0.25">
      <c r="A6" s="915" t="s">
        <v>996</v>
      </c>
      <c r="B6" s="916" t="s">
        <v>1012</v>
      </c>
      <c r="C6" s="917"/>
      <c r="D6" s="917"/>
      <c r="E6" s="917"/>
      <c r="F6" s="917"/>
    </row>
    <row r="7" spans="1:6" ht="13.8" x14ac:dyDescent="0.25">
      <c r="A7" s="918"/>
      <c r="B7" s="916"/>
      <c r="C7" s="932"/>
      <c r="D7" s="932"/>
      <c r="E7" s="932"/>
      <c r="F7" s="932"/>
    </row>
    <row r="8" spans="1:6" ht="13.8" x14ac:dyDescent="0.25">
      <c r="A8" s="918"/>
      <c r="B8" s="916"/>
      <c r="C8" s="932"/>
      <c r="D8" s="932"/>
      <c r="E8" s="932"/>
      <c r="F8" s="932"/>
    </row>
    <row r="9" spans="1:6" ht="13.8" x14ac:dyDescent="0.25">
      <c r="A9" s="920" t="s">
        <v>997</v>
      </c>
      <c r="B9" s="921" t="s">
        <v>998</v>
      </c>
      <c r="C9" s="922" t="s">
        <v>999</v>
      </c>
      <c r="D9" s="922" t="s">
        <v>1150</v>
      </c>
      <c r="E9" s="922" t="s">
        <v>1000</v>
      </c>
      <c r="F9" s="922" t="s">
        <v>205</v>
      </c>
    </row>
    <row r="10" spans="1:6" ht="13.8" x14ac:dyDescent="0.25">
      <c r="A10" s="923" t="s">
        <v>1001</v>
      </c>
      <c r="B10" s="924">
        <v>927997</v>
      </c>
      <c r="C10" s="924"/>
      <c r="D10" s="924"/>
      <c r="E10" s="924"/>
      <c r="F10" s="924">
        <f>SUM(B10:E10)</f>
        <v>927997</v>
      </c>
    </row>
    <row r="11" spans="1:6" ht="13.8" x14ac:dyDescent="0.25">
      <c r="A11" s="923" t="s">
        <v>1002</v>
      </c>
      <c r="B11" s="924"/>
      <c r="C11" s="924"/>
      <c r="D11" s="924"/>
      <c r="E11" s="924"/>
      <c r="F11" s="924">
        <f>SUM(B11:E11)</f>
        <v>0</v>
      </c>
    </row>
    <row r="12" spans="1:6" ht="13.8" x14ac:dyDescent="0.25">
      <c r="A12" s="923" t="s">
        <v>1003</v>
      </c>
      <c r="B12" s="924">
        <v>7273028</v>
      </c>
      <c r="C12" s="924"/>
      <c r="D12" s="924"/>
      <c r="E12" s="924"/>
      <c r="F12" s="924">
        <f>SUM(B12:E12)</f>
        <v>7273028</v>
      </c>
    </row>
    <row r="13" spans="1:6" ht="13.8" x14ac:dyDescent="0.25">
      <c r="A13" s="925" t="s">
        <v>205</v>
      </c>
      <c r="B13" s="926">
        <f>SUM(B10:B12)</f>
        <v>8201025</v>
      </c>
      <c r="C13" s="926">
        <f>SUM(C10:C12)</f>
        <v>0</v>
      </c>
      <c r="D13" s="926">
        <f>SUM(D10:D12)</f>
        <v>0</v>
      </c>
      <c r="E13" s="926">
        <f>SUM(E10:E12)</f>
        <v>0</v>
      </c>
      <c r="F13" s="924">
        <f>SUM(B13:E13)</f>
        <v>8201025</v>
      </c>
    </row>
    <row r="14" spans="1:6" ht="14.25" customHeight="1" x14ac:dyDescent="0.25">
      <c r="A14" s="1343"/>
      <c r="B14" s="1343"/>
      <c r="C14" s="1343"/>
      <c r="D14" s="1343"/>
      <c r="E14" s="1343"/>
      <c r="F14" s="1343"/>
    </row>
    <row r="15" spans="1:6" ht="13.8" x14ac:dyDescent="0.25">
      <c r="A15" s="920" t="s">
        <v>1004</v>
      </c>
      <c r="B15" s="921" t="s">
        <v>998</v>
      </c>
      <c r="C15" s="922" t="s">
        <v>999</v>
      </c>
      <c r="D15" s="922" t="s">
        <v>1150</v>
      </c>
      <c r="E15" s="922" t="s">
        <v>1000</v>
      </c>
      <c r="F15" s="922" t="s">
        <v>205</v>
      </c>
    </row>
    <row r="16" spans="1:6" ht="13.8" x14ac:dyDescent="0.25">
      <c r="A16" s="923" t="s">
        <v>1005</v>
      </c>
      <c r="B16" s="924">
        <v>0</v>
      </c>
      <c r="C16" s="924"/>
      <c r="D16" s="924"/>
      <c r="E16" s="924"/>
      <c r="F16" s="924">
        <f t="shared" ref="F16:F21" si="0">SUM(B16:E16)</f>
        <v>0</v>
      </c>
    </row>
    <row r="17" spans="1:6" ht="13.8" x14ac:dyDescent="0.25">
      <c r="A17" s="923" t="s">
        <v>1006</v>
      </c>
      <c r="B17" s="924"/>
      <c r="C17" s="924"/>
      <c r="D17" s="924"/>
      <c r="E17" s="924"/>
      <c r="F17" s="924">
        <f t="shared" si="0"/>
        <v>0</v>
      </c>
    </row>
    <row r="18" spans="1:6" ht="13.8" x14ac:dyDescent="0.25">
      <c r="A18" s="923" t="s">
        <v>1007</v>
      </c>
      <c r="B18" s="924">
        <v>6524625</v>
      </c>
      <c r="C18" s="924"/>
      <c r="D18" s="924"/>
      <c r="E18" s="924"/>
      <c r="F18" s="924">
        <f t="shared" si="0"/>
        <v>6524625</v>
      </c>
    </row>
    <row r="19" spans="1:6" ht="13.8" x14ac:dyDescent="0.25">
      <c r="A19" s="923" t="s">
        <v>1008</v>
      </c>
      <c r="B19" s="924"/>
      <c r="C19" s="924"/>
      <c r="D19" s="924"/>
      <c r="E19" s="924"/>
      <c r="F19" s="924">
        <f t="shared" si="0"/>
        <v>0</v>
      </c>
    </row>
    <row r="20" spans="1:6" ht="13.8" x14ac:dyDescent="0.25">
      <c r="A20" s="923" t="s">
        <v>1009</v>
      </c>
      <c r="B20" s="924">
        <v>1676400</v>
      </c>
      <c r="C20" s="924"/>
      <c r="D20" s="924"/>
      <c r="E20" s="924"/>
      <c r="F20" s="924">
        <f t="shared" si="0"/>
        <v>1676400</v>
      </c>
    </row>
    <row r="21" spans="1:6" ht="13.8" x14ac:dyDescent="0.25">
      <c r="A21" s="923" t="s">
        <v>1010</v>
      </c>
      <c r="B21" s="924"/>
      <c r="C21" s="924"/>
      <c r="D21" s="924"/>
      <c r="E21" s="924"/>
      <c r="F21" s="924">
        <f t="shared" si="0"/>
        <v>0</v>
      </c>
    </row>
    <row r="22" spans="1:6" ht="13.8" x14ac:dyDescent="0.25">
      <c r="A22" s="925" t="s">
        <v>205</v>
      </c>
      <c r="B22" s="926">
        <f>SUM(B16:B21)</f>
        <v>8201025</v>
      </c>
      <c r="C22" s="925">
        <f>SUM(C16:C21)</f>
        <v>0</v>
      </c>
      <c r="D22" s="925">
        <f>SUM(D16:D21)</f>
        <v>0</v>
      </c>
      <c r="E22" s="925">
        <f>SUM(E16:E21)</f>
        <v>0</v>
      </c>
      <c r="F22" s="926">
        <f>SUM(F16:F21)</f>
        <v>8201025</v>
      </c>
    </row>
    <row r="23" spans="1:6" ht="13.8" x14ac:dyDescent="0.25">
      <c r="A23" s="931"/>
      <c r="B23" s="933"/>
      <c r="C23" s="931"/>
      <c r="D23" s="931"/>
      <c r="E23" s="931"/>
      <c r="F23" s="931"/>
    </row>
    <row r="26" spans="1:6" ht="13.8" x14ac:dyDescent="0.25">
      <c r="A26" s="931"/>
      <c r="B26" s="929" t="s">
        <v>1013</v>
      </c>
      <c r="C26" s="930"/>
      <c r="D26" s="931"/>
      <c r="E26" s="931"/>
      <c r="F26" s="931"/>
    </row>
    <row r="27" spans="1:6" ht="13.8" x14ac:dyDescent="0.25">
      <c r="A27" s="915" t="s">
        <v>996</v>
      </c>
      <c r="B27" s="916" t="s">
        <v>1014</v>
      </c>
      <c r="C27" s="932"/>
      <c r="D27" s="932"/>
      <c r="E27" s="919"/>
      <c r="F27" s="919"/>
    </row>
    <row r="28" spans="1:6" ht="13.8" x14ac:dyDescent="0.25">
      <c r="A28" s="918"/>
      <c r="B28" s="916"/>
      <c r="C28" s="932"/>
      <c r="D28" s="932"/>
      <c r="E28" s="919"/>
      <c r="F28" s="919"/>
    </row>
    <row r="29" spans="1:6" ht="13.8" x14ac:dyDescent="0.25">
      <c r="A29" s="920" t="s">
        <v>997</v>
      </c>
      <c r="B29" s="921" t="s">
        <v>998</v>
      </c>
      <c r="C29" s="922" t="s">
        <v>999</v>
      </c>
      <c r="D29" s="922" t="s">
        <v>1150</v>
      </c>
      <c r="E29" s="922" t="s">
        <v>1000</v>
      </c>
      <c r="F29" s="922" t="s">
        <v>205</v>
      </c>
    </row>
    <row r="30" spans="1:6" ht="13.8" x14ac:dyDescent="0.25">
      <c r="A30" s="923" t="s">
        <v>1001</v>
      </c>
      <c r="B30" s="924">
        <v>14893342</v>
      </c>
      <c r="C30" s="924"/>
      <c r="D30" s="924"/>
      <c r="E30" s="924"/>
      <c r="F30" s="924">
        <f>SUM(B30:E30)</f>
        <v>14893342</v>
      </c>
    </row>
    <row r="31" spans="1:6" ht="13.8" x14ac:dyDescent="0.25">
      <c r="A31" s="923" t="s">
        <v>1002</v>
      </c>
      <c r="B31" s="924"/>
      <c r="C31" s="924"/>
      <c r="D31" s="924"/>
      <c r="E31" s="924"/>
      <c r="F31" s="924">
        <f>SUM(B31:E31)</f>
        <v>0</v>
      </c>
    </row>
    <row r="32" spans="1:6" ht="13.8" x14ac:dyDescent="0.25">
      <c r="A32" s="923" t="s">
        <v>1003</v>
      </c>
      <c r="B32" s="924"/>
      <c r="C32" s="924"/>
      <c r="D32" s="924"/>
      <c r="E32" s="924"/>
      <c r="F32" s="924">
        <f>SUM(B32:E32)</f>
        <v>0</v>
      </c>
    </row>
    <row r="33" spans="1:6" ht="13.8" x14ac:dyDescent="0.25">
      <c r="A33" s="925" t="s">
        <v>205</v>
      </c>
      <c r="B33" s="926">
        <f>SUM(B30:B32)</f>
        <v>14893342</v>
      </c>
      <c r="C33" s="926">
        <f>SUM(C30:C32)</f>
        <v>0</v>
      </c>
      <c r="D33" s="926">
        <f>SUM(D30:D32)</f>
        <v>0</v>
      </c>
      <c r="E33" s="926">
        <f>SUM(E30:E32)</f>
        <v>0</v>
      </c>
      <c r="F33" s="926">
        <f>SUM(F30:F32)</f>
        <v>14893342</v>
      </c>
    </row>
    <row r="34" spans="1:6" ht="13.8" x14ac:dyDescent="0.25">
      <c r="A34" s="1343"/>
      <c r="B34" s="1343"/>
      <c r="C34" s="1343"/>
      <c r="D34" s="1343"/>
      <c r="E34" s="1343"/>
      <c r="F34" s="1343"/>
    </row>
    <row r="35" spans="1:6" ht="13.8" x14ac:dyDescent="0.25">
      <c r="A35" s="920" t="s">
        <v>1004</v>
      </c>
      <c r="B35" s="921" t="s">
        <v>998</v>
      </c>
      <c r="C35" s="922" t="s">
        <v>999</v>
      </c>
      <c r="D35" s="922" t="s">
        <v>1150</v>
      </c>
      <c r="E35" s="922" t="s">
        <v>1000</v>
      </c>
      <c r="F35" s="922" t="s">
        <v>205</v>
      </c>
    </row>
    <row r="36" spans="1:6" ht="13.8" x14ac:dyDescent="0.25">
      <c r="A36" s="923" t="s">
        <v>1005</v>
      </c>
      <c r="B36" s="924"/>
      <c r="C36" s="924"/>
      <c r="D36" s="924"/>
      <c r="E36" s="924"/>
      <c r="F36" s="924">
        <f t="shared" ref="F36:F41" si="1">SUM(B36:E36)</f>
        <v>0</v>
      </c>
    </row>
    <row r="37" spans="1:6" ht="13.8" x14ac:dyDescent="0.25">
      <c r="A37" s="923" t="s">
        <v>1006</v>
      </c>
      <c r="B37" s="924"/>
      <c r="C37" s="924"/>
      <c r="D37" s="924"/>
      <c r="E37" s="924"/>
      <c r="F37" s="924">
        <f t="shared" si="1"/>
        <v>0</v>
      </c>
    </row>
    <row r="38" spans="1:6" ht="13.8" x14ac:dyDescent="0.25">
      <c r="A38" s="923" t="s">
        <v>1007</v>
      </c>
      <c r="B38" s="924"/>
      <c r="C38" s="924"/>
      <c r="D38" s="924"/>
      <c r="E38" s="924"/>
      <c r="F38" s="924">
        <f t="shared" si="1"/>
        <v>0</v>
      </c>
    </row>
    <row r="39" spans="1:6" ht="13.8" x14ac:dyDescent="0.25">
      <c r="A39" s="923" t="s">
        <v>1008</v>
      </c>
      <c r="B39" s="924"/>
      <c r="C39" s="924"/>
      <c r="D39" s="924"/>
      <c r="E39" s="924"/>
      <c r="F39" s="924">
        <f t="shared" si="1"/>
        <v>0</v>
      </c>
    </row>
    <row r="40" spans="1:6" ht="13.8" x14ac:dyDescent="0.25">
      <c r="A40" s="923" t="s">
        <v>1009</v>
      </c>
      <c r="B40" s="924"/>
      <c r="C40" s="924"/>
      <c r="D40" s="924"/>
      <c r="E40" s="924"/>
      <c r="F40" s="924">
        <f t="shared" si="1"/>
        <v>0</v>
      </c>
    </row>
    <row r="41" spans="1:6" ht="13.8" x14ac:dyDescent="0.25">
      <c r="A41" s="923" t="s">
        <v>1010</v>
      </c>
      <c r="B41" s="924"/>
      <c r="C41" s="924"/>
      <c r="D41" s="924"/>
      <c r="E41" s="924"/>
      <c r="F41" s="924">
        <f t="shared" si="1"/>
        <v>0</v>
      </c>
    </row>
    <row r="42" spans="1:6" ht="13.8" x14ac:dyDescent="0.25">
      <c r="A42" s="925" t="s">
        <v>205</v>
      </c>
      <c r="B42" s="926">
        <f>SUM(B36:B41)</f>
        <v>0</v>
      </c>
      <c r="C42" s="926">
        <f>SUM(C36:C41)</f>
        <v>0</v>
      </c>
      <c r="D42" s="926">
        <f>SUM(D36:D41)</f>
        <v>0</v>
      </c>
      <c r="E42" s="926">
        <f>SUM(E36:E41)</f>
        <v>0</v>
      </c>
      <c r="F42" s="926">
        <f>SUM(F36:F41)</f>
        <v>0</v>
      </c>
    </row>
  </sheetData>
  <sheetProtection selectLockedCells="1" selectUnlockedCells="1"/>
  <pageMargins left="0.59027777777777779" right="0.59027777777777779" top="0.59027777777777768" bottom="0.59027777777777779" header="0.51180555555555551" footer="0.51180555555555551"/>
  <pageSetup paperSize="9" scale="72" firstPageNumber="0" orientation="portrait" r:id="rId1"/>
  <headerFooter alignWithMargins="0">
    <oddHeader>&amp;CEURÓPAI UNIÓS TÁMOGATÁSSAL MEGVALÓSULÓ PROGRAMOK BEVÉTELEI ÉS KIADÁSAI 2016. ÉV
13. melléklet
a 8/2016. (II.26.) rendelethez
&amp;R
&amp;P. oldal
ezer forint</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G25"/>
  <sheetViews>
    <sheetView view="pageLayout" zoomScaleNormal="100" zoomScaleSheetLayoutView="68" workbookViewId="0">
      <selection activeCell="G14" sqref="G14"/>
    </sheetView>
  </sheetViews>
  <sheetFormatPr defaultRowHeight="13.2" x14ac:dyDescent="0.25"/>
  <cols>
    <col min="1" max="1" width="60.88671875" style="937" customWidth="1"/>
    <col min="2" max="2" width="13.44140625" style="935" customWidth="1"/>
    <col min="3" max="3" width="12.109375" style="935" customWidth="1"/>
    <col min="4" max="4" width="11.109375" style="935" customWidth="1"/>
    <col min="5" max="5" width="11.33203125" style="935" customWidth="1"/>
    <col min="6" max="6" width="12.33203125" style="935" customWidth="1"/>
    <col min="7" max="7" width="18" style="935" customWidth="1"/>
    <col min="8" max="256" width="9.109375" style="935"/>
    <col min="257" max="257" width="60.88671875" style="935" customWidth="1"/>
    <col min="258" max="258" width="13.44140625" style="935" customWidth="1"/>
    <col min="259" max="259" width="12.109375" style="935" customWidth="1"/>
    <col min="260" max="260" width="11.109375" style="935" customWidth="1"/>
    <col min="261" max="261" width="11.33203125" style="935" customWidth="1"/>
    <col min="262" max="262" width="12.33203125" style="935" customWidth="1"/>
    <col min="263" max="263" width="18" style="935" customWidth="1"/>
    <col min="264" max="512" width="9.109375" style="935"/>
    <col min="513" max="513" width="60.88671875" style="935" customWidth="1"/>
    <col min="514" max="514" width="13.44140625" style="935" customWidth="1"/>
    <col min="515" max="515" width="12.109375" style="935" customWidth="1"/>
    <col min="516" max="516" width="11.109375" style="935" customWidth="1"/>
    <col min="517" max="517" width="11.33203125" style="935" customWidth="1"/>
    <col min="518" max="518" width="12.33203125" style="935" customWidth="1"/>
    <col min="519" max="519" width="18" style="935" customWidth="1"/>
    <col min="520" max="768" width="9.109375" style="935"/>
    <col min="769" max="769" width="60.88671875" style="935" customWidth="1"/>
    <col min="770" max="770" width="13.44140625" style="935" customWidth="1"/>
    <col min="771" max="771" width="12.109375" style="935" customWidth="1"/>
    <col min="772" max="772" width="11.109375" style="935" customWidth="1"/>
    <col min="773" max="773" width="11.33203125" style="935" customWidth="1"/>
    <col min="774" max="774" width="12.33203125" style="935" customWidth="1"/>
    <col min="775" max="775" width="18" style="935" customWidth="1"/>
    <col min="776" max="1024" width="9.109375" style="935"/>
    <col min="1025" max="1025" width="60.88671875" style="935" customWidth="1"/>
    <col min="1026" max="1026" width="13.44140625" style="935" customWidth="1"/>
    <col min="1027" max="1027" width="12.109375" style="935" customWidth="1"/>
    <col min="1028" max="1028" width="11.109375" style="935" customWidth="1"/>
    <col min="1029" max="1029" width="11.33203125" style="935" customWidth="1"/>
    <col min="1030" max="1030" width="12.33203125" style="935" customWidth="1"/>
    <col min="1031" max="1031" width="18" style="935" customWidth="1"/>
    <col min="1032" max="1280" width="9.109375" style="935"/>
    <col min="1281" max="1281" width="60.88671875" style="935" customWidth="1"/>
    <col min="1282" max="1282" width="13.44140625" style="935" customWidth="1"/>
    <col min="1283" max="1283" width="12.109375" style="935" customWidth="1"/>
    <col min="1284" max="1284" width="11.109375" style="935" customWidth="1"/>
    <col min="1285" max="1285" width="11.33203125" style="935" customWidth="1"/>
    <col min="1286" max="1286" width="12.33203125" style="935" customWidth="1"/>
    <col min="1287" max="1287" width="18" style="935" customWidth="1"/>
    <col min="1288" max="1536" width="9.109375" style="935"/>
    <col min="1537" max="1537" width="60.88671875" style="935" customWidth="1"/>
    <col min="1538" max="1538" width="13.44140625" style="935" customWidth="1"/>
    <col min="1539" max="1539" width="12.109375" style="935" customWidth="1"/>
    <col min="1540" max="1540" width="11.109375" style="935" customWidth="1"/>
    <col min="1541" max="1541" width="11.33203125" style="935" customWidth="1"/>
    <col min="1542" max="1542" width="12.33203125" style="935" customWidth="1"/>
    <col min="1543" max="1543" width="18" style="935" customWidth="1"/>
    <col min="1544" max="1792" width="9.109375" style="935"/>
    <col min="1793" max="1793" width="60.88671875" style="935" customWidth="1"/>
    <col min="1794" max="1794" width="13.44140625" style="935" customWidth="1"/>
    <col min="1795" max="1795" width="12.109375" style="935" customWidth="1"/>
    <col min="1796" max="1796" width="11.109375" style="935" customWidth="1"/>
    <col min="1797" max="1797" width="11.33203125" style="935" customWidth="1"/>
    <col min="1798" max="1798" width="12.33203125" style="935" customWidth="1"/>
    <col min="1799" max="1799" width="18" style="935" customWidth="1"/>
    <col min="1800" max="2048" width="9.109375" style="935"/>
    <col min="2049" max="2049" width="60.88671875" style="935" customWidth="1"/>
    <col min="2050" max="2050" width="13.44140625" style="935" customWidth="1"/>
    <col min="2051" max="2051" width="12.109375" style="935" customWidth="1"/>
    <col min="2052" max="2052" width="11.109375" style="935" customWidth="1"/>
    <col min="2053" max="2053" width="11.33203125" style="935" customWidth="1"/>
    <col min="2054" max="2054" width="12.33203125" style="935" customWidth="1"/>
    <col min="2055" max="2055" width="18" style="935" customWidth="1"/>
    <col min="2056" max="2304" width="9.109375" style="935"/>
    <col min="2305" max="2305" width="60.88671875" style="935" customWidth="1"/>
    <col min="2306" max="2306" width="13.44140625" style="935" customWidth="1"/>
    <col min="2307" max="2307" width="12.109375" style="935" customWidth="1"/>
    <col min="2308" max="2308" width="11.109375" style="935" customWidth="1"/>
    <col min="2309" max="2309" width="11.33203125" style="935" customWidth="1"/>
    <col min="2310" max="2310" width="12.33203125" style="935" customWidth="1"/>
    <col min="2311" max="2311" width="18" style="935" customWidth="1"/>
    <col min="2312" max="2560" width="9.109375" style="935"/>
    <col min="2561" max="2561" width="60.88671875" style="935" customWidth="1"/>
    <col min="2562" max="2562" width="13.44140625" style="935" customWidth="1"/>
    <col min="2563" max="2563" width="12.109375" style="935" customWidth="1"/>
    <col min="2564" max="2564" width="11.109375" style="935" customWidth="1"/>
    <col min="2565" max="2565" width="11.33203125" style="935" customWidth="1"/>
    <col min="2566" max="2566" width="12.33203125" style="935" customWidth="1"/>
    <col min="2567" max="2567" width="18" style="935" customWidth="1"/>
    <col min="2568" max="2816" width="9.109375" style="935"/>
    <col min="2817" max="2817" width="60.88671875" style="935" customWidth="1"/>
    <col min="2818" max="2818" width="13.44140625" style="935" customWidth="1"/>
    <col min="2819" max="2819" width="12.109375" style="935" customWidth="1"/>
    <col min="2820" max="2820" width="11.109375" style="935" customWidth="1"/>
    <col min="2821" max="2821" width="11.33203125" style="935" customWidth="1"/>
    <col min="2822" max="2822" width="12.33203125" style="935" customWidth="1"/>
    <col min="2823" max="2823" width="18" style="935" customWidth="1"/>
    <col min="2824" max="3072" width="9.109375" style="935"/>
    <col min="3073" max="3073" width="60.88671875" style="935" customWidth="1"/>
    <col min="3074" max="3074" width="13.44140625" style="935" customWidth="1"/>
    <col min="3075" max="3075" width="12.109375" style="935" customWidth="1"/>
    <col min="3076" max="3076" width="11.109375" style="935" customWidth="1"/>
    <col min="3077" max="3077" width="11.33203125" style="935" customWidth="1"/>
    <col min="3078" max="3078" width="12.33203125" style="935" customWidth="1"/>
    <col min="3079" max="3079" width="18" style="935" customWidth="1"/>
    <col min="3080" max="3328" width="9.109375" style="935"/>
    <col min="3329" max="3329" width="60.88671875" style="935" customWidth="1"/>
    <col min="3330" max="3330" width="13.44140625" style="935" customWidth="1"/>
    <col min="3331" max="3331" width="12.109375" style="935" customWidth="1"/>
    <col min="3332" max="3332" width="11.109375" style="935" customWidth="1"/>
    <col min="3333" max="3333" width="11.33203125" style="935" customWidth="1"/>
    <col min="3334" max="3334" width="12.33203125" style="935" customWidth="1"/>
    <col min="3335" max="3335" width="18" style="935" customWidth="1"/>
    <col min="3336" max="3584" width="9.109375" style="935"/>
    <col min="3585" max="3585" width="60.88671875" style="935" customWidth="1"/>
    <col min="3586" max="3586" width="13.44140625" style="935" customWidth="1"/>
    <col min="3587" max="3587" width="12.109375" style="935" customWidth="1"/>
    <col min="3588" max="3588" width="11.109375" style="935" customWidth="1"/>
    <col min="3589" max="3589" width="11.33203125" style="935" customWidth="1"/>
    <col min="3590" max="3590" width="12.33203125" style="935" customWidth="1"/>
    <col min="3591" max="3591" width="18" style="935" customWidth="1"/>
    <col min="3592" max="3840" width="9.109375" style="935"/>
    <col min="3841" max="3841" width="60.88671875" style="935" customWidth="1"/>
    <col min="3842" max="3842" width="13.44140625" style="935" customWidth="1"/>
    <col min="3843" max="3843" width="12.109375" style="935" customWidth="1"/>
    <col min="3844" max="3844" width="11.109375" style="935" customWidth="1"/>
    <col min="3845" max="3845" width="11.33203125" style="935" customWidth="1"/>
    <col min="3846" max="3846" width="12.33203125" style="935" customWidth="1"/>
    <col min="3847" max="3847" width="18" style="935" customWidth="1"/>
    <col min="3848" max="4096" width="9.109375" style="935"/>
    <col min="4097" max="4097" width="60.88671875" style="935" customWidth="1"/>
    <col min="4098" max="4098" width="13.44140625" style="935" customWidth="1"/>
    <col min="4099" max="4099" width="12.109375" style="935" customWidth="1"/>
    <col min="4100" max="4100" width="11.109375" style="935" customWidth="1"/>
    <col min="4101" max="4101" width="11.33203125" style="935" customWidth="1"/>
    <col min="4102" max="4102" width="12.33203125" style="935" customWidth="1"/>
    <col min="4103" max="4103" width="18" style="935" customWidth="1"/>
    <col min="4104" max="4352" width="9.109375" style="935"/>
    <col min="4353" max="4353" width="60.88671875" style="935" customWidth="1"/>
    <col min="4354" max="4354" width="13.44140625" style="935" customWidth="1"/>
    <col min="4355" max="4355" width="12.109375" style="935" customWidth="1"/>
    <col min="4356" max="4356" width="11.109375" style="935" customWidth="1"/>
    <col min="4357" max="4357" width="11.33203125" style="935" customWidth="1"/>
    <col min="4358" max="4358" width="12.33203125" style="935" customWidth="1"/>
    <col min="4359" max="4359" width="18" style="935" customWidth="1"/>
    <col min="4360" max="4608" width="9.109375" style="935"/>
    <col min="4609" max="4609" width="60.88671875" style="935" customWidth="1"/>
    <col min="4610" max="4610" width="13.44140625" style="935" customWidth="1"/>
    <col min="4611" max="4611" width="12.109375" style="935" customWidth="1"/>
    <col min="4612" max="4612" width="11.109375" style="935" customWidth="1"/>
    <col min="4613" max="4613" width="11.33203125" style="935" customWidth="1"/>
    <col min="4614" max="4614" width="12.33203125" style="935" customWidth="1"/>
    <col min="4615" max="4615" width="18" style="935" customWidth="1"/>
    <col min="4616" max="4864" width="9.109375" style="935"/>
    <col min="4865" max="4865" width="60.88671875" style="935" customWidth="1"/>
    <col min="4866" max="4866" width="13.44140625" style="935" customWidth="1"/>
    <col min="4867" max="4867" width="12.109375" style="935" customWidth="1"/>
    <col min="4868" max="4868" width="11.109375" style="935" customWidth="1"/>
    <col min="4869" max="4869" width="11.33203125" style="935" customWidth="1"/>
    <col min="4870" max="4870" width="12.33203125" style="935" customWidth="1"/>
    <col min="4871" max="4871" width="18" style="935" customWidth="1"/>
    <col min="4872" max="5120" width="9.109375" style="935"/>
    <col min="5121" max="5121" width="60.88671875" style="935" customWidth="1"/>
    <col min="5122" max="5122" width="13.44140625" style="935" customWidth="1"/>
    <col min="5123" max="5123" width="12.109375" style="935" customWidth="1"/>
    <col min="5124" max="5124" width="11.109375" style="935" customWidth="1"/>
    <col min="5125" max="5125" width="11.33203125" style="935" customWidth="1"/>
    <col min="5126" max="5126" width="12.33203125" style="935" customWidth="1"/>
    <col min="5127" max="5127" width="18" style="935" customWidth="1"/>
    <col min="5128" max="5376" width="9.109375" style="935"/>
    <col min="5377" max="5377" width="60.88671875" style="935" customWidth="1"/>
    <col min="5378" max="5378" width="13.44140625" style="935" customWidth="1"/>
    <col min="5379" max="5379" width="12.109375" style="935" customWidth="1"/>
    <col min="5380" max="5380" width="11.109375" style="935" customWidth="1"/>
    <col min="5381" max="5381" width="11.33203125" style="935" customWidth="1"/>
    <col min="5382" max="5382" width="12.33203125" style="935" customWidth="1"/>
    <col min="5383" max="5383" width="18" style="935" customWidth="1"/>
    <col min="5384" max="5632" width="9.109375" style="935"/>
    <col min="5633" max="5633" width="60.88671875" style="935" customWidth="1"/>
    <col min="5634" max="5634" width="13.44140625" style="935" customWidth="1"/>
    <col min="5635" max="5635" width="12.109375" style="935" customWidth="1"/>
    <col min="5636" max="5636" width="11.109375" style="935" customWidth="1"/>
    <col min="5637" max="5637" width="11.33203125" style="935" customWidth="1"/>
    <col min="5638" max="5638" width="12.33203125" style="935" customWidth="1"/>
    <col min="5639" max="5639" width="18" style="935" customWidth="1"/>
    <col min="5640" max="5888" width="9.109375" style="935"/>
    <col min="5889" max="5889" width="60.88671875" style="935" customWidth="1"/>
    <col min="5890" max="5890" width="13.44140625" style="935" customWidth="1"/>
    <col min="5891" max="5891" width="12.109375" style="935" customWidth="1"/>
    <col min="5892" max="5892" width="11.109375" style="935" customWidth="1"/>
    <col min="5893" max="5893" width="11.33203125" style="935" customWidth="1"/>
    <col min="5894" max="5894" width="12.33203125" style="935" customWidth="1"/>
    <col min="5895" max="5895" width="18" style="935" customWidth="1"/>
    <col min="5896" max="6144" width="9.109375" style="935"/>
    <col min="6145" max="6145" width="60.88671875" style="935" customWidth="1"/>
    <col min="6146" max="6146" width="13.44140625" style="935" customWidth="1"/>
    <col min="6147" max="6147" width="12.109375" style="935" customWidth="1"/>
    <col min="6148" max="6148" width="11.109375" style="935" customWidth="1"/>
    <col min="6149" max="6149" width="11.33203125" style="935" customWidth="1"/>
    <col min="6150" max="6150" width="12.33203125" style="935" customWidth="1"/>
    <col min="6151" max="6151" width="18" style="935" customWidth="1"/>
    <col min="6152" max="6400" width="9.109375" style="935"/>
    <col min="6401" max="6401" width="60.88671875" style="935" customWidth="1"/>
    <col min="6402" max="6402" width="13.44140625" style="935" customWidth="1"/>
    <col min="6403" max="6403" width="12.109375" style="935" customWidth="1"/>
    <col min="6404" max="6404" width="11.109375" style="935" customWidth="1"/>
    <col min="6405" max="6405" width="11.33203125" style="935" customWidth="1"/>
    <col min="6406" max="6406" width="12.33203125" style="935" customWidth="1"/>
    <col min="6407" max="6407" width="18" style="935" customWidth="1"/>
    <col min="6408" max="6656" width="9.109375" style="935"/>
    <col min="6657" max="6657" width="60.88671875" style="935" customWidth="1"/>
    <col min="6658" max="6658" width="13.44140625" style="935" customWidth="1"/>
    <col min="6659" max="6659" width="12.109375" style="935" customWidth="1"/>
    <col min="6660" max="6660" width="11.109375" style="935" customWidth="1"/>
    <col min="6661" max="6661" width="11.33203125" style="935" customWidth="1"/>
    <col min="6662" max="6662" width="12.33203125" style="935" customWidth="1"/>
    <col min="6663" max="6663" width="18" style="935" customWidth="1"/>
    <col min="6664" max="6912" width="9.109375" style="935"/>
    <col min="6913" max="6913" width="60.88671875" style="935" customWidth="1"/>
    <col min="6914" max="6914" width="13.44140625" style="935" customWidth="1"/>
    <col min="6915" max="6915" width="12.109375" style="935" customWidth="1"/>
    <col min="6916" max="6916" width="11.109375" style="935" customWidth="1"/>
    <col min="6917" max="6917" width="11.33203125" style="935" customWidth="1"/>
    <col min="6918" max="6918" width="12.33203125" style="935" customWidth="1"/>
    <col min="6919" max="6919" width="18" style="935" customWidth="1"/>
    <col min="6920" max="7168" width="9.109375" style="935"/>
    <col min="7169" max="7169" width="60.88671875" style="935" customWidth="1"/>
    <col min="7170" max="7170" width="13.44140625" style="935" customWidth="1"/>
    <col min="7171" max="7171" width="12.109375" style="935" customWidth="1"/>
    <col min="7172" max="7172" width="11.109375" style="935" customWidth="1"/>
    <col min="7173" max="7173" width="11.33203125" style="935" customWidth="1"/>
    <col min="7174" max="7174" width="12.33203125" style="935" customWidth="1"/>
    <col min="7175" max="7175" width="18" style="935" customWidth="1"/>
    <col min="7176" max="7424" width="9.109375" style="935"/>
    <col min="7425" max="7425" width="60.88671875" style="935" customWidth="1"/>
    <col min="7426" max="7426" width="13.44140625" style="935" customWidth="1"/>
    <col min="7427" max="7427" width="12.109375" style="935" customWidth="1"/>
    <col min="7428" max="7428" width="11.109375" style="935" customWidth="1"/>
    <col min="7429" max="7429" width="11.33203125" style="935" customWidth="1"/>
    <col min="7430" max="7430" width="12.33203125" style="935" customWidth="1"/>
    <col min="7431" max="7431" width="18" style="935" customWidth="1"/>
    <col min="7432" max="7680" width="9.109375" style="935"/>
    <col min="7681" max="7681" width="60.88671875" style="935" customWidth="1"/>
    <col min="7682" max="7682" width="13.44140625" style="935" customWidth="1"/>
    <col min="7683" max="7683" width="12.109375" style="935" customWidth="1"/>
    <col min="7684" max="7684" width="11.109375" style="935" customWidth="1"/>
    <col min="7685" max="7685" width="11.33203125" style="935" customWidth="1"/>
    <col min="7686" max="7686" width="12.33203125" style="935" customWidth="1"/>
    <col min="7687" max="7687" width="18" style="935" customWidth="1"/>
    <col min="7688" max="7936" width="9.109375" style="935"/>
    <col min="7937" max="7937" width="60.88671875" style="935" customWidth="1"/>
    <col min="7938" max="7938" width="13.44140625" style="935" customWidth="1"/>
    <col min="7939" max="7939" width="12.109375" style="935" customWidth="1"/>
    <col min="7940" max="7940" width="11.109375" style="935" customWidth="1"/>
    <col min="7941" max="7941" width="11.33203125" style="935" customWidth="1"/>
    <col min="7942" max="7942" width="12.33203125" style="935" customWidth="1"/>
    <col min="7943" max="7943" width="18" style="935" customWidth="1"/>
    <col min="7944" max="8192" width="9.109375" style="935"/>
    <col min="8193" max="8193" width="60.88671875" style="935" customWidth="1"/>
    <col min="8194" max="8194" width="13.44140625" style="935" customWidth="1"/>
    <col min="8195" max="8195" width="12.109375" style="935" customWidth="1"/>
    <col min="8196" max="8196" width="11.109375" style="935" customWidth="1"/>
    <col min="8197" max="8197" width="11.33203125" style="935" customWidth="1"/>
    <col min="8198" max="8198" width="12.33203125" style="935" customWidth="1"/>
    <col min="8199" max="8199" width="18" style="935" customWidth="1"/>
    <col min="8200" max="8448" width="9.109375" style="935"/>
    <col min="8449" max="8449" width="60.88671875" style="935" customWidth="1"/>
    <col min="8450" max="8450" width="13.44140625" style="935" customWidth="1"/>
    <col min="8451" max="8451" width="12.109375" style="935" customWidth="1"/>
    <col min="8452" max="8452" width="11.109375" style="935" customWidth="1"/>
    <col min="8453" max="8453" width="11.33203125" style="935" customWidth="1"/>
    <col min="8454" max="8454" width="12.33203125" style="935" customWidth="1"/>
    <col min="8455" max="8455" width="18" style="935" customWidth="1"/>
    <col min="8456" max="8704" width="9.109375" style="935"/>
    <col min="8705" max="8705" width="60.88671875" style="935" customWidth="1"/>
    <col min="8706" max="8706" width="13.44140625" style="935" customWidth="1"/>
    <col min="8707" max="8707" width="12.109375" style="935" customWidth="1"/>
    <col min="8708" max="8708" width="11.109375" style="935" customWidth="1"/>
    <col min="8709" max="8709" width="11.33203125" style="935" customWidth="1"/>
    <col min="8710" max="8710" width="12.33203125" style="935" customWidth="1"/>
    <col min="8711" max="8711" width="18" style="935" customWidth="1"/>
    <col min="8712" max="8960" width="9.109375" style="935"/>
    <col min="8961" max="8961" width="60.88671875" style="935" customWidth="1"/>
    <col min="8962" max="8962" width="13.44140625" style="935" customWidth="1"/>
    <col min="8963" max="8963" width="12.109375" style="935" customWidth="1"/>
    <col min="8964" max="8964" width="11.109375" style="935" customWidth="1"/>
    <col min="8965" max="8965" width="11.33203125" style="935" customWidth="1"/>
    <col min="8966" max="8966" width="12.33203125" style="935" customWidth="1"/>
    <col min="8967" max="8967" width="18" style="935" customWidth="1"/>
    <col min="8968" max="9216" width="9.109375" style="935"/>
    <col min="9217" max="9217" width="60.88671875" style="935" customWidth="1"/>
    <col min="9218" max="9218" width="13.44140625" style="935" customWidth="1"/>
    <col min="9219" max="9219" width="12.109375" style="935" customWidth="1"/>
    <col min="9220" max="9220" width="11.109375" style="935" customWidth="1"/>
    <col min="9221" max="9221" width="11.33203125" style="935" customWidth="1"/>
    <col min="9222" max="9222" width="12.33203125" style="935" customWidth="1"/>
    <col min="9223" max="9223" width="18" style="935" customWidth="1"/>
    <col min="9224" max="9472" width="9.109375" style="935"/>
    <col min="9473" max="9473" width="60.88671875" style="935" customWidth="1"/>
    <col min="9474" max="9474" width="13.44140625" style="935" customWidth="1"/>
    <col min="9475" max="9475" width="12.109375" style="935" customWidth="1"/>
    <col min="9476" max="9476" width="11.109375" style="935" customWidth="1"/>
    <col min="9477" max="9477" width="11.33203125" style="935" customWidth="1"/>
    <col min="9478" max="9478" width="12.33203125" style="935" customWidth="1"/>
    <col min="9479" max="9479" width="18" style="935" customWidth="1"/>
    <col min="9480" max="9728" width="9.109375" style="935"/>
    <col min="9729" max="9729" width="60.88671875" style="935" customWidth="1"/>
    <col min="9730" max="9730" width="13.44140625" style="935" customWidth="1"/>
    <col min="9731" max="9731" width="12.109375" style="935" customWidth="1"/>
    <col min="9732" max="9732" width="11.109375" style="935" customWidth="1"/>
    <col min="9733" max="9733" width="11.33203125" style="935" customWidth="1"/>
    <col min="9734" max="9734" width="12.33203125" style="935" customWidth="1"/>
    <col min="9735" max="9735" width="18" style="935" customWidth="1"/>
    <col min="9736" max="9984" width="9.109375" style="935"/>
    <col min="9985" max="9985" width="60.88671875" style="935" customWidth="1"/>
    <col min="9986" max="9986" width="13.44140625" style="935" customWidth="1"/>
    <col min="9987" max="9987" width="12.109375" style="935" customWidth="1"/>
    <col min="9988" max="9988" width="11.109375" style="935" customWidth="1"/>
    <col min="9989" max="9989" width="11.33203125" style="935" customWidth="1"/>
    <col min="9990" max="9990" width="12.33203125" style="935" customWidth="1"/>
    <col min="9991" max="9991" width="18" style="935" customWidth="1"/>
    <col min="9992" max="10240" width="9.109375" style="935"/>
    <col min="10241" max="10241" width="60.88671875" style="935" customWidth="1"/>
    <col min="10242" max="10242" width="13.44140625" style="935" customWidth="1"/>
    <col min="10243" max="10243" width="12.109375" style="935" customWidth="1"/>
    <col min="10244" max="10244" width="11.109375" style="935" customWidth="1"/>
    <col min="10245" max="10245" width="11.33203125" style="935" customWidth="1"/>
    <col min="10246" max="10246" width="12.33203125" style="935" customWidth="1"/>
    <col min="10247" max="10247" width="18" style="935" customWidth="1"/>
    <col min="10248" max="10496" width="9.109375" style="935"/>
    <col min="10497" max="10497" width="60.88671875" style="935" customWidth="1"/>
    <col min="10498" max="10498" width="13.44140625" style="935" customWidth="1"/>
    <col min="10499" max="10499" width="12.109375" style="935" customWidth="1"/>
    <col min="10500" max="10500" width="11.109375" style="935" customWidth="1"/>
    <col min="10501" max="10501" width="11.33203125" style="935" customWidth="1"/>
    <col min="10502" max="10502" width="12.33203125" style="935" customWidth="1"/>
    <col min="10503" max="10503" width="18" style="935" customWidth="1"/>
    <col min="10504" max="10752" width="9.109375" style="935"/>
    <col min="10753" max="10753" width="60.88671875" style="935" customWidth="1"/>
    <col min="10754" max="10754" width="13.44140625" style="935" customWidth="1"/>
    <col min="10755" max="10755" width="12.109375" style="935" customWidth="1"/>
    <col min="10756" max="10756" width="11.109375" style="935" customWidth="1"/>
    <col min="10757" max="10757" width="11.33203125" style="935" customWidth="1"/>
    <col min="10758" max="10758" width="12.33203125" style="935" customWidth="1"/>
    <col min="10759" max="10759" width="18" style="935" customWidth="1"/>
    <col min="10760" max="11008" width="9.109375" style="935"/>
    <col min="11009" max="11009" width="60.88671875" style="935" customWidth="1"/>
    <col min="11010" max="11010" width="13.44140625" style="935" customWidth="1"/>
    <col min="11011" max="11011" width="12.109375" style="935" customWidth="1"/>
    <col min="11012" max="11012" width="11.109375" style="935" customWidth="1"/>
    <col min="11013" max="11013" width="11.33203125" style="935" customWidth="1"/>
    <col min="11014" max="11014" width="12.33203125" style="935" customWidth="1"/>
    <col min="11015" max="11015" width="18" style="935" customWidth="1"/>
    <col min="11016" max="11264" width="9.109375" style="935"/>
    <col min="11265" max="11265" width="60.88671875" style="935" customWidth="1"/>
    <col min="11266" max="11266" width="13.44140625" style="935" customWidth="1"/>
    <col min="11267" max="11267" width="12.109375" style="935" customWidth="1"/>
    <col min="11268" max="11268" width="11.109375" style="935" customWidth="1"/>
    <col min="11269" max="11269" width="11.33203125" style="935" customWidth="1"/>
    <col min="11270" max="11270" width="12.33203125" style="935" customWidth="1"/>
    <col min="11271" max="11271" width="18" style="935" customWidth="1"/>
    <col min="11272" max="11520" width="9.109375" style="935"/>
    <col min="11521" max="11521" width="60.88671875" style="935" customWidth="1"/>
    <col min="11522" max="11522" width="13.44140625" style="935" customWidth="1"/>
    <col min="11523" max="11523" width="12.109375" style="935" customWidth="1"/>
    <col min="11524" max="11524" width="11.109375" style="935" customWidth="1"/>
    <col min="11525" max="11525" width="11.33203125" style="935" customWidth="1"/>
    <col min="11526" max="11526" width="12.33203125" style="935" customWidth="1"/>
    <col min="11527" max="11527" width="18" style="935" customWidth="1"/>
    <col min="11528" max="11776" width="9.109375" style="935"/>
    <col min="11777" max="11777" width="60.88671875" style="935" customWidth="1"/>
    <col min="11778" max="11778" width="13.44140625" style="935" customWidth="1"/>
    <col min="11779" max="11779" width="12.109375" style="935" customWidth="1"/>
    <col min="11780" max="11780" width="11.109375" style="935" customWidth="1"/>
    <col min="11781" max="11781" width="11.33203125" style="935" customWidth="1"/>
    <col min="11782" max="11782" width="12.33203125" style="935" customWidth="1"/>
    <col min="11783" max="11783" width="18" style="935" customWidth="1"/>
    <col min="11784" max="12032" width="9.109375" style="935"/>
    <col min="12033" max="12033" width="60.88671875" style="935" customWidth="1"/>
    <col min="12034" max="12034" width="13.44140625" style="935" customWidth="1"/>
    <col min="12035" max="12035" width="12.109375" style="935" customWidth="1"/>
    <col min="12036" max="12036" width="11.109375" style="935" customWidth="1"/>
    <col min="12037" max="12037" width="11.33203125" style="935" customWidth="1"/>
    <col min="12038" max="12038" width="12.33203125" style="935" customWidth="1"/>
    <col min="12039" max="12039" width="18" style="935" customWidth="1"/>
    <col min="12040" max="12288" width="9.109375" style="935"/>
    <col min="12289" max="12289" width="60.88671875" style="935" customWidth="1"/>
    <col min="12290" max="12290" width="13.44140625" style="935" customWidth="1"/>
    <col min="12291" max="12291" width="12.109375" style="935" customWidth="1"/>
    <col min="12292" max="12292" width="11.109375" style="935" customWidth="1"/>
    <col min="12293" max="12293" width="11.33203125" style="935" customWidth="1"/>
    <col min="12294" max="12294" width="12.33203125" style="935" customWidth="1"/>
    <col min="12295" max="12295" width="18" style="935" customWidth="1"/>
    <col min="12296" max="12544" width="9.109375" style="935"/>
    <col min="12545" max="12545" width="60.88671875" style="935" customWidth="1"/>
    <col min="12546" max="12546" width="13.44140625" style="935" customWidth="1"/>
    <col min="12547" max="12547" width="12.109375" style="935" customWidth="1"/>
    <col min="12548" max="12548" width="11.109375" style="935" customWidth="1"/>
    <col min="12549" max="12549" width="11.33203125" style="935" customWidth="1"/>
    <col min="12550" max="12550" width="12.33203125" style="935" customWidth="1"/>
    <col min="12551" max="12551" width="18" style="935" customWidth="1"/>
    <col min="12552" max="12800" width="9.109375" style="935"/>
    <col min="12801" max="12801" width="60.88671875" style="935" customWidth="1"/>
    <col min="12802" max="12802" width="13.44140625" style="935" customWidth="1"/>
    <col min="12803" max="12803" width="12.109375" style="935" customWidth="1"/>
    <col min="12804" max="12804" width="11.109375" style="935" customWidth="1"/>
    <col min="12805" max="12805" width="11.33203125" style="935" customWidth="1"/>
    <col min="12806" max="12806" width="12.33203125" style="935" customWidth="1"/>
    <col min="12807" max="12807" width="18" style="935" customWidth="1"/>
    <col min="12808" max="13056" width="9.109375" style="935"/>
    <col min="13057" max="13057" width="60.88671875" style="935" customWidth="1"/>
    <col min="13058" max="13058" width="13.44140625" style="935" customWidth="1"/>
    <col min="13059" max="13059" width="12.109375" style="935" customWidth="1"/>
    <col min="13060" max="13060" width="11.109375" style="935" customWidth="1"/>
    <col min="13061" max="13061" width="11.33203125" style="935" customWidth="1"/>
    <col min="13062" max="13062" width="12.33203125" style="935" customWidth="1"/>
    <col min="13063" max="13063" width="18" style="935" customWidth="1"/>
    <col min="13064" max="13312" width="9.109375" style="935"/>
    <col min="13313" max="13313" width="60.88671875" style="935" customWidth="1"/>
    <col min="13314" max="13314" width="13.44140625" style="935" customWidth="1"/>
    <col min="13315" max="13315" width="12.109375" style="935" customWidth="1"/>
    <col min="13316" max="13316" width="11.109375" style="935" customWidth="1"/>
    <col min="13317" max="13317" width="11.33203125" style="935" customWidth="1"/>
    <col min="13318" max="13318" width="12.33203125" style="935" customWidth="1"/>
    <col min="13319" max="13319" width="18" style="935" customWidth="1"/>
    <col min="13320" max="13568" width="9.109375" style="935"/>
    <col min="13569" max="13569" width="60.88671875" style="935" customWidth="1"/>
    <col min="13570" max="13570" width="13.44140625" style="935" customWidth="1"/>
    <col min="13571" max="13571" width="12.109375" style="935" customWidth="1"/>
    <col min="13572" max="13572" width="11.109375" style="935" customWidth="1"/>
    <col min="13573" max="13573" width="11.33203125" style="935" customWidth="1"/>
    <col min="13574" max="13574" width="12.33203125" style="935" customWidth="1"/>
    <col min="13575" max="13575" width="18" style="935" customWidth="1"/>
    <col min="13576" max="13824" width="9.109375" style="935"/>
    <col min="13825" max="13825" width="60.88671875" style="935" customWidth="1"/>
    <col min="13826" max="13826" width="13.44140625" style="935" customWidth="1"/>
    <col min="13827" max="13827" width="12.109375" style="935" customWidth="1"/>
    <col min="13828" max="13828" width="11.109375" style="935" customWidth="1"/>
    <col min="13829" max="13829" width="11.33203125" style="935" customWidth="1"/>
    <col min="13830" max="13830" width="12.33203125" style="935" customWidth="1"/>
    <col min="13831" max="13831" width="18" style="935" customWidth="1"/>
    <col min="13832" max="14080" width="9.109375" style="935"/>
    <col min="14081" max="14081" width="60.88671875" style="935" customWidth="1"/>
    <col min="14082" max="14082" width="13.44140625" style="935" customWidth="1"/>
    <col min="14083" max="14083" width="12.109375" style="935" customWidth="1"/>
    <col min="14084" max="14084" width="11.109375" style="935" customWidth="1"/>
    <col min="14085" max="14085" width="11.33203125" style="935" customWidth="1"/>
    <col min="14086" max="14086" width="12.33203125" style="935" customWidth="1"/>
    <col min="14087" max="14087" width="18" style="935" customWidth="1"/>
    <col min="14088" max="14336" width="9.109375" style="935"/>
    <col min="14337" max="14337" width="60.88671875" style="935" customWidth="1"/>
    <col min="14338" max="14338" width="13.44140625" style="935" customWidth="1"/>
    <col min="14339" max="14339" width="12.109375" style="935" customWidth="1"/>
    <col min="14340" max="14340" width="11.109375" style="935" customWidth="1"/>
    <col min="14341" max="14341" width="11.33203125" style="935" customWidth="1"/>
    <col min="14342" max="14342" width="12.33203125" style="935" customWidth="1"/>
    <col min="14343" max="14343" width="18" style="935" customWidth="1"/>
    <col min="14344" max="14592" width="9.109375" style="935"/>
    <col min="14593" max="14593" width="60.88671875" style="935" customWidth="1"/>
    <col min="14594" max="14594" width="13.44140625" style="935" customWidth="1"/>
    <col min="14595" max="14595" width="12.109375" style="935" customWidth="1"/>
    <col min="14596" max="14596" width="11.109375" style="935" customWidth="1"/>
    <col min="14597" max="14597" width="11.33203125" style="935" customWidth="1"/>
    <col min="14598" max="14598" width="12.33203125" style="935" customWidth="1"/>
    <col min="14599" max="14599" width="18" style="935" customWidth="1"/>
    <col min="14600" max="14848" width="9.109375" style="935"/>
    <col min="14849" max="14849" width="60.88671875" style="935" customWidth="1"/>
    <col min="14850" max="14850" width="13.44140625" style="935" customWidth="1"/>
    <col min="14851" max="14851" width="12.109375" style="935" customWidth="1"/>
    <col min="14852" max="14852" width="11.109375" style="935" customWidth="1"/>
    <col min="14853" max="14853" width="11.33203125" style="935" customWidth="1"/>
    <col min="14854" max="14854" width="12.33203125" style="935" customWidth="1"/>
    <col min="14855" max="14855" width="18" style="935" customWidth="1"/>
    <col min="14856" max="15104" width="9.109375" style="935"/>
    <col min="15105" max="15105" width="60.88671875" style="935" customWidth="1"/>
    <col min="15106" max="15106" width="13.44140625" style="935" customWidth="1"/>
    <col min="15107" max="15107" width="12.109375" style="935" customWidth="1"/>
    <col min="15108" max="15108" width="11.109375" style="935" customWidth="1"/>
    <col min="15109" max="15109" width="11.33203125" style="935" customWidth="1"/>
    <col min="15110" max="15110" width="12.33203125" style="935" customWidth="1"/>
    <col min="15111" max="15111" width="18" style="935" customWidth="1"/>
    <col min="15112" max="15360" width="9.109375" style="935"/>
    <col min="15361" max="15361" width="60.88671875" style="935" customWidth="1"/>
    <col min="15362" max="15362" width="13.44140625" style="935" customWidth="1"/>
    <col min="15363" max="15363" width="12.109375" style="935" customWidth="1"/>
    <col min="15364" max="15364" width="11.109375" style="935" customWidth="1"/>
    <col min="15365" max="15365" width="11.33203125" style="935" customWidth="1"/>
    <col min="15366" max="15366" width="12.33203125" style="935" customWidth="1"/>
    <col min="15367" max="15367" width="18" style="935" customWidth="1"/>
    <col min="15368" max="15616" width="9.109375" style="935"/>
    <col min="15617" max="15617" width="60.88671875" style="935" customWidth="1"/>
    <col min="15618" max="15618" width="13.44140625" style="935" customWidth="1"/>
    <col min="15619" max="15619" width="12.109375" style="935" customWidth="1"/>
    <col min="15620" max="15620" width="11.109375" style="935" customWidth="1"/>
    <col min="15621" max="15621" width="11.33203125" style="935" customWidth="1"/>
    <col min="15622" max="15622" width="12.33203125" style="935" customWidth="1"/>
    <col min="15623" max="15623" width="18" style="935" customWidth="1"/>
    <col min="15624" max="15872" width="9.109375" style="935"/>
    <col min="15873" max="15873" width="60.88671875" style="935" customWidth="1"/>
    <col min="15874" max="15874" width="13.44140625" style="935" customWidth="1"/>
    <col min="15875" max="15875" width="12.109375" style="935" customWidth="1"/>
    <col min="15876" max="15876" width="11.109375" style="935" customWidth="1"/>
    <col min="15877" max="15877" width="11.33203125" style="935" customWidth="1"/>
    <col min="15878" max="15878" width="12.33203125" style="935" customWidth="1"/>
    <col min="15879" max="15879" width="18" style="935" customWidth="1"/>
    <col min="15880" max="16128" width="9.109375" style="935"/>
    <col min="16129" max="16129" width="60.88671875" style="935" customWidth="1"/>
    <col min="16130" max="16130" width="13.44140625" style="935" customWidth="1"/>
    <col min="16131" max="16131" width="12.109375" style="935" customWidth="1"/>
    <col min="16132" max="16132" width="11.109375" style="935" customWidth="1"/>
    <col min="16133" max="16133" width="11.33203125" style="935" customWidth="1"/>
    <col min="16134" max="16134" width="12.33203125" style="935" customWidth="1"/>
    <col min="16135" max="16135" width="18" style="935" customWidth="1"/>
    <col min="16136" max="16384" width="9.109375" style="935"/>
  </cols>
  <sheetData>
    <row r="4" spans="1:7" ht="51.75" customHeight="1" x14ac:dyDescent="0.3">
      <c r="A4" s="1462" t="s">
        <v>1015</v>
      </c>
      <c r="B4" s="1462"/>
      <c r="C4" s="1462"/>
      <c r="D4" s="1462"/>
      <c r="E4" s="1462"/>
      <c r="F4" s="1462"/>
      <c r="G4" s="1462"/>
    </row>
    <row r="5" spans="1:7" ht="27.75" customHeight="1" x14ac:dyDescent="0.25">
      <c r="A5" s="936"/>
      <c r="B5" s="937"/>
      <c r="C5" s="937"/>
      <c r="D5" s="937"/>
      <c r="E5" s="937"/>
      <c r="F5" s="937"/>
    </row>
    <row r="7" spans="1:7" ht="25.5" customHeight="1" x14ac:dyDescent="0.25">
      <c r="A7" s="938" t="s">
        <v>1016</v>
      </c>
      <c r="B7" s="939"/>
      <c r="C7" s="940" t="s">
        <v>886</v>
      </c>
      <c r="D7" s="940" t="s">
        <v>887</v>
      </c>
      <c r="E7" s="940" t="s">
        <v>888</v>
      </c>
      <c r="F7" s="940" t="s">
        <v>1151</v>
      </c>
    </row>
    <row r="8" spans="1:7" ht="20.25" customHeight="1" x14ac:dyDescent="0.25">
      <c r="A8" s="941" t="s">
        <v>1017</v>
      </c>
      <c r="B8" s="942"/>
      <c r="C8" s="943">
        <v>1458000</v>
      </c>
      <c r="D8" s="943">
        <v>1458000</v>
      </c>
      <c r="E8" s="943">
        <v>1458000</v>
      </c>
      <c r="F8" s="943">
        <v>1458000</v>
      </c>
    </row>
    <row r="9" spans="1:7" ht="28.5" customHeight="1" x14ac:dyDescent="0.25">
      <c r="A9" s="941" t="s">
        <v>1018</v>
      </c>
      <c r="B9" s="942"/>
      <c r="C9" s="944">
        <v>2000</v>
      </c>
      <c r="D9" s="944"/>
      <c r="E9" s="944"/>
      <c r="F9" s="944"/>
    </row>
    <row r="10" spans="1:7" ht="18.75" customHeight="1" x14ac:dyDescent="0.25">
      <c r="A10" s="941" t="s">
        <v>1019</v>
      </c>
      <c r="B10" s="942"/>
      <c r="C10" s="944">
        <v>15000</v>
      </c>
      <c r="D10" s="944">
        <v>15000</v>
      </c>
      <c r="E10" s="944">
        <v>15000</v>
      </c>
      <c r="F10" s="944">
        <v>15000</v>
      </c>
    </row>
    <row r="11" spans="1:7" ht="40.5" customHeight="1" x14ac:dyDescent="0.25">
      <c r="A11" s="941" t="s">
        <v>1020</v>
      </c>
      <c r="B11" s="942"/>
      <c r="C11" s="944"/>
      <c r="D11" s="944"/>
      <c r="E11" s="944"/>
      <c r="F11" s="944"/>
    </row>
    <row r="12" spans="1:7" ht="18.75" customHeight="1" x14ac:dyDescent="0.25">
      <c r="A12" s="941" t="s">
        <v>1021</v>
      </c>
      <c r="B12" s="942"/>
      <c r="C12" s="944">
        <v>5200</v>
      </c>
      <c r="D12" s="944">
        <v>5200</v>
      </c>
      <c r="E12" s="944">
        <v>5200</v>
      </c>
      <c r="F12" s="944">
        <v>5200</v>
      </c>
    </row>
    <row r="13" spans="1:7" ht="17.25" customHeight="1" x14ac:dyDescent="0.25">
      <c r="A13" s="941" t="s">
        <v>1022</v>
      </c>
      <c r="B13" s="942"/>
      <c r="C13" s="944"/>
      <c r="D13" s="944"/>
      <c r="E13" s="944"/>
      <c r="F13" s="944"/>
    </row>
    <row r="14" spans="1:7" ht="18.75" customHeight="1" x14ac:dyDescent="0.25">
      <c r="A14" s="941" t="s">
        <v>295</v>
      </c>
      <c r="B14" s="942"/>
      <c r="C14" s="944">
        <f>SUM(C8:C13)</f>
        <v>1480200</v>
      </c>
      <c r="D14" s="944">
        <f>SUM(D8:D13)</f>
        <v>1478200</v>
      </c>
      <c r="E14" s="944">
        <f>SUM(E8:E13)</f>
        <v>1478200</v>
      </c>
      <c r="F14" s="944">
        <f>SUM(F8:F13)</f>
        <v>1478200</v>
      </c>
    </row>
    <row r="15" spans="1:7" s="948" customFormat="1" ht="27" customHeight="1" x14ac:dyDescent="0.25">
      <c r="A15" s="945" t="s">
        <v>1023</v>
      </c>
      <c r="B15" s="946"/>
      <c r="C15" s="947">
        <f>C14*0.5</f>
        <v>740100</v>
      </c>
      <c r="D15" s="947">
        <f>D14*0.5</f>
        <v>739100</v>
      </c>
      <c r="E15" s="947">
        <f>E14*0.5</f>
        <v>739100</v>
      </c>
      <c r="F15" s="947">
        <f>F14*0.5</f>
        <v>739100</v>
      </c>
    </row>
    <row r="16" spans="1:7" ht="13.8" x14ac:dyDescent="0.25">
      <c r="A16" s="949"/>
      <c r="B16" s="950"/>
      <c r="C16" s="950"/>
      <c r="D16" s="950"/>
      <c r="E16" s="950"/>
      <c r="F16" s="950"/>
    </row>
    <row r="17" spans="1:7" ht="16.5" customHeight="1" x14ac:dyDescent="0.25">
      <c r="G17" s="951"/>
    </row>
    <row r="18" spans="1:7" ht="15" customHeight="1" thickBot="1" x14ac:dyDescent="0.3"/>
    <row r="19" spans="1:7" ht="33" customHeight="1" x14ac:dyDescent="0.25">
      <c r="A19" s="1314" t="s">
        <v>1024</v>
      </c>
      <c r="B19" s="1315" t="s">
        <v>1025</v>
      </c>
      <c r="C19" s="1316" t="s">
        <v>886</v>
      </c>
      <c r="D19" s="1316" t="s">
        <v>887</v>
      </c>
      <c r="E19" s="1316" t="s">
        <v>888</v>
      </c>
      <c r="F19" s="1317" t="s">
        <v>1151</v>
      </c>
    </row>
    <row r="20" spans="1:7" ht="13.8" x14ac:dyDescent="0.25">
      <c r="A20" s="1318" t="s">
        <v>1165</v>
      </c>
      <c r="B20" s="1313">
        <v>2014</v>
      </c>
      <c r="C20" s="1312">
        <v>174242</v>
      </c>
      <c r="D20" s="1312">
        <v>74242</v>
      </c>
      <c r="E20" s="1312">
        <v>74242</v>
      </c>
      <c r="F20" s="1319">
        <v>74242</v>
      </c>
      <c r="G20" s="951"/>
    </row>
    <row r="21" spans="1:7" ht="13.8" x14ac:dyDescent="0.25">
      <c r="A21" s="1318" t="s">
        <v>1166</v>
      </c>
      <c r="B21" s="1313">
        <v>2014</v>
      </c>
      <c r="C21" s="1312">
        <v>20603</v>
      </c>
      <c r="D21" s="1312">
        <v>18587</v>
      </c>
      <c r="E21" s="1312">
        <v>16630</v>
      </c>
      <c r="F21" s="1319">
        <v>14673</v>
      </c>
    </row>
    <row r="22" spans="1:7" ht="24" customHeight="1" x14ac:dyDescent="0.25">
      <c r="A22" s="1318" t="s">
        <v>1026</v>
      </c>
      <c r="B22" s="1313" t="s">
        <v>938</v>
      </c>
      <c r="C22" s="1312"/>
      <c r="D22" s="1312"/>
      <c r="E22" s="1312">
        <v>128160</v>
      </c>
      <c r="F22" s="1320"/>
    </row>
    <row r="23" spans="1:7" ht="13.8" x14ac:dyDescent="0.25">
      <c r="A23" s="1318" t="s">
        <v>1027</v>
      </c>
      <c r="B23" s="1313" t="s">
        <v>1028</v>
      </c>
      <c r="C23" s="1312">
        <v>16000</v>
      </c>
      <c r="D23" s="1312">
        <v>16000</v>
      </c>
      <c r="E23" s="1312">
        <v>16000</v>
      </c>
      <c r="F23" s="1319">
        <v>16000</v>
      </c>
    </row>
    <row r="24" spans="1:7" ht="13.8" x14ac:dyDescent="0.25">
      <c r="A24" s="1318" t="s">
        <v>1029</v>
      </c>
      <c r="B24" s="1313" t="s">
        <v>1030</v>
      </c>
      <c r="C24" s="1312">
        <v>14417</v>
      </c>
      <c r="D24" s="1312">
        <v>11953</v>
      </c>
      <c r="E24" s="1312">
        <v>8294</v>
      </c>
      <c r="F24" s="1319">
        <v>8295</v>
      </c>
    </row>
    <row r="25" spans="1:7" ht="14.4" thickBot="1" x14ac:dyDescent="0.3">
      <c r="A25" s="1321" t="s">
        <v>295</v>
      </c>
      <c r="B25" s="1322"/>
      <c r="C25" s="1323">
        <f>SUM(C20:C24)</f>
        <v>225262</v>
      </c>
      <c r="D25" s="1323">
        <f>SUM(D20:D24)</f>
        <v>120782</v>
      </c>
      <c r="E25" s="1323">
        <f>SUM(E20:E24)</f>
        <v>243326</v>
      </c>
      <c r="F25" s="1324">
        <f>SUM(F20:F24)</f>
        <v>113210</v>
      </c>
    </row>
  </sheetData>
  <sheetProtection selectLockedCells="1" selectUnlockedCells="1"/>
  <mergeCells count="1">
    <mergeCell ref="A4:G4"/>
  </mergeCells>
  <pageMargins left="0.75" right="0.75" top="1" bottom="1" header="0.5" footer="0.51180555555555551"/>
  <pageSetup paperSize="9" scale="63" firstPageNumber="0" orientation="portrait" horizontalDpi="300" verticalDpi="300" r:id="rId1"/>
  <headerFooter scaleWithDoc="0" alignWithMargins="0">
    <oddHeader>&amp;C14. melléklet
a 8/2016. (II.26.) rendelethez&amp;R
&amp;P. oldal
ezer forint</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E38"/>
  <sheetViews>
    <sheetView view="pageLayout" zoomScaleNormal="100" workbookViewId="0">
      <pane ySplit="1"/>
      <selection activeCell="B13" sqref="B13"/>
      <selection pane="bottomLeft" activeCell="B16" sqref="B16"/>
    </sheetView>
  </sheetViews>
  <sheetFormatPr defaultRowHeight="13.2" x14ac:dyDescent="0.25"/>
  <cols>
    <col min="1" max="1" width="65.88671875" customWidth="1"/>
    <col min="2" max="2" width="11.5546875" customWidth="1"/>
    <col min="3" max="3" width="10.5546875" customWidth="1"/>
    <col min="4" max="4" width="12.6640625" customWidth="1"/>
    <col min="257" max="257" width="65.88671875" customWidth="1"/>
    <col min="258" max="258" width="11.5546875" customWidth="1"/>
    <col min="259" max="259" width="10.5546875" customWidth="1"/>
    <col min="260" max="260" width="12.6640625" customWidth="1"/>
    <col min="513" max="513" width="65.88671875" customWidth="1"/>
    <col min="514" max="514" width="11.5546875" customWidth="1"/>
    <col min="515" max="515" width="10.5546875" customWidth="1"/>
    <col min="516" max="516" width="12.6640625" customWidth="1"/>
    <col min="769" max="769" width="65.88671875" customWidth="1"/>
    <col min="770" max="770" width="11.5546875" customWidth="1"/>
    <col min="771" max="771" width="10.5546875" customWidth="1"/>
    <col min="772" max="772" width="12.6640625" customWidth="1"/>
    <col min="1025" max="1025" width="65.88671875" customWidth="1"/>
    <col min="1026" max="1026" width="11.5546875" customWidth="1"/>
    <col min="1027" max="1027" width="10.5546875" customWidth="1"/>
    <col min="1028" max="1028" width="12.6640625" customWidth="1"/>
    <col min="1281" max="1281" width="65.88671875" customWidth="1"/>
    <col min="1282" max="1282" width="11.5546875" customWidth="1"/>
    <col min="1283" max="1283" width="10.5546875" customWidth="1"/>
    <col min="1284" max="1284" width="12.6640625" customWidth="1"/>
    <col min="1537" max="1537" width="65.88671875" customWidth="1"/>
    <col min="1538" max="1538" width="11.5546875" customWidth="1"/>
    <col min="1539" max="1539" width="10.5546875" customWidth="1"/>
    <col min="1540" max="1540" width="12.6640625" customWidth="1"/>
    <col min="1793" max="1793" width="65.88671875" customWidth="1"/>
    <col min="1794" max="1794" width="11.5546875" customWidth="1"/>
    <col min="1795" max="1795" width="10.5546875" customWidth="1"/>
    <col min="1796" max="1796" width="12.6640625" customWidth="1"/>
    <col min="2049" max="2049" width="65.88671875" customWidth="1"/>
    <col min="2050" max="2050" width="11.5546875" customWidth="1"/>
    <col min="2051" max="2051" width="10.5546875" customWidth="1"/>
    <col min="2052" max="2052" width="12.6640625" customWidth="1"/>
    <col min="2305" max="2305" width="65.88671875" customWidth="1"/>
    <col min="2306" max="2306" width="11.5546875" customWidth="1"/>
    <col min="2307" max="2307" width="10.5546875" customWidth="1"/>
    <col min="2308" max="2308" width="12.6640625" customWidth="1"/>
    <col min="2561" max="2561" width="65.88671875" customWidth="1"/>
    <col min="2562" max="2562" width="11.5546875" customWidth="1"/>
    <col min="2563" max="2563" width="10.5546875" customWidth="1"/>
    <col min="2564" max="2564" width="12.6640625" customWidth="1"/>
    <col min="2817" max="2817" width="65.88671875" customWidth="1"/>
    <col min="2818" max="2818" width="11.5546875" customWidth="1"/>
    <col min="2819" max="2819" width="10.5546875" customWidth="1"/>
    <col min="2820" max="2820" width="12.6640625" customWidth="1"/>
    <col min="3073" max="3073" width="65.88671875" customWidth="1"/>
    <col min="3074" max="3074" width="11.5546875" customWidth="1"/>
    <col min="3075" max="3075" width="10.5546875" customWidth="1"/>
    <col min="3076" max="3076" width="12.6640625" customWidth="1"/>
    <col min="3329" max="3329" width="65.88671875" customWidth="1"/>
    <col min="3330" max="3330" width="11.5546875" customWidth="1"/>
    <col min="3331" max="3331" width="10.5546875" customWidth="1"/>
    <col min="3332" max="3332" width="12.6640625" customWidth="1"/>
    <col min="3585" max="3585" width="65.88671875" customWidth="1"/>
    <col min="3586" max="3586" width="11.5546875" customWidth="1"/>
    <col min="3587" max="3587" width="10.5546875" customWidth="1"/>
    <col min="3588" max="3588" width="12.6640625" customWidth="1"/>
    <col min="3841" max="3841" width="65.88671875" customWidth="1"/>
    <col min="3842" max="3842" width="11.5546875" customWidth="1"/>
    <col min="3843" max="3843" width="10.5546875" customWidth="1"/>
    <col min="3844" max="3844" width="12.6640625" customWidth="1"/>
    <col min="4097" max="4097" width="65.88671875" customWidth="1"/>
    <col min="4098" max="4098" width="11.5546875" customWidth="1"/>
    <col min="4099" max="4099" width="10.5546875" customWidth="1"/>
    <col min="4100" max="4100" width="12.6640625" customWidth="1"/>
    <col min="4353" max="4353" width="65.88671875" customWidth="1"/>
    <col min="4354" max="4354" width="11.5546875" customWidth="1"/>
    <col min="4355" max="4355" width="10.5546875" customWidth="1"/>
    <col min="4356" max="4356" width="12.6640625" customWidth="1"/>
    <col min="4609" max="4609" width="65.88671875" customWidth="1"/>
    <col min="4610" max="4610" width="11.5546875" customWidth="1"/>
    <col min="4611" max="4611" width="10.5546875" customWidth="1"/>
    <col min="4612" max="4612" width="12.6640625" customWidth="1"/>
    <col min="4865" max="4865" width="65.88671875" customWidth="1"/>
    <col min="4866" max="4866" width="11.5546875" customWidth="1"/>
    <col min="4867" max="4867" width="10.5546875" customWidth="1"/>
    <col min="4868" max="4868" width="12.6640625" customWidth="1"/>
    <col min="5121" max="5121" width="65.88671875" customWidth="1"/>
    <col min="5122" max="5122" width="11.5546875" customWidth="1"/>
    <col min="5123" max="5123" width="10.5546875" customWidth="1"/>
    <col min="5124" max="5124" width="12.6640625" customWidth="1"/>
    <col min="5377" max="5377" width="65.88671875" customWidth="1"/>
    <col min="5378" max="5378" width="11.5546875" customWidth="1"/>
    <col min="5379" max="5379" width="10.5546875" customWidth="1"/>
    <col min="5380" max="5380" width="12.6640625" customWidth="1"/>
    <col min="5633" max="5633" width="65.88671875" customWidth="1"/>
    <col min="5634" max="5634" width="11.5546875" customWidth="1"/>
    <col min="5635" max="5635" width="10.5546875" customWidth="1"/>
    <col min="5636" max="5636" width="12.6640625" customWidth="1"/>
    <col min="5889" max="5889" width="65.88671875" customWidth="1"/>
    <col min="5890" max="5890" width="11.5546875" customWidth="1"/>
    <col min="5891" max="5891" width="10.5546875" customWidth="1"/>
    <col min="5892" max="5892" width="12.6640625" customWidth="1"/>
    <col min="6145" max="6145" width="65.88671875" customWidth="1"/>
    <col min="6146" max="6146" width="11.5546875" customWidth="1"/>
    <col min="6147" max="6147" width="10.5546875" customWidth="1"/>
    <col min="6148" max="6148" width="12.6640625" customWidth="1"/>
    <col min="6401" max="6401" width="65.88671875" customWidth="1"/>
    <col min="6402" max="6402" width="11.5546875" customWidth="1"/>
    <col min="6403" max="6403" width="10.5546875" customWidth="1"/>
    <col min="6404" max="6404" width="12.6640625" customWidth="1"/>
    <col min="6657" max="6657" width="65.88671875" customWidth="1"/>
    <col min="6658" max="6658" width="11.5546875" customWidth="1"/>
    <col min="6659" max="6659" width="10.5546875" customWidth="1"/>
    <col min="6660" max="6660" width="12.6640625" customWidth="1"/>
    <col min="6913" max="6913" width="65.88671875" customWidth="1"/>
    <col min="6914" max="6914" width="11.5546875" customWidth="1"/>
    <col min="6915" max="6915" width="10.5546875" customWidth="1"/>
    <col min="6916" max="6916" width="12.6640625" customWidth="1"/>
    <col min="7169" max="7169" width="65.88671875" customWidth="1"/>
    <col min="7170" max="7170" width="11.5546875" customWidth="1"/>
    <col min="7171" max="7171" width="10.5546875" customWidth="1"/>
    <col min="7172" max="7172" width="12.6640625" customWidth="1"/>
    <col min="7425" max="7425" width="65.88671875" customWidth="1"/>
    <col min="7426" max="7426" width="11.5546875" customWidth="1"/>
    <col min="7427" max="7427" width="10.5546875" customWidth="1"/>
    <col min="7428" max="7428" width="12.6640625" customWidth="1"/>
    <col min="7681" max="7681" width="65.88671875" customWidth="1"/>
    <col min="7682" max="7682" width="11.5546875" customWidth="1"/>
    <col min="7683" max="7683" width="10.5546875" customWidth="1"/>
    <col min="7684" max="7684" width="12.6640625" customWidth="1"/>
    <col min="7937" max="7937" width="65.88671875" customWidth="1"/>
    <col min="7938" max="7938" width="11.5546875" customWidth="1"/>
    <col min="7939" max="7939" width="10.5546875" customWidth="1"/>
    <col min="7940" max="7940" width="12.6640625" customWidth="1"/>
    <col min="8193" max="8193" width="65.88671875" customWidth="1"/>
    <col min="8194" max="8194" width="11.5546875" customWidth="1"/>
    <col min="8195" max="8195" width="10.5546875" customWidth="1"/>
    <col min="8196" max="8196" width="12.6640625" customWidth="1"/>
    <col min="8449" max="8449" width="65.88671875" customWidth="1"/>
    <col min="8450" max="8450" width="11.5546875" customWidth="1"/>
    <col min="8451" max="8451" width="10.5546875" customWidth="1"/>
    <col min="8452" max="8452" width="12.6640625" customWidth="1"/>
    <col min="8705" max="8705" width="65.88671875" customWidth="1"/>
    <col min="8706" max="8706" width="11.5546875" customWidth="1"/>
    <col min="8707" max="8707" width="10.5546875" customWidth="1"/>
    <col min="8708" max="8708" width="12.6640625" customWidth="1"/>
    <col min="8961" max="8961" width="65.88671875" customWidth="1"/>
    <col min="8962" max="8962" width="11.5546875" customWidth="1"/>
    <col min="8963" max="8963" width="10.5546875" customWidth="1"/>
    <col min="8964" max="8964" width="12.6640625" customWidth="1"/>
    <col min="9217" max="9217" width="65.88671875" customWidth="1"/>
    <col min="9218" max="9218" width="11.5546875" customWidth="1"/>
    <col min="9219" max="9219" width="10.5546875" customWidth="1"/>
    <col min="9220" max="9220" width="12.6640625" customWidth="1"/>
    <col min="9473" max="9473" width="65.88671875" customWidth="1"/>
    <col min="9474" max="9474" width="11.5546875" customWidth="1"/>
    <col min="9475" max="9475" width="10.5546875" customWidth="1"/>
    <col min="9476" max="9476" width="12.6640625" customWidth="1"/>
    <col min="9729" max="9729" width="65.88671875" customWidth="1"/>
    <col min="9730" max="9730" width="11.5546875" customWidth="1"/>
    <col min="9731" max="9731" width="10.5546875" customWidth="1"/>
    <col min="9732" max="9732" width="12.6640625" customWidth="1"/>
    <col min="9985" max="9985" width="65.88671875" customWidth="1"/>
    <col min="9986" max="9986" width="11.5546875" customWidth="1"/>
    <col min="9987" max="9987" width="10.5546875" customWidth="1"/>
    <col min="9988" max="9988" width="12.6640625" customWidth="1"/>
    <col min="10241" max="10241" width="65.88671875" customWidth="1"/>
    <col min="10242" max="10242" width="11.5546875" customWidth="1"/>
    <col min="10243" max="10243" width="10.5546875" customWidth="1"/>
    <col min="10244" max="10244" width="12.6640625" customWidth="1"/>
    <col min="10497" max="10497" width="65.88671875" customWidth="1"/>
    <col min="10498" max="10498" width="11.5546875" customWidth="1"/>
    <col min="10499" max="10499" width="10.5546875" customWidth="1"/>
    <col min="10500" max="10500" width="12.6640625" customWidth="1"/>
    <col min="10753" max="10753" width="65.88671875" customWidth="1"/>
    <col min="10754" max="10754" width="11.5546875" customWidth="1"/>
    <col min="10755" max="10755" width="10.5546875" customWidth="1"/>
    <col min="10756" max="10756" width="12.6640625" customWidth="1"/>
    <col min="11009" max="11009" width="65.88671875" customWidth="1"/>
    <col min="11010" max="11010" width="11.5546875" customWidth="1"/>
    <col min="11011" max="11011" width="10.5546875" customWidth="1"/>
    <col min="11012" max="11012" width="12.6640625" customWidth="1"/>
    <col min="11265" max="11265" width="65.88671875" customWidth="1"/>
    <col min="11266" max="11266" width="11.5546875" customWidth="1"/>
    <col min="11267" max="11267" width="10.5546875" customWidth="1"/>
    <col min="11268" max="11268" width="12.6640625" customWidth="1"/>
    <col min="11521" max="11521" width="65.88671875" customWidth="1"/>
    <col min="11522" max="11522" width="11.5546875" customWidth="1"/>
    <col min="11523" max="11523" width="10.5546875" customWidth="1"/>
    <col min="11524" max="11524" width="12.6640625" customWidth="1"/>
    <col min="11777" max="11777" width="65.88671875" customWidth="1"/>
    <col min="11778" max="11778" width="11.5546875" customWidth="1"/>
    <col min="11779" max="11779" width="10.5546875" customWidth="1"/>
    <col min="11780" max="11780" width="12.6640625" customWidth="1"/>
    <col min="12033" max="12033" width="65.88671875" customWidth="1"/>
    <col min="12034" max="12034" width="11.5546875" customWidth="1"/>
    <col min="12035" max="12035" width="10.5546875" customWidth="1"/>
    <col min="12036" max="12036" width="12.6640625" customWidth="1"/>
    <col min="12289" max="12289" width="65.88671875" customWidth="1"/>
    <col min="12290" max="12290" width="11.5546875" customWidth="1"/>
    <col min="12291" max="12291" width="10.5546875" customWidth="1"/>
    <col min="12292" max="12292" width="12.6640625" customWidth="1"/>
    <col min="12545" max="12545" width="65.88671875" customWidth="1"/>
    <col min="12546" max="12546" width="11.5546875" customWidth="1"/>
    <col min="12547" max="12547" width="10.5546875" customWidth="1"/>
    <col min="12548" max="12548" width="12.6640625" customWidth="1"/>
    <col min="12801" max="12801" width="65.88671875" customWidth="1"/>
    <col min="12802" max="12802" width="11.5546875" customWidth="1"/>
    <col min="12803" max="12803" width="10.5546875" customWidth="1"/>
    <col min="12804" max="12804" width="12.6640625" customWidth="1"/>
    <col min="13057" max="13057" width="65.88671875" customWidth="1"/>
    <col min="13058" max="13058" width="11.5546875" customWidth="1"/>
    <col min="13059" max="13059" width="10.5546875" customWidth="1"/>
    <col min="13060" max="13060" width="12.6640625" customWidth="1"/>
    <col min="13313" max="13313" width="65.88671875" customWidth="1"/>
    <col min="13314" max="13314" width="11.5546875" customWidth="1"/>
    <col min="13315" max="13315" width="10.5546875" customWidth="1"/>
    <col min="13316" max="13316" width="12.6640625" customWidth="1"/>
    <col min="13569" max="13569" width="65.88671875" customWidth="1"/>
    <col min="13570" max="13570" width="11.5546875" customWidth="1"/>
    <col min="13571" max="13571" width="10.5546875" customWidth="1"/>
    <col min="13572" max="13572" width="12.6640625" customWidth="1"/>
    <col min="13825" max="13825" width="65.88671875" customWidth="1"/>
    <col min="13826" max="13826" width="11.5546875" customWidth="1"/>
    <col min="13827" max="13827" width="10.5546875" customWidth="1"/>
    <col min="13828" max="13828" width="12.6640625" customWidth="1"/>
    <col min="14081" max="14081" width="65.88671875" customWidth="1"/>
    <col min="14082" max="14082" width="11.5546875" customWidth="1"/>
    <col min="14083" max="14083" width="10.5546875" customWidth="1"/>
    <col min="14084" max="14084" width="12.6640625" customWidth="1"/>
    <col min="14337" max="14337" width="65.88671875" customWidth="1"/>
    <col min="14338" max="14338" width="11.5546875" customWidth="1"/>
    <col min="14339" max="14339" width="10.5546875" customWidth="1"/>
    <col min="14340" max="14340" width="12.6640625" customWidth="1"/>
    <col min="14593" max="14593" width="65.88671875" customWidth="1"/>
    <col min="14594" max="14594" width="11.5546875" customWidth="1"/>
    <col min="14595" max="14595" width="10.5546875" customWidth="1"/>
    <col min="14596" max="14596" width="12.6640625" customWidth="1"/>
    <col min="14849" max="14849" width="65.88671875" customWidth="1"/>
    <col min="14850" max="14850" width="11.5546875" customWidth="1"/>
    <col min="14851" max="14851" width="10.5546875" customWidth="1"/>
    <col min="14852" max="14852" width="12.6640625" customWidth="1"/>
    <col min="15105" max="15105" width="65.88671875" customWidth="1"/>
    <col min="15106" max="15106" width="11.5546875" customWidth="1"/>
    <col min="15107" max="15107" width="10.5546875" customWidth="1"/>
    <col min="15108" max="15108" width="12.6640625" customWidth="1"/>
    <col min="15361" max="15361" width="65.88671875" customWidth="1"/>
    <col min="15362" max="15362" width="11.5546875" customWidth="1"/>
    <col min="15363" max="15363" width="10.5546875" customWidth="1"/>
    <col min="15364" max="15364" width="12.6640625" customWidth="1"/>
    <col min="15617" max="15617" width="65.88671875" customWidth="1"/>
    <col min="15618" max="15618" width="11.5546875" customWidth="1"/>
    <col min="15619" max="15619" width="10.5546875" customWidth="1"/>
    <col min="15620" max="15620" width="12.6640625" customWidth="1"/>
    <col min="15873" max="15873" width="65.88671875" customWidth="1"/>
    <col min="15874" max="15874" width="11.5546875" customWidth="1"/>
    <col min="15875" max="15875" width="10.5546875" customWidth="1"/>
    <col min="15876" max="15876" width="12.6640625" customWidth="1"/>
    <col min="16129" max="16129" width="65.88671875" customWidth="1"/>
    <col min="16130" max="16130" width="11.5546875" customWidth="1"/>
    <col min="16131" max="16131" width="10.5546875" customWidth="1"/>
    <col min="16132" max="16132" width="12.6640625" customWidth="1"/>
  </cols>
  <sheetData>
    <row r="1" spans="1:2" ht="15" x14ac:dyDescent="0.25">
      <c r="A1" s="1463" t="s">
        <v>1031</v>
      </c>
      <c r="B1" s="1463"/>
    </row>
    <row r="2" spans="1:2" ht="15" x14ac:dyDescent="0.25">
      <c r="A2" s="952"/>
      <c r="B2" s="953"/>
    </row>
    <row r="3" spans="1:2" ht="15.6" x14ac:dyDescent="0.3">
      <c r="A3" s="1464" t="s">
        <v>1106</v>
      </c>
      <c r="B3" s="1464"/>
    </row>
    <row r="4" spans="1:2" ht="15" x14ac:dyDescent="0.25">
      <c r="A4" s="952"/>
      <c r="B4" s="953"/>
    </row>
    <row r="5" spans="1:2" ht="15" x14ac:dyDescent="0.25">
      <c r="A5" s="952"/>
      <c r="B5" s="954"/>
    </row>
    <row r="6" spans="1:2" ht="15.6" x14ac:dyDescent="0.3">
      <c r="A6" s="955" t="s">
        <v>208</v>
      </c>
      <c r="B6" s="956" t="s">
        <v>1032</v>
      </c>
    </row>
    <row r="7" spans="1:2" ht="15" x14ac:dyDescent="0.25">
      <c r="A7" s="957" t="s">
        <v>1033</v>
      </c>
      <c r="B7" s="958">
        <v>31050</v>
      </c>
    </row>
    <row r="8" spans="1:2" ht="15" x14ac:dyDescent="0.25">
      <c r="A8" s="957" t="s">
        <v>1107</v>
      </c>
      <c r="B8" s="89">
        <v>5600</v>
      </c>
    </row>
    <row r="9" spans="1:2" ht="15.6" x14ac:dyDescent="0.3">
      <c r="A9" s="959" t="s">
        <v>1034</v>
      </c>
      <c r="B9" s="960">
        <f>SUM(B7:B8)</f>
        <v>36650</v>
      </c>
    </row>
    <row r="10" spans="1:2" ht="15" x14ac:dyDescent="0.25">
      <c r="A10" s="957" t="s">
        <v>1035</v>
      </c>
      <c r="B10" s="958">
        <v>24450</v>
      </c>
    </row>
    <row r="11" spans="1:2" ht="15" x14ac:dyDescent="0.25">
      <c r="A11" s="957" t="s">
        <v>1036</v>
      </c>
      <c r="B11" s="958">
        <v>1000</v>
      </c>
    </row>
    <row r="12" spans="1:2" ht="15" x14ac:dyDescent="0.25">
      <c r="A12" s="957" t="s">
        <v>1037</v>
      </c>
      <c r="B12" s="958">
        <v>5600</v>
      </c>
    </row>
    <row r="13" spans="1:2" ht="15" x14ac:dyDescent="0.25">
      <c r="A13" s="957" t="s">
        <v>1038</v>
      </c>
      <c r="B13" s="89">
        <v>5600</v>
      </c>
    </row>
    <row r="14" spans="1:2" ht="15" x14ac:dyDescent="0.25">
      <c r="A14" s="957"/>
      <c r="B14" s="958"/>
    </row>
    <row r="15" spans="1:2" ht="15" x14ac:dyDescent="0.25">
      <c r="A15" s="957" t="s">
        <v>1108</v>
      </c>
      <c r="B15" s="958">
        <v>5600</v>
      </c>
    </row>
    <row r="16" spans="1:2" ht="15" x14ac:dyDescent="0.25">
      <c r="A16" s="961"/>
      <c r="B16" s="962"/>
    </row>
    <row r="17" spans="1:2" ht="15.6" x14ac:dyDescent="0.3">
      <c r="A17" s="959" t="s">
        <v>1109</v>
      </c>
      <c r="B17" s="960">
        <v>0</v>
      </c>
    </row>
    <row r="21" spans="1:2" ht="15" x14ac:dyDescent="0.25">
      <c r="A21" s="1463" t="s">
        <v>1039</v>
      </c>
      <c r="B21" s="1463"/>
    </row>
    <row r="22" spans="1:2" ht="15" x14ac:dyDescent="0.25">
      <c r="A22" s="952"/>
      <c r="B22" s="953"/>
    </row>
    <row r="23" spans="1:2" ht="15.6" x14ac:dyDescent="0.3">
      <c r="A23" s="1464" t="s">
        <v>1110</v>
      </c>
      <c r="B23" s="1464"/>
    </row>
    <row r="24" spans="1:2" ht="15" x14ac:dyDescent="0.25">
      <c r="A24" s="952"/>
      <c r="B24" s="953"/>
    </row>
    <row r="25" spans="1:2" ht="15" x14ac:dyDescent="0.25">
      <c r="A25" s="952"/>
      <c r="B25" s="954"/>
    </row>
    <row r="26" spans="1:2" ht="15.6" x14ac:dyDescent="0.3">
      <c r="A26" s="955" t="s">
        <v>208</v>
      </c>
      <c r="B26" s="956" t="s">
        <v>1032</v>
      </c>
    </row>
    <row r="27" spans="1:2" ht="15.6" x14ac:dyDescent="0.3">
      <c r="A27" s="963" t="s">
        <v>1041</v>
      </c>
      <c r="B27" s="964">
        <v>3861</v>
      </c>
    </row>
    <row r="28" spans="1:2" ht="15.6" x14ac:dyDescent="0.3">
      <c r="A28" s="959" t="s">
        <v>1111</v>
      </c>
      <c r="B28" s="965"/>
    </row>
    <row r="29" spans="1:2" ht="15" x14ac:dyDescent="0.25">
      <c r="A29" s="957" t="s">
        <v>1040</v>
      </c>
      <c r="B29" s="965">
        <v>135</v>
      </c>
    </row>
    <row r="30" spans="1:2" ht="15" x14ac:dyDescent="0.25">
      <c r="A30" s="957" t="s">
        <v>990</v>
      </c>
      <c r="B30" s="965">
        <v>1305</v>
      </c>
    </row>
    <row r="31" spans="1:2" ht="15" x14ac:dyDescent="0.25">
      <c r="A31" s="957" t="s">
        <v>1042</v>
      </c>
      <c r="B31" s="965">
        <v>0</v>
      </c>
    </row>
    <row r="32" spans="1:2" ht="15.6" x14ac:dyDescent="0.3">
      <c r="A32" s="959" t="s">
        <v>1043</v>
      </c>
      <c r="B32" s="965">
        <f>B27+B29+B30-B31</f>
        <v>5301</v>
      </c>
    </row>
    <row r="33" spans="1:5" ht="15" x14ac:dyDescent="0.25">
      <c r="A33" s="957" t="s">
        <v>1112</v>
      </c>
      <c r="B33" s="965">
        <v>0</v>
      </c>
    </row>
    <row r="34" spans="1:5" ht="15" x14ac:dyDescent="0.25">
      <c r="A34" s="957" t="s">
        <v>1113</v>
      </c>
      <c r="B34" s="966">
        <v>860</v>
      </c>
      <c r="C34" s="1110"/>
      <c r="D34" s="1111"/>
    </row>
    <row r="35" spans="1:5" ht="15.6" x14ac:dyDescent="0.3">
      <c r="A35" s="967" t="s">
        <v>1114</v>
      </c>
      <c r="B35" s="966">
        <f>B32-B33+B34</f>
        <v>6161</v>
      </c>
      <c r="C35" s="1110"/>
      <c r="D35" s="1111"/>
    </row>
    <row r="36" spans="1:5" ht="15" x14ac:dyDescent="0.25">
      <c r="A36" s="102" t="s">
        <v>1115</v>
      </c>
      <c r="B36" s="968"/>
      <c r="C36" s="1465"/>
      <c r="D36" s="1465"/>
      <c r="E36" s="1465"/>
    </row>
    <row r="37" spans="1:5" ht="15" x14ac:dyDescent="0.25">
      <c r="A37" s="102" t="s">
        <v>1108</v>
      </c>
      <c r="B37" s="968">
        <v>900</v>
      </c>
    </row>
    <row r="38" spans="1:5" ht="15.6" x14ac:dyDescent="0.3">
      <c r="A38" s="959" t="s">
        <v>1116</v>
      </c>
      <c r="B38" s="960">
        <f>B35-B36+B37</f>
        <v>7061</v>
      </c>
      <c r="C38" s="953"/>
      <c r="D38" s="953"/>
    </row>
  </sheetData>
  <sheetProtection selectLockedCells="1" selectUnlockedCells="1"/>
  <mergeCells count="5">
    <mergeCell ref="A1:B1"/>
    <mergeCell ref="A3:B3"/>
    <mergeCell ref="A21:B21"/>
    <mergeCell ref="A23:B23"/>
    <mergeCell ref="C36:E36"/>
  </mergeCells>
  <pageMargins left="0.74791666666666667" right="0.74791666666666667" top="0.98402777777777772" bottom="0.98402777777777772" header="0.5" footer="0.51180555555555551"/>
  <pageSetup paperSize="9" scale="86" firstPageNumber="0" orientation="portrait" horizontalDpi="300" verticalDpi="300" r:id="rId1"/>
  <headerFooter alignWithMargins="0">
    <oddHeader>&amp;C15-16. mellékelt
a 8/2016. (II.26.) rendelethez&amp;Rezer forint
&amp;P. oldal</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5"/>
    <pageSetUpPr fitToPage="1"/>
  </sheetPr>
  <dimension ref="A1:O50"/>
  <sheetViews>
    <sheetView view="pageLayout" topLeftCell="D1" zoomScaleNormal="100" zoomScaleSheetLayoutView="89" workbookViewId="0">
      <selection activeCell="O12" sqref="O12"/>
    </sheetView>
  </sheetViews>
  <sheetFormatPr defaultColWidth="9.109375" defaultRowHeight="13.2" x14ac:dyDescent="0.25"/>
  <cols>
    <col min="1" max="1" width="51" style="224" customWidth="1"/>
    <col min="2" max="3" width="11.88671875" style="222" customWidth="1"/>
    <col min="4" max="9" width="13.33203125" style="222" customWidth="1"/>
    <col min="10" max="10" width="16.109375" style="222" customWidth="1"/>
    <col min="11" max="13" width="13.33203125" style="222" customWidth="1"/>
    <col min="14" max="14" width="14.109375" style="222" customWidth="1"/>
    <col min="15" max="15" width="11.5546875" style="222" customWidth="1"/>
    <col min="16" max="16384" width="9.109375" style="222"/>
  </cols>
  <sheetData>
    <row r="1" spans="1:15" ht="15" x14ac:dyDescent="0.25">
      <c r="A1" s="77"/>
      <c r="B1" s="78"/>
      <c r="C1" s="78"/>
      <c r="D1" s="78"/>
      <c r="E1" s="78"/>
      <c r="F1" s="78"/>
      <c r="G1" s="78"/>
      <c r="H1" s="78"/>
      <c r="I1" s="78"/>
      <c r="J1" s="78"/>
      <c r="K1" s="78"/>
      <c r="L1" s="78"/>
      <c r="M1" s="78"/>
      <c r="N1" s="78"/>
    </row>
    <row r="2" spans="1:15" ht="15" x14ac:dyDescent="0.25">
      <c r="A2" s="79"/>
      <c r="B2" s="78"/>
      <c r="C2" s="78"/>
      <c r="D2" s="78"/>
      <c r="E2" s="78"/>
      <c r="F2" s="78"/>
      <c r="G2" s="78"/>
      <c r="H2" s="78"/>
      <c r="I2" s="78"/>
      <c r="J2" s="78"/>
      <c r="K2" s="78"/>
      <c r="L2" s="78"/>
      <c r="M2" s="1466"/>
      <c r="N2" s="1466"/>
    </row>
    <row r="3" spans="1:15" ht="15.75" customHeight="1" x14ac:dyDescent="0.3">
      <c r="A3" s="1344" t="s">
        <v>1101</v>
      </c>
      <c r="B3" s="1344"/>
      <c r="C3" s="1344"/>
      <c r="D3" s="1344"/>
      <c r="E3" s="1344"/>
      <c r="F3" s="1344"/>
      <c r="G3" s="1344"/>
      <c r="H3" s="1344"/>
      <c r="I3" s="1344"/>
      <c r="J3" s="1344"/>
      <c r="K3" s="1344"/>
      <c r="L3" s="1344"/>
      <c r="M3" s="1344"/>
      <c r="N3" s="1344"/>
    </row>
    <row r="4" spans="1:15" ht="15" x14ac:dyDescent="0.25">
      <c r="A4" s="77"/>
      <c r="B4" s="78"/>
      <c r="C4" s="78"/>
      <c r="D4" s="78"/>
      <c r="E4" s="78"/>
      <c r="F4" s="78"/>
      <c r="G4" s="78"/>
      <c r="H4" s="78"/>
      <c r="I4" s="78"/>
      <c r="J4" s="78"/>
      <c r="K4" s="78"/>
      <c r="L4" s="78"/>
      <c r="M4" s="78"/>
      <c r="N4" s="80"/>
    </row>
    <row r="5" spans="1:15" ht="15" x14ac:dyDescent="0.25">
      <c r="A5" s="81" t="s">
        <v>208</v>
      </c>
      <c r="B5" s="81" t="s">
        <v>602</v>
      </c>
      <c r="C5" s="81" t="s">
        <v>603</v>
      </c>
      <c r="D5" s="81" t="s">
        <v>604</v>
      </c>
      <c r="E5" s="81" t="s">
        <v>605</v>
      </c>
      <c r="F5" s="81" t="s">
        <v>606</v>
      </c>
      <c r="G5" s="81" t="s">
        <v>607</v>
      </c>
      <c r="H5" s="81" t="s">
        <v>608</v>
      </c>
      <c r="I5" s="81" t="s">
        <v>609</v>
      </c>
      <c r="J5" s="81" t="s">
        <v>610</v>
      </c>
      <c r="K5" s="81" t="s">
        <v>611</v>
      </c>
      <c r="L5" s="81" t="s">
        <v>612</v>
      </c>
      <c r="M5" s="81" t="s">
        <v>613</v>
      </c>
      <c r="N5" s="81" t="s">
        <v>205</v>
      </c>
    </row>
    <row r="6" spans="1:15" ht="15.6" x14ac:dyDescent="0.3">
      <c r="A6" s="82" t="s">
        <v>614</v>
      </c>
      <c r="B6" s="83">
        <v>960462</v>
      </c>
      <c r="C6" s="83">
        <f t="shared" ref="C6:M6" si="0">B49</f>
        <v>908225</v>
      </c>
      <c r="D6" s="83">
        <f t="shared" si="0"/>
        <v>831543</v>
      </c>
      <c r="E6" s="83">
        <f t="shared" si="0"/>
        <v>1012653</v>
      </c>
      <c r="F6" s="83">
        <f t="shared" si="0"/>
        <v>665222</v>
      </c>
      <c r="G6" s="83">
        <f t="shared" si="0"/>
        <v>487549</v>
      </c>
      <c r="H6" s="83">
        <f t="shared" si="0"/>
        <v>305405</v>
      </c>
      <c r="I6" s="83">
        <f t="shared" si="0"/>
        <v>259812</v>
      </c>
      <c r="J6" s="83">
        <f t="shared" si="0"/>
        <v>314222</v>
      </c>
      <c r="K6" s="83">
        <f t="shared" si="0"/>
        <v>707980</v>
      </c>
      <c r="L6" s="83">
        <f t="shared" si="0"/>
        <v>638772</v>
      </c>
      <c r="M6" s="83">
        <f t="shared" si="0"/>
        <v>558544</v>
      </c>
      <c r="N6" s="83">
        <v>960462</v>
      </c>
    </row>
    <row r="7" spans="1:15" ht="15.6" x14ac:dyDescent="0.3">
      <c r="A7" s="84" t="s">
        <v>47</v>
      </c>
      <c r="B7" s="85"/>
      <c r="C7" s="85"/>
      <c r="D7" s="85"/>
      <c r="E7" s="85"/>
      <c r="F7" s="85"/>
      <c r="G7" s="85"/>
      <c r="H7" s="85"/>
      <c r="I7" s="85"/>
      <c r="J7" s="85"/>
      <c r="K7" s="85"/>
      <c r="L7" s="85"/>
      <c r="M7" s="85"/>
      <c r="N7" s="85"/>
    </row>
    <row r="8" spans="1:15" ht="15" x14ac:dyDescent="0.25">
      <c r="A8" s="86" t="s">
        <v>615</v>
      </c>
      <c r="B8" s="87">
        <v>133781</v>
      </c>
      <c r="C8" s="87">
        <v>86236</v>
      </c>
      <c r="D8" s="87">
        <v>83238</v>
      </c>
      <c r="E8" s="87">
        <v>91082</v>
      </c>
      <c r="F8" s="87">
        <v>83238</v>
      </c>
      <c r="G8" s="87">
        <v>92236</v>
      </c>
      <c r="H8" s="87">
        <v>90949</v>
      </c>
      <c r="I8" s="87">
        <v>84260</v>
      </c>
      <c r="J8" s="87">
        <v>83238</v>
      </c>
      <c r="K8" s="87">
        <v>88447</v>
      </c>
      <c r="L8" s="87">
        <v>84263</v>
      </c>
      <c r="M8" s="87">
        <v>83235</v>
      </c>
      <c r="N8" s="87">
        <f>SUM(B8:M8)</f>
        <v>1084203</v>
      </c>
    </row>
    <row r="9" spans="1:15" ht="15" x14ac:dyDescent="0.25">
      <c r="A9" s="88" t="s">
        <v>616</v>
      </c>
      <c r="B9" s="89">
        <v>20000</v>
      </c>
      <c r="C9" s="89">
        <v>22000</v>
      </c>
      <c r="D9" s="89">
        <v>400000</v>
      </c>
      <c r="E9" s="89">
        <v>40000</v>
      </c>
      <c r="F9" s="89">
        <v>60000</v>
      </c>
      <c r="G9" s="89">
        <v>60000</v>
      </c>
      <c r="H9" s="89">
        <v>60000</v>
      </c>
      <c r="I9" s="89">
        <v>110000</v>
      </c>
      <c r="J9" s="89">
        <v>530000</v>
      </c>
      <c r="K9" s="89">
        <v>60000</v>
      </c>
      <c r="L9" s="89">
        <v>40000</v>
      </c>
      <c r="M9" s="89">
        <v>114200</v>
      </c>
      <c r="N9" s="89">
        <f t="shared" ref="N9:N16" si="1">SUM(B9:M9)</f>
        <v>1516200</v>
      </c>
    </row>
    <row r="10" spans="1:15" ht="15" x14ac:dyDescent="0.25">
      <c r="A10" s="88" t="s">
        <v>570</v>
      </c>
      <c r="B10" s="89">
        <v>6865</v>
      </c>
      <c r="C10" s="89">
        <v>14616</v>
      </c>
      <c r="D10" s="89">
        <v>37152</v>
      </c>
      <c r="E10" s="89">
        <v>23629</v>
      </c>
      <c r="F10" s="89">
        <v>31526</v>
      </c>
      <c r="G10" s="89">
        <v>62083</v>
      </c>
      <c r="H10" s="89">
        <v>63204</v>
      </c>
      <c r="I10" s="89">
        <v>147997</v>
      </c>
      <c r="J10" s="89">
        <v>56409</v>
      </c>
      <c r="K10" s="89">
        <v>18441</v>
      </c>
      <c r="L10" s="89">
        <v>7662</v>
      </c>
      <c r="M10" s="89">
        <v>12267</v>
      </c>
      <c r="N10" s="89">
        <f t="shared" si="1"/>
        <v>481851</v>
      </c>
    </row>
    <row r="11" spans="1:15" ht="15" x14ac:dyDescent="0.25">
      <c r="A11" s="704" t="s">
        <v>775</v>
      </c>
      <c r="B11" s="89">
        <v>127</v>
      </c>
      <c r="C11" s="89">
        <v>127</v>
      </c>
      <c r="D11" s="89">
        <v>127</v>
      </c>
      <c r="E11" s="89">
        <v>127</v>
      </c>
      <c r="F11" s="89">
        <v>15695</v>
      </c>
      <c r="G11" s="89">
        <v>127</v>
      </c>
      <c r="H11" s="89">
        <v>127</v>
      </c>
      <c r="I11" s="89">
        <v>127</v>
      </c>
      <c r="J11" s="89">
        <v>127</v>
      </c>
      <c r="K11" s="89">
        <v>127</v>
      </c>
      <c r="L11" s="89"/>
      <c r="M11" s="89"/>
      <c r="N11" s="89">
        <f t="shared" si="1"/>
        <v>16838</v>
      </c>
      <c r="O11" s="223">
        <f>SUM(N8:N11)</f>
        <v>3099092</v>
      </c>
    </row>
    <row r="12" spans="1:15" ht="15" customHeight="1" x14ac:dyDescent="0.3">
      <c r="A12" s="90" t="s">
        <v>618</v>
      </c>
      <c r="B12" s="89"/>
      <c r="C12" s="89"/>
      <c r="D12" s="89"/>
      <c r="E12" s="89"/>
      <c r="F12" s="89"/>
      <c r="G12" s="89"/>
      <c r="H12" s="89"/>
      <c r="I12" s="89"/>
      <c r="J12" s="89"/>
      <c r="K12" s="89"/>
      <c r="L12" s="89"/>
      <c r="M12" s="89"/>
      <c r="N12" s="89">
        <f t="shared" si="1"/>
        <v>0</v>
      </c>
    </row>
    <row r="13" spans="1:15" ht="15" customHeight="1" x14ac:dyDescent="0.25">
      <c r="A13" s="86" t="s">
        <v>615</v>
      </c>
      <c r="B13" s="89">
        <v>228</v>
      </c>
      <c r="C13" s="89">
        <v>0</v>
      </c>
      <c r="D13" s="89">
        <v>3903</v>
      </c>
      <c r="E13" s="89">
        <v>1530</v>
      </c>
      <c r="F13" s="89">
        <v>1301</v>
      </c>
      <c r="G13" s="89">
        <v>1301</v>
      </c>
      <c r="H13" s="89">
        <v>1529</v>
      </c>
      <c r="I13" s="89">
        <v>1301</v>
      </c>
      <c r="J13" s="89">
        <v>1301</v>
      </c>
      <c r="K13" s="89">
        <v>1530</v>
      </c>
      <c r="L13" s="89">
        <v>1301</v>
      </c>
      <c r="M13" s="89">
        <v>1300</v>
      </c>
      <c r="N13" s="89">
        <f t="shared" si="1"/>
        <v>16525</v>
      </c>
    </row>
    <row r="14" spans="1:15" ht="15" customHeight="1" x14ac:dyDescent="0.25">
      <c r="A14" s="88" t="s">
        <v>616</v>
      </c>
      <c r="B14" s="89"/>
      <c r="C14" s="89">
        <v>50</v>
      </c>
      <c r="D14" s="89"/>
      <c r="E14" s="89"/>
      <c r="F14" s="89">
        <v>150</v>
      </c>
      <c r="G14" s="89"/>
      <c r="H14" s="89"/>
      <c r="I14" s="89">
        <v>150</v>
      </c>
      <c r="J14" s="89"/>
      <c r="K14" s="89"/>
      <c r="L14" s="89">
        <v>150</v>
      </c>
      <c r="M14" s="89"/>
      <c r="N14" s="89">
        <f t="shared" si="1"/>
        <v>500</v>
      </c>
    </row>
    <row r="15" spans="1:15" ht="15" customHeight="1" x14ac:dyDescent="0.25">
      <c r="A15" s="88" t="s">
        <v>570</v>
      </c>
      <c r="B15" s="89">
        <v>724</v>
      </c>
      <c r="C15" s="89">
        <v>1273</v>
      </c>
      <c r="D15" s="89">
        <v>1375</v>
      </c>
      <c r="E15" s="89">
        <v>1817</v>
      </c>
      <c r="F15" s="89">
        <v>4091</v>
      </c>
      <c r="G15" s="89">
        <v>2113</v>
      </c>
      <c r="H15" s="89">
        <v>2121</v>
      </c>
      <c r="I15" s="89">
        <v>1946</v>
      </c>
      <c r="J15" s="89">
        <v>931</v>
      </c>
      <c r="K15" s="89">
        <v>1309</v>
      </c>
      <c r="L15" s="89">
        <v>864</v>
      </c>
      <c r="M15" s="89">
        <v>587</v>
      </c>
      <c r="N15" s="89">
        <f t="shared" si="1"/>
        <v>19151</v>
      </c>
      <c r="O15" s="223">
        <f>SUM(N13:N15)</f>
        <v>36176</v>
      </c>
    </row>
    <row r="16" spans="1:15" ht="18" x14ac:dyDescent="0.35">
      <c r="A16" s="663" t="s">
        <v>49</v>
      </c>
      <c r="B16" s="89"/>
      <c r="C16" s="89"/>
      <c r="D16" s="89"/>
      <c r="E16" s="89"/>
      <c r="F16" s="89"/>
      <c r="G16" s="89"/>
      <c r="H16" s="89"/>
      <c r="I16" s="89"/>
      <c r="J16" s="89"/>
      <c r="K16" s="89"/>
      <c r="L16" s="89"/>
      <c r="M16" s="89"/>
      <c r="N16" s="89">
        <f t="shared" si="1"/>
        <v>0</v>
      </c>
    </row>
    <row r="17" spans="1:15" ht="15" x14ac:dyDescent="0.25">
      <c r="A17" s="86" t="s">
        <v>615</v>
      </c>
      <c r="B17" s="89">
        <v>7500</v>
      </c>
      <c r="C17" s="89">
        <v>7500</v>
      </c>
      <c r="D17" s="89">
        <v>7500</v>
      </c>
      <c r="E17" s="89">
        <v>8300</v>
      </c>
      <c r="F17" s="89">
        <v>7500</v>
      </c>
      <c r="G17" s="89">
        <v>7500</v>
      </c>
      <c r="H17" s="89">
        <v>7500</v>
      </c>
      <c r="I17" s="89">
        <v>7500</v>
      </c>
      <c r="J17" s="89">
        <v>7500</v>
      </c>
      <c r="K17" s="89">
        <v>7500</v>
      </c>
      <c r="L17" s="89">
        <v>7500</v>
      </c>
      <c r="M17" s="89">
        <v>7500</v>
      </c>
      <c r="N17" s="89">
        <f>SUM(B17:M17)</f>
        <v>90800</v>
      </c>
    </row>
    <row r="18" spans="1:15" ht="15" x14ac:dyDescent="0.25">
      <c r="A18" s="88" t="s">
        <v>570</v>
      </c>
      <c r="B18" s="89">
        <v>7985</v>
      </c>
      <c r="C18" s="89">
        <v>8916</v>
      </c>
      <c r="D18" s="89">
        <v>11208</v>
      </c>
      <c r="E18" s="89">
        <v>7985</v>
      </c>
      <c r="F18" s="89">
        <v>10781</v>
      </c>
      <c r="G18" s="89">
        <v>7918</v>
      </c>
      <c r="H18" s="89">
        <v>3444</v>
      </c>
      <c r="I18" s="89">
        <v>4222</v>
      </c>
      <c r="J18" s="89">
        <v>9882</v>
      </c>
      <c r="K18" s="89">
        <v>9310</v>
      </c>
      <c r="L18" s="89">
        <v>8914</v>
      </c>
      <c r="M18" s="89">
        <v>9137</v>
      </c>
      <c r="N18" s="89">
        <f>SUM(B18:M18)</f>
        <v>99702</v>
      </c>
      <c r="O18" s="223">
        <f>SUM(N17:N18)</f>
        <v>190502</v>
      </c>
    </row>
    <row r="19" spans="1:15" ht="15" x14ac:dyDescent="0.25">
      <c r="A19" s="88" t="s">
        <v>617</v>
      </c>
      <c r="B19" s="89"/>
      <c r="C19" s="89"/>
      <c r="D19" s="89"/>
      <c r="E19" s="89"/>
      <c r="F19" s="89"/>
      <c r="G19" s="89"/>
      <c r="H19" s="89"/>
      <c r="I19" s="89"/>
      <c r="J19" s="89"/>
      <c r="K19" s="89"/>
      <c r="L19" s="89"/>
      <c r="M19" s="89"/>
      <c r="N19" s="89">
        <f>SUM(B19:M19)</f>
        <v>0</v>
      </c>
      <c r="O19" s="223"/>
    </row>
    <row r="20" spans="1:15" ht="15.6" x14ac:dyDescent="0.3">
      <c r="A20" s="90" t="s">
        <v>619</v>
      </c>
      <c r="B20" s="91">
        <f>SUM(B8:B19)</f>
        <v>177210</v>
      </c>
      <c r="C20" s="91">
        <f t="shared" ref="C20:N20" si="2">SUM(C8:C19)</f>
        <v>140718</v>
      </c>
      <c r="D20" s="91">
        <f t="shared" si="2"/>
        <v>544503</v>
      </c>
      <c r="E20" s="91">
        <f t="shared" si="2"/>
        <v>174470</v>
      </c>
      <c r="F20" s="91">
        <f t="shared" si="2"/>
        <v>214282</v>
      </c>
      <c r="G20" s="91">
        <f t="shared" si="2"/>
        <v>233278</v>
      </c>
      <c r="H20" s="91">
        <f t="shared" si="2"/>
        <v>228874</v>
      </c>
      <c r="I20" s="91">
        <f t="shared" si="2"/>
        <v>357503</v>
      </c>
      <c r="J20" s="91">
        <f t="shared" si="2"/>
        <v>689388</v>
      </c>
      <c r="K20" s="91">
        <f t="shared" si="2"/>
        <v>186664</v>
      </c>
      <c r="L20" s="91">
        <f t="shared" si="2"/>
        <v>150654</v>
      </c>
      <c r="M20" s="91">
        <f t="shared" si="2"/>
        <v>228226</v>
      </c>
      <c r="N20" s="91">
        <f t="shared" si="2"/>
        <v>3325770</v>
      </c>
      <c r="O20" s="223"/>
    </row>
    <row r="21" spans="1:15" ht="15" x14ac:dyDescent="0.25">
      <c r="A21" s="86" t="s">
        <v>620</v>
      </c>
      <c r="B21" s="89">
        <v>0</v>
      </c>
      <c r="C21" s="89">
        <v>13988</v>
      </c>
      <c r="D21" s="89">
        <v>273833</v>
      </c>
      <c r="E21" s="89"/>
      <c r="F21" s="89"/>
      <c r="G21" s="89"/>
      <c r="H21" s="89"/>
      <c r="I21" s="89"/>
      <c r="J21" s="89"/>
      <c r="K21" s="89"/>
      <c r="L21" s="89"/>
      <c r="M21" s="89"/>
      <c r="N21" s="89">
        <f>SUM(B21:M21)</f>
        <v>287821</v>
      </c>
      <c r="O21" s="223"/>
    </row>
    <row r="22" spans="1:15" ht="15" x14ac:dyDescent="0.25">
      <c r="A22" s="88" t="s">
        <v>621</v>
      </c>
      <c r="B22" s="89"/>
      <c r="C22" s="89"/>
      <c r="D22" s="89"/>
      <c r="E22" s="89">
        <v>2000</v>
      </c>
      <c r="F22" s="89"/>
      <c r="G22" s="89"/>
      <c r="H22" s="89"/>
      <c r="I22" s="89"/>
      <c r="J22" s="89"/>
      <c r="K22" s="89"/>
      <c r="L22" s="89"/>
      <c r="M22" s="89"/>
      <c r="N22" s="89">
        <f>SUM(B22:M22)</f>
        <v>2000</v>
      </c>
    </row>
    <row r="23" spans="1:15" ht="15" x14ac:dyDescent="0.25">
      <c r="A23" s="88" t="s">
        <v>622</v>
      </c>
      <c r="B23" s="89">
        <v>1744</v>
      </c>
      <c r="C23" s="89">
        <v>2188</v>
      </c>
      <c r="D23" s="89">
        <v>1328</v>
      </c>
      <c r="E23" s="89">
        <v>51746</v>
      </c>
      <c r="F23" s="89">
        <v>1328</v>
      </c>
      <c r="G23" s="89">
        <v>1328</v>
      </c>
      <c r="H23" s="89">
        <v>1745</v>
      </c>
      <c r="I23" s="89">
        <v>26328</v>
      </c>
      <c r="J23" s="89">
        <v>1329</v>
      </c>
      <c r="K23" s="89">
        <v>1745</v>
      </c>
      <c r="L23" s="89">
        <v>1328</v>
      </c>
      <c r="M23" s="89">
        <v>8736</v>
      </c>
      <c r="N23" s="89">
        <f>SUM(B23:M23)</f>
        <v>100873</v>
      </c>
    </row>
    <row r="24" spans="1:15" s="238" customFormat="1" ht="15.6" x14ac:dyDescent="0.3">
      <c r="A24" s="90" t="s">
        <v>623</v>
      </c>
      <c r="B24" s="91"/>
      <c r="C24" s="91"/>
      <c r="D24" s="91"/>
      <c r="E24" s="91"/>
      <c r="F24" s="91"/>
      <c r="G24" s="91"/>
      <c r="H24" s="91"/>
      <c r="I24" s="91"/>
      <c r="J24" s="91"/>
      <c r="K24" s="91"/>
      <c r="L24" s="91"/>
      <c r="M24" s="91"/>
      <c r="N24" s="91">
        <f>SUM(B24:M24)</f>
        <v>0</v>
      </c>
    </row>
    <row r="25" spans="1:15" s="238" customFormat="1" ht="15.6" x14ac:dyDescent="0.3">
      <c r="A25" s="90" t="s">
        <v>624</v>
      </c>
      <c r="B25" s="91"/>
      <c r="C25" s="91"/>
      <c r="D25" s="91"/>
      <c r="E25" s="91"/>
      <c r="F25" s="91"/>
      <c r="G25" s="91"/>
      <c r="H25" s="91"/>
      <c r="I25" s="91"/>
      <c r="J25" s="91"/>
      <c r="K25" s="91"/>
      <c r="L25" s="91"/>
      <c r="M25" s="91"/>
      <c r="N25" s="91">
        <f>SUM(B25:M25)</f>
        <v>0</v>
      </c>
    </row>
    <row r="26" spans="1:15" ht="15.6" x14ac:dyDescent="0.3">
      <c r="A26" s="90" t="s">
        <v>625</v>
      </c>
      <c r="B26" s="91">
        <f>SUM(B21:B25)</f>
        <v>1744</v>
      </c>
      <c r="C26" s="91">
        <f t="shared" ref="C26:M26" si="3">SUM(C21:C25)</f>
        <v>16176</v>
      </c>
      <c r="D26" s="91">
        <f t="shared" si="3"/>
        <v>275161</v>
      </c>
      <c r="E26" s="91">
        <f t="shared" si="3"/>
        <v>53746</v>
      </c>
      <c r="F26" s="91">
        <f t="shared" si="3"/>
        <v>1328</v>
      </c>
      <c r="G26" s="91">
        <f t="shared" si="3"/>
        <v>1328</v>
      </c>
      <c r="H26" s="91">
        <f t="shared" si="3"/>
        <v>1745</v>
      </c>
      <c r="I26" s="91">
        <f t="shared" si="3"/>
        <v>26328</v>
      </c>
      <c r="J26" s="91">
        <f t="shared" si="3"/>
        <v>1329</v>
      </c>
      <c r="K26" s="91">
        <f t="shared" si="3"/>
        <v>1745</v>
      </c>
      <c r="L26" s="91">
        <f t="shared" si="3"/>
        <v>1328</v>
      </c>
      <c r="M26" s="91">
        <f t="shared" si="3"/>
        <v>8736</v>
      </c>
      <c r="N26" s="91">
        <f>SUM(N21:N25)</f>
        <v>390694</v>
      </c>
      <c r="O26" s="223">
        <f>SUM(B26:M26)</f>
        <v>390694</v>
      </c>
    </row>
    <row r="27" spans="1:15" ht="15.6" x14ac:dyDescent="0.3">
      <c r="A27" s="92" t="s">
        <v>41</v>
      </c>
      <c r="B27" s="89">
        <f>B20+B26</f>
        <v>178954</v>
      </c>
      <c r="C27" s="89">
        <f t="shared" ref="C27:N27" si="4">C20+C26</f>
        <v>156894</v>
      </c>
      <c r="D27" s="89">
        <f t="shared" si="4"/>
        <v>819664</v>
      </c>
      <c r="E27" s="89">
        <f t="shared" si="4"/>
        <v>228216</v>
      </c>
      <c r="F27" s="89">
        <f t="shared" si="4"/>
        <v>215610</v>
      </c>
      <c r="G27" s="89">
        <f t="shared" si="4"/>
        <v>234606</v>
      </c>
      <c r="H27" s="89">
        <f t="shared" si="4"/>
        <v>230619</v>
      </c>
      <c r="I27" s="89">
        <f t="shared" si="4"/>
        <v>383831</v>
      </c>
      <c r="J27" s="89">
        <f t="shared" si="4"/>
        <v>690717</v>
      </c>
      <c r="K27" s="89">
        <f t="shared" si="4"/>
        <v>188409</v>
      </c>
      <c r="L27" s="89">
        <f t="shared" si="4"/>
        <v>151982</v>
      </c>
      <c r="M27" s="89">
        <f t="shared" si="4"/>
        <v>236962</v>
      </c>
      <c r="N27" s="93">
        <f t="shared" si="4"/>
        <v>3716464</v>
      </c>
      <c r="O27" s="223">
        <f>SUM(B27:M27)</f>
        <v>3716464</v>
      </c>
    </row>
    <row r="28" spans="1:15" s="705" customFormat="1" ht="45" x14ac:dyDescent="0.25">
      <c r="A28" s="88" t="s">
        <v>776</v>
      </c>
      <c r="B28" s="102">
        <v>1100</v>
      </c>
      <c r="C28" s="102">
        <v>1100</v>
      </c>
      <c r="D28" s="102">
        <v>1100</v>
      </c>
      <c r="E28" s="102">
        <v>1100</v>
      </c>
      <c r="F28" s="102">
        <v>1100</v>
      </c>
      <c r="G28" s="102">
        <v>1100</v>
      </c>
      <c r="H28" s="102">
        <v>1100</v>
      </c>
      <c r="I28" s="102">
        <v>900</v>
      </c>
      <c r="J28" s="102"/>
      <c r="K28" s="102"/>
      <c r="L28" s="102"/>
      <c r="M28" s="89"/>
      <c r="N28" s="89">
        <f>SUM(B28:M28)</f>
        <v>8600</v>
      </c>
      <c r="O28" s="705">
        <v>8600</v>
      </c>
    </row>
    <row r="29" spans="1:15" ht="15" x14ac:dyDescent="0.25">
      <c r="A29" s="88" t="s">
        <v>626</v>
      </c>
      <c r="B29" s="89">
        <v>78328</v>
      </c>
      <c r="C29" s="89">
        <v>47216</v>
      </c>
      <c r="D29" s="89">
        <v>46980</v>
      </c>
      <c r="E29" s="89">
        <v>103362</v>
      </c>
      <c r="F29" s="89">
        <v>54725</v>
      </c>
      <c r="G29" s="89">
        <v>2996</v>
      </c>
      <c r="H29" s="89">
        <v>0</v>
      </c>
      <c r="I29" s="89">
        <v>1986</v>
      </c>
      <c r="J29" s="89">
        <v>0</v>
      </c>
      <c r="K29" s="89">
        <v>4285</v>
      </c>
      <c r="L29" s="89">
        <v>0</v>
      </c>
      <c r="M29" s="89">
        <v>343042</v>
      </c>
      <c r="N29" s="89">
        <f>SUM(B29:M29)</f>
        <v>682920</v>
      </c>
    </row>
    <row r="30" spans="1:15" ht="15" x14ac:dyDescent="0.25">
      <c r="A30" s="88" t="s">
        <v>627</v>
      </c>
      <c r="B30" s="89"/>
      <c r="C30" s="89"/>
      <c r="D30" s="89"/>
      <c r="E30" s="89"/>
      <c r="F30" s="89"/>
      <c r="G30" s="89"/>
      <c r="H30" s="89"/>
      <c r="I30" s="89"/>
      <c r="J30" s="89"/>
      <c r="K30" s="89"/>
      <c r="L30" s="89"/>
      <c r="M30" s="89"/>
      <c r="N30" s="89">
        <f>SUM(B30:M30)</f>
        <v>0</v>
      </c>
    </row>
    <row r="31" spans="1:15" ht="15" x14ac:dyDescent="0.25">
      <c r="A31" s="88" t="s">
        <v>628</v>
      </c>
      <c r="B31" s="89"/>
      <c r="C31" s="89"/>
      <c r="D31" s="89"/>
      <c r="E31" s="89"/>
      <c r="F31" s="89"/>
      <c r="G31" s="89"/>
      <c r="H31" s="89"/>
      <c r="I31" s="89"/>
      <c r="J31" s="89"/>
      <c r="K31" s="89"/>
      <c r="L31" s="89"/>
      <c r="M31" s="89"/>
      <c r="N31" s="89">
        <f>SUM(B31:M31)</f>
        <v>0</v>
      </c>
      <c r="O31" s="223">
        <f>SUM(N29:N31)</f>
        <v>682920</v>
      </c>
    </row>
    <row r="32" spans="1:15" ht="15.6" x14ac:dyDescent="0.3">
      <c r="A32" s="92" t="s">
        <v>45</v>
      </c>
      <c r="B32" s="93">
        <f t="shared" ref="B32:N32" si="5">SUM(B27:B31)</f>
        <v>258382</v>
      </c>
      <c r="C32" s="93">
        <f t="shared" si="5"/>
        <v>205210</v>
      </c>
      <c r="D32" s="93">
        <f t="shared" si="5"/>
        <v>867744</v>
      </c>
      <c r="E32" s="93">
        <f t="shared" si="5"/>
        <v>332678</v>
      </c>
      <c r="F32" s="93">
        <f t="shared" si="5"/>
        <v>271435</v>
      </c>
      <c r="G32" s="93">
        <f t="shared" si="5"/>
        <v>238702</v>
      </c>
      <c r="H32" s="93">
        <f t="shared" si="5"/>
        <v>231719</v>
      </c>
      <c r="I32" s="93">
        <f t="shared" si="5"/>
        <v>386717</v>
      </c>
      <c r="J32" s="93">
        <f t="shared" si="5"/>
        <v>690717</v>
      </c>
      <c r="K32" s="93">
        <f t="shared" si="5"/>
        <v>192694</v>
      </c>
      <c r="L32" s="93">
        <f t="shared" si="5"/>
        <v>151982</v>
      </c>
      <c r="M32" s="93">
        <f t="shared" si="5"/>
        <v>580004</v>
      </c>
      <c r="N32" s="93">
        <f t="shared" si="5"/>
        <v>4407984</v>
      </c>
      <c r="O32" s="223">
        <f>SUM(O27:O31)</f>
        <v>4407984</v>
      </c>
    </row>
    <row r="33" spans="1:15" ht="45" x14ac:dyDescent="0.25">
      <c r="A33" s="88" t="s">
        <v>629</v>
      </c>
      <c r="B33" s="89">
        <v>28493</v>
      </c>
      <c r="C33" s="89">
        <v>27596</v>
      </c>
      <c r="D33" s="89">
        <v>28069</v>
      </c>
      <c r="E33" s="89">
        <v>29624</v>
      </c>
      <c r="F33" s="89">
        <v>33589</v>
      </c>
      <c r="G33" s="89">
        <v>29490</v>
      </c>
      <c r="H33" s="89">
        <v>28500</v>
      </c>
      <c r="I33" s="89">
        <v>28769</v>
      </c>
      <c r="J33" s="89">
        <v>27042</v>
      </c>
      <c r="K33" s="89">
        <v>28544</v>
      </c>
      <c r="L33" s="89">
        <v>28199</v>
      </c>
      <c r="M33" s="89">
        <v>45940</v>
      </c>
      <c r="N33" s="89">
        <f t="shared" ref="N33:N38" si="6">SUM(B33:M33)</f>
        <v>363855</v>
      </c>
    </row>
    <row r="34" spans="1:15" ht="27.75" customHeight="1" x14ac:dyDescent="0.25">
      <c r="A34" s="88" t="s">
        <v>630</v>
      </c>
      <c r="B34" s="89">
        <v>44741</v>
      </c>
      <c r="C34" s="89">
        <v>31646</v>
      </c>
      <c r="D34" s="89">
        <v>54434</v>
      </c>
      <c r="E34" s="89">
        <v>34881</v>
      </c>
      <c r="F34" s="89">
        <v>47263</v>
      </c>
      <c r="G34" s="89">
        <v>80912</v>
      </c>
      <c r="H34" s="89">
        <v>62947</v>
      </c>
      <c r="I34" s="89">
        <v>93267</v>
      </c>
      <c r="J34" s="89">
        <v>64530</v>
      </c>
      <c r="K34" s="89">
        <v>32126</v>
      </c>
      <c r="L34" s="89">
        <v>25920</v>
      </c>
      <c r="M34" s="89">
        <v>38453</v>
      </c>
      <c r="N34" s="89">
        <f t="shared" si="6"/>
        <v>611120</v>
      </c>
    </row>
    <row r="35" spans="1:15" ht="15" customHeight="1" x14ac:dyDescent="0.25">
      <c r="A35" s="88" t="s">
        <v>631</v>
      </c>
      <c r="B35" s="89">
        <v>1941</v>
      </c>
      <c r="C35" s="89">
        <v>2775</v>
      </c>
      <c r="D35" s="89">
        <v>1809</v>
      </c>
      <c r="E35" s="89">
        <v>2775</v>
      </c>
      <c r="F35" s="89">
        <v>1850</v>
      </c>
      <c r="G35" s="89">
        <v>1775</v>
      </c>
      <c r="H35" s="89">
        <v>2775</v>
      </c>
      <c r="I35" s="89">
        <v>2775</v>
      </c>
      <c r="J35" s="89">
        <v>2845</v>
      </c>
      <c r="K35" s="89">
        <v>1945</v>
      </c>
      <c r="L35" s="89">
        <v>3020</v>
      </c>
      <c r="M35" s="89">
        <v>2965</v>
      </c>
      <c r="N35" s="89">
        <f t="shared" si="6"/>
        <v>29250</v>
      </c>
    </row>
    <row r="36" spans="1:15" ht="15" x14ac:dyDescent="0.25">
      <c r="A36" s="88" t="s">
        <v>632</v>
      </c>
      <c r="B36" s="89">
        <v>58203</v>
      </c>
      <c r="C36" s="89">
        <v>74051</v>
      </c>
      <c r="D36" s="89">
        <v>90596</v>
      </c>
      <c r="E36" s="89">
        <v>89869</v>
      </c>
      <c r="F36" s="89">
        <v>103493</v>
      </c>
      <c r="G36" s="89">
        <v>67143</v>
      </c>
      <c r="H36" s="89">
        <v>66507</v>
      </c>
      <c r="I36" s="89">
        <v>66382</v>
      </c>
      <c r="J36" s="89">
        <v>75907</v>
      </c>
      <c r="K36" s="89">
        <v>60706</v>
      </c>
      <c r="L36" s="89">
        <v>66467</v>
      </c>
      <c r="M36" s="89">
        <v>80417</v>
      </c>
      <c r="N36" s="89">
        <f t="shared" si="6"/>
        <v>899741</v>
      </c>
    </row>
    <row r="37" spans="1:15" ht="15" x14ac:dyDescent="0.25">
      <c r="A37" s="88" t="s">
        <v>633</v>
      </c>
      <c r="B37" s="89">
        <v>39362</v>
      </c>
      <c r="C37" s="89">
        <v>40817</v>
      </c>
      <c r="D37" s="89">
        <v>40791</v>
      </c>
      <c r="E37" s="89">
        <v>41561</v>
      </c>
      <c r="F37" s="89">
        <v>38246</v>
      </c>
      <c r="G37" s="89">
        <v>34383</v>
      </c>
      <c r="H37" s="89">
        <v>29822</v>
      </c>
      <c r="I37" s="89">
        <v>31801</v>
      </c>
      <c r="J37" s="89">
        <v>37822</v>
      </c>
      <c r="K37" s="89">
        <v>40058</v>
      </c>
      <c r="L37" s="89">
        <v>42894</v>
      </c>
      <c r="M37" s="89">
        <v>36893</v>
      </c>
      <c r="N37" s="89">
        <f t="shared" si="6"/>
        <v>454450</v>
      </c>
    </row>
    <row r="38" spans="1:15" ht="15" x14ac:dyDescent="0.25">
      <c r="A38" s="88" t="s">
        <v>634</v>
      </c>
      <c r="B38" s="89"/>
      <c r="C38" s="89"/>
      <c r="D38" s="89"/>
      <c r="E38" s="89"/>
      <c r="F38" s="89"/>
      <c r="G38" s="89"/>
      <c r="H38" s="89"/>
      <c r="I38" s="89"/>
      <c r="J38" s="89"/>
      <c r="K38" s="89"/>
      <c r="L38" s="89"/>
      <c r="M38" s="89">
        <v>120755</v>
      </c>
      <c r="N38" s="89">
        <f t="shared" si="6"/>
        <v>120755</v>
      </c>
    </row>
    <row r="39" spans="1:15" ht="15.6" x14ac:dyDescent="0.3">
      <c r="A39" s="90" t="s">
        <v>635</v>
      </c>
      <c r="B39" s="91">
        <f t="shared" ref="B39:M39" si="7">SUM(B33:B38)</f>
        <v>172740</v>
      </c>
      <c r="C39" s="91">
        <f t="shared" si="7"/>
        <v>176885</v>
      </c>
      <c r="D39" s="91">
        <f t="shared" si="7"/>
        <v>215699</v>
      </c>
      <c r="E39" s="91">
        <f t="shared" si="7"/>
        <v>198710</v>
      </c>
      <c r="F39" s="91">
        <f t="shared" si="7"/>
        <v>224441</v>
      </c>
      <c r="G39" s="91">
        <f t="shared" si="7"/>
        <v>213703</v>
      </c>
      <c r="H39" s="91">
        <f t="shared" si="7"/>
        <v>190551</v>
      </c>
      <c r="I39" s="91">
        <f t="shared" si="7"/>
        <v>222994</v>
      </c>
      <c r="J39" s="91">
        <f t="shared" si="7"/>
        <v>208146</v>
      </c>
      <c r="K39" s="91">
        <f t="shared" si="7"/>
        <v>163379</v>
      </c>
      <c r="L39" s="91">
        <f t="shared" si="7"/>
        <v>166500</v>
      </c>
      <c r="M39" s="91">
        <f t="shared" si="7"/>
        <v>325423</v>
      </c>
      <c r="N39" s="91">
        <f>SUM(N33:N38)</f>
        <v>2479171</v>
      </c>
      <c r="O39" s="223">
        <f>SUM(B39:M39)</f>
        <v>2479171</v>
      </c>
    </row>
    <row r="40" spans="1:15" ht="15" x14ac:dyDescent="0.25">
      <c r="A40" s="88" t="s">
        <v>636</v>
      </c>
      <c r="B40" s="89">
        <v>18285</v>
      </c>
      <c r="C40" s="89">
        <v>19803</v>
      </c>
      <c r="D40" s="89">
        <v>255630</v>
      </c>
      <c r="E40" s="89">
        <v>105787</v>
      </c>
      <c r="F40" s="89">
        <v>148351</v>
      </c>
      <c r="G40" s="89">
        <v>177324</v>
      </c>
      <c r="H40" s="89">
        <v>74410</v>
      </c>
      <c r="I40" s="89">
        <v>93486</v>
      </c>
      <c r="J40" s="89">
        <v>16000</v>
      </c>
      <c r="K40" s="89">
        <v>80785</v>
      </c>
      <c r="L40" s="89">
        <v>45000</v>
      </c>
      <c r="M40" s="89">
        <v>111173</v>
      </c>
      <c r="N40" s="89">
        <f>SUM(B40:M40)</f>
        <v>1146034</v>
      </c>
      <c r="O40" s="94"/>
    </row>
    <row r="41" spans="1:15" ht="15" x14ac:dyDescent="0.25">
      <c r="A41" s="88" t="s">
        <v>637</v>
      </c>
      <c r="B41" s="89">
        <v>0</v>
      </c>
      <c r="C41" s="89">
        <v>35958</v>
      </c>
      <c r="D41" s="89">
        <v>1800</v>
      </c>
      <c r="E41" s="89">
        <v>0</v>
      </c>
      <c r="F41" s="89">
        <v>1500</v>
      </c>
      <c r="G41" s="89">
        <v>0</v>
      </c>
      <c r="H41" s="89">
        <v>0</v>
      </c>
      <c r="I41" s="89">
        <v>1500</v>
      </c>
      <c r="J41" s="89">
        <v>3100</v>
      </c>
      <c r="K41" s="89">
        <v>0</v>
      </c>
      <c r="L41" s="89">
        <v>0</v>
      </c>
      <c r="M41" s="89">
        <v>49367</v>
      </c>
      <c r="N41" s="89">
        <f>SUM(B41:M41)</f>
        <v>93225</v>
      </c>
    </row>
    <row r="42" spans="1:15" ht="15" x14ac:dyDescent="0.25">
      <c r="A42" s="88" t="s">
        <v>638</v>
      </c>
      <c r="B42" s="89">
        <v>0</v>
      </c>
      <c r="C42" s="89">
        <f>300+50</f>
        <v>350</v>
      </c>
      <c r="D42" s="89">
        <f>1704+100</f>
        <v>1804</v>
      </c>
      <c r="E42" s="89">
        <f>912+2000</f>
        <v>2912</v>
      </c>
      <c r="F42" s="89">
        <f>561+100</f>
        <v>661</v>
      </c>
      <c r="G42" s="89">
        <f>413+150</f>
        <v>563</v>
      </c>
      <c r="H42" s="89">
        <v>921</v>
      </c>
      <c r="I42" s="89">
        <f>711+100</f>
        <v>811</v>
      </c>
      <c r="J42" s="89">
        <v>352</v>
      </c>
      <c r="K42" s="89">
        <f>503+100</f>
        <v>603</v>
      </c>
      <c r="L42" s="89">
        <v>340</v>
      </c>
      <c r="M42" s="89">
        <f>302+100</f>
        <v>402</v>
      </c>
      <c r="N42" s="89">
        <f>SUM(B42:M42)</f>
        <v>9719</v>
      </c>
    </row>
    <row r="43" spans="1:15" ht="15" x14ac:dyDescent="0.25">
      <c r="A43" s="88" t="s">
        <v>639</v>
      </c>
      <c r="B43" s="89">
        <v>2463</v>
      </c>
      <c r="C43" s="89">
        <v>580</v>
      </c>
      <c r="D43" s="89">
        <v>26500</v>
      </c>
      <c r="E43" s="89">
        <v>268238</v>
      </c>
      <c r="F43" s="89">
        <v>18330</v>
      </c>
      <c r="G43" s="89">
        <v>25160</v>
      </c>
      <c r="H43" s="89">
        <v>10330</v>
      </c>
      <c r="I43" s="89">
        <v>10630</v>
      </c>
      <c r="J43" s="89">
        <v>32240</v>
      </c>
      <c r="K43" s="89">
        <v>12850</v>
      </c>
      <c r="L43" s="89">
        <v>20370</v>
      </c>
      <c r="M43" s="89">
        <v>31599</v>
      </c>
      <c r="N43" s="89">
        <f>SUM(B43:M43)</f>
        <v>459290</v>
      </c>
    </row>
    <row r="44" spans="1:15" ht="15.6" x14ac:dyDescent="0.3">
      <c r="A44" s="90" t="s">
        <v>640</v>
      </c>
      <c r="B44" s="91">
        <f t="shared" ref="B44:N44" si="8">SUM(B40:B43)</f>
        <v>20748</v>
      </c>
      <c r="C44" s="91">
        <f t="shared" si="8"/>
        <v>56691</v>
      </c>
      <c r="D44" s="91">
        <f t="shared" si="8"/>
        <v>285734</v>
      </c>
      <c r="E44" s="91">
        <f t="shared" si="8"/>
        <v>376937</v>
      </c>
      <c r="F44" s="91">
        <f t="shared" si="8"/>
        <v>168842</v>
      </c>
      <c r="G44" s="91">
        <f t="shared" si="8"/>
        <v>203047</v>
      </c>
      <c r="H44" s="91">
        <f t="shared" si="8"/>
        <v>85661</v>
      </c>
      <c r="I44" s="91">
        <f t="shared" si="8"/>
        <v>106427</v>
      </c>
      <c r="J44" s="91">
        <f t="shared" si="8"/>
        <v>51692</v>
      </c>
      <c r="K44" s="91">
        <f t="shared" si="8"/>
        <v>94238</v>
      </c>
      <c r="L44" s="91">
        <f t="shared" si="8"/>
        <v>65710</v>
      </c>
      <c r="M44" s="91">
        <f t="shared" si="8"/>
        <v>192541</v>
      </c>
      <c r="N44" s="91">
        <f t="shared" si="8"/>
        <v>1708268</v>
      </c>
      <c r="O44" s="223">
        <f>SUM(B44:M44)</f>
        <v>1708268</v>
      </c>
    </row>
    <row r="45" spans="1:15" ht="15.6" x14ac:dyDescent="0.3">
      <c r="A45" s="92" t="s">
        <v>57</v>
      </c>
      <c r="B45" s="93">
        <f>B39+B44</f>
        <v>193488</v>
      </c>
      <c r="C45" s="93">
        <f t="shared" ref="C45:N45" si="9">C39+C44</f>
        <v>233576</v>
      </c>
      <c r="D45" s="93">
        <f t="shared" si="9"/>
        <v>501433</v>
      </c>
      <c r="E45" s="93">
        <f t="shared" si="9"/>
        <v>575647</v>
      </c>
      <c r="F45" s="93">
        <f t="shared" si="9"/>
        <v>393283</v>
      </c>
      <c r="G45" s="93">
        <f t="shared" si="9"/>
        <v>416750</v>
      </c>
      <c r="H45" s="93">
        <f t="shared" si="9"/>
        <v>276212</v>
      </c>
      <c r="I45" s="93">
        <f t="shared" si="9"/>
        <v>329421</v>
      </c>
      <c r="J45" s="93">
        <f t="shared" si="9"/>
        <v>259838</v>
      </c>
      <c r="K45" s="93">
        <f t="shared" si="9"/>
        <v>257617</v>
      </c>
      <c r="L45" s="93">
        <f t="shared" si="9"/>
        <v>232210</v>
      </c>
      <c r="M45" s="93">
        <f t="shared" si="9"/>
        <v>517964</v>
      </c>
      <c r="N45" s="93">
        <f t="shared" si="9"/>
        <v>4187439</v>
      </c>
      <c r="O45" s="223"/>
    </row>
    <row r="46" spans="1:15" ht="31.2" x14ac:dyDescent="0.3">
      <c r="A46" s="92" t="s">
        <v>641</v>
      </c>
      <c r="B46" s="93">
        <v>38803</v>
      </c>
      <c r="C46" s="93">
        <v>1100</v>
      </c>
      <c r="D46" s="93">
        <v>138221</v>
      </c>
      <c r="E46" s="93">
        <v>1100</v>
      </c>
      <c r="F46" s="93">
        <v>1100</v>
      </c>
      <c r="G46" s="93">
        <v>1100</v>
      </c>
      <c r="H46" s="93">
        <v>1100</v>
      </c>
      <c r="I46" s="93">
        <v>900</v>
      </c>
      <c r="J46" s="93">
        <v>37121</v>
      </c>
      <c r="K46" s="93"/>
      <c r="L46" s="93"/>
      <c r="M46" s="93"/>
      <c r="N46" s="93">
        <f>SUM(B46:M46)</f>
        <v>220545</v>
      </c>
      <c r="O46" s="223">
        <f>SUM(B46:M46)</f>
        <v>220545</v>
      </c>
    </row>
    <row r="47" spans="1:15" ht="15.6" x14ac:dyDescent="0.3">
      <c r="A47" s="95" t="s">
        <v>60</v>
      </c>
      <c r="B47" s="96">
        <f t="shared" ref="B47:M47" si="10">SUM(B45:B46)</f>
        <v>232291</v>
      </c>
      <c r="C47" s="96">
        <f t="shared" si="10"/>
        <v>234676</v>
      </c>
      <c r="D47" s="96">
        <f t="shared" si="10"/>
        <v>639654</v>
      </c>
      <c r="E47" s="96">
        <f t="shared" si="10"/>
        <v>576747</v>
      </c>
      <c r="F47" s="96">
        <f t="shared" si="10"/>
        <v>394383</v>
      </c>
      <c r="G47" s="96">
        <f t="shared" si="10"/>
        <v>417850</v>
      </c>
      <c r="H47" s="96">
        <f t="shared" si="10"/>
        <v>277312</v>
      </c>
      <c r="I47" s="96">
        <f t="shared" si="10"/>
        <v>330321</v>
      </c>
      <c r="J47" s="96">
        <f t="shared" si="10"/>
        <v>296959</v>
      </c>
      <c r="K47" s="96">
        <f t="shared" si="10"/>
        <v>257617</v>
      </c>
      <c r="L47" s="96">
        <f t="shared" si="10"/>
        <v>232210</v>
      </c>
      <c r="M47" s="96">
        <f t="shared" si="10"/>
        <v>517964</v>
      </c>
      <c r="N47" s="93">
        <f>SUM(B47:M47)</f>
        <v>4407984</v>
      </c>
      <c r="O47" s="223">
        <f>SUM(O39:O46)</f>
        <v>4407984</v>
      </c>
    </row>
    <row r="48" spans="1:15" ht="15.6" x14ac:dyDescent="0.3">
      <c r="A48" s="95" t="s">
        <v>25</v>
      </c>
      <c r="B48" s="96"/>
      <c r="C48" s="96"/>
      <c r="D48" s="96"/>
      <c r="E48" s="96"/>
      <c r="F48" s="96"/>
      <c r="G48" s="96"/>
      <c r="H48" s="96"/>
      <c r="I48" s="96"/>
      <c r="J48" s="96"/>
      <c r="K48" s="96"/>
      <c r="L48" s="96"/>
      <c r="M48" s="96"/>
      <c r="N48" s="93">
        <f>SUM(B48:M48)</f>
        <v>0</v>
      </c>
      <c r="O48" s="223"/>
    </row>
    <row r="49" spans="1:15" ht="15.6" x14ac:dyDescent="0.3">
      <c r="A49" s="92" t="s">
        <v>642</v>
      </c>
      <c r="B49" s="93">
        <f>B6+B27+B28+B48-B45-B46</f>
        <v>908225</v>
      </c>
      <c r="C49" s="93">
        <f t="shared" ref="C49:N49" si="11">C6+C27+C28+C48-C45-C46</f>
        <v>831543</v>
      </c>
      <c r="D49" s="93">
        <f t="shared" si="11"/>
        <v>1012653</v>
      </c>
      <c r="E49" s="93">
        <f t="shared" si="11"/>
        <v>665222</v>
      </c>
      <c r="F49" s="93">
        <f t="shared" si="11"/>
        <v>487549</v>
      </c>
      <c r="G49" s="93">
        <f t="shared" si="11"/>
        <v>305405</v>
      </c>
      <c r="H49" s="93">
        <f t="shared" si="11"/>
        <v>259812</v>
      </c>
      <c r="I49" s="93">
        <f t="shared" si="11"/>
        <v>314222</v>
      </c>
      <c r="J49" s="93">
        <f t="shared" si="11"/>
        <v>707980</v>
      </c>
      <c r="K49" s="93">
        <f t="shared" si="11"/>
        <v>638772</v>
      </c>
      <c r="L49" s="93">
        <f t="shared" si="11"/>
        <v>558544</v>
      </c>
      <c r="M49" s="93">
        <f t="shared" si="11"/>
        <v>277542</v>
      </c>
      <c r="N49" s="93">
        <f t="shared" si="11"/>
        <v>277542</v>
      </c>
      <c r="O49" s="223"/>
    </row>
    <row r="50" spans="1:15" x14ac:dyDescent="0.25">
      <c r="J50" s="223"/>
    </row>
  </sheetData>
  <sheetProtection selectLockedCells="1" selectUnlockedCells="1"/>
  <mergeCells count="1">
    <mergeCell ref="M2:N2"/>
  </mergeCells>
  <phoneticPr fontId="28" type="noConversion"/>
  <pageMargins left="0.25" right="0.25" top="0.75" bottom="0.75" header="0.3" footer="0.3"/>
  <pageSetup paperSize="9" scale="59" firstPageNumber="0" orientation="landscape" r:id="rId1"/>
  <headerFooter alignWithMargins="0">
    <oddHeader>&amp;C17. melléklet
a 8/2016. (II.26.) rendelethez&amp;R
&amp;P. oldal
ezer forint</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M38"/>
  <sheetViews>
    <sheetView view="pageLayout" topLeftCell="A3" zoomScaleNormal="75" zoomScaleSheetLayoutView="80" workbookViewId="0">
      <selection activeCell="H8" sqref="H8"/>
    </sheetView>
  </sheetViews>
  <sheetFormatPr defaultRowHeight="15.6" x14ac:dyDescent="0.3"/>
  <cols>
    <col min="1" max="1" width="40.44140625" style="1290" customWidth="1"/>
    <col min="2" max="2" width="13" style="1238" customWidth="1"/>
    <col min="3" max="3" width="14.33203125" style="1238" customWidth="1"/>
    <col min="4" max="4" width="14.44140625" style="1238" bestFit="1" customWidth="1"/>
    <col min="5" max="5" width="14.109375" style="1239" customWidth="1"/>
    <col min="6" max="256" width="9.109375" style="1240"/>
    <col min="257" max="257" width="40.44140625" style="1240" customWidth="1"/>
    <col min="258" max="258" width="13" style="1240" customWidth="1"/>
    <col min="259" max="259" width="14.33203125" style="1240" customWidth="1"/>
    <col min="260" max="260" width="14.44140625" style="1240" bestFit="1" customWidth="1"/>
    <col min="261" max="261" width="14.109375" style="1240" customWidth="1"/>
    <col min="262" max="512" width="9.109375" style="1240"/>
    <col min="513" max="513" width="40.44140625" style="1240" customWidth="1"/>
    <col min="514" max="514" width="13" style="1240" customWidth="1"/>
    <col min="515" max="515" width="14.33203125" style="1240" customWidth="1"/>
    <col min="516" max="516" width="14.44140625" style="1240" bestFit="1" customWidth="1"/>
    <col min="517" max="517" width="14.109375" style="1240" customWidth="1"/>
    <col min="518" max="768" width="9.109375" style="1240"/>
    <col min="769" max="769" width="40.44140625" style="1240" customWidth="1"/>
    <col min="770" max="770" width="13" style="1240" customWidth="1"/>
    <col min="771" max="771" width="14.33203125" style="1240" customWidth="1"/>
    <col min="772" max="772" width="14.44140625" style="1240" bestFit="1" customWidth="1"/>
    <col min="773" max="773" width="14.109375" style="1240" customWidth="1"/>
    <col min="774" max="1024" width="9.109375" style="1240"/>
    <col min="1025" max="1025" width="40.44140625" style="1240" customWidth="1"/>
    <col min="1026" max="1026" width="13" style="1240" customWidth="1"/>
    <col min="1027" max="1027" width="14.33203125" style="1240" customWidth="1"/>
    <col min="1028" max="1028" width="14.44140625" style="1240" bestFit="1" customWidth="1"/>
    <col min="1029" max="1029" width="14.109375" style="1240" customWidth="1"/>
    <col min="1030" max="1280" width="9.109375" style="1240"/>
    <col min="1281" max="1281" width="40.44140625" style="1240" customWidth="1"/>
    <col min="1282" max="1282" width="13" style="1240" customWidth="1"/>
    <col min="1283" max="1283" width="14.33203125" style="1240" customWidth="1"/>
    <col min="1284" max="1284" width="14.44140625" style="1240" bestFit="1" customWidth="1"/>
    <col min="1285" max="1285" width="14.109375" style="1240" customWidth="1"/>
    <col min="1286" max="1536" width="9.109375" style="1240"/>
    <col min="1537" max="1537" width="40.44140625" style="1240" customWidth="1"/>
    <col min="1538" max="1538" width="13" style="1240" customWidth="1"/>
    <col min="1539" max="1539" width="14.33203125" style="1240" customWidth="1"/>
    <col min="1540" max="1540" width="14.44140625" style="1240" bestFit="1" customWidth="1"/>
    <col min="1541" max="1541" width="14.109375" style="1240" customWidth="1"/>
    <col min="1542" max="1792" width="9.109375" style="1240"/>
    <col min="1793" max="1793" width="40.44140625" style="1240" customWidth="1"/>
    <col min="1794" max="1794" width="13" style="1240" customWidth="1"/>
    <col min="1795" max="1795" width="14.33203125" style="1240" customWidth="1"/>
    <col min="1796" max="1796" width="14.44140625" style="1240" bestFit="1" customWidth="1"/>
    <col min="1797" max="1797" width="14.109375" style="1240" customWidth="1"/>
    <col min="1798" max="2048" width="9.109375" style="1240"/>
    <col min="2049" max="2049" width="40.44140625" style="1240" customWidth="1"/>
    <col min="2050" max="2050" width="13" style="1240" customWidth="1"/>
    <col min="2051" max="2051" width="14.33203125" style="1240" customWidth="1"/>
    <col min="2052" max="2052" width="14.44140625" style="1240" bestFit="1" customWidth="1"/>
    <col min="2053" max="2053" width="14.109375" style="1240" customWidth="1"/>
    <col min="2054" max="2304" width="9.109375" style="1240"/>
    <col min="2305" max="2305" width="40.44140625" style="1240" customWidth="1"/>
    <col min="2306" max="2306" width="13" style="1240" customWidth="1"/>
    <col min="2307" max="2307" width="14.33203125" style="1240" customWidth="1"/>
    <col min="2308" max="2308" width="14.44140625" style="1240" bestFit="1" customWidth="1"/>
    <col min="2309" max="2309" width="14.109375" style="1240" customWidth="1"/>
    <col min="2310" max="2560" width="9.109375" style="1240"/>
    <col min="2561" max="2561" width="40.44140625" style="1240" customWidth="1"/>
    <col min="2562" max="2562" width="13" style="1240" customWidth="1"/>
    <col min="2563" max="2563" width="14.33203125" style="1240" customWidth="1"/>
    <col min="2564" max="2564" width="14.44140625" style="1240" bestFit="1" customWidth="1"/>
    <col min="2565" max="2565" width="14.109375" style="1240" customWidth="1"/>
    <col min="2566" max="2816" width="9.109375" style="1240"/>
    <col min="2817" max="2817" width="40.44140625" style="1240" customWidth="1"/>
    <col min="2818" max="2818" width="13" style="1240" customWidth="1"/>
    <col min="2819" max="2819" width="14.33203125" style="1240" customWidth="1"/>
    <col min="2820" max="2820" width="14.44140625" style="1240" bestFit="1" customWidth="1"/>
    <col min="2821" max="2821" width="14.109375" style="1240" customWidth="1"/>
    <col min="2822" max="3072" width="9.109375" style="1240"/>
    <col min="3073" max="3073" width="40.44140625" style="1240" customWidth="1"/>
    <col min="3074" max="3074" width="13" style="1240" customWidth="1"/>
    <col min="3075" max="3075" width="14.33203125" style="1240" customWidth="1"/>
    <col min="3076" max="3076" width="14.44140625" style="1240" bestFit="1" customWidth="1"/>
    <col min="3077" max="3077" width="14.109375" style="1240" customWidth="1"/>
    <col min="3078" max="3328" width="9.109375" style="1240"/>
    <col min="3329" max="3329" width="40.44140625" style="1240" customWidth="1"/>
    <col min="3330" max="3330" width="13" style="1240" customWidth="1"/>
    <col min="3331" max="3331" width="14.33203125" style="1240" customWidth="1"/>
    <col min="3332" max="3332" width="14.44140625" style="1240" bestFit="1" customWidth="1"/>
    <col min="3333" max="3333" width="14.109375" style="1240" customWidth="1"/>
    <col min="3334" max="3584" width="9.109375" style="1240"/>
    <col min="3585" max="3585" width="40.44140625" style="1240" customWidth="1"/>
    <col min="3586" max="3586" width="13" style="1240" customWidth="1"/>
    <col min="3587" max="3587" width="14.33203125" style="1240" customWidth="1"/>
    <col min="3588" max="3588" width="14.44140625" style="1240" bestFit="1" customWidth="1"/>
    <col min="3589" max="3589" width="14.109375" style="1240" customWidth="1"/>
    <col min="3590" max="3840" width="9.109375" style="1240"/>
    <col min="3841" max="3841" width="40.44140625" style="1240" customWidth="1"/>
    <col min="3842" max="3842" width="13" style="1240" customWidth="1"/>
    <col min="3843" max="3843" width="14.33203125" style="1240" customWidth="1"/>
    <col min="3844" max="3844" width="14.44140625" style="1240" bestFit="1" customWidth="1"/>
    <col min="3845" max="3845" width="14.109375" style="1240" customWidth="1"/>
    <col min="3846" max="4096" width="9.109375" style="1240"/>
    <col min="4097" max="4097" width="40.44140625" style="1240" customWidth="1"/>
    <col min="4098" max="4098" width="13" style="1240" customWidth="1"/>
    <col min="4099" max="4099" width="14.33203125" style="1240" customWidth="1"/>
    <col min="4100" max="4100" width="14.44140625" style="1240" bestFit="1" customWidth="1"/>
    <col min="4101" max="4101" width="14.109375" style="1240" customWidth="1"/>
    <col min="4102" max="4352" width="9.109375" style="1240"/>
    <col min="4353" max="4353" width="40.44140625" style="1240" customWidth="1"/>
    <col min="4354" max="4354" width="13" style="1240" customWidth="1"/>
    <col min="4355" max="4355" width="14.33203125" style="1240" customWidth="1"/>
    <col min="4356" max="4356" width="14.44140625" style="1240" bestFit="1" customWidth="1"/>
    <col min="4357" max="4357" width="14.109375" style="1240" customWidth="1"/>
    <col min="4358" max="4608" width="9.109375" style="1240"/>
    <col min="4609" max="4609" width="40.44140625" style="1240" customWidth="1"/>
    <col min="4610" max="4610" width="13" style="1240" customWidth="1"/>
    <col min="4611" max="4611" width="14.33203125" style="1240" customWidth="1"/>
    <col min="4612" max="4612" width="14.44140625" style="1240" bestFit="1" customWidth="1"/>
    <col min="4613" max="4613" width="14.109375" style="1240" customWidth="1"/>
    <col min="4614" max="4864" width="9.109375" style="1240"/>
    <col min="4865" max="4865" width="40.44140625" style="1240" customWidth="1"/>
    <col min="4866" max="4866" width="13" style="1240" customWidth="1"/>
    <col min="4867" max="4867" width="14.33203125" style="1240" customWidth="1"/>
    <col min="4868" max="4868" width="14.44140625" style="1240" bestFit="1" customWidth="1"/>
    <col min="4869" max="4869" width="14.109375" style="1240" customWidth="1"/>
    <col min="4870" max="5120" width="9.109375" style="1240"/>
    <col min="5121" max="5121" width="40.44140625" style="1240" customWidth="1"/>
    <col min="5122" max="5122" width="13" style="1240" customWidth="1"/>
    <col min="5123" max="5123" width="14.33203125" style="1240" customWidth="1"/>
    <col min="5124" max="5124" width="14.44140625" style="1240" bestFit="1" customWidth="1"/>
    <col min="5125" max="5125" width="14.109375" style="1240" customWidth="1"/>
    <col min="5126" max="5376" width="9.109375" style="1240"/>
    <col min="5377" max="5377" width="40.44140625" style="1240" customWidth="1"/>
    <col min="5378" max="5378" width="13" style="1240" customWidth="1"/>
    <col min="5379" max="5379" width="14.33203125" style="1240" customWidth="1"/>
    <col min="5380" max="5380" width="14.44140625" style="1240" bestFit="1" customWidth="1"/>
    <col min="5381" max="5381" width="14.109375" style="1240" customWidth="1"/>
    <col min="5382" max="5632" width="9.109375" style="1240"/>
    <col min="5633" max="5633" width="40.44140625" style="1240" customWidth="1"/>
    <col min="5634" max="5634" width="13" style="1240" customWidth="1"/>
    <col min="5635" max="5635" width="14.33203125" style="1240" customWidth="1"/>
    <col min="5636" max="5636" width="14.44140625" style="1240" bestFit="1" customWidth="1"/>
    <col min="5637" max="5637" width="14.109375" style="1240" customWidth="1"/>
    <col min="5638" max="5888" width="9.109375" style="1240"/>
    <col min="5889" max="5889" width="40.44140625" style="1240" customWidth="1"/>
    <col min="5890" max="5890" width="13" style="1240" customWidth="1"/>
    <col min="5891" max="5891" width="14.33203125" style="1240" customWidth="1"/>
    <col min="5892" max="5892" width="14.44140625" style="1240" bestFit="1" customWidth="1"/>
    <col min="5893" max="5893" width="14.109375" style="1240" customWidth="1"/>
    <col min="5894" max="6144" width="9.109375" style="1240"/>
    <col min="6145" max="6145" width="40.44140625" style="1240" customWidth="1"/>
    <col min="6146" max="6146" width="13" style="1240" customWidth="1"/>
    <col min="6147" max="6147" width="14.33203125" style="1240" customWidth="1"/>
    <col min="6148" max="6148" width="14.44140625" style="1240" bestFit="1" customWidth="1"/>
    <col min="6149" max="6149" width="14.109375" style="1240" customWidth="1"/>
    <col min="6150" max="6400" width="9.109375" style="1240"/>
    <col min="6401" max="6401" width="40.44140625" style="1240" customWidth="1"/>
    <col min="6402" max="6402" width="13" style="1240" customWidth="1"/>
    <col min="6403" max="6403" width="14.33203125" style="1240" customWidth="1"/>
    <col min="6404" max="6404" width="14.44140625" style="1240" bestFit="1" customWidth="1"/>
    <col min="6405" max="6405" width="14.109375" style="1240" customWidth="1"/>
    <col min="6406" max="6656" width="9.109375" style="1240"/>
    <col min="6657" max="6657" width="40.44140625" style="1240" customWidth="1"/>
    <col min="6658" max="6658" width="13" style="1240" customWidth="1"/>
    <col min="6659" max="6659" width="14.33203125" style="1240" customWidth="1"/>
    <col min="6660" max="6660" width="14.44140625" style="1240" bestFit="1" customWidth="1"/>
    <col min="6661" max="6661" width="14.109375" style="1240" customWidth="1"/>
    <col min="6662" max="6912" width="9.109375" style="1240"/>
    <col min="6913" max="6913" width="40.44140625" style="1240" customWidth="1"/>
    <col min="6914" max="6914" width="13" style="1240" customWidth="1"/>
    <col min="6915" max="6915" width="14.33203125" style="1240" customWidth="1"/>
    <col min="6916" max="6916" width="14.44140625" style="1240" bestFit="1" customWidth="1"/>
    <col min="6917" max="6917" width="14.109375" style="1240" customWidth="1"/>
    <col min="6918" max="7168" width="9.109375" style="1240"/>
    <col min="7169" max="7169" width="40.44140625" style="1240" customWidth="1"/>
    <col min="7170" max="7170" width="13" style="1240" customWidth="1"/>
    <col min="7171" max="7171" width="14.33203125" style="1240" customWidth="1"/>
    <col min="7172" max="7172" width="14.44140625" style="1240" bestFit="1" customWidth="1"/>
    <col min="7173" max="7173" width="14.109375" style="1240" customWidth="1"/>
    <col min="7174" max="7424" width="9.109375" style="1240"/>
    <col min="7425" max="7425" width="40.44140625" style="1240" customWidth="1"/>
    <col min="7426" max="7426" width="13" style="1240" customWidth="1"/>
    <col min="7427" max="7427" width="14.33203125" style="1240" customWidth="1"/>
    <col min="7428" max="7428" width="14.44140625" style="1240" bestFit="1" customWidth="1"/>
    <col min="7429" max="7429" width="14.109375" style="1240" customWidth="1"/>
    <col min="7430" max="7680" width="9.109375" style="1240"/>
    <col min="7681" max="7681" width="40.44140625" style="1240" customWidth="1"/>
    <col min="7682" max="7682" width="13" style="1240" customWidth="1"/>
    <col min="7683" max="7683" width="14.33203125" style="1240" customWidth="1"/>
    <col min="7684" max="7684" width="14.44140625" style="1240" bestFit="1" customWidth="1"/>
    <col min="7685" max="7685" width="14.109375" style="1240" customWidth="1"/>
    <col min="7686" max="7936" width="9.109375" style="1240"/>
    <col min="7937" max="7937" width="40.44140625" style="1240" customWidth="1"/>
    <col min="7938" max="7938" width="13" style="1240" customWidth="1"/>
    <col min="7939" max="7939" width="14.33203125" style="1240" customWidth="1"/>
    <col min="7940" max="7940" width="14.44140625" style="1240" bestFit="1" customWidth="1"/>
    <col min="7941" max="7941" width="14.109375" style="1240" customWidth="1"/>
    <col min="7942" max="8192" width="9.109375" style="1240"/>
    <col min="8193" max="8193" width="40.44140625" style="1240" customWidth="1"/>
    <col min="8194" max="8194" width="13" style="1240" customWidth="1"/>
    <col min="8195" max="8195" width="14.33203125" style="1240" customWidth="1"/>
    <col min="8196" max="8196" width="14.44140625" style="1240" bestFit="1" customWidth="1"/>
    <col min="8197" max="8197" width="14.109375" style="1240" customWidth="1"/>
    <col min="8198" max="8448" width="9.109375" style="1240"/>
    <col min="8449" max="8449" width="40.44140625" style="1240" customWidth="1"/>
    <col min="8450" max="8450" width="13" style="1240" customWidth="1"/>
    <col min="8451" max="8451" width="14.33203125" style="1240" customWidth="1"/>
    <col min="8452" max="8452" width="14.44140625" style="1240" bestFit="1" customWidth="1"/>
    <col min="8453" max="8453" width="14.109375" style="1240" customWidth="1"/>
    <col min="8454" max="8704" width="9.109375" style="1240"/>
    <col min="8705" max="8705" width="40.44140625" style="1240" customWidth="1"/>
    <col min="8706" max="8706" width="13" style="1240" customWidth="1"/>
    <col min="8707" max="8707" width="14.33203125" style="1240" customWidth="1"/>
    <col min="8708" max="8708" width="14.44140625" style="1240" bestFit="1" customWidth="1"/>
    <col min="8709" max="8709" width="14.109375" style="1240" customWidth="1"/>
    <col min="8710" max="8960" width="9.109375" style="1240"/>
    <col min="8961" max="8961" width="40.44140625" style="1240" customWidth="1"/>
    <col min="8962" max="8962" width="13" style="1240" customWidth="1"/>
    <col min="8963" max="8963" width="14.33203125" style="1240" customWidth="1"/>
    <col min="8964" max="8964" width="14.44140625" style="1240" bestFit="1" customWidth="1"/>
    <col min="8965" max="8965" width="14.109375" style="1240" customWidth="1"/>
    <col min="8966" max="9216" width="9.109375" style="1240"/>
    <col min="9217" max="9217" width="40.44140625" style="1240" customWidth="1"/>
    <col min="9218" max="9218" width="13" style="1240" customWidth="1"/>
    <col min="9219" max="9219" width="14.33203125" style="1240" customWidth="1"/>
    <col min="9220" max="9220" width="14.44140625" style="1240" bestFit="1" customWidth="1"/>
    <col min="9221" max="9221" width="14.109375" style="1240" customWidth="1"/>
    <col min="9222" max="9472" width="9.109375" style="1240"/>
    <col min="9473" max="9473" width="40.44140625" style="1240" customWidth="1"/>
    <col min="9474" max="9474" width="13" style="1240" customWidth="1"/>
    <col min="9475" max="9475" width="14.33203125" style="1240" customWidth="1"/>
    <col min="9476" max="9476" width="14.44140625" style="1240" bestFit="1" customWidth="1"/>
    <col min="9477" max="9477" width="14.109375" style="1240" customWidth="1"/>
    <col min="9478" max="9728" width="9.109375" style="1240"/>
    <col min="9729" max="9729" width="40.44140625" style="1240" customWidth="1"/>
    <col min="9730" max="9730" width="13" style="1240" customWidth="1"/>
    <col min="9731" max="9731" width="14.33203125" style="1240" customWidth="1"/>
    <col min="9732" max="9732" width="14.44140625" style="1240" bestFit="1" customWidth="1"/>
    <col min="9733" max="9733" width="14.109375" style="1240" customWidth="1"/>
    <col min="9734" max="9984" width="9.109375" style="1240"/>
    <col min="9985" max="9985" width="40.44140625" style="1240" customWidth="1"/>
    <col min="9986" max="9986" width="13" style="1240" customWidth="1"/>
    <col min="9987" max="9987" width="14.33203125" style="1240" customWidth="1"/>
    <col min="9988" max="9988" width="14.44140625" style="1240" bestFit="1" customWidth="1"/>
    <col min="9989" max="9989" width="14.109375" style="1240" customWidth="1"/>
    <col min="9990" max="10240" width="9.109375" style="1240"/>
    <col min="10241" max="10241" width="40.44140625" style="1240" customWidth="1"/>
    <col min="10242" max="10242" width="13" style="1240" customWidth="1"/>
    <col min="10243" max="10243" width="14.33203125" style="1240" customWidth="1"/>
    <col min="10244" max="10244" width="14.44140625" style="1240" bestFit="1" customWidth="1"/>
    <col min="10245" max="10245" width="14.109375" style="1240" customWidth="1"/>
    <col min="10246" max="10496" width="9.109375" style="1240"/>
    <col min="10497" max="10497" width="40.44140625" style="1240" customWidth="1"/>
    <col min="10498" max="10498" width="13" style="1240" customWidth="1"/>
    <col min="10499" max="10499" width="14.33203125" style="1240" customWidth="1"/>
    <col min="10500" max="10500" width="14.44140625" style="1240" bestFit="1" customWidth="1"/>
    <col min="10501" max="10501" width="14.109375" style="1240" customWidth="1"/>
    <col min="10502" max="10752" width="9.109375" style="1240"/>
    <col min="10753" max="10753" width="40.44140625" style="1240" customWidth="1"/>
    <col min="10754" max="10754" width="13" style="1240" customWidth="1"/>
    <col min="10755" max="10755" width="14.33203125" style="1240" customWidth="1"/>
    <col min="10756" max="10756" width="14.44140625" style="1240" bestFit="1" customWidth="1"/>
    <col min="10757" max="10757" width="14.109375" style="1240" customWidth="1"/>
    <col min="10758" max="11008" width="9.109375" style="1240"/>
    <col min="11009" max="11009" width="40.44140625" style="1240" customWidth="1"/>
    <col min="11010" max="11010" width="13" style="1240" customWidth="1"/>
    <col min="11011" max="11011" width="14.33203125" style="1240" customWidth="1"/>
    <col min="11012" max="11012" width="14.44140625" style="1240" bestFit="1" customWidth="1"/>
    <col min="11013" max="11013" width="14.109375" style="1240" customWidth="1"/>
    <col min="11014" max="11264" width="9.109375" style="1240"/>
    <col min="11265" max="11265" width="40.44140625" style="1240" customWidth="1"/>
    <col min="11266" max="11266" width="13" style="1240" customWidth="1"/>
    <col min="11267" max="11267" width="14.33203125" style="1240" customWidth="1"/>
    <col min="11268" max="11268" width="14.44140625" style="1240" bestFit="1" customWidth="1"/>
    <col min="11269" max="11269" width="14.109375" style="1240" customWidth="1"/>
    <col min="11270" max="11520" width="9.109375" style="1240"/>
    <col min="11521" max="11521" width="40.44140625" style="1240" customWidth="1"/>
    <col min="11522" max="11522" width="13" style="1240" customWidth="1"/>
    <col min="11523" max="11523" width="14.33203125" style="1240" customWidth="1"/>
    <col min="11524" max="11524" width="14.44140625" style="1240" bestFit="1" customWidth="1"/>
    <col min="11525" max="11525" width="14.109375" style="1240" customWidth="1"/>
    <col min="11526" max="11776" width="9.109375" style="1240"/>
    <col min="11777" max="11777" width="40.44140625" style="1240" customWidth="1"/>
    <col min="11778" max="11778" width="13" style="1240" customWidth="1"/>
    <col min="11779" max="11779" width="14.33203125" style="1240" customWidth="1"/>
    <col min="11780" max="11780" width="14.44140625" style="1240" bestFit="1" customWidth="1"/>
    <col min="11781" max="11781" width="14.109375" style="1240" customWidth="1"/>
    <col min="11782" max="12032" width="9.109375" style="1240"/>
    <col min="12033" max="12033" width="40.44140625" style="1240" customWidth="1"/>
    <col min="12034" max="12034" width="13" style="1240" customWidth="1"/>
    <col min="12035" max="12035" width="14.33203125" style="1240" customWidth="1"/>
    <col min="12036" max="12036" width="14.44140625" style="1240" bestFit="1" customWidth="1"/>
    <col min="12037" max="12037" width="14.109375" style="1240" customWidth="1"/>
    <col min="12038" max="12288" width="9.109375" style="1240"/>
    <col min="12289" max="12289" width="40.44140625" style="1240" customWidth="1"/>
    <col min="12290" max="12290" width="13" style="1240" customWidth="1"/>
    <col min="12291" max="12291" width="14.33203125" style="1240" customWidth="1"/>
    <col min="12292" max="12292" width="14.44140625" style="1240" bestFit="1" customWidth="1"/>
    <col min="12293" max="12293" width="14.109375" style="1240" customWidth="1"/>
    <col min="12294" max="12544" width="9.109375" style="1240"/>
    <col min="12545" max="12545" width="40.44140625" style="1240" customWidth="1"/>
    <col min="12546" max="12546" width="13" style="1240" customWidth="1"/>
    <col min="12547" max="12547" width="14.33203125" style="1240" customWidth="1"/>
    <col min="12548" max="12548" width="14.44140625" style="1240" bestFit="1" customWidth="1"/>
    <col min="12549" max="12549" width="14.109375" style="1240" customWidth="1"/>
    <col min="12550" max="12800" width="9.109375" style="1240"/>
    <col min="12801" max="12801" width="40.44140625" style="1240" customWidth="1"/>
    <col min="12802" max="12802" width="13" style="1240" customWidth="1"/>
    <col min="12803" max="12803" width="14.33203125" style="1240" customWidth="1"/>
    <col min="12804" max="12804" width="14.44140625" style="1240" bestFit="1" customWidth="1"/>
    <col min="12805" max="12805" width="14.109375" style="1240" customWidth="1"/>
    <col min="12806" max="13056" width="9.109375" style="1240"/>
    <col min="13057" max="13057" width="40.44140625" style="1240" customWidth="1"/>
    <col min="13058" max="13058" width="13" style="1240" customWidth="1"/>
    <col min="13059" max="13059" width="14.33203125" style="1240" customWidth="1"/>
    <col min="13060" max="13060" width="14.44140625" style="1240" bestFit="1" customWidth="1"/>
    <col min="13061" max="13061" width="14.109375" style="1240" customWidth="1"/>
    <col min="13062" max="13312" width="9.109375" style="1240"/>
    <col min="13313" max="13313" width="40.44140625" style="1240" customWidth="1"/>
    <col min="13314" max="13314" width="13" style="1240" customWidth="1"/>
    <col min="13315" max="13315" width="14.33203125" style="1240" customWidth="1"/>
    <col min="13316" max="13316" width="14.44140625" style="1240" bestFit="1" customWidth="1"/>
    <col min="13317" max="13317" width="14.109375" style="1240" customWidth="1"/>
    <col min="13318" max="13568" width="9.109375" style="1240"/>
    <col min="13569" max="13569" width="40.44140625" style="1240" customWidth="1"/>
    <col min="13570" max="13570" width="13" style="1240" customWidth="1"/>
    <col min="13571" max="13571" width="14.33203125" style="1240" customWidth="1"/>
    <col min="13572" max="13572" width="14.44140625" style="1240" bestFit="1" customWidth="1"/>
    <col min="13573" max="13573" width="14.109375" style="1240" customWidth="1"/>
    <col min="13574" max="13824" width="9.109375" style="1240"/>
    <col min="13825" max="13825" width="40.44140625" style="1240" customWidth="1"/>
    <col min="13826" max="13826" width="13" style="1240" customWidth="1"/>
    <col min="13827" max="13827" width="14.33203125" style="1240" customWidth="1"/>
    <col min="13828" max="13828" width="14.44140625" style="1240" bestFit="1" customWidth="1"/>
    <col min="13829" max="13829" width="14.109375" style="1240" customWidth="1"/>
    <col min="13830" max="14080" width="9.109375" style="1240"/>
    <col min="14081" max="14081" width="40.44140625" style="1240" customWidth="1"/>
    <col min="14082" max="14082" width="13" style="1240" customWidth="1"/>
    <col min="14083" max="14083" width="14.33203125" style="1240" customWidth="1"/>
    <col min="14084" max="14084" width="14.44140625" style="1240" bestFit="1" customWidth="1"/>
    <col min="14085" max="14085" width="14.109375" style="1240" customWidth="1"/>
    <col min="14086" max="14336" width="9.109375" style="1240"/>
    <col min="14337" max="14337" width="40.44140625" style="1240" customWidth="1"/>
    <col min="14338" max="14338" width="13" style="1240" customWidth="1"/>
    <col min="14339" max="14339" width="14.33203125" style="1240" customWidth="1"/>
    <col min="14340" max="14340" width="14.44140625" style="1240" bestFit="1" customWidth="1"/>
    <col min="14341" max="14341" width="14.109375" style="1240" customWidth="1"/>
    <col min="14342" max="14592" width="9.109375" style="1240"/>
    <col min="14593" max="14593" width="40.44140625" style="1240" customWidth="1"/>
    <col min="14594" max="14594" width="13" style="1240" customWidth="1"/>
    <col min="14595" max="14595" width="14.33203125" style="1240" customWidth="1"/>
    <col min="14596" max="14596" width="14.44140625" style="1240" bestFit="1" customWidth="1"/>
    <col min="14597" max="14597" width="14.109375" style="1240" customWidth="1"/>
    <col min="14598" max="14848" width="9.109375" style="1240"/>
    <col min="14849" max="14849" width="40.44140625" style="1240" customWidth="1"/>
    <col min="14850" max="14850" width="13" style="1240" customWidth="1"/>
    <col min="14851" max="14851" width="14.33203125" style="1240" customWidth="1"/>
    <col min="14852" max="14852" width="14.44140625" style="1240" bestFit="1" customWidth="1"/>
    <col min="14853" max="14853" width="14.109375" style="1240" customWidth="1"/>
    <col min="14854" max="15104" width="9.109375" style="1240"/>
    <col min="15105" max="15105" width="40.44140625" style="1240" customWidth="1"/>
    <col min="15106" max="15106" width="13" style="1240" customWidth="1"/>
    <col min="15107" max="15107" width="14.33203125" style="1240" customWidth="1"/>
    <col min="15108" max="15108" width="14.44140625" style="1240" bestFit="1" customWidth="1"/>
    <col min="15109" max="15109" width="14.109375" style="1240" customWidth="1"/>
    <col min="15110" max="15360" width="9.109375" style="1240"/>
    <col min="15361" max="15361" width="40.44140625" style="1240" customWidth="1"/>
    <col min="15362" max="15362" width="13" style="1240" customWidth="1"/>
    <col min="15363" max="15363" width="14.33203125" style="1240" customWidth="1"/>
    <col min="15364" max="15364" width="14.44140625" style="1240" bestFit="1" customWidth="1"/>
    <col min="15365" max="15365" width="14.109375" style="1240" customWidth="1"/>
    <col min="15366" max="15616" width="9.109375" style="1240"/>
    <col min="15617" max="15617" width="40.44140625" style="1240" customWidth="1"/>
    <col min="15618" max="15618" width="13" style="1240" customWidth="1"/>
    <col min="15619" max="15619" width="14.33203125" style="1240" customWidth="1"/>
    <col min="15620" max="15620" width="14.44140625" style="1240" bestFit="1" customWidth="1"/>
    <col min="15621" max="15621" width="14.109375" style="1240" customWidth="1"/>
    <col min="15622" max="15872" width="9.109375" style="1240"/>
    <col min="15873" max="15873" width="40.44140625" style="1240" customWidth="1"/>
    <col min="15874" max="15874" width="13" style="1240" customWidth="1"/>
    <col min="15875" max="15875" width="14.33203125" style="1240" customWidth="1"/>
    <col min="15876" max="15876" width="14.44140625" style="1240" bestFit="1" customWidth="1"/>
    <col min="15877" max="15877" width="14.109375" style="1240" customWidth="1"/>
    <col min="15878" max="16128" width="9.109375" style="1240"/>
    <col min="16129" max="16129" width="40.44140625" style="1240" customWidth="1"/>
    <col min="16130" max="16130" width="13" style="1240" customWidth="1"/>
    <col min="16131" max="16131" width="14.33203125" style="1240" customWidth="1"/>
    <col min="16132" max="16132" width="14.44140625" style="1240" bestFit="1" customWidth="1"/>
    <col min="16133" max="16133" width="14.109375" style="1240" customWidth="1"/>
    <col min="16134" max="16384" width="9.109375" style="1240"/>
  </cols>
  <sheetData>
    <row r="1" spans="1:6" hidden="1" x14ac:dyDescent="0.3">
      <c r="A1" s="1237"/>
    </row>
    <row r="2" spans="1:6" hidden="1" x14ac:dyDescent="0.3">
      <c r="A2" s="1237"/>
    </row>
    <row r="3" spans="1:6" s="1244" customFormat="1" ht="56.25" customHeight="1" x14ac:dyDescent="0.25">
      <c r="A3" s="1241" t="s">
        <v>643</v>
      </c>
      <c r="B3" s="1241" t="s">
        <v>1078</v>
      </c>
      <c r="C3" s="1242" t="s">
        <v>1134</v>
      </c>
      <c r="D3" s="1243" t="s">
        <v>1135</v>
      </c>
      <c r="E3" s="1243" t="s">
        <v>1149</v>
      </c>
    </row>
    <row r="4" spans="1:6" ht="31.2" x14ac:dyDescent="0.3">
      <c r="A4" s="1245" t="s">
        <v>1136</v>
      </c>
      <c r="B4" s="1246">
        <v>1191528</v>
      </c>
      <c r="C4" s="1246">
        <v>1250000</v>
      </c>
      <c r="D4" s="1246">
        <v>1300000</v>
      </c>
      <c r="E4" s="1246">
        <v>1350000</v>
      </c>
      <c r="F4" s="1247"/>
    </row>
    <row r="5" spans="1:6" ht="31.2" x14ac:dyDescent="0.3">
      <c r="A5" s="1245" t="s">
        <v>1137</v>
      </c>
      <c r="B5" s="1246">
        <v>287821</v>
      </c>
      <c r="C5" s="1246">
        <v>800000</v>
      </c>
      <c r="D5" s="1248">
        <v>800000</v>
      </c>
      <c r="E5" s="1249">
        <v>1000000</v>
      </c>
      <c r="F5" s="1247"/>
    </row>
    <row r="6" spans="1:6" ht="20.100000000000001" customHeight="1" x14ac:dyDescent="0.3">
      <c r="A6" s="1245" t="s">
        <v>36</v>
      </c>
      <c r="B6" s="1246">
        <v>1516700</v>
      </c>
      <c r="C6" s="1250">
        <v>1530000</v>
      </c>
      <c r="D6" s="1248">
        <v>1550000</v>
      </c>
      <c r="E6" s="1249">
        <v>1600000</v>
      </c>
    </row>
    <row r="7" spans="1:6" ht="28.5" customHeight="1" x14ac:dyDescent="0.3">
      <c r="A7" s="1245" t="s">
        <v>37</v>
      </c>
      <c r="B7" s="1246">
        <v>600704</v>
      </c>
      <c r="C7" s="1251">
        <v>600000</v>
      </c>
      <c r="D7" s="1248">
        <v>650000</v>
      </c>
      <c r="E7" s="1249">
        <v>680000</v>
      </c>
      <c r="F7" s="1247"/>
    </row>
    <row r="8" spans="1:6" ht="32.25" customHeight="1" x14ac:dyDescent="0.3">
      <c r="A8" s="1245" t="s">
        <v>38</v>
      </c>
      <c r="B8" s="1246">
        <v>2000</v>
      </c>
      <c r="C8" s="1250"/>
      <c r="D8" s="1248"/>
      <c r="E8" s="1249"/>
      <c r="F8" s="1247"/>
    </row>
    <row r="9" spans="1:6" ht="33" customHeight="1" x14ac:dyDescent="0.3">
      <c r="A9" s="1252" t="s">
        <v>39</v>
      </c>
      <c r="B9" s="1246">
        <v>16838</v>
      </c>
      <c r="C9" s="1250">
        <v>111000</v>
      </c>
      <c r="D9" s="1248">
        <v>12000</v>
      </c>
      <c r="E9" s="1249">
        <v>13000</v>
      </c>
    </row>
    <row r="10" spans="1:6" ht="33" customHeight="1" x14ac:dyDescent="0.3">
      <c r="A10" s="1253" t="s">
        <v>40</v>
      </c>
      <c r="B10" s="1246">
        <v>100873</v>
      </c>
      <c r="C10" s="1250"/>
      <c r="D10" s="1248"/>
      <c r="E10" s="1249"/>
    </row>
    <row r="11" spans="1:6" ht="36.75" customHeight="1" x14ac:dyDescent="0.3">
      <c r="A11" s="1254" t="s">
        <v>41</v>
      </c>
      <c r="B11" s="1255">
        <f>SUM(B4:B10)</f>
        <v>3716464</v>
      </c>
      <c r="C11" s="1255">
        <f>SUM(C4:C9)</f>
        <v>4291000</v>
      </c>
      <c r="D11" s="1256">
        <f>SUM(D4:D9)</f>
        <v>4312000</v>
      </c>
      <c r="E11" s="1257">
        <f>SUM(E4:E9)</f>
        <v>4643000</v>
      </c>
    </row>
    <row r="12" spans="1:6" ht="27" customHeight="1" x14ac:dyDescent="0.3">
      <c r="A12" s="1254" t="s">
        <v>1138</v>
      </c>
      <c r="B12" s="1258"/>
      <c r="C12" s="1258"/>
      <c r="D12" s="1258"/>
      <c r="E12" s="1258"/>
      <c r="F12" s="1247"/>
    </row>
    <row r="13" spans="1:6" ht="46.8" x14ac:dyDescent="0.3">
      <c r="A13" s="1259" t="s">
        <v>1139</v>
      </c>
      <c r="B13" s="1246">
        <v>682920</v>
      </c>
      <c r="C13" s="1251"/>
      <c r="D13" s="1260"/>
      <c r="E13" s="1261"/>
      <c r="F13" s="1247"/>
    </row>
    <row r="14" spans="1:6" ht="30.75" customHeight="1" x14ac:dyDescent="0.3">
      <c r="A14" s="1262" t="s">
        <v>1140</v>
      </c>
      <c r="B14" s="1246">
        <v>8600</v>
      </c>
      <c r="C14" s="1263">
        <v>8600</v>
      </c>
      <c r="D14" s="1264">
        <v>8600</v>
      </c>
      <c r="E14" s="1249">
        <v>8600</v>
      </c>
      <c r="F14" s="1247"/>
    </row>
    <row r="15" spans="1:6" ht="42" customHeight="1" x14ac:dyDescent="0.3">
      <c r="A15" s="1265" t="s">
        <v>44</v>
      </c>
      <c r="B15" s="1255">
        <f>SUM(B13:B14)</f>
        <v>691520</v>
      </c>
      <c r="C15" s="1256">
        <f>SUM(C13:C14)</f>
        <v>8600</v>
      </c>
      <c r="D15" s="1257">
        <f>SUM(D13:D14)</f>
        <v>8600</v>
      </c>
      <c r="E15" s="1257">
        <f>SUM(E13:E14)</f>
        <v>8600</v>
      </c>
      <c r="F15" s="1247"/>
    </row>
    <row r="16" spans="1:6" ht="18" customHeight="1" x14ac:dyDescent="0.3">
      <c r="A16" s="1266" t="s">
        <v>45</v>
      </c>
      <c r="B16" s="1267">
        <f>B11+B15</f>
        <v>4407984</v>
      </c>
      <c r="C16" s="1268">
        <f>C11+C15</f>
        <v>4299600</v>
      </c>
      <c r="D16" s="1269">
        <f>D11+D15</f>
        <v>4320600</v>
      </c>
      <c r="E16" s="1269">
        <f>E11+E15</f>
        <v>4651600</v>
      </c>
    </row>
    <row r="17" spans="1:13" s="1274" customFormat="1" ht="19.5" customHeight="1" x14ac:dyDescent="0.3">
      <c r="A17" s="1270"/>
      <c r="B17" s="1246"/>
      <c r="C17" s="1271"/>
      <c r="D17" s="1264"/>
      <c r="E17" s="1272"/>
      <c r="F17" s="1273"/>
      <c r="G17" s="1273"/>
      <c r="H17" s="1273"/>
      <c r="I17" s="1273"/>
      <c r="J17" s="1273"/>
      <c r="K17" s="1273"/>
      <c r="L17" s="1273"/>
      <c r="M17" s="1273"/>
    </row>
    <row r="18" spans="1:13" s="1276" customFormat="1" ht="20.100000000000001" customHeight="1" x14ac:dyDescent="0.3">
      <c r="A18" s="1254" t="s">
        <v>1141</v>
      </c>
      <c r="B18" s="1255">
        <f>SUM(B19:B23)</f>
        <v>2358416</v>
      </c>
      <c r="C18" s="1256">
        <f>SUM(C19:C23)</f>
        <v>2462760</v>
      </c>
      <c r="D18" s="1257">
        <f>SUM(D19:D23)</f>
        <v>2545000</v>
      </c>
      <c r="E18" s="1257">
        <f>SUM(E19:E23)</f>
        <v>2615600</v>
      </c>
      <c r="F18" s="1275"/>
      <c r="G18" s="1275"/>
      <c r="H18" s="1275"/>
      <c r="I18" s="1275"/>
      <c r="J18" s="1275"/>
      <c r="K18" s="1275"/>
      <c r="L18" s="1275"/>
      <c r="M18" s="1275"/>
    </row>
    <row r="19" spans="1:13" s="1276" customFormat="1" ht="20.100000000000001" customHeight="1" x14ac:dyDescent="0.3">
      <c r="A19" s="1245" t="s">
        <v>312</v>
      </c>
      <c r="B19" s="1246">
        <v>432808</v>
      </c>
      <c r="C19" s="1277">
        <v>460000</v>
      </c>
      <c r="D19" s="1264">
        <v>483000</v>
      </c>
      <c r="E19" s="1278">
        <v>507000</v>
      </c>
      <c r="F19" s="1275"/>
      <c r="G19" s="1275"/>
      <c r="H19" s="1275"/>
      <c r="I19" s="1275"/>
      <c r="J19" s="1275"/>
      <c r="K19" s="1275"/>
      <c r="L19" s="1275"/>
      <c r="M19" s="1275"/>
    </row>
    <row r="20" spans="1:13" s="1274" customFormat="1" ht="31.5" customHeight="1" x14ac:dyDescent="0.3">
      <c r="A20" s="1245" t="s">
        <v>1142</v>
      </c>
      <c r="B20" s="1246">
        <v>118326</v>
      </c>
      <c r="C20" s="1263">
        <v>125760</v>
      </c>
      <c r="D20" s="1264">
        <v>132000</v>
      </c>
      <c r="E20" s="1249">
        <v>138600</v>
      </c>
      <c r="F20" s="1279"/>
      <c r="G20" s="1279"/>
      <c r="H20" s="1279"/>
      <c r="I20" s="1273"/>
      <c r="J20" s="1273"/>
      <c r="K20" s="1273"/>
      <c r="L20" s="1273"/>
      <c r="M20" s="1273"/>
    </row>
    <row r="21" spans="1:13" s="1274" customFormat="1" ht="22.5" customHeight="1" x14ac:dyDescent="0.3">
      <c r="A21" s="1245" t="s">
        <v>299</v>
      </c>
      <c r="B21" s="1246">
        <v>875875</v>
      </c>
      <c r="C21" s="1263">
        <v>920000</v>
      </c>
      <c r="D21" s="1264">
        <v>950000</v>
      </c>
      <c r="E21" s="1249">
        <v>980000</v>
      </c>
      <c r="F21" s="1279"/>
      <c r="G21" s="1279"/>
      <c r="H21" s="1279"/>
      <c r="I21" s="1273"/>
      <c r="J21" s="1273"/>
      <c r="K21" s="1273"/>
      <c r="L21" s="1273"/>
      <c r="M21" s="1273"/>
    </row>
    <row r="22" spans="1:13" s="1274" customFormat="1" ht="23.25" customHeight="1" x14ac:dyDescent="0.3">
      <c r="A22" s="1245" t="s">
        <v>345</v>
      </c>
      <c r="B22" s="1246">
        <v>31666</v>
      </c>
      <c r="C22" s="1263">
        <v>35000</v>
      </c>
      <c r="D22" s="1264">
        <v>40000</v>
      </c>
      <c r="E22" s="1249">
        <v>40000</v>
      </c>
      <c r="F22" s="1279"/>
      <c r="G22" s="1279"/>
      <c r="H22" s="1279"/>
      <c r="I22" s="1273"/>
      <c r="J22" s="1273"/>
      <c r="K22" s="1273"/>
      <c r="L22" s="1273"/>
      <c r="M22" s="1273"/>
    </row>
    <row r="23" spans="1:13" ht="20.100000000000001" customHeight="1" x14ac:dyDescent="0.3">
      <c r="A23" s="1245" t="s">
        <v>308</v>
      </c>
      <c r="B23" s="1246">
        <v>899741</v>
      </c>
      <c r="C23" s="1263">
        <v>922000</v>
      </c>
      <c r="D23" s="1264">
        <v>940000</v>
      </c>
      <c r="E23" s="1249">
        <v>950000</v>
      </c>
    </row>
    <row r="24" spans="1:13" ht="20.100000000000001" customHeight="1" x14ac:dyDescent="0.3">
      <c r="A24" s="1254" t="s">
        <v>1143</v>
      </c>
      <c r="B24" s="1255">
        <f>SUM(B25:B28)</f>
        <v>1708268</v>
      </c>
      <c r="C24" s="1256">
        <f>SUM(C25:C27)</f>
        <v>1582000</v>
      </c>
      <c r="D24" s="1257">
        <f>SUM(D25:D27)</f>
        <v>1568000</v>
      </c>
      <c r="E24" s="1257">
        <f>SUM(E25:E27)</f>
        <v>1770000</v>
      </c>
    </row>
    <row r="25" spans="1:13" ht="20.100000000000001" customHeight="1" x14ac:dyDescent="0.3">
      <c r="A25" s="1245" t="s">
        <v>1144</v>
      </c>
      <c r="B25" s="1246">
        <v>1146034</v>
      </c>
      <c r="C25" s="1263">
        <v>1500000</v>
      </c>
      <c r="D25" s="1264">
        <v>1500000</v>
      </c>
      <c r="E25" s="1249">
        <v>1700000</v>
      </c>
    </row>
    <row r="26" spans="1:13" s="1274" customFormat="1" ht="20.100000000000001" customHeight="1" x14ac:dyDescent="0.3">
      <c r="A26" s="1245" t="s">
        <v>1145</v>
      </c>
      <c r="B26" s="1246">
        <v>9719</v>
      </c>
      <c r="C26" s="1248">
        <v>12000</v>
      </c>
      <c r="D26" s="1264">
        <v>13000</v>
      </c>
      <c r="E26" s="1249">
        <v>15000</v>
      </c>
    </row>
    <row r="27" spans="1:13" ht="20.100000000000001" customHeight="1" x14ac:dyDescent="0.3">
      <c r="A27" s="1245" t="s">
        <v>1146</v>
      </c>
      <c r="B27" s="1246">
        <v>93225</v>
      </c>
      <c r="C27" s="1263">
        <v>70000</v>
      </c>
      <c r="D27" s="1264">
        <v>55000</v>
      </c>
      <c r="E27" s="1249">
        <v>55000</v>
      </c>
    </row>
    <row r="28" spans="1:13" ht="20.100000000000001" customHeight="1" x14ac:dyDescent="0.3">
      <c r="A28" s="1245" t="s">
        <v>1147</v>
      </c>
      <c r="B28" s="1246">
        <v>459290</v>
      </c>
      <c r="C28" s="1251">
        <v>200000</v>
      </c>
      <c r="D28" s="1280">
        <v>100000</v>
      </c>
      <c r="E28" s="1281">
        <v>100000</v>
      </c>
    </row>
    <row r="29" spans="1:13" ht="20.100000000000001" customHeight="1" x14ac:dyDescent="0.3">
      <c r="A29" s="1254" t="s">
        <v>54</v>
      </c>
      <c r="B29" s="1255">
        <f>SUM(B30:B31)</f>
        <v>120755</v>
      </c>
      <c r="C29" s="1255">
        <f>SUM(C30:C31)</f>
        <v>171998</v>
      </c>
      <c r="D29" s="1256">
        <f>SUM(D30:D31)</f>
        <v>124758</v>
      </c>
      <c r="E29" s="1256">
        <f>SUM(E30:E31)</f>
        <v>183158</v>
      </c>
    </row>
    <row r="30" spans="1:13" s="1274" customFormat="1" ht="20.100000000000001" customHeight="1" x14ac:dyDescent="0.3">
      <c r="A30" s="1245" t="s">
        <v>55</v>
      </c>
      <c r="B30" s="1246">
        <v>80004</v>
      </c>
      <c r="C30" s="1246">
        <v>126998</v>
      </c>
      <c r="D30" s="1248">
        <v>74758</v>
      </c>
      <c r="E30" s="1249">
        <v>128158</v>
      </c>
    </row>
    <row r="31" spans="1:13" s="1274" customFormat="1" ht="20.100000000000001" customHeight="1" x14ac:dyDescent="0.3">
      <c r="A31" s="1245" t="s">
        <v>56</v>
      </c>
      <c r="B31" s="1246">
        <v>40751</v>
      </c>
      <c r="C31" s="1251">
        <v>45000</v>
      </c>
      <c r="D31" s="1248">
        <v>50000</v>
      </c>
      <c r="E31" s="1249">
        <v>55000</v>
      </c>
    </row>
    <row r="32" spans="1:13" ht="32.25" customHeight="1" x14ac:dyDescent="0.3">
      <c r="A32" s="1254" t="s">
        <v>57</v>
      </c>
      <c r="B32" s="1255">
        <f>SUM(B29,B24,B18)</f>
        <v>4187439</v>
      </c>
      <c r="C32" s="1255">
        <f>SUM(C29,C24,C18)</f>
        <v>4216758</v>
      </c>
      <c r="D32" s="1256">
        <f>SUM(D29,D24,D18)</f>
        <v>4237758</v>
      </c>
      <c r="E32" s="1257">
        <f>SUM(E29,E24,E18)</f>
        <v>4568758</v>
      </c>
    </row>
    <row r="33" spans="1:5" ht="20.100000000000001" customHeight="1" x14ac:dyDescent="0.3">
      <c r="A33" s="1245" t="s">
        <v>58</v>
      </c>
      <c r="B33" s="1246">
        <v>174242</v>
      </c>
      <c r="C33" s="1251">
        <v>74242</v>
      </c>
      <c r="D33" s="1248">
        <v>74242</v>
      </c>
      <c r="E33" s="1249">
        <v>74242</v>
      </c>
    </row>
    <row r="34" spans="1:5" ht="20.100000000000001" customHeight="1" x14ac:dyDescent="0.3">
      <c r="A34" s="1282" t="s">
        <v>1148</v>
      </c>
      <c r="B34" s="1246">
        <v>46303</v>
      </c>
      <c r="C34" s="1251">
        <v>8600</v>
      </c>
      <c r="D34" s="1248">
        <v>8600</v>
      </c>
      <c r="E34" s="1249">
        <v>8600</v>
      </c>
    </row>
    <row r="35" spans="1:5" s="1274" customFormat="1" x14ac:dyDescent="0.3">
      <c r="A35" s="1265" t="s">
        <v>59</v>
      </c>
      <c r="B35" s="1255">
        <f>SUM(B33:B34)</f>
        <v>220545</v>
      </c>
      <c r="C35" s="1255">
        <f>SUM(C33:C34)</f>
        <v>82842</v>
      </c>
      <c r="D35" s="1255">
        <f>SUM(D33:D34)</f>
        <v>82842</v>
      </c>
      <c r="E35" s="1255">
        <f>SUM(E33:E34)</f>
        <v>82842</v>
      </c>
    </row>
    <row r="36" spans="1:5" ht="20.100000000000001" customHeight="1" x14ac:dyDescent="0.3">
      <c r="A36" s="1283" t="s">
        <v>60</v>
      </c>
      <c r="B36" s="1267">
        <f>SUM(B32,B35)</f>
        <v>4407984</v>
      </c>
      <c r="C36" s="1267">
        <f>SUM(C32,C35)</f>
        <v>4299600</v>
      </c>
      <c r="D36" s="1268">
        <f>SUM(D32,D35)</f>
        <v>4320600</v>
      </c>
      <c r="E36" s="1269">
        <f>SUM(E32,E35)</f>
        <v>4651600</v>
      </c>
    </row>
    <row r="37" spans="1:5" ht="15" x14ac:dyDescent="0.25">
      <c r="A37" s="1284"/>
      <c r="B37" s="1285"/>
      <c r="C37" s="1383">
        <f>C16-C36</f>
        <v>0</v>
      </c>
      <c r="D37" s="1383">
        <f t="shared" ref="D37:E37" si="0">D16-D36</f>
        <v>0</v>
      </c>
      <c r="E37" s="1383">
        <f t="shared" si="0"/>
        <v>0</v>
      </c>
    </row>
    <row r="38" spans="1:5" x14ac:dyDescent="0.3">
      <c r="A38" s="1286"/>
      <c r="B38" s="1287"/>
      <c r="C38" s="1288"/>
      <c r="D38" s="1289"/>
      <c r="E38" s="1249"/>
    </row>
  </sheetData>
  <sheetProtection selectLockedCells="1" selectUnlockedCells="1"/>
  <printOptions horizontalCentered="1"/>
  <pageMargins left="0.4597222222222222" right="0.57986111111111116" top="1.1201388888888888" bottom="0.98402777777777772" header="0.45" footer="0.51180555555555551"/>
  <pageSetup paperSize="9" scale="61" firstPageNumber="0" orientation="portrait" r:id="rId1"/>
  <headerFooter alignWithMargins="0">
    <oddHeader>&amp;C&amp;"Arial,Félkövér"&amp;12AZ ÖNKORMÁNYZAT 2016-2019.
 ÉVEK TERVEZETT ELŐIRÁNYZATAINAK KERETSZÁMAI
&amp;"Arial CE,Normál"&amp;10 18. mell&amp;"Arial,Normál"&amp;12éklet
a 8/2016. (II.26.) rendelethez&amp;R
&amp;P. oldal
ezer forint</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24</vt:i4>
      </vt:variant>
      <vt:variant>
        <vt:lpstr>Névvel ellátott tartományok</vt:lpstr>
      </vt:variant>
      <vt:variant>
        <vt:i4>20</vt:i4>
      </vt:variant>
    </vt:vector>
  </HeadingPairs>
  <TitlesOfParts>
    <vt:vector size="44" baseType="lpstr">
      <vt:lpstr>1.sz.tábla   (2)</vt:lpstr>
      <vt:lpstr>2.sz.tábla   (2)</vt:lpstr>
      <vt:lpstr>2.a tábla ÚJ </vt:lpstr>
      <vt:lpstr>2b. tábla (2)</vt:lpstr>
      <vt:lpstr>2c. tábla (2)</vt:lpstr>
      <vt:lpstr>3.sz. tábla  (2)</vt:lpstr>
      <vt:lpstr>4.sz.tábla </vt:lpstr>
      <vt:lpstr>4a. sz. tábla  (3)</vt:lpstr>
      <vt:lpstr>5.tábla (2)</vt:lpstr>
      <vt:lpstr>5b. sz. tábla  (2)</vt:lpstr>
      <vt:lpstr>6.sz.tábla  (3)</vt:lpstr>
      <vt:lpstr>7. sz. tábla 1</vt:lpstr>
      <vt:lpstr>8. sz. tábla  (2)</vt:lpstr>
      <vt:lpstr>8a. sz. tábla  (3)</vt:lpstr>
      <vt:lpstr>9. sz. tábla (2)</vt:lpstr>
      <vt:lpstr>10. tábla JÓ</vt:lpstr>
      <vt:lpstr>11.mell (3)</vt:lpstr>
      <vt:lpstr>12. sz. tábla</vt:lpstr>
      <vt:lpstr>13. sz. EU projektek (3)</vt:lpstr>
      <vt:lpstr>14. sz. stabilitási tv  (2)</vt:lpstr>
      <vt:lpstr>15.16. sz. tábla (2)</vt:lpstr>
      <vt:lpstr>17. sz. tábla </vt:lpstr>
      <vt:lpstr>18.sz.tábla  (4)</vt:lpstr>
      <vt:lpstr>Munka1</vt:lpstr>
      <vt:lpstr>'1.sz.tábla   (2)'!Nyomtatási_terület</vt:lpstr>
      <vt:lpstr>'10. tábla JÓ'!Nyomtatási_terület</vt:lpstr>
      <vt:lpstr>'12. sz. tábla'!Nyomtatási_terület</vt:lpstr>
      <vt:lpstr>'13. sz. EU projektek (3)'!Nyomtatási_terület</vt:lpstr>
      <vt:lpstr>'14. sz. stabilitási tv  (2)'!Nyomtatási_terület</vt:lpstr>
      <vt:lpstr>'15.16. sz. tábla (2)'!Nyomtatási_terület</vt:lpstr>
      <vt:lpstr>'17. sz. tábla '!Nyomtatási_terület</vt:lpstr>
      <vt:lpstr>'18.sz.tábla  (4)'!Nyomtatási_terület</vt:lpstr>
      <vt:lpstr>'2.a tábla ÚJ '!Nyomtatási_terület</vt:lpstr>
      <vt:lpstr>'2.sz.tábla   (2)'!Nyomtatási_terület</vt:lpstr>
      <vt:lpstr>'3.sz. tábla  (2)'!Nyomtatási_terület</vt:lpstr>
      <vt:lpstr>'4.sz.tábla '!Nyomtatási_terület</vt:lpstr>
      <vt:lpstr>'4a. sz. tábla  (3)'!Nyomtatási_terület</vt:lpstr>
      <vt:lpstr>'5.tábla (2)'!Nyomtatási_terület</vt:lpstr>
      <vt:lpstr>'5b. sz. tábla  (2)'!Nyomtatási_terület</vt:lpstr>
      <vt:lpstr>'6.sz.tábla  (3)'!Nyomtatási_terület</vt:lpstr>
      <vt:lpstr>'7. sz. tábla 1'!Nyomtatási_terület</vt:lpstr>
      <vt:lpstr>'8. sz. tábla  (2)'!Nyomtatási_terület</vt:lpstr>
      <vt:lpstr>'8a. sz. tábla  (3)'!Nyomtatási_terület</vt:lpstr>
      <vt:lpstr>'9. sz. tábla (2)'!Nyomtatási_terület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Répásy Ildikó</dc:creator>
  <cp:lastModifiedBy>Csihony-Kok Anita</cp:lastModifiedBy>
  <cp:lastPrinted>2016-02-25T16:45:44Z</cp:lastPrinted>
  <dcterms:created xsi:type="dcterms:W3CDTF">2014-05-27T12:51:39Z</dcterms:created>
  <dcterms:modified xsi:type="dcterms:W3CDTF">2016-02-29T13:47:42Z</dcterms:modified>
</cp:coreProperties>
</file>