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Önkormányzat\R E N D E L E T E K\HATÁLYOS\2018\3_2018_költségvetési rendelet\ESZ\"/>
    </mc:Choice>
  </mc:AlternateContent>
  <bookViews>
    <workbookView xWindow="0" yWindow="0" windowWidth="28800" windowHeight="12330"/>
  </bookViews>
  <sheets>
    <sheet name="17. mellékle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4" i="1" l="1"/>
  <c r="B84" i="1"/>
  <c r="B82" i="1"/>
  <c r="E82" i="1" s="1"/>
  <c r="E81" i="1"/>
  <c r="B81" i="1"/>
  <c r="D80" i="1"/>
  <c r="C80" i="1"/>
  <c r="B80" i="1"/>
  <c r="E80" i="1" s="1"/>
  <c r="E79" i="1"/>
  <c r="E78" i="1"/>
  <c r="B78" i="1"/>
  <c r="D77" i="1"/>
  <c r="D85" i="1" s="1"/>
  <c r="C77" i="1"/>
  <c r="C85" i="1" s="1"/>
  <c r="B77" i="1"/>
  <c r="E77" i="1" s="1"/>
  <c r="D76" i="1"/>
  <c r="C76" i="1"/>
  <c r="B75" i="1"/>
  <c r="E75" i="1" s="1"/>
  <c r="E74" i="1"/>
  <c r="E73" i="1"/>
  <c r="B72" i="1"/>
  <c r="B76" i="1" s="1"/>
  <c r="E71" i="1"/>
  <c r="B69" i="1"/>
  <c r="E69" i="1" s="1"/>
  <c r="D68" i="1"/>
  <c r="C68" i="1"/>
  <c r="B67" i="1"/>
  <c r="E67" i="1" s="1"/>
  <c r="B66" i="1"/>
  <c r="E66" i="1" s="1"/>
  <c r="D64" i="1"/>
  <c r="C64" i="1"/>
  <c r="B64" i="1"/>
  <c r="E63" i="1"/>
  <c r="E62" i="1"/>
  <c r="E61" i="1"/>
  <c r="E64" i="1" s="1"/>
  <c r="D59" i="1"/>
  <c r="C59" i="1"/>
  <c r="E58" i="1"/>
  <c r="E59" i="1" s="1"/>
  <c r="B58" i="1"/>
  <c r="B59" i="1" s="1"/>
  <c r="D55" i="1"/>
  <c r="D70" i="1" s="1"/>
  <c r="C55" i="1"/>
  <c r="C70" i="1" s="1"/>
  <c r="C86" i="1" s="1"/>
  <c r="E54" i="1"/>
  <c r="E55" i="1" s="1"/>
  <c r="B54" i="1"/>
  <c r="B55" i="1" s="1"/>
  <c r="D48" i="1"/>
  <c r="C48" i="1"/>
  <c r="E46" i="1"/>
  <c r="B46" i="1"/>
  <c r="E45" i="1"/>
  <c r="B45" i="1"/>
  <c r="B48" i="1" s="1"/>
  <c r="E44" i="1"/>
  <c r="E48" i="1" s="1"/>
  <c r="D42" i="1"/>
  <c r="B42" i="1"/>
  <c r="C41" i="1"/>
  <c r="C42" i="1" s="1"/>
  <c r="E40" i="1"/>
  <c r="E39" i="1"/>
  <c r="D37" i="1"/>
  <c r="D43" i="1" s="1"/>
  <c r="C37" i="1"/>
  <c r="B36" i="1"/>
  <c r="B37" i="1" s="1"/>
  <c r="D34" i="1"/>
  <c r="C34" i="1"/>
  <c r="B33" i="1"/>
  <c r="E33" i="1" s="1"/>
  <c r="B32" i="1"/>
  <c r="B34" i="1" s="1"/>
  <c r="B43" i="1" s="1"/>
  <c r="E29" i="1"/>
  <c r="C28" i="1"/>
  <c r="E28" i="1" s="1"/>
  <c r="D27" i="1"/>
  <c r="E26" i="1"/>
  <c r="B26" i="1"/>
  <c r="C25" i="1"/>
  <c r="E25" i="1" s="1"/>
  <c r="E24" i="1"/>
  <c r="C23" i="1"/>
  <c r="C27" i="1" s="1"/>
  <c r="B23" i="1"/>
  <c r="E23" i="1" s="1"/>
  <c r="E27" i="1" s="1"/>
  <c r="D21" i="1"/>
  <c r="C21" i="1"/>
  <c r="E20" i="1"/>
  <c r="E21" i="1" s="1"/>
  <c r="B20" i="1"/>
  <c r="B21" i="1" s="1"/>
  <c r="E19" i="1"/>
  <c r="D18" i="1"/>
  <c r="C18" i="1"/>
  <c r="B17" i="1"/>
  <c r="E17" i="1" s="1"/>
  <c r="B16" i="1"/>
  <c r="E16" i="1" s="1"/>
  <c r="D14" i="1"/>
  <c r="C14" i="1"/>
  <c r="B13" i="1"/>
  <c r="E13" i="1" s="1"/>
  <c r="B12" i="1"/>
  <c r="E12" i="1" s="1"/>
  <c r="D10" i="1"/>
  <c r="D30" i="1" s="1"/>
  <c r="D49" i="1" s="1"/>
  <c r="C10" i="1"/>
  <c r="C30" i="1" s="1"/>
  <c r="B9" i="1"/>
  <c r="E9" i="1" s="1"/>
  <c r="B8" i="1"/>
  <c r="E8" i="1" s="1"/>
  <c r="C49" i="1" l="1"/>
  <c r="E70" i="1"/>
  <c r="E68" i="1"/>
  <c r="E10" i="1"/>
  <c r="E14" i="1"/>
  <c r="E18" i="1"/>
  <c r="C43" i="1"/>
  <c r="D86" i="1"/>
  <c r="B85" i="1"/>
  <c r="E85" i="1" s="1"/>
  <c r="B27" i="1"/>
  <c r="E32" i="1"/>
  <c r="E34" i="1" s="1"/>
  <c r="E36" i="1"/>
  <c r="E37" i="1" s="1"/>
  <c r="E41" i="1"/>
  <c r="E42" i="1" s="1"/>
  <c r="B10" i="1"/>
  <c r="B14" i="1"/>
  <c r="B18" i="1"/>
  <c r="B68" i="1"/>
  <c r="B70" i="1" s="1"/>
  <c r="B86" i="1" s="1"/>
  <c r="E72" i="1"/>
  <c r="E76" i="1" s="1"/>
  <c r="E86" i="1" l="1"/>
  <c r="E43" i="1"/>
  <c r="E30" i="1"/>
  <c r="B30" i="1"/>
  <c r="B49" i="1" s="1"/>
  <c r="E49" i="1" l="1"/>
</calcChain>
</file>

<file path=xl/sharedStrings.xml><?xml version="1.0" encoding="utf-8"?>
<sst xmlns="http://schemas.openxmlformats.org/spreadsheetml/2006/main" count="92" uniqueCount="72">
  <si>
    <t>Belföldi értékpapírok kiadásai</t>
  </si>
  <si>
    <t>Belföldi értékpapírok bevételei</t>
  </si>
  <si>
    <t>2017. évi költségvetés (Ft)</t>
  </si>
  <si>
    <t>Felsőörs község Önkormányzata</t>
  </si>
  <si>
    <t>Finanszírozási kiadások összesen</t>
  </si>
  <si>
    <t>Finanszírozási bevételek összesen</t>
  </si>
  <si>
    <t>"17. melléklet a  4/2017.(III.08.)önkormányzati rendelethez"</t>
  </si>
  <si>
    <t xml:space="preserve"> költségvetés bevételeinek és kiadásainak megbontása - kötelező, önként vállalt, állami feladatok szerint</t>
  </si>
  <si>
    <t>17. melléklet a 3/2018.(II.28.) önkormányzati rendelethez, hatályos 2018. március 1-től</t>
  </si>
  <si>
    <t>MEGNEVEZÉS</t>
  </si>
  <si>
    <t>KÖTELEZŐ FELADAT</t>
  </si>
  <si>
    <t>ÖNKÉNT VÁLLALT FELADAT</t>
  </si>
  <si>
    <t>ÁLLAMI FELADATOK</t>
  </si>
  <si>
    <t>ÖSSZESEN</t>
  </si>
  <si>
    <t>személyi juttatások</t>
  </si>
  <si>
    <t xml:space="preserve">  - Önkormányzat </t>
  </si>
  <si>
    <t xml:space="preserve">  - Miske Óvoda</t>
  </si>
  <si>
    <t>személyi juttatások összesen</t>
  </si>
  <si>
    <t>munkaadókat terhelő járulékok és szociális hozzájárulási adó</t>
  </si>
  <si>
    <t>munkaadókat terh.jár. és szoc. hozzájárulási adó összesen</t>
  </si>
  <si>
    <t>dologi kiadások</t>
  </si>
  <si>
    <t>dologi kiadások összesen</t>
  </si>
  <si>
    <t>ellátottak pénzbeli juttatásai (társad. és szoc.pol. juttat.)</t>
  </si>
  <si>
    <t>ellátottak pénzbeli juttatásai (társad. és szoc.pol. juttat.) összesen</t>
  </si>
  <si>
    <t>egyéb működési célú kiadások</t>
  </si>
  <si>
    <t>·        - egyéb működési célú támogatások áh-n belülre (Önkományzat)</t>
  </si>
  <si>
    <t>·        - működés célú visszat. támogatások, kölcsön nyújtás áh-n kívülre (Önkormányzat)</t>
  </si>
  <si>
    <t>·        - egyéb működési célú támogatások áh-n kívülre (Önkormányzat)</t>
  </si>
  <si>
    <t xml:space="preserve">          -Elvonások, befizetések (Önkormányzat)</t>
  </si>
  <si>
    <t>egyéb működési célú kiadások összesen</t>
  </si>
  <si>
    <t xml:space="preserve">  általános tartalék</t>
  </si>
  <si>
    <t xml:space="preserve"> működési célú céltartalék Önkormányzat</t>
  </si>
  <si>
    <t>MŰKÖDÉSI KÖLTSÉGVETÉS ÖSSZESEN</t>
  </si>
  <si>
    <t xml:space="preserve">beruházások </t>
  </si>
  <si>
    <t>beruházások összesen</t>
  </si>
  <si>
    <t xml:space="preserve">felújítások </t>
  </si>
  <si>
    <t>felújítások összesen</t>
  </si>
  <si>
    <t xml:space="preserve"> egyéb felhalmozási kiadások </t>
  </si>
  <si>
    <t>·        - egyéb felhalmozási célú támogatások áh-n belülre</t>
  </si>
  <si>
    <t>·        - felhalmozási célú visszat. támogatások, kölcsönök nyújtása áh-n kívülre</t>
  </si>
  <si>
    <t>·        - egyéb felhalmozási célú támogatások áh-n kívülre</t>
  </si>
  <si>
    <t xml:space="preserve"> egyéb felhalmozási kiadások összesen</t>
  </si>
  <si>
    <t>FELHALMOZÁSI KÖLTSÉGVETÉS ÖSSZESEN</t>
  </si>
  <si>
    <t>Hosszú lejáratú hitelek, kölcsönök törlesztése</t>
  </si>
  <si>
    <t>Államháztartáson belüli megelőlegezés visszafizetés</t>
  </si>
  <si>
    <t>Pénzeszköz betét elhelyezés</t>
  </si>
  <si>
    <t>KIADÁSOK MINDÖSSZESEN</t>
  </si>
  <si>
    <t>önkormányzatok működési támogatásai</t>
  </si>
  <si>
    <t>önkományzatok működési támogatásai összesen</t>
  </si>
  <si>
    <t>elvonások és befizetések bevételei</t>
  </si>
  <si>
    <t>egyéb működési célú támogatások államháztartáson belülről</t>
  </si>
  <si>
    <t>működési célú támogatás államháztartáson belülről összesen</t>
  </si>
  <si>
    <t>közhatalmi bevételek</t>
  </si>
  <si>
    <t xml:space="preserve">           vagyoni típusú adók</t>
  </si>
  <si>
    <t xml:space="preserve">           termékek és szolgáltatások adói</t>
  </si>
  <si>
    <t xml:space="preserve">           egyéb közhatalmi bevételek (Önkormányzat)</t>
  </si>
  <si>
    <t>közhatalmi bevételek összesen</t>
  </si>
  <si>
    <t>működési bevételek</t>
  </si>
  <si>
    <t>működési bevételek összesen</t>
  </si>
  <si>
    <t>egyéb működési célú átvett pénzeszközök</t>
  </si>
  <si>
    <t>Működési célú költségvetési bevételek összesen</t>
  </si>
  <si>
    <t>felhalmozási célú önkormányzati támogatások</t>
  </si>
  <si>
    <t>egyéb felhalmozási célú támogatások bevételei áh-n belülről</t>
  </si>
  <si>
    <t>immateriális javak, ingatlanok, egyéb tárgyi eszközök értékesítése</t>
  </si>
  <si>
    <t>felhalmozási célú visszat. támog. kölcsönök visszatérülése áh-n kívülről</t>
  </si>
  <si>
    <t>egyéb felhalmozási célú átvett pénzeszközök</t>
  </si>
  <si>
    <t>Felhalmozási célú költségvetési bevételek összesen</t>
  </si>
  <si>
    <t xml:space="preserve"> előző évi pénzmaradvány igénybevétele működési célra (finanszírozási c. bev.) </t>
  </si>
  <si>
    <t>előző évi pénzmaradvány igénybevétele felhalmozási célra (finanszírozási c. bev.)</t>
  </si>
  <si>
    <t>ÁH-n belüli megelőlegezések</t>
  </si>
  <si>
    <t>Betétek megszüntetése</t>
  </si>
  <si>
    <t>BEVÉTELEK MINDÖSSZESEN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</si>
</sst>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8"/>
      <name val="Arial CE"/>
      <charset val="238"/>
    </font>
    <font>
      <b/>
      <sz val="12"/>
      <name val="Times New Roman"/>
      <family val="1"/>
      <charset val="238"/>
    </font>
    <font>
      <sz val="10"/>
      <name val="Bookman Old Style"/>
      <family val="1"/>
      <charset val="238"/>
    </font>
    <font>
      <sz val="12"/>
      <name val="Times New Roman"/>
      <family val="1"/>
      <charset val="238"/>
    </font>
    <font>
      <b/>
      <sz val="10"/>
      <name val="Bookman Old Style"/>
      <family val="1"/>
      <charset val="238"/>
    </font>
    <font>
      <strike/>
      <sz val="10"/>
      <name val="Cambria"/>
      <family val="1"/>
      <charset val="238"/>
    </font>
    <font>
      <b/>
      <i/>
      <sz val="12"/>
      <name val="Times New Roman"/>
      <family val="1"/>
      <charset val="238"/>
    </font>
    <font>
      <b/>
      <i/>
      <sz val="12"/>
      <name val="Bookman Old Style"/>
      <family val="1"/>
      <charset val="238"/>
    </font>
    <font>
      <b/>
      <sz val="12"/>
      <color indexed="10"/>
      <name val="Bookman Old Style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84">
    <xf numFmtId="0" fontId="0" fillId="0" borderId="0" xfId="0"/>
    <xf numFmtId="0" fontId="3" fillId="0" borderId="0" xfId="0" applyFont="1"/>
    <xf numFmtId="3" fontId="0" fillId="0" borderId="0" xfId="0" applyNumberFormat="1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right"/>
    </xf>
    <xf numFmtId="0" fontId="3" fillId="0" borderId="0" xfId="0" applyFont="1" applyAlignment="1"/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8" xfId="0" applyFont="1" applyBorder="1" applyAlignment="1">
      <alignment horizontal="justify"/>
    </xf>
    <xf numFmtId="0" fontId="7" fillId="0" borderId="11" xfId="0" applyFont="1" applyBorder="1"/>
    <xf numFmtId="0" fontId="9" fillId="0" borderId="12" xfId="0" applyFont="1" applyBorder="1"/>
    <xf numFmtId="0" fontId="8" fillId="0" borderId="9" xfId="0" applyFont="1" applyBorder="1" applyAlignment="1">
      <alignment horizontal="justify"/>
    </xf>
    <xf numFmtId="3" fontId="7" fillId="0" borderId="13" xfId="0" applyNumberFormat="1" applyFont="1" applyBorder="1"/>
    <xf numFmtId="3" fontId="9" fillId="0" borderId="14" xfId="0" applyNumberFormat="1" applyFont="1" applyBorder="1"/>
    <xf numFmtId="0" fontId="6" fillId="0" borderId="9" xfId="0" applyFont="1" applyBorder="1" applyAlignment="1">
      <alignment horizontal="justify"/>
    </xf>
    <xf numFmtId="3" fontId="9" fillId="0" borderId="13" xfId="0" applyNumberFormat="1" applyFont="1" applyBorder="1"/>
    <xf numFmtId="0" fontId="7" fillId="0" borderId="13" xfId="0" applyFont="1" applyBorder="1"/>
    <xf numFmtId="0" fontId="9" fillId="0" borderId="14" xfId="0" applyFont="1" applyBorder="1"/>
    <xf numFmtId="3" fontId="7" fillId="0" borderId="0" xfId="0" applyNumberFormat="1" applyFont="1"/>
    <xf numFmtId="0" fontId="9" fillId="0" borderId="13" xfId="0" applyFont="1" applyBorder="1"/>
    <xf numFmtId="0" fontId="8" fillId="0" borderId="2" xfId="0" applyFont="1" applyFill="1" applyBorder="1" applyAlignment="1">
      <alignment horizontal="justify"/>
    </xf>
    <xf numFmtId="0" fontId="6" fillId="0" borderId="9" xfId="0" applyFont="1" applyBorder="1" applyAlignment="1">
      <alignment horizontal="justify" wrapText="1"/>
    </xf>
    <xf numFmtId="3" fontId="9" fillId="0" borderId="13" xfId="0" applyNumberFormat="1" applyFont="1" applyBorder="1" applyAlignment="1">
      <alignment wrapText="1"/>
    </xf>
    <xf numFmtId="3" fontId="9" fillId="0" borderId="14" xfId="0" applyNumberFormat="1" applyFont="1" applyBorder="1" applyAlignment="1">
      <alignment wrapText="1"/>
    </xf>
    <xf numFmtId="0" fontId="6" fillId="2" borderId="9" xfId="0" applyFont="1" applyFill="1" applyBorder="1"/>
    <xf numFmtId="3" fontId="9" fillId="2" borderId="13" xfId="0" applyNumberFormat="1" applyFont="1" applyFill="1" applyBorder="1"/>
    <xf numFmtId="3" fontId="9" fillId="2" borderId="14" xfId="0" applyNumberFormat="1" applyFont="1" applyFill="1" applyBorder="1"/>
    <xf numFmtId="0" fontId="8" fillId="0" borderId="2" xfId="0" applyFont="1" applyBorder="1" applyAlignment="1">
      <alignment horizontal="justify"/>
    </xf>
    <xf numFmtId="3" fontId="1" fillId="0" borderId="13" xfId="0" applyNumberFormat="1" applyFont="1" applyFill="1" applyBorder="1"/>
    <xf numFmtId="3" fontId="7" fillId="0" borderId="18" xfId="0" applyNumberFormat="1" applyFont="1" applyBorder="1"/>
    <xf numFmtId="0" fontId="10" fillId="0" borderId="0" xfId="0" applyFont="1"/>
    <xf numFmtId="0" fontId="6" fillId="0" borderId="9" xfId="0" applyFont="1" applyBorder="1" applyAlignment="1">
      <alignment wrapText="1"/>
    </xf>
    <xf numFmtId="0" fontId="6" fillId="0" borderId="9" xfId="0" applyFont="1" applyFill="1" applyBorder="1" applyAlignment="1">
      <alignment wrapText="1"/>
    </xf>
    <xf numFmtId="3" fontId="9" fillId="0" borderId="13" xfId="0" applyNumberFormat="1" applyFont="1" applyFill="1" applyBorder="1"/>
    <xf numFmtId="3" fontId="9" fillId="0" borderId="15" xfId="0" applyNumberFormat="1" applyFont="1" applyFill="1" applyBorder="1"/>
    <xf numFmtId="0" fontId="6" fillId="0" borderId="2" xfId="0" applyFont="1" applyFill="1" applyBorder="1" applyAlignment="1">
      <alignment wrapText="1"/>
    </xf>
    <xf numFmtId="3" fontId="9" fillId="0" borderId="16" xfId="0" applyNumberFormat="1" applyFont="1" applyBorder="1"/>
    <xf numFmtId="0" fontId="6" fillId="2" borderId="7" xfId="0" applyFont="1" applyFill="1" applyBorder="1" applyAlignment="1">
      <alignment wrapText="1"/>
    </xf>
    <xf numFmtId="3" fontId="6" fillId="2" borderId="15" xfId="0" applyNumberFormat="1" applyFont="1" applyFill="1" applyBorder="1" applyAlignment="1">
      <alignment wrapText="1"/>
    </xf>
    <xf numFmtId="3" fontId="6" fillId="2" borderId="16" xfId="0" applyNumberFormat="1" applyFont="1" applyFill="1" applyBorder="1" applyAlignment="1">
      <alignment wrapText="1"/>
    </xf>
    <xf numFmtId="0" fontId="11" fillId="3" borderId="4" xfId="0" applyFont="1" applyFill="1" applyBorder="1"/>
    <xf numFmtId="3" fontId="12" fillId="3" borderId="5" xfId="0" applyNumberFormat="1" applyFont="1" applyFill="1" applyBorder="1"/>
    <xf numFmtId="3" fontId="12" fillId="3" borderId="6" xfId="0" applyNumberFormat="1" applyFont="1" applyFill="1" applyBorder="1"/>
    <xf numFmtId="0" fontId="6" fillId="0" borderId="0" xfId="0" applyFont="1" applyFill="1" applyBorder="1"/>
    <xf numFmtId="0" fontId="8" fillId="0" borderId="0" xfId="0" applyFont="1"/>
    <xf numFmtId="0" fontId="6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wrapText="1"/>
    </xf>
    <xf numFmtId="3" fontId="9" fillId="0" borderId="0" xfId="0" applyNumberFormat="1" applyFont="1" applyBorder="1"/>
    <xf numFmtId="0" fontId="9" fillId="0" borderId="0" xfId="0" applyFont="1" applyBorder="1"/>
    <xf numFmtId="0" fontId="6" fillId="0" borderId="9" xfId="0" applyFont="1" applyFill="1" applyBorder="1" applyAlignment="1">
      <alignment horizontal="justify"/>
    </xf>
    <xf numFmtId="0" fontId="9" fillId="0" borderId="10" xfId="0" applyFont="1" applyBorder="1"/>
    <xf numFmtId="0" fontId="6" fillId="0" borderId="3" xfId="0" applyFont="1" applyFill="1" applyBorder="1" applyAlignment="1">
      <alignment wrapText="1"/>
    </xf>
    <xf numFmtId="3" fontId="9" fillId="0" borderId="0" xfId="0" applyNumberFormat="1" applyFont="1" applyFill="1" applyBorder="1"/>
    <xf numFmtId="3" fontId="9" fillId="0" borderId="10" xfId="0" applyNumberFormat="1" applyFont="1" applyBorder="1"/>
    <xf numFmtId="3" fontId="6" fillId="0" borderId="0" xfId="0" applyNumberFormat="1" applyFont="1" applyFill="1" applyBorder="1" applyAlignment="1">
      <alignment wrapText="1"/>
    </xf>
    <xf numFmtId="0" fontId="8" fillId="0" borderId="9" xfId="0" applyFont="1" applyFill="1" applyBorder="1" applyAlignment="1">
      <alignment horizontal="justify"/>
    </xf>
    <xf numFmtId="3" fontId="7" fillId="0" borderId="14" xfId="0" applyNumberFormat="1" applyFont="1" applyBorder="1"/>
    <xf numFmtId="0" fontId="6" fillId="2" borderId="9" xfId="0" applyFont="1" applyFill="1" applyBorder="1" applyAlignment="1">
      <alignment wrapText="1"/>
    </xf>
    <xf numFmtId="3" fontId="7" fillId="0" borderId="15" xfId="0" applyNumberFormat="1" applyFont="1" applyBorder="1"/>
    <xf numFmtId="3" fontId="9" fillId="0" borderId="15" xfId="0" applyNumberFormat="1" applyFont="1" applyBorder="1"/>
    <xf numFmtId="3" fontId="9" fillId="0" borderId="14" xfId="0" applyNumberFormat="1" applyFont="1" applyFill="1" applyBorder="1"/>
    <xf numFmtId="0" fontId="6" fillId="2" borderId="2" xfId="0" applyFont="1" applyFill="1" applyBorder="1" applyAlignment="1">
      <alignment wrapText="1"/>
    </xf>
    <xf numFmtId="3" fontId="6" fillId="2" borderId="10" xfId="0" applyNumberFormat="1" applyFont="1" applyFill="1" applyBorder="1" applyAlignment="1">
      <alignment wrapText="1"/>
    </xf>
    <xf numFmtId="3" fontId="6" fillId="2" borderId="13" xfId="0" applyNumberFormat="1" applyFont="1" applyFill="1" applyBorder="1" applyAlignment="1">
      <alignment wrapText="1"/>
    </xf>
    <xf numFmtId="3" fontId="6" fillId="2" borderId="14" xfId="0" applyNumberFormat="1" applyFont="1" applyFill="1" applyBorder="1" applyAlignment="1">
      <alignment wrapText="1"/>
    </xf>
    <xf numFmtId="0" fontId="11" fillId="3" borderId="19" xfId="0" applyFont="1" applyFill="1" applyBorder="1"/>
    <xf numFmtId="3" fontId="12" fillId="3" borderId="20" xfId="0" applyNumberFormat="1" applyFont="1" applyFill="1" applyBorder="1"/>
    <xf numFmtId="3" fontId="12" fillId="3" borderId="17" xfId="0" applyNumberFormat="1" applyFont="1" applyFill="1" applyBorder="1"/>
    <xf numFmtId="0" fontId="13" fillId="0" borderId="0" xfId="0" applyFont="1"/>
    <xf numFmtId="0" fontId="6" fillId="0" borderId="0" xfId="0" applyFont="1" applyFill="1" applyBorder="1" applyAlignment="1">
      <alignment horizontal="justify"/>
    </xf>
    <xf numFmtId="0" fontId="8" fillId="0" borderId="0" xfId="0" applyFont="1" applyFill="1" applyBorder="1" applyAlignment="1">
      <alignment horizontal="justify"/>
    </xf>
    <xf numFmtId="3" fontId="7" fillId="0" borderId="0" xfId="0" applyNumberFormat="1" applyFont="1" applyFill="1" applyBorder="1"/>
    <xf numFmtId="0" fontId="9" fillId="0" borderId="0" xfId="0" applyFont="1"/>
    <xf numFmtId="3" fontId="9" fillId="0" borderId="0" xfId="0" applyNumberFormat="1" applyFont="1"/>
    <xf numFmtId="0" fontId="6" fillId="0" borderId="0" xfId="0" applyFont="1" applyFill="1" applyBorder="1" applyAlignment="1">
      <alignment wrapText="1"/>
    </xf>
  </cellXfs>
  <cellStyles count="9">
    <cellStyle name="Ezres 2" xfId="8"/>
    <cellStyle name="Ezres 3" xfId="7"/>
    <cellStyle name="Normál" xfId="0" builtinId="0"/>
    <cellStyle name="Normál 2 2" xfId="1"/>
    <cellStyle name="Normál 3" xfId="3"/>
    <cellStyle name="Normál 3 2" xfId="4"/>
    <cellStyle name="Normál 5" xfId="2"/>
    <cellStyle name="Normál 6" xfId="5"/>
    <cellStyle name="Százalék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2"/>
  <sheetViews>
    <sheetView tabSelected="1" workbookViewId="0">
      <selection activeCell="A29" sqref="A29"/>
    </sheetView>
  </sheetViews>
  <sheetFormatPr defaultRowHeight="15" x14ac:dyDescent="0.25"/>
  <cols>
    <col min="1" max="1" width="80.7109375" customWidth="1"/>
    <col min="2" max="2" width="20.5703125" bestFit="1" customWidth="1"/>
    <col min="3" max="4" width="18.42578125" customWidth="1"/>
    <col min="5" max="5" width="21" customWidth="1"/>
    <col min="6" max="6" width="16.28515625" customWidth="1"/>
    <col min="7" max="7" width="14" bestFit="1" customWidth="1"/>
    <col min="8" max="8" width="10.42578125" customWidth="1"/>
  </cols>
  <sheetData>
    <row r="1" spans="1:14" x14ac:dyDescent="0.25">
      <c r="A1" s="4" t="s">
        <v>6</v>
      </c>
      <c r="B1" s="4"/>
      <c r="C1" s="4"/>
      <c r="D1" s="4"/>
      <c r="E1" s="4"/>
      <c r="F1" s="7"/>
      <c r="G1" s="7"/>
      <c r="H1" s="7"/>
      <c r="I1" s="7"/>
      <c r="J1" s="7"/>
      <c r="K1" s="7"/>
      <c r="L1" s="7"/>
      <c r="M1" s="7"/>
      <c r="N1" s="7"/>
    </row>
    <row r="2" spans="1:14" ht="15.75" x14ac:dyDescent="0.25">
      <c r="A2" s="8" t="s">
        <v>3</v>
      </c>
      <c r="B2" s="8"/>
      <c r="C2" s="8"/>
      <c r="D2" s="8"/>
      <c r="E2" s="8"/>
      <c r="F2" s="7"/>
      <c r="G2" s="7"/>
      <c r="H2" s="7"/>
      <c r="I2" s="7"/>
    </row>
    <row r="3" spans="1:14" ht="16.5" x14ac:dyDescent="0.3">
      <c r="A3" s="8" t="s">
        <v>7</v>
      </c>
      <c r="B3" s="8"/>
      <c r="C3" s="8"/>
      <c r="D3" s="8"/>
      <c r="E3" s="8"/>
      <c r="F3" s="9"/>
      <c r="G3" s="9"/>
      <c r="H3" s="9"/>
    </row>
    <row r="4" spans="1:14" ht="16.5" x14ac:dyDescent="0.3">
      <c r="A4" s="8" t="s">
        <v>2</v>
      </c>
      <c r="B4" s="8"/>
      <c r="C4" s="8"/>
      <c r="D4" s="8"/>
      <c r="E4" s="8"/>
      <c r="F4" s="9"/>
      <c r="G4" s="9"/>
      <c r="H4" s="9"/>
    </row>
    <row r="5" spans="1:14" ht="16.5" thickBot="1" x14ac:dyDescent="0.35">
      <c r="A5" s="6" t="s">
        <v>8</v>
      </c>
      <c r="B5" s="6"/>
      <c r="C5" s="6"/>
      <c r="D5" s="6"/>
      <c r="E5" s="6"/>
      <c r="F5" s="9"/>
      <c r="G5" s="9"/>
      <c r="H5" s="9"/>
    </row>
    <row r="6" spans="1:14" s="14" customFormat="1" ht="48" thickBot="1" x14ac:dyDescent="0.3">
      <c r="A6" s="10" t="s">
        <v>9</v>
      </c>
      <c r="B6" s="11" t="s">
        <v>10</v>
      </c>
      <c r="C6" s="11" t="s">
        <v>11</v>
      </c>
      <c r="D6" s="11" t="s">
        <v>12</v>
      </c>
      <c r="E6" s="12" t="s">
        <v>13</v>
      </c>
      <c r="F6" s="13"/>
      <c r="G6" s="13"/>
      <c r="H6" s="13"/>
    </row>
    <row r="7" spans="1:14" ht="16.5" x14ac:dyDescent="0.3">
      <c r="A7" s="15" t="s">
        <v>14</v>
      </c>
      <c r="B7" s="16"/>
      <c r="C7" s="16"/>
      <c r="D7" s="16"/>
      <c r="E7" s="17"/>
      <c r="F7" s="9"/>
      <c r="G7" s="9"/>
      <c r="H7" s="9"/>
      <c r="L7" s="5"/>
    </row>
    <row r="8" spans="1:14" ht="16.5" x14ac:dyDescent="0.3">
      <c r="A8" s="18" t="s">
        <v>15</v>
      </c>
      <c r="B8" s="19">
        <f>21364806+512714-900+9150+9300+39573+10980+16470+95625+27423+500000+150282-155203-112848-191481+52679+598187+5425194</f>
        <v>28351951</v>
      </c>
      <c r="C8" s="19"/>
      <c r="D8" s="19"/>
      <c r="E8" s="20">
        <f>SUM(B8:D8)</f>
        <v>28351951</v>
      </c>
      <c r="F8" s="9"/>
      <c r="G8" s="9"/>
      <c r="H8" s="9"/>
    </row>
    <row r="9" spans="1:14" ht="16.5" x14ac:dyDescent="0.3">
      <c r="A9" s="18" t="s">
        <v>16</v>
      </c>
      <c r="B9" s="19">
        <f>36259411+900+43713+537316+418475-138253+253</f>
        <v>37121815</v>
      </c>
      <c r="C9" s="19"/>
      <c r="D9" s="19"/>
      <c r="E9" s="20">
        <f>SUM(B9:D9)</f>
        <v>37121815</v>
      </c>
      <c r="F9" s="9"/>
      <c r="G9" s="9"/>
      <c r="H9" s="9"/>
    </row>
    <row r="10" spans="1:14" ht="16.5" x14ac:dyDescent="0.3">
      <c r="A10" s="21" t="s">
        <v>17</v>
      </c>
      <c r="B10" s="22">
        <f>SUM(B8:B9)</f>
        <v>65473766</v>
      </c>
      <c r="C10" s="22">
        <f>SUM(C8:C9)</f>
        <v>0</v>
      </c>
      <c r="D10" s="22">
        <f>SUM(D8:D9)</f>
        <v>0</v>
      </c>
      <c r="E10" s="20">
        <f>SUM(E8:E9)</f>
        <v>65473766</v>
      </c>
      <c r="F10" s="9"/>
      <c r="G10" s="9"/>
      <c r="H10" s="9"/>
    </row>
    <row r="11" spans="1:14" ht="16.5" customHeight="1" x14ac:dyDescent="0.3">
      <c r="A11" s="21" t="s">
        <v>18</v>
      </c>
      <c r="B11" s="23"/>
      <c r="C11" s="23"/>
      <c r="D11" s="23"/>
      <c r="E11" s="24"/>
      <c r="F11" s="9"/>
      <c r="G11" s="9"/>
      <c r="H11" s="9"/>
    </row>
    <row r="12" spans="1:14" ht="16.5" x14ac:dyDescent="0.3">
      <c r="A12" s="18" t="s">
        <v>15</v>
      </c>
      <c r="B12" s="19">
        <f>4679509+250795+2013+2046+8706+2416+3623+10519+10519+269876+33062-114408-83677+23001+63059+681682</f>
        <v>5842741</v>
      </c>
      <c r="C12" s="19"/>
      <c r="D12" s="19"/>
      <c r="E12" s="20">
        <f>SUM(B12:D12)</f>
        <v>5842741</v>
      </c>
      <c r="F12" s="9"/>
      <c r="G12" s="9"/>
      <c r="H12" s="9"/>
    </row>
    <row r="13" spans="1:14" ht="16.5" x14ac:dyDescent="0.3">
      <c r="A13" s="18" t="s">
        <v>16</v>
      </c>
      <c r="B13" s="19">
        <f>8123763+243+6376+183870+94509</f>
        <v>8408761</v>
      </c>
      <c r="C13" s="19"/>
      <c r="D13" s="19"/>
      <c r="E13" s="20">
        <f>SUM(B13:D13)</f>
        <v>8408761</v>
      </c>
      <c r="F13" s="9"/>
      <c r="G13" s="9"/>
      <c r="H13" s="9"/>
    </row>
    <row r="14" spans="1:14" ht="17.25" customHeight="1" x14ac:dyDescent="0.3">
      <c r="A14" s="21" t="s">
        <v>19</v>
      </c>
      <c r="B14" s="22">
        <f>SUM(B12:B13)</f>
        <v>14251502</v>
      </c>
      <c r="C14" s="22">
        <f>SUM(C12:C13)</f>
        <v>0</v>
      </c>
      <c r="D14" s="22">
        <f>SUM(D12:D13)</f>
        <v>0</v>
      </c>
      <c r="E14" s="20">
        <f>SUM(E12:E13)</f>
        <v>14251502</v>
      </c>
      <c r="F14" s="9"/>
      <c r="G14" s="9"/>
      <c r="H14" s="9"/>
    </row>
    <row r="15" spans="1:14" ht="16.5" x14ac:dyDescent="0.3">
      <c r="A15" s="21" t="s">
        <v>20</v>
      </c>
      <c r="B15" s="23"/>
      <c r="C15" s="23"/>
      <c r="D15" s="23"/>
      <c r="E15" s="24"/>
      <c r="F15" s="9"/>
      <c r="G15" s="9"/>
      <c r="H15" s="9"/>
    </row>
    <row r="16" spans="1:14" ht="16.5" x14ac:dyDescent="0.3">
      <c r="A16" s="18" t="s">
        <v>15</v>
      </c>
      <c r="B16" s="19">
        <f>72942956+6346940+1681049+1000000+594360+32481+130000+736000+263600+6011+90707-635000+83820+1185012-52679-23001+320000+86400+50089+770426-323037+9488585</f>
        <v>94774719</v>
      </c>
      <c r="C16" s="19">
        <v>516890</v>
      </c>
      <c r="D16" s="19"/>
      <c r="E16" s="20">
        <f>SUM(B16:D16)</f>
        <v>95291609</v>
      </c>
      <c r="F16" s="9"/>
      <c r="G16" s="9"/>
      <c r="H16" s="9"/>
    </row>
    <row r="17" spans="1:8" ht="16.5" x14ac:dyDescent="0.3">
      <c r="A17" s="18" t="s">
        <v>16</v>
      </c>
      <c r="B17" s="19">
        <f>14900167+473508+45920-50089-375492</f>
        <v>14994014</v>
      </c>
      <c r="C17" s="19"/>
      <c r="D17" s="19"/>
      <c r="E17" s="20">
        <f>SUM(B17:D17)</f>
        <v>14994014</v>
      </c>
      <c r="F17" s="9"/>
      <c r="G17" s="9"/>
      <c r="H17" s="9"/>
    </row>
    <row r="18" spans="1:8" ht="16.5" x14ac:dyDescent="0.3">
      <c r="A18" s="21" t="s">
        <v>21</v>
      </c>
      <c r="B18" s="22">
        <f>SUM(B16:B17)</f>
        <v>109768733</v>
      </c>
      <c r="C18" s="22">
        <f>SUM(C16:C17)</f>
        <v>516890</v>
      </c>
      <c r="D18" s="22">
        <f>SUM(D16:D17)</f>
        <v>0</v>
      </c>
      <c r="E18" s="20">
        <f>SUM(E16:E17)</f>
        <v>110285623</v>
      </c>
      <c r="F18" s="9"/>
      <c r="G18" s="25"/>
      <c r="H18" s="9"/>
    </row>
    <row r="19" spans="1:8" ht="16.5" x14ac:dyDescent="0.3">
      <c r="A19" s="21" t="s">
        <v>22</v>
      </c>
      <c r="B19" s="23"/>
      <c r="C19" s="23"/>
      <c r="D19" s="23"/>
      <c r="E19" s="24">
        <f>SUM(B19:D19)</f>
        <v>0</v>
      </c>
      <c r="F19" s="9"/>
      <c r="G19" s="9"/>
      <c r="H19" s="9"/>
    </row>
    <row r="20" spans="1:8" ht="16.5" x14ac:dyDescent="0.3">
      <c r="A20" s="18" t="s">
        <v>15</v>
      </c>
      <c r="B20" s="19">
        <f>3074640-83820-80010-288538-55900-70777</f>
        <v>2495595</v>
      </c>
      <c r="C20" s="19"/>
      <c r="D20" s="19"/>
      <c r="E20" s="20">
        <f>SUM(B20:D20)</f>
        <v>2495595</v>
      </c>
      <c r="F20" s="9"/>
      <c r="G20" s="9"/>
      <c r="H20" s="9"/>
    </row>
    <row r="21" spans="1:8" ht="16.5" x14ac:dyDescent="0.3">
      <c r="A21" s="21" t="s">
        <v>23</v>
      </c>
      <c r="B21" s="22">
        <f>SUM(B20:B20)</f>
        <v>2495595</v>
      </c>
      <c r="C21" s="22">
        <f>SUM(C20:C20)</f>
        <v>0</v>
      </c>
      <c r="D21" s="22">
        <f>SUM(D20:D20)</f>
        <v>0</v>
      </c>
      <c r="E21" s="20">
        <f>SUM(E20:E20)</f>
        <v>2495595</v>
      </c>
      <c r="F21" s="9"/>
      <c r="G21" s="9"/>
      <c r="H21" s="9"/>
    </row>
    <row r="22" spans="1:8" ht="16.5" x14ac:dyDescent="0.3">
      <c r="A22" s="21" t="s">
        <v>24</v>
      </c>
      <c r="B22" s="26"/>
      <c r="C22" s="26"/>
      <c r="D22" s="26"/>
      <c r="E22" s="24"/>
      <c r="F22" s="9"/>
      <c r="G22" s="9"/>
      <c r="H22" s="9"/>
    </row>
    <row r="23" spans="1:8" ht="16.5" x14ac:dyDescent="0.3">
      <c r="A23" s="27" t="s">
        <v>25</v>
      </c>
      <c r="B23" s="19">
        <f>13342393+114000+785031-684074</f>
        <v>13557350</v>
      </c>
      <c r="C23" s="19">
        <f>1456011+600000</f>
        <v>2056011</v>
      </c>
      <c r="D23" s="19"/>
      <c r="E23" s="20">
        <f>SUM(B23:D23)</f>
        <v>15613361</v>
      </c>
      <c r="F23" s="9"/>
      <c r="G23" s="9"/>
      <c r="H23" s="9"/>
    </row>
    <row r="24" spans="1:8" ht="16.5" x14ac:dyDescent="0.3">
      <c r="A24" s="27" t="s">
        <v>26</v>
      </c>
      <c r="B24" s="19"/>
      <c r="C24" s="19"/>
      <c r="D24" s="19"/>
      <c r="E24" s="20">
        <f>SUM(B24:D24)</f>
        <v>0</v>
      </c>
      <c r="F24" s="9"/>
      <c r="G24" s="9"/>
      <c r="H24" s="9"/>
    </row>
    <row r="25" spans="1:8" ht="16.5" x14ac:dyDescent="0.3">
      <c r="A25" s="27" t="s">
        <v>27</v>
      </c>
      <c r="B25" s="19">
        <v>12665900</v>
      </c>
      <c r="C25" s="19">
        <f>4249500-690000+300000</f>
        <v>3859500</v>
      </c>
      <c r="D25" s="19"/>
      <c r="E25" s="20">
        <f>SUM(B25:D25)</f>
        <v>16525400</v>
      </c>
      <c r="F25" s="9"/>
      <c r="G25" s="9"/>
      <c r="H25" s="9"/>
    </row>
    <row r="26" spans="1:8" ht="16.5" x14ac:dyDescent="0.3">
      <c r="A26" s="27" t="s">
        <v>28</v>
      </c>
      <c r="B26" s="19">
        <f>3399400+32648</f>
        <v>3432048</v>
      </c>
      <c r="C26" s="19"/>
      <c r="D26" s="19"/>
      <c r="E26" s="20">
        <f>SUM(B26:D26)</f>
        <v>3432048</v>
      </c>
      <c r="F26" s="9"/>
      <c r="G26" s="9"/>
      <c r="H26" s="9"/>
    </row>
    <row r="27" spans="1:8" ht="16.5" x14ac:dyDescent="0.3">
      <c r="A27" s="21" t="s">
        <v>29</v>
      </c>
      <c r="B27" s="22">
        <f>SUM(B23:B26)</f>
        <v>29655298</v>
      </c>
      <c r="C27" s="22">
        <f>SUM(C23:C26)</f>
        <v>5915511</v>
      </c>
      <c r="D27" s="22">
        <f>SUM(D23:D26)</f>
        <v>0</v>
      </c>
      <c r="E27" s="20">
        <f>SUM(E23:E26)</f>
        <v>35570809</v>
      </c>
      <c r="F27" s="9"/>
      <c r="G27" s="9"/>
      <c r="H27" s="9"/>
    </row>
    <row r="28" spans="1:8" ht="16.5" x14ac:dyDescent="0.3">
      <c r="A28" s="28" t="s">
        <v>30</v>
      </c>
      <c r="B28" s="23"/>
      <c r="C28" s="19">
        <f>1613602+296926+2977+387700+190500+1184719+524848+202240+77183-183344-721186-785031-10519+276753+280304</f>
        <v>3337672</v>
      </c>
      <c r="D28" s="23"/>
      <c r="E28" s="20">
        <f>SUM(B28:D28)</f>
        <v>3337672</v>
      </c>
      <c r="F28" s="9"/>
      <c r="G28" s="9"/>
      <c r="H28" s="9"/>
    </row>
    <row r="29" spans="1:8" ht="16.5" x14ac:dyDescent="0.3">
      <c r="A29" s="28" t="s">
        <v>31</v>
      </c>
      <c r="B29" s="29"/>
      <c r="C29" s="29"/>
      <c r="D29" s="29"/>
      <c r="E29" s="30">
        <f>SUM(B29:D29)</f>
        <v>0</v>
      </c>
      <c r="F29" s="9"/>
      <c r="G29" s="9"/>
      <c r="H29" s="9"/>
    </row>
    <row r="30" spans="1:8" ht="16.5" x14ac:dyDescent="0.3">
      <c r="A30" s="31" t="s">
        <v>32</v>
      </c>
      <c r="B30" s="32">
        <f>SUM(B10,B14,B18,B21,B27,B28,B29)</f>
        <v>221644894</v>
      </c>
      <c r="C30" s="32">
        <f>SUM(C10,C14,C18,C21,C27,C28,C29)</f>
        <v>9770073</v>
      </c>
      <c r="D30" s="32">
        <f>SUM(D10,D14,D18,D21,D27,D28,D29)</f>
        <v>0</v>
      </c>
      <c r="E30" s="33">
        <f>SUM(E10,E14,E18,E21,E27,E28,E29)</f>
        <v>231414967</v>
      </c>
      <c r="F30" s="9"/>
      <c r="G30" s="25"/>
      <c r="H30" s="9"/>
    </row>
    <row r="31" spans="1:8" ht="16.5" x14ac:dyDescent="0.3">
      <c r="A31" s="21" t="s">
        <v>33</v>
      </c>
      <c r="B31" s="23"/>
      <c r="C31" s="23"/>
      <c r="D31" s="23"/>
      <c r="E31" s="24"/>
      <c r="F31" s="9"/>
      <c r="G31" s="9"/>
      <c r="H31" s="9"/>
    </row>
    <row r="32" spans="1:8" ht="16.5" x14ac:dyDescent="0.3">
      <c r="A32" s="18" t="s">
        <v>15</v>
      </c>
      <c r="B32" s="19">
        <f>93749361+22123295-381000+381000+1016000+809500+285750+635000-217360-6724803+685800-406400+662123+178773+5648477+55900+799088+215756+2255054</f>
        <v>121771314</v>
      </c>
      <c r="C32" s="19"/>
      <c r="D32" s="19"/>
      <c r="E32" s="20">
        <f>SUM(B32:D32)</f>
        <v>121771314</v>
      </c>
      <c r="F32" s="9"/>
      <c r="G32" s="9"/>
      <c r="H32" s="9"/>
    </row>
    <row r="33" spans="1:8" ht="16.5" x14ac:dyDescent="0.3">
      <c r="A33" s="18" t="s">
        <v>16</v>
      </c>
      <c r="B33" s="19">
        <f>427990+650000+288538</f>
        <v>1366528</v>
      </c>
      <c r="C33" s="19"/>
      <c r="D33" s="19"/>
      <c r="E33" s="20">
        <f>SUM(B33:D33)</f>
        <v>1366528</v>
      </c>
      <c r="F33" s="9"/>
      <c r="G33" s="9"/>
      <c r="H33" s="9"/>
    </row>
    <row r="34" spans="1:8" ht="16.5" x14ac:dyDescent="0.3">
      <c r="A34" s="21" t="s">
        <v>34</v>
      </c>
      <c r="B34" s="22">
        <f>SUM(B32:B33)</f>
        <v>123137842</v>
      </c>
      <c r="C34" s="22">
        <f>SUM(C32:C33)</f>
        <v>0</v>
      </c>
      <c r="D34" s="22">
        <f>SUM(D32:D33)</f>
        <v>0</v>
      </c>
      <c r="E34" s="20">
        <f>SUM(E32:E33)</f>
        <v>123137842</v>
      </c>
      <c r="F34" s="9"/>
      <c r="G34" s="25"/>
      <c r="H34" s="9"/>
    </row>
    <row r="35" spans="1:8" ht="16.5" x14ac:dyDescent="0.3">
      <c r="A35" s="21" t="s">
        <v>35</v>
      </c>
      <c r="B35" s="22"/>
      <c r="C35" s="22"/>
      <c r="D35" s="22"/>
      <c r="E35" s="20"/>
      <c r="F35" s="9"/>
      <c r="G35" s="9"/>
      <c r="H35" s="9"/>
    </row>
    <row r="36" spans="1:8" ht="16.5" x14ac:dyDescent="0.3">
      <c r="A36" s="18" t="s">
        <v>15</v>
      </c>
      <c r="B36" s="19">
        <f>131560040+12142758-1000000+37506035+6724803-1185012-685800-662123-178773-6149264+323037+455905+123095+6437663</f>
        <v>185412364</v>
      </c>
      <c r="C36" s="22"/>
      <c r="D36" s="22"/>
      <c r="E36" s="20">
        <f>SUM(B36:D36)</f>
        <v>185412364</v>
      </c>
      <c r="F36" s="9"/>
      <c r="G36" s="9"/>
      <c r="H36" s="9"/>
    </row>
    <row r="37" spans="1:8" ht="16.5" x14ac:dyDescent="0.3">
      <c r="A37" s="21" t="s">
        <v>36</v>
      </c>
      <c r="B37" s="22">
        <f>SUM(B36:B36)</f>
        <v>185412364</v>
      </c>
      <c r="C37" s="22">
        <f>SUM(C36:C36)</f>
        <v>0</v>
      </c>
      <c r="D37" s="22">
        <f>SUM(D36:D36)</f>
        <v>0</v>
      </c>
      <c r="E37" s="20">
        <f>SUM(E36:E36)</f>
        <v>185412364</v>
      </c>
      <c r="F37" s="9"/>
      <c r="G37" s="25"/>
      <c r="H37" s="9"/>
    </row>
    <row r="38" spans="1:8" ht="16.5" x14ac:dyDescent="0.3">
      <c r="A38" s="21" t="s">
        <v>37</v>
      </c>
      <c r="B38" s="26"/>
      <c r="C38" s="26"/>
      <c r="D38" s="26"/>
      <c r="E38" s="24"/>
      <c r="F38" s="9"/>
      <c r="G38" s="9"/>
      <c r="H38" s="9"/>
    </row>
    <row r="39" spans="1:8" ht="16.5" x14ac:dyDescent="0.3">
      <c r="A39" s="34" t="s">
        <v>38</v>
      </c>
      <c r="B39" s="35"/>
      <c r="C39" s="36">
        <v>0</v>
      </c>
      <c r="D39" s="19"/>
      <c r="E39" s="24">
        <f>SUM(B39:D39)</f>
        <v>0</v>
      </c>
      <c r="F39" s="9"/>
      <c r="G39" s="9"/>
      <c r="H39" s="9"/>
    </row>
    <row r="40" spans="1:8" ht="16.5" x14ac:dyDescent="0.3">
      <c r="A40" s="34" t="s">
        <v>39</v>
      </c>
      <c r="B40" s="35"/>
      <c r="C40" s="35"/>
      <c r="D40" s="23"/>
      <c r="E40" s="24">
        <f>SUM(B40:D40)</f>
        <v>0</v>
      </c>
      <c r="F40" s="9"/>
      <c r="G40" s="9"/>
      <c r="H40" s="9"/>
    </row>
    <row r="41" spans="1:8" ht="16.5" x14ac:dyDescent="0.3">
      <c r="A41" s="34" t="s">
        <v>40</v>
      </c>
      <c r="B41" s="35"/>
      <c r="C41" s="19">
        <f>452640+217360+500000+125000</f>
        <v>1295000</v>
      </c>
      <c r="D41" s="23"/>
      <c r="E41" s="20">
        <f>SUM(B41:D41)</f>
        <v>1295000</v>
      </c>
      <c r="F41" s="9"/>
      <c r="G41" s="9"/>
      <c r="H41" s="9"/>
    </row>
    <row r="42" spans="1:8" ht="16.5" x14ac:dyDescent="0.3">
      <c r="A42" s="21" t="s">
        <v>41</v>
      </c>
      <c r="B42" s="22">
        <f>SUM(B39:B41)</f>
        <v>0</v>
      </c>
      <c r="C42" s="22">
        <f>SUM(C39:C41)</f>
        <v>1295000</v>
      </c>
      <c r="D42" s="22">
        <f>SUM(D39:D41)</f>
        <v>0</v>
      </c>
      <c r="E42" s="20">
        <f>SUM(E39:E41)</f>
        <v>1295000</v>
      </c>
      <c r="F42" s="9"/>
      <c r="G42" s="9"/>
      <c r="H42" s="9"/>
    </row>
    <row r="43" spans="1:8" s="37" customFormat="1" ht="15.75" x14ac:dyDescent="0.25">
      <c r="A43" s="31" t="s">
        <v>42</v>
      </c>
      <c r="B43" s="32">
        <f>SUM(B34,B37,B42)</f>
        <v>308550206</v>
      </c>
      <c r="C43" s="32">
        <f>SUM(C34,C37,C42)</f>
        <v>1295000</v>
      </c>
      <c r="D43" s="32">
        <f>SUM(D34,D37,D42)</f>
        <v>0</v>
      </c>
      <c r="E43" s="33">
        <f>SUM(E34,E37,E42)</f>
        <v>309845206</v>
      </c>
    </row>
    <row r="44" spans="1:8" ht="15.75" x14ac:dyDescent="0.25">
      <c r="A44" s="38" t="s">
        <v>43</v>
      </c>
      <c r="B44" s="22"/>
      <c r="C44" s="26"/>
      <c r="D44" s="26"/>
      <c r="E44" s="20">
        <f>SUM(B44:D44)</f>
        <v>0</v>
      </c>
    </row>
    <row r="45" spans="1:8" ht="15.75" x14ac:dyDescent="0.25">
      <c r="A45" s="39" t="s">
        <v>0</v>
      </c>
      <c r="B45" s="40">
        <f>200000000+18318000</f>
        <v>218318000</v>
      </c>
      <c r="C45" s="40"/>
      <c r="D45" s="40"/>
      <c r="E45" s="20">
        <f>SUM(B45:D45)</f>
        <v>218318000</v>
      </c>
    </row>
    <row r="46" spans="1:8" ht="15.75" x14ac:dyDescent="0.25">
      <c r="A46" s="39" t="s">
        <v>44</v>
      </c>
      <c r="B46" s="41">
        <f>3421265+266248+119981+119981+119981+434218+3944327</f>
        <v>8426001</v>
      </c>
      <c r="C46" s="41"/>
      <c r="D46" s="41"/>
      <c r="E46" s="20">
        <f>SUM(B46:D46)</f>
        <v>8426001</v>
      </c>
    </row>
    <row r="47" spans="1:8" ht="15.75" x14ac:dyDescent="0.25">
      <c r="A47" s="42" t="s">
        <v>45</v>
      </c>
      <c r="B47" s="41"/>
      <c r="C47" s="41"/>
      <c r="D47" s="41"/>
      <c r="E47" s="43"/>
    </row>
    <row r="48" spans="1:8" ht="16.5" thickBot="1" x14ac:dyDescent="0.3">
      <c r="A48" s="44" t="s">
        <v>4</v>
      </c>
      <c r="B48" s="45">
        <f>SUM(B44:B47)</f>
        <v>226744001</v>
      </c>
      <c r="C48" s="45">
        <f>SUM(C44:C47)</f>
        <v>0</v>
      </c>
      <c r="D48" s="45">
        <f>SUM(D44:D47)</f>
        <v>0</v>
      </c>
      <c r="E48" s="46">
        <f>SUM(E44:E47)</f>
        <v>226744001</v>
      </c>
    </row>
    <row r="49" spans="1:8" ht="19.5" customHeight="1" thickBot="1" x14ac:dyDescent="0.3">
      <c r="A49" s="47" t="s">
        <v>46</v>
      </c>
      <c r="B49" s="48">
        <f>SUM(B30,B43,B48)</f>
        <v>756939101</v>
      </c>
      <c r="C49" s="48">
        <f>SUM(C30,C43,C48)</f>
        <v>11065073</v>
      </c>
      <c r="D49" s="48">
        <f>SUM(D30,D43,D48)</f>
        <v>0</v>
      </c>
      <c r="E49" s="49">
        <f>SUM(E30,E43,E48)</f>
        <v>768004174</v>
      </c>
    </row>
    <row r="50" spans="1:8" ht="10.5" customHeight="1" x14ac:dyDescent="0.3">
      <c r="A50" s="50"/>
      <c r="B50" s="9"/>
      <c r="C50" s="9"/>
      <c r="D50" s="9"/>
      <c r="E50" s="9"/>
    </row>
    <row r="51" spans="1:8" ht="17.25" thickBot="1" x14ac:dyDescent="0.35">
      <c r="A51" s="51"/>
      <c r="B51" s="9"/>
      <c r="C51" s="9"/>
      <c r="D51" s="9"/>
      <c r="E51" s="9"/>
      <c r="F51" s="9"/>
      <c r="G51" s="25"/>
      <c r="H51" s="9"/>
    </row>
    <row r="52" spans="1:8" ht="48" thickBot="1" x14ac:dyDescent="0.3">
      <c r="A52" s="52" t="s">
        <v>9</v>
      </c>
      <c r="B52" s="53" t="s">
        <v>10</v>
      </c>
      <c r="C52" s="53" t="s">
        <v>11</v>
      </c>
      <c r="D52" s="53" t="s">
        <v>12</v>
      </c>
      <c r="E52" s="54" t="s">
        <v>13</v>
      </c>
      <c r="F52" s="55"/>
      <c r="G52" s="56"/>
      <c r="H52" s="57"/>
    </row>
    <row r="53" spans="1:8" ht="16.5" x14ac:dyDescent="0.3">
      <c r="A53" s="58" t="s">
        <v>47</v>
      </c>
      <c r="B53" s="23"/>
      <c r="C53" s="23"/>
      <c r="D53" s="23"/>
      <c r="E53" s="59"/>
      <c r="F53" s="60"/>
      <c r="G53" s="61"/>
      <c r="H53" s="61"/>
    </row>
    <row r="54" spans="1:8" ht="16.5" x14ac:dyDescent="0.3">
      <c r="A54" s="18" t="s">
        <v>15</v>
      </c>
      <c r="B54" s="19">
        <f>101972082+116128+2977+11163+1000000+1184719+573127+44652+11346+12665900+387700-11163+202240+857654+280393</f>
        <v>119298918</v>
      </c>
      <c r="C54" s="19"/>
      <c r="D54" s="19"/>
      <c r="E54" s="62">
        <f>SUM(B54:D54)</f>
        <v>119298918</v>
      </c>
      <c r="F54" s="60"/>
      <c r="G54" s="61"/>
      <c r="H54" s="61"/>
    </row>
    <row r="55" spans="1:8" ht="15.75" x14ac:dyDescent="0.25">
      <c r="A55" s="58" t="s">
        <v>48</v>
      </c>
      <c r="B55" s="22">
        <f>SUM(B54:B54)</f>
        <v>119298918</v>
      </c>
      <c r="C55" s="22">
        <f>SUM(C54:C54)</f>
        <v>0</v>
      </c>
      <c r="D55" s="22">
        <f>SUM(D54:D54)</f>
        <v>0</v>
      </c>
      <c r="E55" s="62">
        <f>SUM(E54:E54)</f>
        <v>119298918</v>
      </c>
      <c r="F55" s="60"/>
      <c r="G55" s="61"/>
      <c r="H55" s="61"/>
    </row>
    <row r="56" spans="1:8" ht="15.75" x14ac:dyDescent="0.25">
      <c r="A56" s="58" t="s">
        <v>49</v>
      </c>
      <c r="B56" s="22"/>
      <c r="C56" s="22"/>
      <c r="D56" s="22"/>
      <c r="E56" s="62"/>
      <c r="F56" s="60"/>
      <c r="G56" s="63"/>
      <c r="H56" s="63"/>
    </row>
    <row r="57" spans="1:8" ht="16.5" x14ac:dyDescent="0.3">
      <c r="A57" s="58" t="s">
        <v>50</v>
      </c>
      <c r="B57" s="23"/>
      <c r="C57" s="23"/>
      <c r="D57" s="23"/>
      <c r="E57" s="24"/>
      <c r="F57" s="9"/>
      <c r="G57" s="9"/>
      <c r="H57" s="9"/>
    </row>
    <row r="58" spans="1:8" ht="16.5" x14ac:dyDescent="0.3">
      <c r="A58" s="18" t="s">
        <v>15</v>
      </c>
      <c r="B58" s="19">
        <f>2713454+114000+500000+183327+625185+651282+15237024</f>
        <v>20024272</v>
      </c>
      <c r="C58" s="19"/>
      <c r="D58" s="19"/>
      <c r="E58" s="20">
        <f>SUM(B58:D58)</f>
        <v>20024272</v>
      </c>
      <c r="F58" s="9"/>
      <c r="G58" s="9"/>
      <c r="H58" s="9"/>
    </row>
    <row r="59" spans="1:8" ht="18.75" customHeight="1" x14ac:dyDescent="0.3">
      <c r="A59" s="58" t="s">
        <v>51</v>
      </c>
      <c r="B59" s="22">
        <f>SUM(B58:B58)</f>
        <v>20024272</v>
      </c>
      <c r="C59" s="22">
        <f>SUM(C58:C58)</f>
        <v>0</v>
      </c>
      <c r="D59" s="22">
        <f>SUM(D58:D58)</f>
        <v>0</v>
      </c>
      <c r="E59" s="20">
        <f>SUM(E58:E58)</f>
        <v>20024272</v>
      </c>
      <c r="F59" s="9"/>
      <c r="G59" s="9"/>
      <c r="H59" s="9"/>
    </row>
    <row r="60" spans="1:8" ht="18.75" customHeight="1" x14ac:dyDescent="0.3">
      <c r="A60" s="58" t="s">
        <v>52</v>
      </c>
      <c r="B60" s="22"/>
      <c r="C60" s="22"/>
      <c r="D60" s="22"/>
      <c r="E60" s="20"/>
      <c r="F60" s="9"/>
      <c r="G60" s="9"/>
      <c r="H60" s="9"/>
    </row>
    <row r="61" spans="1:8" ht="18.75" customHeight="1" x14ac:dyDescent="0.3">
      <c r="A61" s="64" t="s">
        <v>53</v>
      </c>
      <c r="B61" s="19">
        <v>30700000</v>
      </c>
      <c r="C61" s="19"/>
      <c r="D61" s="19"/>
      <c r="E61" s="65">
        <f>SUM(B61:D61)</f>
        <v>30700000</v>
      </c>
      <c r="F61" s="9"/>
      <c r="G61" s="9"/>
      <c r="H61" s="9"/>
    </row>
    <row r="62" spans="1:8" ht="18.75" customHeight="1" x14ac:dyDescent="0.3">
      <c r="A62" s="64" t="s">
        <v>54</v>
      </c>
      <c r="B62" s="19">
        <v>29800000</v>
      </c>
      <c r="C62" s="19"/>
      <c r="D62" s="19"/>
      <c r="E62" s="65">
        <f t="shared" ref="E62:E63" si="0">SUM(B62:D62)</f>
        <v>29800000</v>
      </c>
      <c r="F62" s="9"/>
      <c r="G62" s="9"/>
      <c r="H62" s="9"/>
    </row>
    <row r="63" spans="1:8" ht="18.75" customHeight="1" x14ac:dyDescent="0.3">
      <c r="A63" s="64" t="s">
        <v>55</v>
      </c>
      <c r="B63" s="19">
        <v>450000</v>
      </c>
      <c r="C63" s="19"/>
      <c r="D63" s="19"/>
      <c r="E63" s="65">
        <f t="shared" si="0"/>
        <v>450000</v>
      </c>
      <c r="F63" s="9"/>
      <c r="G63" s="9"/>
      <c r="H63" s="9"/>
    </row>
    <row r="64" spans="1:8" ht="18.75" customHeight="1" x14ac:dyDescent="0.3">
      <c r="A64" s="58" t="s">
        <v>56</v>
      </c>
      <c r="B64" s="22">
        <f>SUM(B61:B63)</f>
        <v>60950000</v>
      </c>
      <c r="C64" s="22">
        <f>SUM(C61:C63)</f>
        <v>0</v>
      </c>
      <c r="D64" s="22">
        <f>SUM(D61:D63)</f>
        <v>0</v>
      </c>
      <c r="E64" s="20">
        <f>SUM(E61:E63)</f>
        <v>60950000</v>
      </c>
      <c r="F64" s="9"/>
      <c r="G64" s="9"/>
      <c r="H64" s="9"/>
    </row>
    <row r="65" spans="1:8" ht="18.75" customHeight="1" x14ac:dyDescent="0.3">
      <c r="A65" s="58" t="s">
        <v>57</v>
      </c>
      <c r="B65" s="22"/>
      <c r="C65" s="22"/>
      <c r="D65" s="22"/>
      <c r="E65" s="20"/>
      <c r="F65" s="9"/>
      <c r="G65" s="9"/>
      <c r="H65" s="9"/>
    </row>
    <row r="66" spans="1:8" ht="18.75" customHeight="1" x14ac:dyDescent="0.3">
      <c r="A66" s="18" t="s">
        <v>15</v>
      </c>
      <c r="B66" s="19">
        <f>19031034+1681049+32481+91840+150000+287571</f>
        <v>21273975</v>
      </c>
      <c r="C66" s="19"/>
      <c r="D66" s="19"/>
      <c r="E66" s="65">
        <f>SUM(B66:D66)</f>
        <v>21273975</v>
      </c>
      <c r="F66" s="9"/>
      <c r="G66" s="9"/>
      <c r="H66" s="9"/>
    </row>
    <row r="67" spans="1:8" ht="18.75" customHeight="1" x14ac:dyDescent="0.3">
      <c r="A67" s="18" t="s">
        <v>16</v>
      </c>
      <c r="B67" s="19">
        <f>758546+3299+133209</f>
        <v>895054</v>
      </c>
      <c r="C67" s="19"/>
      <c r="D67" s="19"/>
      <c r="E67" s="65">
        <f>SUM(B67:D67)</f>
        <v>895054</v>
      </c>
      <c r="F67" s="9"/>
      <c r="G67" s="9"/>
      <c r="H67" s="9"/>
    </row>
    <row r="68" spans="1:8" ht="18.75" customHeight="1" x14ac:dyDescent="0.3">
      <c r="A68" s="58" t="s">
        <v>58</v>
      </c>
      <c r="B68" s="22">
        <f>SUM(B66:B67)</f>
        <v>22169029</v>
      </c>
      <c r="C68" s="22">
        <f>SUM(C66:C67)</f>
        <v>0</v>
      </c>
      <c r="D68" s="22">
        <f>SUM(D66:D67)</f>
        <v>0</v>
      </c>
      <c r="E68" s="20">
        <f>SUM(E66:E67)</f>
        <v>22169029</v>
      </c>
      <c r="F68" s="9"/>
      <c r="G68" s="9"/>
      <c r="H68" s="9"/>
    </row>
    <row r="69" spans="1:8" ht="16.5" x14ac:dyDescent="0.3">
      <c r="A69" s="58" t="s">
        <v>59</v>
      </c>
      <c r="B69" s="22">
        <f>23420+3399400+690080+130000+33000</f>
        <v>4275900</v>
      </c>
      <c r="C69" s="23"/>
      <c r="D69" s="23"/>
      <c r="E69" s="20">
        <f>SUM(B69:D69)</f>
        <v>4275900</v>
      </c>
      <c r="F69" s="9"/>
      <c r="G69" s="9"/>
      <c r="H69" s="9"/>
    </row>
    <row r="70" spans="1:8" ht="16.5" x14ac:dyDescent="0.3">
      <c r="A70" s="66" t="s">
        <v>60</v>
      </c>
      <c r="B70" s="32">
        <f>SUM(B55,B59,B64,B68,B69,)</f>
        <v>226718119</v>
      </c>
      <c r="C70" s="32">
        <f>SUM(C55,C59,C64,C68,C69,)</f>
        <v>0</v>
      </c>
      <c r="D70" s="32">
        <f>SUM(D55,D59,D64,D68,D69,)</f>
        <v>0</v>
      </c>
      <c r="E70" s="33">
        <f>SUM(E55,E59,E64,E68,E69,)</f>
        <v>226718119</v>
      </c>
      <c r="F70" s="9"/>
      <c r="G70" s="9"/>
      <c r="H70" s="9"/>
    </row>
    <row r="71" spans="1:8" ht="16.5" x14ac:dyDescent="0.3">
      <c r="A71" s="58" t="s">
        <v>61</v>
      </c>
      <c r="B71" s="22">
        <v>1593844</v>
      </c>
      <c r="C71" s="22"/>
      <c r="D71" s="22"/>
      <c r="E71" s="20">
        <f>SUM(B71:D71)</f>
        <v>1593844</v>
      </c>
      <c r="F71" s="9"/>
      <c r="G71" s="9"/>
      <c r="H71" s="9"/>
    </row>
    <row r="72" spans="1:8" ht="16.5" x14ac:dyDescent="0.3">
      <c r="A72" s="58" t="s">
        <v>62</v>
      </c>
      <c r="B72" s="22">
        <f>37506035-625185+8692717</f>
        <v>45573567</v>
      </c>
      <c r="C72" s="22"/>
      <c r="D72" s="22"/>
      <c r="E72" s="20">
        <f>SUM(B72:D72)</f>
        <v>45573567</v>
      </c>
      <c r="F72" s="9"/>
      <c r="G72" s="9"/>
      <c r="H72" s="9"/>
    </row>
    <row r="73" spans="1:8" ht="16.5" x14ac:dyDescent="0.3">
      <c r="A73" s="58" t="s">
        <v>63</v>
      </c>
      <c r="B73" s="22">
        <v>124800</v>
      </c>
      <c r="C73" s="23"/>
      <c r="D73" s="23"/>
      <c r="E73" s="20">
        <f>SUM(B73:D73)</f>
        <v>124800</v>
      </c>
      <c r="F73" s="9"/>
      <c r="G73" s="9"/>
      <c r="H73" s="9"/>
    </row>
    <row r="74" spans="1:8" ht="16.5" x14ac:dyDescent="0.3">
      <c r="A74" s="58" t="s">
        <v>64</v>
      </c>
      <c r="B74" s="22"/>
      <c r="C74" s="26"/>
      <c r="D74" s="23"/>
      <c r="E74" s="20">
        <f>SUM(B74:D74)</f>
        <v>0</v>
      </c>
      <c r="F74" s="9"/>
      <c r="G74" s="9"/>
      <c r="H74" s="9"/>
    </row>
    <row r="75" spans="1:8" ht="16.5" x14ac:dyDescent="0.3">
      <c r="A75" s="58" t="s">
        <v>65</v>
      </c>
      <c r="B75" s="22">
        <f>6141000+151580+381000+285750+222250</f>
        <v>7181580</v>
      </c>
      <c r="C75" s="23"/>
      <c r="D75" s="23"/>
      <c r="E75" s="20">
        <f>SUM(B75:D75)</f>
        <v>7181580</v>
      </c>
      <c r="F75" s="9"/>
      <c r="G75" s="9"/>
      <c r="H75" s="9"/>
    </row>
    <row r="76" spans="1:8" ht="16.5" x14ac:dyDescent="0.3">
      <c r="A76" s="66" t="s">
        <v>66</v>
      </c>
      <c r="B76" s="32">
        <f>SUM(B71:B75)</f>
        <v>54473791</v>
      </c>
      <c r="C76" s="32">
        <f>SUM(C71:C75)</f>
        <v>0</v>
      </c>
      <c r="D76" s="32">
        <f>SUM(D71:D75)</f>
        <v>0</v>
      </c>
      <c r="E76" s="33">
        <f>SUM(E71:E75)</f>
        <v>54473791</v>
      </c>
      <c r="F76" s="9"/>
      <c r="G76" s="9"/>
      <c r="H76" s="9"/>
    </row>
    <row r="77" spans="1:8" ht="16.5" x14ac:dyDescent="0.3">
      <c r="A77" s="58" t="s">
        <v>67</v>
      </c>
      <c r="B77" s="22">
        <f>SUM(B78:B79)</f>
        <v>15283667</v>
      </c>
      <c r="C77" s="22">
        <f>SUM(C78:C79)</f>
        <v>0</v>
      </c>
      <c r="D77" s="22">
        <f>SUM(D78:D79)</f>
        <v>0</v>
      </c>
      <c r="E77" s="20">
        <f>SUM(B77:D77)</f>
        <v>15283667</v>
      </c>
      <c r="F77" s="9"/>
      <c r="G77" s="25"/>
      <c r="H77" s="9"/>
    </row>
    <row r="78" spans="1:8" ht="16.5" x14ac:dyDescent="0.3">
      <c r="A78" s="18" t="s">
        <v>15</v>
      </c>
      <c r="B78" s="19">
        <f>11972500+3311167</f>
        <v>15283667</v>
      </c>
      <c r="C78" s="23"/>
      <c r="D78" s="23"/>
      <c r="E78" s="65">
        <f t="shared" ref="E78:E85" si="1">SUM(B78:D78)</f>
        <v>15283667</v>
      </c>
      <c r="F78" s="9"/>
      <c r="G78" s="25"/>
      <c r="H78" s="9"/>
    </row>
    <row r="79" spans="1:8" ht="16.5" x14ac:dyDescent="0.3">
      <c r="A79" s="18" t="s">
        <v>16</v>
      </c>
      <c r="B79" s="19">
        <v>0</v>
      </c>
      <c r="C79" s="19"/>
      <c r="D79" s="19"/>
      <c r="E79" s="65">
        <f t="shared" si="1"/>
        <v>0</v>
      </c>
      <c r="F79" s="9"/>
      <c r="G79" s="25"/>
      <c r="H79" s="9"/>
    </row>
    <row r="80" spans="1:8" ht="16.5" x14ac:dyDescent="0.3">
      <c r="A80" s="58" t="s">
        <v>68</v>
      </c>
      <c r="B80" s="22">
        <f>SUM(B81)</f>
        <v>244784596</v>
      </c>
      <c r="C80" s="22">
        <f>SUM(C81)</f>
        <v>0</v>
      </c>
      <c r="D80" s="22">
        <f>SUM(D81)</f>
        <v>0</v>
      </c>
      <c r="E80" s="20">
        <f t="shared" si="1"/>
        <v>244784596</v>
      </c>
      <c r="F80" s="9"/>
      <c r="G80" s="25"/>
      <c r="H80" s="9"/>
    </row>
    <row r="81" spans="1:9" s="1" customFormat="1" ht="16.5" x14ac:dyDescent="0.3">
      <c r="A81" s="18" t="s">
        <v>15</v>
      </c>
      <c r="B81" s="67">
        <f>206225623+38558973</f>
        <v>244784596</v>
      </c>
      <c r="C81" s="67"/>
      <c r="D81" s="67"/>
      <c r="E81" s="20">
        <f t="shared" si="1"/>
        <v>244784596</v>
      </c>
      <c r="F81" s="9"/>
      <c r="G81" s="25"/>
      <c r="H81" s="9"/>
    </row>
    <row r="82" spans="1:9" ht="16.5" x14ac:dyDescent="0.3">
      <c r="A82" s="58" t="s">
        <v>69</v>
      </c>
      <c r="B82" s="68">
        <f>3421265+266248+119981+239962+434218+3944327</f>
        <v>8426001</v>
      </c>
      <c r="C82" s="68"/>
      <c r="D82" s="68"/>
      <c r="E82" s="20">
        <f t="shared" si="1"/>
        <v>8426001</v>
      </c>
      <c r="F82" s="9"/>
      <c r="G82" s="25"/>
      <c r="H82" s="9"/>
    </row>
    <row r="83" spans="1:9" ht="16.5" x14ac:dyDescent="0.3">
      <c r="A83" s="58" t="s">
        <v>70</v>
      </c>
      <c r="B83" s="68"/>
      <c r="C83" s="68"/>
      <c r="D83" s="68"/>
      <c r="E83" s="20"/>
      <c r="F83" s="9"/>
      <c r="G83" s="25"/>
      <c r="H83" s="9"/>
    </row>
    <row r="84" spans="1:9" ht="16.5" x14ac:dyDescent="0.3">
      <c r="A84" s="58" t="s">
        <v>1</v>
      </c>
      <c r="B84" s="41">
        <f>200000000+18318000</f>
        <v>218318000</v>
      </c>
      <c r="C84" s="41"/>
      <c r="D84" s="41"/>
      <c r="E84" s="69">
        <f t="shared" si="1"/>
        <v>218318000</v>
      </c>
      <c r="F84" s="9"/>
      <c r="G84" s="25"/>
      <c r="H84" s="9"/>
    </row>
    <row r="85" spans="1:9" ht="16.5" x14ac:dyDescent="0.3">
      <c r="A85" s="70" t="s">
        <v>5</v>
      </c>
      <c r="B85" s="71">
        <f>B77+B80+B82+B84</f>
        <v>486812264</v>
      </c>
      <c r="C85" s="72">
        <f>C77+C80+C82+C84</f>
        <v>0</v>
      </c>
      <c r="D85" s="72">
        <f>D77+D80+D82+D84</f>
        <v>0</v>
      </c>
      <c r="E85" s="73">
        <f t="shared" si="1"/>
        <v>486812264</v>
      </c>
      <c r="F85" s="9"/>
      <c r="G85" s="25"/>
      <c r="H85" s="9"/>
    </row>
    <row r="86" spans="1:9" ht="17.25" thickBot="1" x14ac:dyDescent="0.35">
      <c r="A86" s="74" t="s">
        <v>71</v>
      </c>
      <c r="B86" s="75">
        <f>B70+B76+B85</f>
        <v>768004174</v>
      </c>
      <c r="C86" s="75">
        <f>C70+C76+C85</f>
        <v>0</v>
      </c>
      <c r="D86" s="75">
        <f>D70+D76+D85</f>
        <v>0</v>
      </c>
      <c r="E86" s="76">
        <f>E70+E76+E85</f>
        <v>768004174</v>
      </c>
      <c r="F86" s="61"/>
      <c r="G86" s="2"/>
      <c r="H86" s="9"/>
      <c r="I86" s="2"/>
    </row>
    <row r="87" spans="1:9" ht="15.75" x14ac:dyDescent="0.3">
      <c r="A87" s="9"/>
      <c r="B87" s="9"/>
      <c r="C87" s="9"/>
      <c r="D87" s="9"/>
      <c r="E87" s="9"/>
      <c r="F87" s="9"/>
      <c r="G87" s="25"/>
      <c r="H87" s="9"/>
    </row>
    <row r="88" spans="1:9" ht="16.5" x14ac:dyDescent="0.3">
      <c r="A88" s="77"/>
      <c r="B88" s="9"/>
      <c r="C88" s="9"/>
      <c r="D88" s="9"/>
      <c r="E88" s="9"/>
      <c r="F88" s="9"/>
      <c r="G88" s="9"/>
      <c r="H88" s="9"/>
    </row>
    <row r="89" spans="1:9" ht="16.5" x14ac:dyDescent="0.3">
      <c r="A89" s="78"/>
      <c r="B89" s="61"/>
      <c r="C89" s="61"/>
      <c r="D89" s="61"/>
      <c r="E89" s="61"/>
      <c r="F89" s="9"/>
      <c r="G89" s="25"/>
      <c r="H89" s="9"/>
    </row>
    <row r="90" spans="1:9" ht="16.5" x14ac:dyDescent="0.3">
      <c r="A90" s="79"/>
      <c r="B90" s="80"/>
      <c r="C90" s="61"/>
      <c r="D90" s="61"/>
      <c r="E90" s="61"/>
      <c r="F90" s="9"/>
      <c r="G90" s="25"/>
      <c r="H90" s="9"/>
    </row>
    <row r="91" spans="1:9" ht="16.5" x14ac:dyDescent="0.3">
      <c r="A91" s="79"/>
      <c r="B91" s="80"/>
      <c r="C91" s="61"/>
      <c r="D91" s="61"/>
      <c r="E91" s="61"/>
      <c r="F91" s="9"/>
      <c r="G91" s="25"/>
      <c r="H91" s="9"/>
    </row>
    <row r="92" spans="1:9" s="3" customFormat="1" ht="15.75" x14ac:dyDescent="0.25">
      <c r="A92" s="78"/>
      <c r="B92" s="61"/>
      <c r="C92" s="61"/>
      <c r="D92" s="61"/>
      <c r="E92" s="61"/>
      <c r="F92" s="81"/>
      <c r="G92" s="82"/>
      <c r="H92" s="81"/>
    </row>
    <row r="93" spans="1:9" ht="16.5" x14ac:dyDescent="0.3">
      <c r="A93" s="79"/>
      <c r="B93" s="80"/>
      <c r="C93" s="80"/>
      <c r="D93" s="80"/>
      <c r="E93" s="80"/>
      <c r="F93" s="9"/>
      <c r="G93" s="25"/>
      <c r="H93" s="9"/>
    </row>
    <row r="94" spans="1:9" s="3" customFormat="1" ht="15.75" x14ac:dyDescent="0.25">
      <c r="A94" s="78"/>
      <c r="B94" s="61"/>
      <c r="C94" s="61"/>
      <c r="D94" s="61"/>
      <c r="E94" s="61"/>
      <c r="F94" s="81"/>
      <c r="G94" s="82"/>
      <c r="H94" s="81"/>
    </row>
    <row r="95" spans="1:9" ht="16.5" x14ac:dyDescent="0.3">
      <c r="A95" s="78"/>
      <c r="B95" s="61"/>
      <c r="C95" s="61"/>
      <c r="D95" s="61"/>
      <c r="E95" s="61"/>
      <c r="F95" s="9"/>
      <c r="G95" s="25"/>
      <c r="H95" s="9"/>
    </row>
    <row r="96" spans="1:9" ht="16.5" x14ac:dyDescent="0.3">
      <c r="A96" s="83"/>
      <c r="B96" s="61"/>
      <c r="C96" s="61"/>
      <c r="D96" s="61"/>
      <c r="E96" s="61"/>
      <c r="F96" s="9"/>
      <c r="G96" s="25"/>
      <c r="H96" s="9"/>
    </row>
    <row r="97" spans="1:8" ht="15.75" x14ac:dyDescent="0.3">
      <c r="A97" s="9"/>
      <c r="B97" s="9"/>
      <c r="C97" s="9"/>
      <c r="D97" s="9"/>
      <c r="E97" s="9"/>
      <c r="F97" s="9"/>
      <c r="G97" s="9"/>
      <c r="H97" s="9"/>
    </row>
    <row r="98" spans="1:8" ht="15.75" x14ac:dyDescent="0.3">
      <c r="A98" s="9"/>
      <c r="B98" s="9"/>
      <c r="C98" s="9"/>
      <c r="D98" s="9"/>
      <c r="E98" s="9"/>
      <c r="F98" s="9"/>
      <c r="G98" s="9"/>
      <c r="H98" s="9"/>
    </row>
    <row r="99" spans="1:8" ht="15.75" x14ac:dyDescent="0.3">
      <c r="A99" s="9"/>
      <c r="B99" s="9"/>
      <c r="C99" s="9"/>
      <c r="D99" s="9"/>
      <c r="E99" s="9"/>
      <c r="F99" s="9"/>
      <c r="G99" s="9"/>
      <c r="H99" s="9"/>
    </row>
    <row r="100" spans="1:8" ht="15.75" x14ac:dyDescent="0.3">
      <c r="A100" s="9"/>
      <c r="B100" s="9"/>
      <c r="C100" s="9"/>
      <c r="D100" s="9"/>
      <c r="E100" s="9"/>
      <c r="F100" s="9"/>
      <c r="G100" s="9"/>
      <c r="H100" s="9"/>
    </row>
    <row r="101" spans="1:8" ht="15.75" x14ac:dyDescent="0.3">
      <c r="A101" s="9"/>
      <c r="B101" s="9"/>
      <c r="C101" s="9"/>
      <c r="D101" s="9"/>
      <c r="E101" s="9"/>
      <c r="F101" s="9"/>
      <c r="G101" s="9"/>
      <c r="H101" s="9"/>
    </row>
    <row r="102" spans="1:8" ht="15.75" x14ac:dyDescent="0.3">
      <c r="A102" s="9"/>
      <c r="B102" s="9"/>
      <c r="C102" s="9"/>
      <c r="D102" s="9"/>
      <c r="E102" s="9"/>
      <c r="F102" s="9"/>
      <c r="G102" s="9"/>
      <c r="H102" s="9"/>
    </row>
    <row r="103" spans="1:8" ht="15.75" x14ac:dyDescent="0.3">
      <c r="A103" s="9"/>
      <c r="B103" s="9"/>
      <c r="C103" s="9"/>
      <c r="D103" s="9"/>
      <c r="E103" s="9"/>
      <c r="F103" s="9"/>
      <c r="G103" s="9"/>
      <c r="H103" s="9"/>
    </row>
    <row r="104" spans="1:8" ht="15.75" x14ac:dyDescent="0.3">
      <c r="A104" s="9"/>
      <c r="B104" s="9"/>
      <c r="C104" s="9"/>
      <c r="D104" s="9"/>
      <c r="E104" s="9"/>
      <c r="F104" s="9"/>
      <c r="G104" s="9"/>
      <c r="H104" s="9"/>
    </row>
    <row r="105" spans="1:8" ht="15.75" x14ac:dyDescent="0.3">
      <c r="A105" s="9"/>
      <c r="B105" s="9"/>
      <c r="C105" s="9"/>
      <c r="D105" s="9"/>
      <c r="E105" s="9"/>
      <c r="F105" s="9"/>
      <c r="G105" s="9"/>
      <c r="H105" s="9"/>
    </row>
    <row r="106" spans="1:8" ht="15.75" x14ac:dyDescent="0.3">
      <c r="A106" s="9"/>
      <c r="B106" s="9"/>
      <c r="C106" s="9"/>
      <c r="D106" s="9"/>
      <c r="E106" s="9"/>
      <c r="F106" s="9"/>
      <c r="G106" s="9"/>
      <c r="H106" s="9"/>
    </row>
    <row r="107" spans="1:8" ht="15.75" x14ac:dyDescent="0.3">
      <c r="A107" s="9"/>
      <c r="B107" s="9"/>
      <c r="C107" s="9"/>
      <c r="D107" s="9"/>
      <c r="E107" s="9"/>
      <c r="F107" s="9"/>
      <c r="G107" s="9"/>
      <c r="H107" s="9"/>
    </row>
    <row r="108" spans="1:8" ht="15.75" x14ac:dyDescent="0.3">
      <c r="A108" s="9"/>
      <c r="B108" s="9"/>
      <c r="C108" s="9"/>
      <c r="D108" s="9"/>
      <c r="E108" s="9"/>
      <c r="F108" s="9"/>
      <c r="G108" s="9"/>
      <c r="H108" s="9"/>
    </row>
    <row r="109" spans="1:8" ht="15.75" x14ac:dyDescent="0.3">
      <c r="A109" s="9"/>
      <c r="B109" s="9"/>
      <c r="C109" s="9"/>
      <c r="D109" s="9"/>
      <c r="E109" s="9"/>
      <c r="F109" s="9"/>
      <c r="G109" s="9"/>
      <c r="H109" s="9"/>
    </row>
    <row r="110" spans="1:8" ht="15.75" x14ac:dyDescent="0.3">
      <c r="A110" s="9"/>
      <c r="B110" s="9"/>
      <c r="C110" s="9"/>
      <c r="D110" s="9"/>
      <c r="E110" s="9"/>
      <c r="F110" s="9"/>
      <c r="G110" s="9"/>
      <c r="H110" s="9"/>
    </row>
    <row r="111" spans="1:8" ht="15.75" x14ac:dyDescent="0.3">
      <c r="A111" s="9"/>
      <c r="B111" s="9"/>
      <c r="C111" s="9"/>
      <c r="D111" s="9"/>
      <c r="E111" s="9"/>
      <c r="F111" s="9"/>
      <c r="G111" s="9"/>
      <c r="H111" s="9"/>
    </row>
    <row r="112" spans="1:8" ht="15.75" x14ac:dyDescent="0.3">
      <c r="A112" s="9"/>
      <c r="B112" s="9"/>
      <c r="C112" s="9"/>
      <c r="D112" s="9"/>
      <c r="E112" s="9"/>
      <c r="F112" s="9"/>
      <c r="G112" s="9"/>
      <c r="H112" s="9"/>
    </row>
    <row r="113" spans="1:8" ht="15.75" x14ac:dyDescent="0.3">
      <c r="A113" s="9"/>
      <c r="B113" s="9"/>
      <c r="C113" s="9"/>
      <c r="D113" s="9"/>
      <c r="E113" s="9"/>
      <c r="F113" s="9"/>
      <c r="G113" s="9"/>
      <c r="H113" s="9"/>
    </row>
    <row r="114" spans="1:8" ht="15.75" x14ac:dyDescent="0.3">
      <c r="A114" s="9"/>
      <c r="B114" s="9"/>
      <c r="C114" s="9"/>
      <c r="D114" s="9"/>
      <c r="E114" s="9"/>
      <c r="F114" s="9"/>
      <c r="G114" s="9"/>
      <c r="H114" s="9"/>
    </row>
    <row r="115" spans="1:8" ht="15.75" x14ac:dyDescent="0.3">
      <c r="A115" s="9"/>
      <c r="B115" s="9"/>
      <c r="C115" s="9"/>
      <c r="D115" s="9"/>
      <c r="E115" s="9"/>
      <c r="F115" s="9"/>
      <c r="G115" s="9"/>
      <c r="H115" s="9"/>
    </row>
    <row r="116" spans="1:8" ht="15.75" x14ac:dyDescent="0.3">
      <c r="A116" s="9"/>
      <c r="B116" s="9"/>
      <c r="C116" s="9"/>
      <c r="D116" s="9"/>
      <c r="E116" s="9"/>
      <c r="F116" s="9"/>
      <c r="G116" s="9"/>
      <c r="H116" s="9"/>
    </row>
    <row r="117" spans="1:8" ht="15.75" x14ac:dyDescent="0.3">
      <c r="A117" s="9"/>
      <c r="B117" s="9"/>
      <c r="C117" s="9"/>
      <c r="D117" s="9"/>
      <c r="E117" s="9"/>
      <c r="F117" s="9"/>
      <c r="G117" s="9"/>
      <c r="H117" s="9"/>
    </row>
    <row r="118" spans="1:8" ht="15.75" x14ac:dyDescent="0.3">
      <c r="A118" s="9"/>
      <c r="B118" s="9"/>
      <c r="C118" s="9"/>
      <c r="D118" s="9"/>
      <c r="E118" s="9"/>
      <c r="F118" s="9"/>
      <c r="G118" s="9"/>
      <c r="H118" s="9"/>
    </row>
    <row r="119" spans="1:8" ht="15.75" x14ac:dyDescent="0.3">
      <c r="A119" s="9"/>
      <c r="B119" s="9"/>
      <c r="C119" s="9"/>
      <c r="D119" s="9"/>
      <c r="E119" s="9"/>
      <c r="F119" s="9"/>
      <c r="G119" s="9"/>
      <c r="H119" s="9"/>
    </row>
    <row r="120" spans="1:8" ht="15.75" x14ac:dyDescent="0.3">
      <c r="A120" s="9"/>
      <c r="B120" s="9"/>
      <c r="C120" s="9"/>
      <c r="D120" s="9"/>
      <c r="E120" s="9"/>
      <c r="F120" s="9"/>
      <c r="G120" s="9"/>
      <c r="H120" s="9"/>
    </row>
    <row r="121" spans="1:8" ht="15.75" x14ac:dyDescent="0.3">
      <c r="A121" s="9"/>
      <c r="B121" s="9"/>
      <c r="C121" s="9"/>
      <c r="D121" s="9"/>
      <c r="E121" s="9"/>
      <c r="F121" s="9"/>
      <c r="G121" s="9"/>
      <c r="H121" s="9"/>
    </row>
    <row r="122" spans="1:8" ht="15.75" x14ac:dyDescent="0.3">
      <c r="A122" s="9"/>
      <c r="B122" s="9"/>
      <c r="C122" s="9"/>
      <c r="D122" s="9"/>
      <c r="E122" s="9"/>
      <c r="F122" s="9"/>
      <c r="G122" s="9"/>
      <c r="H122" s="9"/>
    </row>
    <row r="123" spans="1:8" ht="15.75" x14ac:dyDescent="0.3">
      <c r="A123" s="9"/>
      <c r="B123" s="9"/>
      <c r="C123" s="9"/>
      <c r="D123" s="9"/>
      <c r="E123" s="9"/>
      <c r="F123" s="9"/>
      <c r="G123" s="9"/>
      <c r="H123" s="9"/>
    </row>
    <row r="124" spans="1:8" ht="15.75" x14ac:dyDescent="0.3">
      <c r="A124" s="9"/>
      <c r="B124" s="9"/>
      <c r="C124" s="9"/>
      <c r="D124" s="9"/>
      <c r="E124" s="9"/>
      <c r="F124" s="9"/>
      <c r="G124" s="9"/>
      <c r="H124" s="9"/>
    </row>
    <row r="125" spans="1:8" ht="15.75" x14ac:dyDescent="0.3">
      <c r="A125" s="9"/>
      <c r="B125" s="9"/>
      <c r="C125" s="9"/>
      <c r="D125" s="9"/>
      <c r="E125" s="9"/>
      <c r="F125" s="9"/>
      <c r="G125" s="9"/>
      <c r="H125" s="9"/>
    </row>
    <row r="126" spans="1:8" ht="15.75" x14ac:dyDescent="0.3">
      <c r="A126" s="9"/>
      <c r="B126" s="9"/>
      <c r="C126" s="9"/>
      <c r="D126" s="9"/>
      <c r="E126" s="9"/>
      <c r="F126" s="9"/>
      <c r="G126" s="9"/>
      <c r="H126" s="9"/>
    </row>
    <row r="127" spans="1:8" ht="15.75" x14ac:dyDescent="0.3">
      <c r="A127" s="9"/>
      <c r="B127" s="9"/>
      <c r="C127" s="9"/>
      <c r="D127" s="9"/>
      <c r="E127" s="9"/>
      <c r="F127" s="9"/>
      <c r="G127" s="9"/>
      <c r="H127" s="9"/>
    </row>
    <row r="128" spans="1:8" ht="15.75" x14ac:dyDescent="0.3">
      <c r="A128" s="9"/>
      <c r="B128" s="9"/>
      <c r="C128" s="9"/>
      <c r="D128" s="9"/>
      <c r="E128" s="9"/>
      <c r="F128" s="9"/>
      <c r="G128" s="9"/>
      <c r="H128" s="9"/>
    </row>
    <row r="129" spans="1:8" ht="15.75" x14ac:dyDescent="0.3">
      <c r="A129" s="9"/>
      <c r="B129" s="9"/>
      <c r="C129" s="9"/>
      <c r="D129" s="9"/>
      <c r="E129" s="9"/>
      <c r="F129" s="9"/>
      <c r="G129" s="9"/>
      <c r="H129" s="9"/>
    </row>
    <row r="130" spans="1:8" ht="15.75" x14ac:dyDescent="0.3">
      <c r="A130" s="9"/>
      <c r="B130" s="9"/>
      <c r="C130" s="9"/>
      <c r="D130" s="9"/>
      <c r="E130" s="9"/>
      <c r="F130" s="9"/>
      <c r="G130" s="9"/>
      <c r="H130" s="9"/>
    </row>
    <row r="131" spans="1:8" ht="15.75" x14ac:dyDescent="0.3">
      <c r="A131" s="9"/>
      <c r="B131" s="9"/>
      <c r="C131" s="9"/>
      <c r="D131" s="9"/>
      <c r="E131" s="9"/>
      <c r="F131" s="9"/>
      <c r="G131" s="9"/>
      <c r="H131" s="9"/>
    </row>
    <row r="132" spans="1:8" ht="15.75" x14ac:dyDescent="0.3">
      <c r="A132" s="9"/>
      <c r="B132" s="9"/>
      <c r="C132" s="9"/>
      <c r="D132" s="9"/>
      <c r="E132" s="9"/>
      <c r="F132" s="9"/>
      <c r="G132" s="9"/>
      <c r="H132" s="9"/>
    </row>
  </sheetData>
  <mergeCells count="5"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17.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konyveles</cp:lastModifiedBy>
  <dcterms:created xsi:type="dcterms:W3CDTF">2018-02-27T12:45:21Z</dcterms:created>
  <dcterms:modified xsi:type="dcterms:W3CDTF">2018-02-27T13:21:39Z</dcterms:modified>
</cp:coreProperties>
</file>