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!!!Sharing!!!\Zsuzsa\Testületi ülések\JKV 2020\Pécsely 2020 09 25 soron következő\"/>
    </mc:Choice>
  </mc:AlternateContent>
  <xr:revisionPtr revIDLastSave="0" documentId="8_{0E3E0253-7AC3-494C-9F16-2E9D8B178B7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.sz.tábla" sheetId="42" r:id="rId1"/>
    <sheet name="2.sz.tábla" sheetId="41" r:id="rId2"/>
    <sheet name="2a. tábla" sheetId="82" r:id="rId3"/>
    <sheet name="3.tábla" sheetId="40" r:id="rId4"/>
    <sheet name="4. sz. tábla" sheetId="49" r:id="rId5"/>
    <sheet name="5.sz.tábla " sheetId="70" r:id="rId6"/>
    <sheet name="6. sz. tábla " sheetId="51" r:id="rId7"/>
    <sheet name="7. sz. tábla" sheetId="62" r:id="rId8"/>
    <sheet name="8. sz. tábla " sheetId="21" r:id="rId9"/>
  </sheets>
  <externalReferences>
    <externalReference r:id="rId10"/>
  </externalReferences>
  <definedNames>
    <definedName name="_xlnm.Print_Area" localSheetId="0">'1.sz.tábla'!$A$3:$E$39</definedName>
    <definedName name="_xlnm.Print_Area" localSheetId="1">'2.sz.tábla'!$A$1:$E$97</definedName>
    <definedName name="_xlnm.Print_Area" localSheetId="2">'2a. tábla'!$A$1:$H$50</definedName>
    <definedName name="_xlnm.Print_Area" localSheetId="3">'3.tábla'!$A$1:$E$50</definedName>
    <definedName name="_xlnm.Print_Area" localSheetId="4">'4. sz. tábla'!$A$1:$E$22</definedName>
    <definedName name="_xlnm.Print_Area" localSheetId="5">'5.sz.tábla '!$A$1:$E$31</definedName>
    <definedName name="_xlnm.Print_Area" localSheetId="6">'6. sz. tábla '!$A$1:$J$61</definedName>
    <definedName name="_xlnm.Print_Area" localSheetId="7">'7. sz. tábla'!$A$2:$J$90</definedName>
    <definedName name="_xlnm.Print_Area" localSheetId="8">'8. sz. tábla '!$A$1:$N$49</definedName>
    <definedName name="onev">[1]kod!$BT$34:$BT$3186</definedName>
  </definedNames>
  <calcPr calcId="191029"/>
</workbook>
</file>

<file path=xl/calcChain.xml><?xml version="1.0" encoding="utf-8"?>
<calcChain xmlns="http://schemas.openxmlformats.org/spreadsheetml/2006/main">
  <c r="K32" i="21" l="1"/>
  <c r="H7" i="21"/>
  <c r="G25" i="21"/>
  <c r="C28" i="21"/>
  <c r="B32" i="21"/>
  <c r="B33" i="21" s="1"/>
  <c r="B28" i="21"/>
  <c r="D32" i="42" l="1"/>
  <c r="E17" i="49"/>
  <c r="D11" i="49"/>
  <c r="O26" i="21"/>
  <c r="I80" i="62"/>
  <c r="I78" i="62"/>
  <c r="D89" i="62"/>
  <c r="D86" i="62"/>
  <c r="D80" i="62"/>
  <c r="D78" i="62"/>
  <c r="I56" i="62"/>
  <c r="I59" i="62" s="1"/>
  <c r="I62" i="62" s="1"/>
  <c r="D59" i="62"/>
  <c r="D47" i="62"/>
  <c r="D49" i="62" s="1"/>
  <c r="I16" i="62"/>
  <c r="I13" i="62"/>
  <c r="D62" i="62"/>
  <c r="I6" i="62"/>
  <c r="I35" i="62" s="1"/>
  <c r="D6" i="62"/>
  <c r="D35" i="62" s="1"/>
  <c r="D60" i="51"/>
  <c r="D57" i="51"/>
  <c r="D33" i="51"/>
  <c r="D24" i="62" s="1"/>
  <c r="D43" i="51"/>
  <c r="I12" i="51"/>
  <c r="D25" i="51"/>
  <c r="D21" i="51" s="1"/>
  <c r="D59" i="51" s="1"/>
  <c r="D58" i="51" s="1"/>
  <c r="D24" i="51"/>
  <c r="D6" i="51"/>
  <c r="I6" i="51" s="1"/>
  <c r="I50" i="51" s="1"/>
  <c r="D12" i="70"/>
  <c r="D15" i="70" s="1"/>
  <c r="D18" i="41"/>
  <c r="G33" i="82"/>
  <c r="E14" i="70"/>
  <c r="E32" i="41"/>
  <c r="I66" i="62" l="1"/>
  <c r="D66" i="62"/>
  <c r="D30" i="51"/>
  <c r="D50" i="51"/>
  <c r="D63" i="62"/>
  <c r="E22" i="41"/>
  <c r="E12" i="42"/>
  <c r="E93" i="41"/>
  <c r="E81" i="41"/>
  <c r="E57" i="51" s="1"/>
  <c r="D82" i="41"/>
  <c r="D94" i="41" s="1"/>
  <c r="D80" i="41"/>
  <c r="D56" i="51" s="1"/>
  <c r="D55" i="51" s="1"/>
  <c r="D79" i="41"/>
  <c r="E51" i="41"/>
  <c r="E52" i="41"/>
  <c r="E53" i="41"/>
  <c r="E56" i="41"/>
  <c r="E57" i="41"/>
  <c r="E50" i="41"/>
  <c r="E36" i="41"/>
  <c r="E37" i="41"/>
  <c r="E38" i="41"/>
  <c r="E41" i="41"/>
  <c r="E42" i="41"/>
  <c r="E44" i="41"/>
  <c r="E45" i="41"/>
  <c r="E46" i="41"/>
  <c r="E47" i="41"/>
  <c r="D61" i="41"/>
  <c r="D48" i="41"/>
  <c r="D43" i="41"/>
  <c r="D40" i="41"/>
  <c r="D35" i="41"/>
  <c r="E23" i="41"/>
  <c r="E20" i="41"/>
  <c r="E21" i="41"/>
  <c r="E19" i="41"/>
  <c r="D23" i="41"/>
  <c r="D52" i="51" s="1"/>
  <c r="D44" i="40"/>
  <c r="E8" i="41"/>
  <c r="H34" i="82"/>
  <c r="G43" i="82"/>
  <c r="H43" i="82" s="1"/>
  <c r="G34" i="82"/>
  <c r="D20" i="51" l="1"/>
  <c r="D19" i="51" s="1"/>
  <c r="O18" i="21"/>
  <c r="D39" i="41"/>
  <c r="D34" i="41"/>
  <c r="D24" i="40"/>
  <c r="E24" i="40" s="1"/>
  <c r="D25" i="40"/>
  <c r="E25" i="40" s="1"/>
  <c r="E34" i="40"/>
  <c r="E33" i="40"/>
  <c r="E32" i="40"/>
  <c r="E31" i="40"/>
  <c r="E30" i="40"/>
  <c r="E29" i="40"/>
  <c r="E28" i="40"/>
  <c r="E27" i="40"/>
  <c r="E18" i="40"/>
  <c r="E19" i="40"/>
  <c r="E20" i="40"/>
  <c r="E21" i="40"/>
  <c r="E22" i="40"/>
  <c r="E23" i="40"/>
  <c r="E26" i="40"/>
  <c r="E17" i="40"/>
  <c r="E16" i="40"/>
  <c r="E15" i="40"/>
  <c r="E14" i="40"/>
  <c r="D9" i="42" l="1"/>
  <c r="D37" i="42"/>
  <c r="D31" i="42"/>
  <c r="D29" i="42"/>
  <c r="O31" i="21" s="1"/>
  <c r="D27" i="42"/>
  <c r="D26" i="42"/>
  <c r="D17" i="42"/>
  <c r="O17" i="21" s="1"/>
  <c r="D16" i="42"/>
  <c r="D12" i="42"/>
  <c r="D10" i="51" s="1"/>
  <c r="D11" i="62" s="1"/>
  <c r="D11" i="42"/>
  <c r="D32" i="51" s="1"/>
  <c r="D23" i="62" s="1"/>
  <c r="D10" i="42"/>
  <c r="D8" i="42"/>
  <c r="D31" i="51" s="1"/>
  <c r="H36" i="82"/>
  <c r="H33" i="82"/>
  <c r="H28" i="82"/>
  <c r="H26" i="82"/>
  <c r="H25" i="82"/>
  <c r="H23" i="82"/>
  <c r="H22" i="82"/>
  <c r="H20" i="82"/>
  <c r="H19" i="82"/>
  <c r="H11" i="82"/>
  <c r="H12" i="82"/>
  <c r="H13" i="82"/>
  <c r="H14" i="82"/>
  <c r="H15" i="82"/>
  <c r="H16" i="82"/>
  <c r="H17" i="82"/>
  <c r="H10" i="82"/>
  <c r="H7" i="82"/>
  <c r="G42" i="82"/>
  <c r="G35" i="82"/>
  <c r="G32" i="82" s="1"/>
  <c r="G24" i="82"/>
  <c r="G21" i="82"/>
  <c r="G18" i="82"/>
  <c r="G9" i="82"/>
  <c r="G6" i="82"/>
  <c r="E12" i="40"/>
  <c r="E9" i="40"/>
  <c r="E47" i="40"/>
  <c r="E44" i="40"/>
  <c r="D48" i="40"/>
  <c r="E39" i="40"/>
  <c r="D38" i="40"/>
  <c r="D13" i="40"/>
  <c r="D10" i="40"/>
  <c r="D7" i="40"/>
  <c r="E13" i="49"/>
  <c r="E14" i="49"/>
  <c r="E16" i="49"/>
  <c r="E12" i="49"/>
  <c r="E7" i="49"/>
  <c r="E8" i="49"/>
  <c r="E9" i="49"/>
  <c r="E10" i="49"/>
  <c r="E6" i="49"/>
  <c r="D5" i="49"/>
  <c r="E30" i="70"/>
  <c r="E23" i="70"/>
  <c r="E19" i="70"/>
  <c r="E18" i="70"/>
  <c r="E6" i="70"/>
  <c r="D31" i="70"/>
  <c r="D22" i="70"/>
  <c r="I36" i="51" s="1"/>
  <c r="I34" i="51" s="1"/>
  <c r="D20" i="70"/>
  <c r="D28" i="42" s="1"/>
  <c r="I33" i="51" l="1"/>
  <c r="I24" i="62" s="1"/>
  <c r="O30" i="21"/>
  <c r="I8" i="51"/>
  <c r="I9" i="62" s="1"/>
  <c r="O21" i="21"/>
  <c r="O8" i="21"/>
  <c r="D9" i="51"/>
  <c r="D25" i="70"/>
  <c r="I7" i="51"/>
  <c r="I8" i="62" s="1"/>
  <c r="O20" i="21"/>
  <c r="I16" i="51"/>
  <c r="I17" i="62" s="1"/>
  <c r="O27" i="21"/>
  <c r="O23" i="21"/>
  <c r="I10" i="51"/>
  <c r="I11" i="62" s="1"/>
  <c r="O29" i="21"/>
  <c r="I31" i="51"/>
  <c r="D38" i="42"/>
  <c r="I19" i="62" s="1"/>
  <c r="O34" i="21"/>
  <c r="I20" i="51"/>
  <c r="I19" i="51" s="1"/>
  <c r="I56" i="51" s="1"/>
  <c r="I55" i="51" s="1"/>
  <c r="I13" i="51"/>
  <c r="O25" i="21"/>
  <c r="I14" i="62"/>
  <c r="I9" i="51"/>
  <c r="I10" i="62" s="1"/>
  <c r="O22" i="21"/>
  <c r="G5" i="82"/>
  <c r="D22" i="62"/>
  <c r="D29" i="62" s="1"/>
  <c r="D31" i="62" s="1"/>
  <c r="D39" i="51"/>
  <c r="O9" i="21"/>
  <c r="D8" i="51"/>
  <c r="D9" i="62" s="1"/>
  <c r="I44" i="62"/>
  <c r="I47" i="62" s="1"/>
  <c r="I49" i="62" s="1"/>
  <c r="I14" i="51"/>
  <c r="O24" i="21"/>
  <c r="D9" i="41"/>
  <c r="D25" i="42"/>
  <c r="O32" i="21" s="1"/>
  <c r="D22" i="49"/>
  <c r="D37" i="40"/>
  <c r="D40" i="40" s="1"/>
  <c r="D18" i="42"/>
  <c r="D19" i="62" s="1"/>
  <c r="D10" i="41"/>
  <c r="E9" i="70"/>
  <c r="E10" i="70"/>
  <c r="E11" i="70"/>
  <c r="E12" i="70"/>
  <c r="E13" i="70"/>
  <c r="E8" i="70"/>
  <c r="D3" i="70"/>
  <c r="D4" i="49"/>
  <c r="D5" i="40"/>
  <c r="D4" i="41"/>
  <c r="D46" i="51" l="1"/>
  <c r="I22" i="62"/>
  <c r="I29" i="62" s="1"/>
  <c r="I31" i="62" s="1"/>
  <c r="I39" i="51"/>
  <c r="G4" i="82"/>
  <c r="D7" i="41"/>
  <c r="D10" i="62"/>
  <c r="I18" i="62"/>
  <c r="I20" i="62" s="1"/>
  <c r="I11" i="51"/>
  <c r="I17" i="51" s="1"/>
  <c r="I63" i="62"/>
  <c r="I90" i="62"/>
  <c r="D50" i="40"/>
  <c r="D6" i="41"/>
  <c r="D33" i="41"/>
  <c r="D77" i="41"/>
  <c r="M21" i="21"/>
  <c r="M20" i="21"/>
  <c r="J8" i="21"/>
  <c r="I52" i="51" l="1"/>
  <c r="I46" i="51"/>
  <c r="I32" i="62"/>
  <c r="G50" i="82"/>
  <c r="I40" i="51"/>
  <c r="I51" i="51"/>
  <c r="I53" i="51" s="1"/>
  <c r="I26" i="51"/>
  <c r="D23" i="42"/>
  <c r="D22" i="42" s="1"/>
  <c r="D35" i="42" s="1"/>
  <c r="D5" i="41"/>
  <c r="C32" i="42"/>
  <c r="E32" i="42" s="1"/>
  <c r="C18" i="41"/>
  <c r="E18" i="41" s="1"/>
  <c r="F9" i="82"/>
  <c r="H9" i="82" s="1"/>
  <c r="F18" i="82"/>
  <c r="H18" i="82" s="1"/>
  <c r="G51" i="82" l="1"/>
  <c r="D39" i="42"/>
  <c r="O35" i="21" s="1"/>
  <c r="O33" i="21"/>
  <c r="I61" i="51"/>
  <c r="D7" i="42"/>
  <c r="D76" i="41"/>
  <c r="D95" i="41" s="1"/>
  <c r="C11" i="49"/>
  <c r="C15" i="70"/>
  <c r="E15" i="70" s="1"/>
  <c r="D14" i="42" l="1"/>
  <c r="D7" i="51"/>
  <c r="O7" i="21"/>
  <c r="E38" i="40"/>
  <c r="E11" i="49"/>
  <c r="C80" i="41"/>
  <c r="E80" i="41" s="1"/>
  <c r="E56" i="51" s="1"/>
  <c r="E55" i="51" s="1"/>
  <c r="D8" i="62" l="1"/>
  <c r="D18" i="62" s="1"/>
  <c r="D20" i="62" s="1"/>
  <c r="D17" i="51"/>
  <c r="D19" i="42"/>
  <c r="O16" i="21"/>
  <c r="C11" i="40"/>
  <c r="E11" i="40" s="1"/>
  <c r="C8" i="40"/>
  <c r="E8" i="40" s="1"/>
  <c r="O19" i="21" l="1"/>
  <c r="D41" i="42"/>
  <c r="D51" i="51"/>
  <c r="D53" i="51" s="1"/>
  <c r="D26" i="51"/>
  <c r="D18" i="51"/>
  <c r="D32" i="62"/>
  <c r="D90" i="62"/>
  <c r="D91" i="62" s="1"/>
  <c r="E8" i="42"/>
  <c r="D61" i="51" l="1"/>
  <c r="I54" i="51"/>
  <c r="E11" i="41"/>
  <c r="E13" i="42" s="1"/>
  <c r="E12" i="41"/>
  <c r="C48" i="41"/>
  <c r="E48" i="41" s="1"/>
  <c r="E10" i="42" s="1"/>
  <c r="B15" i="70"/>
  <c r="F6" i="82"/>
  <c r="F21" i="82"/>
  <c r="H21" i="82" s="1"/>
  <c r="F24" i="82"/>
  <c r="H24" i="82" s="1"/>
  <c r="F35" i="82"/>
  <c r="H35" i="82" s="1"/>
  <c r="F37" i="82"/>
  <c r="F42" i="82"/>
  <c r="B48" i="41"/>
  <c r="B18" i="41"/>
  <c r="C10" i="41" l="1"/>
  <c r="E10" i="41" s="1"/>
  <c r="H42" i="82"/>
  <c r="F5" i="82"/>
  <c r="H6" i="82"/>
  <c r="F32" i="82"/>
  <c r="H32" i="82" s="1"/>
  <c r="N30" i="21"/>
  <c r="D28" i="21"/>
  <c r="H5" i="82" l="1"/>
  <c r="F4" i="82"/>
  <c r="H4" i="82" s="1"/>
  <c r="C9" i="41"/>
  <c r="E9" i="41" s="1"/>
  <c r="C7" i="41"/>
  <c r="E7" i="41" s="1"/>
  <c r="B6" i="21"/>
  <c r="F50" i="82" l="1"/>
  <c r="B34" i="21"/>
  <c r="F51" i="82" l="1"/>
  <c r="H50" i="82"/>
  <c r="N6" i="21"/>
  <c r="C13" i="40" l="1"/>
  <c r="E13" i="40" s="1"/>
  <c r="C10" i="40"/>
  <c r="E10" i="40" s="1"/>
  <c r="C7" i="40"/>
  <c r="E7" i="40" s="1"/>
  <c r="B13" i="40"/>
  <c r="B10" i="40"/>
  <c r="B7" i="40"/>
  <c r="C31" i="42"/>
  <c r="E31" i="42" s="1"/>
  <c r="C20" i="70"/>
  <c r="E20" i="70" s="1"/>
  <c r="C40" i="41" l="1"/>
  <c r="E40" i="41" s="1"/>
  <c r="C23" i="41"/>
  <c r="C52" i="51" s="1"/>
  <c r="E18" i="82" l="1"/>
  <c r="E9" i="82" l="1"/>
  <c r="E6" i="82"/>
  <c r="H6" i="62"/>
  <c r="J6" i="62"/>
  <c r="G6" i="62"/>
  <c r="C6" i="62"/>
  <c r="E6" i="62"/>
  <c r="B6" i="62"/>
  <c r="C6" i="51"/>
  <c r="H6" i="51" s="1"/>
  <c r="E6" i="51"/>
  <c r="J6" i="51" s="1"/>
  <c r="B6" i="51"/>
  <c r="G6" i="51" s="1"/>
  <c r="C3" i="70"/>
  <c r="E3" i="70"/>
  <c r="B3" i="70"/>
  <c r="C4" i="49"/>
  <c r="E4" i="49"/>
  <c r="B4" i="49"/>
  <c r="C5" i="40"/>
  <c r="E5" i="40"/>
  <c r="B5" i="40"/>
  <c r="C4" i="41"/>
  <c r="E4" i="41"/>
  <c r="B4" i="41"/>
  <c r="E5" i="82" l="1"/>
  <c r="E4" i="82" s="1"/>
  <c r="E77" i="41"/>
  <c r="E33" i="41"/>
  <c r="C77" i="41"/>
  <c r="C33" i="41"/>
  <c r="B33" i="41"/>
  <c r="B77" i="41"/>
  <c r="N18" i="21"/>
  <c r="B7" i="41" l="1"/>
  <c r="N17" i="21"/>
  <c r="N9" i="21"/>
  <c r="N7" i="21"/>
  <c r="E24" i="51" l="1"/>
  <c r="C6" i="41"/>
  <c r="E6" i="41" s="1"/>
  <c r="E5" i="41" s="1"/>
  <c r="C5" i="41" l="1"/>
  <c r="J8" i="51"/>
  <c r="J7" i="51"/>
  <c r="J9" i="51"/>
  <c r="E28" i="42"/>
  <c r="E29" i="42"/>
  <c r="E82" i="41"/>
  <c r="E17" i="42" s="1"/>
  <c r="E61" i="41" l="1"/>
  <c r="E48" i="40"/>
  <c r="O15" i="21" l="1"/>
  <c r="E11" i="42"/>
  <c r="J10" i="51"/>
  <c r="H9" i="51" l="1"/>
  <c r="H89" i="62"/>
  <c r="C86" i="62"/>
  <c r="C89" i="62" s="1"/>
  <c r="H78" i="62"/>
  <c r="H80" i="62" s="1"/>
  <c r="C78" i="62"/>
  <c r="C80" i="62" s="1"/>
  <c r="C66" i="62"/>
  <c r="H66" i="62"/>
  <c r="H56" i="62"/>
  <c r="H59" i="62" s="1"/>
  <c r="H62" i="62" s="1"/>
  <c r="C59" i="62"/>
  <c r="C62" i="62" s="1"/>
  <c r="C47" i="62"/>
  <c r="C49" i="62" s="1"/>
  <c r="H35" i="62"/>
  <c r="C35" i="62"/>
  <c r="H16" i="62"/>
  <c r="C63" i="62" l="1"/>
  <c r="C57" i="51"/>
  <c r="C43" i="51"/>
  <c r="C60" i="51" s="1"/>
  <c r="C33" i="51"/>
  <c r="C24" i="62" s="1"/>
  <c r="H50" i="51"/>
  <c r="J50" i="51"/>
  <c r="C50" i="51"/>
  <c r="C30" i="51"/>
  <c r="C24" i="51" l="1"/>
  <c r="H8" i="51" l="1"/>
  <c r="H7" i="51"/>
  <c r="C25" i="51"/>
  <c r="C21" i="51" s="1"/>
  <c r="E37" i="42"/>
  <c r="C31" i="70"/>
  <c r="E31" i="70" s="1"/>
  <c r="C22" i="70"/>
  <c r="H36" i="51" s="1"/>
  <c r="H34" i="51" s="1"/>
  <c r="E27" i="42"/>
  <c r="H12" i="51"/>
  <c r="H13" i="62" s="1"/>
  <c r="H9" i="62"/>
  <c r="H8" i="62"/>
  <c r="C82" i="41"/>
  <c r="C61" i="41"/>
  <c r="C10" i="42"/>
  <c r="C43" i="41"/>
  <c r="E43" i="41" s="1"/>
  <c r="C35" i="41"/>
  <c r="E35" i="41" s="1"/>
  <c r="C5" i="49"/>
  <c r="E5" i="49" s="1"/>
  <c r="E37" i="40" s="1"/>
  <c r="C48" i="40"/>
  <c r="H10" i="62"/>
  <c r="C37" i="42"/>
  <c r="C29" i="42"/>
  <c r="C28" i="42"/>
  <c r="C26" i="42"/>
  <c r="C12" i="42"/>
  <c r="C10" i="51" s="1"/>
  <c r="C8" i="42"/>
  <c r="C31" i="51" s="1"/>
  <c r="C9" i="51" l="1"/>
  <c r="C10" i="62" s="1"/>
  <c r="H33" i="51"/>
  <c r="H24" i="62" s="1"/>
  <c r="H20" i="51"/>
  <c r="H19" i="51" s="1"/>
  <c r="H56" i="51" s="1"/>
  <c r="H55" i="51" s="1"/>
  <c r="H13" i="51"/>
  <c r="C11" i="42"/>
  <c r="C32" i="51" s="1"/>
  <c r="C23" i="62" s="1"/>
  <c r="H10" i="51"/>
  <c r="H11" i="62" s="1"/>
  <c r="H16" i="51"/>
  <c r="H17" i="62" s="1"/>
  <c r="C38" i="40"/>
  <c r="H44" i="62"/>
  <c r="H47" i="62" s="1"/>
  <c r="H49" i="62" s="1"/>
  <c r="H63" i="62" s="1"/>
  <c r="C22" i="49"/>
  <c r="E22" i="49" s="1"/>
  <c r="C79" i="41"/>
  <c r="E79" i="41" s="1"/>
  <c r="C56" i="51"/>
  <c r="C55" i="51" s="1"/>
  <c r="C27" i="42"/>
  <c r="C25" i="42" s="1"/>
  <c r="C37" i="40"/>
  <c r="H14" i="62"/>
  <c r="C17" i="42"/>
  <c r="H14" i="51"/>
  <c r="C38" i="42"/>
  <c r="H19" i="62" s="1"/>
  <c r="C59" i="51"/>
  <c r="C58" i="51" s="1"/>
  <c r="C39" i="41"/>
  <c r="E39" i="41" s="1"/>
  <c r="E16" i="42" l="1"/>
  <c r="E18" i="42" s="1"/>
  <c r="E20" i="51"/>
  <c r="C39" i="51"/>
  <c r="C46" i="51" s="1"/>
  <c r="C40" i="40"/>
  <c r="C94" i="41"/>
  <c r="E94" i="41" s="1"/>
  <c r="C20" i="51"/>
  <c r="C19" i="51" s="1"/>
  <c r="H18" i="62"/>
  <c r="H20" i="62" s="1"/>
  <c r="C25" i="70"/>
  <c r="E25" i="70" s="1"/>
  <c r="H31" i="51"/>
  <c r="C22" i="62"/>
  <c r="C29" i="62" s="1"/>
  <c r="C31" i="62" s="1"/>
  <c r="C34" i="41"/>
  <c r="E34" i="41" s="1"/>
  <c r="E9" i="42" s="1"/>
  <c r="C11" i="62"/>
  <c r="C16" i="42"/>
  <c r="H11" i="51" l="1"/>
  <c r="H17" i="51" s="1"/>
  <c r="H51" i="51" s="1"/>
  <c r="E40" i="40"/>
  <c r="C9" i="42"/>
  <c r="C76" i="41"/>
  <c r="C50" i="40"/>
  <c r="E9" i="51"/>
  <c r="E10" i="62" s="1"/>
  <c r="H26" i="51"/>
  <c r="C7" i="42"/>
  <c r="H22" i="62"/>
  <c r="H29" i="62" s="1"/>
  <c r="H31" i="62" s="1"/>
  <c r="H90" i="62" s="1"/>
  <c r="H39" i="51"/>
  <c r="H40" i="51" s="1"/>
  <c r="C18" i="42"/>
  <c r="C32" i="21"/>
  <c r="C33" i="21" s="1"/>
  <c r="C35" i="21" s="1"/>
  <c r="B56" i="51"/>
  <c r="C23" i="42" l="1"/>
  <c r="E50" i="40"/>
  <c r="E8" i="51"/>
  <c r="C7" i="51"/>
  <c r="C8" i="51"/>
  <c r="C95" i="41"/>
  <c r="E95" i="41" s="1"/>
  <c r="C19" i="62"/>
  <c r="H52" i="51"/>
  <c r="H53" i="51" s="1"/>
  <c r="H61" i="51" s="1"/>
  <c r="H46" i="51"/>
  <c r="H32" i="62"/>
  <c r="C14" i="42"/>
  <c r="C22" i="42"/>
  <c r="C17" i="51" l="1"/>
  <c r="C51" i="51" s="1"/>
  <c r="C53" i="51" s="1"/>
  <c r="C9" i="62"/>
  <c r="C8" i="62"/>
  <c r="C19" i="42"/>
  <c r="C35" i="42"/>
  <c r="C26" i="51" l="1"/>
  <c r="C18" i="51"/>
  <c r="C27" i="51" s="1"/>
  <c r="C39" i="42"/>
  <c r="C18" i="62"/>
  <c r="C20" i="62" s="1"/>
  <c r="H54" i="51"/>
  <c r="C61" i="51"/>
  <c r="E28" i="21"/>
  <c r="B11" i="21"/>
  <c r="C41" i="42" l="1"/>
  <c r="C32" i="62"/>
  <c r="C90" i="62"/>
  <c r="C91" i="62" s="1"/>
  <c r="J35" i="62" l="1"/>
  <c r="G35" i="62"/>
  <c r="E35" i="62"/>
  <c r="B35" i="62"/>
  <c r="J66" i="62"/>
  <c r="G66" i="62"/>
  <c r="E66" i="62"/>
  <c r="B66" i="62"/>
  <c r="J44" i="62"/>
  <c r="J14" i="51" l="1"/>
  <c r="G50" i="51" l="1"/>
  <c r="E50" i="51"/>
  <c r="B50" i="51"/>
  <c r="J30" i="51"/>
  <c r="G30" i="51"/>
  <c r="E30" i="51"/>
  <c r="B30" i="51"/>
  <c r="B11" i="49"/>
  <c r="B20" i="70"/>
  <c r="G44" i="62" l="1"/>
  <c r="G14" i="51"/>
  <c r="B40" i="41" l="1"/>
  <c r="B29" i="42" l="1"/>
  <c r="B22" i="70" l="1"/>
  <c r="B25" i="70" s="1"/>
  <c r="B57" i="51"/>
  <c r="B23" i="41"/>
  <c r="B52" i="51" s="1"/>
  <c r="B35" i="41"/>
  <c r="B43" i="41"/>
  <c r="B61" i="41"/>
  <c r="B67" i="41"/>
  <c r="B72" i="41"/>
  <c r="B82" i="41"/>
  <c r="B79" i="41" l="1"/>
  <c r="B20" i="51" s="1"/>
  <c r="G36" i="51"/>
  <c r="B39" i="41"/>
  <c r="B34" i="41" s="1"/>
  <c r="J56" i="62"/>
  <c r="G56" i="62"/>
  <c r="B94" i="41" l="1"/>
  <c r="B16" i="42"/>
  <c r="E19" i="51"/>
  <c r="O14" i="21" l="1"/>
  <c r="E22" i="70" l="1"/>
  <c r="E43" i="51"/>
  <c r="J36" i="51" l="1"/>
  <c r="J34" i="51" s="1"/>
  <c r="E37" i="82"/>
  <c r="E35" i="82"/>
  <c r="E38" i="42" l="1"/>
  <c r="J13" i="51" l="1"/>
  <c r="J14" i="62"/>
  <c r="E24" i="82" l="1"/>
  <c r="E47" i="62" l="1"/>
  <c r="E49" i="62" s="1"/>
  <c r="E59" i="62"/>
  <c r="E62" i="62" s="1"/>
  <c r="E63" i="62" l="1"/>
  <c r="E25" i="42"/>
  <c r="E31" i="51" l="1"/>
  <c r="E32" i="51"/>
  <c r="E23" i="62" s="1"/>
  <c r="E39" i="51" l="1"/>
  <c r="E46" i="51" s="1"/>
  <c r="E60" i="51"/>
  <c r="B27" i="42"/>
  <c r="E78" i="62"/>
  <c r="E80" i="62" s="1"/>
  <c r="E86" i="62"/>
  <c r="E89" i="62" s="1"/>
  <c r="J59" i="62"/>
  <c r="J62" i="62" s="1"/>
  <c r="J78" i="62"/>
  <c r="J80" i="62" s="1"/>
  <c r="J89" i="62"/>
  <c r="E24" i="62"/>
  <c r="J16" i="62"/>
  <c r="J12" i="51"/>
  <c r="J13" i="62" s="1"/>
  <c r="B31" i="70"/>
  <c r="B37" i="42"/>
  <c r="G20" i="51" s="1"/>
  <c r="G19" i="51" s="1"/>
  <c r="G56" i="51" s="1"/>
  <c r="G41" i="51"/>
  <c r="G57" i="51" s="1"/>
  <c r="E25" i="51"/>
  <c r="E21" i="51" s="1"/>
  <c r="E42" i="82"/>
  <c r="E21" i="82"/>
  <c r="G28" i="21"/>
  <c r="K28" i="21"/>
  <c r="K33" i="21" s="1"/>
  <c r="K35" i="21" s="1"/>
  <c r="N25" i="21"/>
  <c r="N34" i="21"/>
  <c r="H28" i="21"/>
  <c r="L28" i="21"/>
  <c r="F28" i="21"/>
  <c r="K15" i="21"/>
  <c r="H11" i="21"/>
  <c r="C11" i="21"/>
  <c r="F11" i="21"/>
  <c r="J11" i="21"/>
  <c r="D11" i="21"/>
  <c r="G11" i="21"/>
  <c r="I11" i="21"/>
  <c r="K11" i="21"/>
  <c r="L11" i="21"/>
  <c r="M11" i="21"/>
  <c r="B19" i="51"/>
  <c r="B48" i="40"/>
  <c r="G10" i="51" s="1"/>
  <c r="G11" i="62" s="1"/>
  <c r="B25" i="51"/>
  <c r="B5" i="49"/>
  <c r="G13" i="51" s="1"/>
  <c r="B38" i="40"/>
  <c r="B24" i="51"/>
  <c r="E32" i="21"/>
  <c r="E33" i="21" s="1"/>
  <c r="E35" i="21" s="1"/>
  <c r="F32" i="21"/>
  <c r="G32" i="21"/>
  <c r="H32" i="21"/>
  <c r="I32" i="21"/>
  <c r="J32" i="21"/>
  <c r="L32" i="21"/>
  <c r="L33" i="21" s="1"/>
  <c r="L35" i="21" s="1"/>
  <c r="M32" i="21"/>
  <c r="E11" i="21"/>
  <c r="N36" i="21"/>
  <c r="D32" i="21"/>
  <c r="B35" i="21"/>
  <c r="N31" i="21"/>
  <c r="N29" i="21"/>
  <c r="N27" i="21"/>
  <c r="N26" i="21"/>
  <c r="N24" i="21"/>
  <c r="M15" i="21"/>
  <c r="L15" i="21"/>
  <c r="J15" i="21"/>
  <c r="I15" i="21"/>
  <c r="G15" i="21"/>
  <c r="F15" i="21"/>
  <c r="E15" i="21"/>
  <c r="D15" i="21"/>
  <c r="C15" i="21"/>
  <c r="B15" i="21"/>
  <c r="B16" i="21" s="1"/>
  <c r="B19" i="21" s="1"/>
  <c r="N14" i="21"/>
  <c r="N13" i="21"/>
  <c r="N12" i="21"/>
  <c r="N10" i="21"/>
  <c r="G16" i="62"/>
  <c r="G12" i="51"/>
  <c r="G13" i="62" s="1"/>
  <c r="G8" i="51"/>
  <c r="G9" i="62" s="1"/>
  <c r="G47" i="62"/>
  <c r="G49" i="62" s="1"/>
  <c r="B43" i="51"/>
  <c r="B60" i="51" s="1"/>
  <c r="G34" i="51"/>
  <c r="B13" i="42"/>
  <c r="B12" i="42"/>
  <c r="O13" i="21"/>
  <c r="G59" i="62"/>
  <c r="G62" i="62" s="1"/>
  <c r="G89" i="62"/>
  <c r="B86" i="62"/>
  <c r="B89" i="62" s="1"/>
  <c r="G78" i="62"/>
  <c r="G80" i="62" s="1"/>
  <c r="B78" i="62"/>
  <c r="B80" i="62" s="1"/>
  <c r="B59" i="62"/>
  <c r="B62" i="62" s="1"/>
  <c r="B47" i="62"/>
  <c r="B49" i="62" s="1"/>
  <c r="B31" i="42"/>
  <c r="G16" i="51" s="1"/>
  <c r="M28" i="21"/>
  <c r="M33" i="21" s="1"/>
  <c r="I28" i="21"/>
  <c r="B8" i="42"/>
  <c r="O12" i="21"/>
  <c r="N22" i="21"/>
  <c r="G7" i="51"/>
  <c r="G8" i="62" s="1"/>
  <c r="J28" i="21"/>
  <c r="F33" i="21" l="1"/>
  <c r="F35" i="21" s="1"/>
  <c r="J33" i="21"/>
  <c r="J35" i="21" s="1"/>
  <c r="I33" i="21"/>
  <c r="I35" i="21" s="1"/>
  <c r="H33" i="21"/>
  <c r="H35" i="21" s="1"/>
  <c r="G33" i="21"/>
  <c r="G35" i="21" s="1"/>
  <c r="N32" i="21"/>
  <c r="D33" i="21"/>
  <c r="D35" i="21" s="1"/>
  <c r="M35" i="21"/>
  <c r="B10" i="41"/>
  <c r="G63" i="62"/>
  <c r="K16" i="21"/>
  <c r="K19" i="21" s="1"/>
  <c r="E52" i="51"/>
  <c r="E16" i="21"/>
  <c r="E19" i="21" s="1"/>
  <c r="M16" i="21"/>
  <c r="M19" i="21" s="1"/>
  <c r="J16" i="21"/>
  <c r="J19" i="21" s="1"/>
  <c r="C16" i="21"/>
  <c r="C19" i="21" s="1"/>
  <c r="B37" i="21"/>
  <c r="L16" i="21"/>
  <c r="L19" i="21" s="1"/>
  <c r="D16" i="21"/>
  <c r="D19" i="21" s="1"/>
  <c r="F16" i="21"/>
  <c r="F19" i="21" s="1"/>
  <c r="H16" i="21"/>
  <c r="H19" i="21" s="1"/>
  <c r="G55" i="51"/>
  <c r="G17" i="62"/>
  <c r="J11" i="62"/>
  <c r="G14" i="62"/>
  <c r="B22" i="49"/>
  <c r="B37" i="40"/>
  <c r="E32" i="82"/>
  <c r="B63" i="62"/>
  <c r="B55" i="51"/>
  <c r="B21" i="51"/>
  <c r="B59" i="51" s="1"/>
  <c r="B58" i="51" s="1"/>
  <c r="E59" i="51"/>
  <c r="E58" i="51" s="1"/>
  <c r="B17" i="42"/>
  <c r="B18" i="42" s="1"/>
  <c r="B19" i="62" s="1"/>
  <c r="B10" i="42"/>
  <c r="B31" i="51"/>
  <c r="B22" i="62" s="1"/>
  <c r="B38" i="42"/>
  <c r="J16" i="51"/>
  <c r="J17" i="62" s="1"/>
  <c r="B9" i="42"/>
  <c r="B33" i="51"/>
  <c r="B24" i="62" s="1"/>
  <c r="N15" i="21"/>
  <c r="G16" i="21"/>
  <c r="G19" i="21" s="1"/>
  <c r="N21" i="21"/>
  <c r="B28" i="42"/>
  <c r="B25" i="42" s="1"/>
  <c r="B11" i="42"/>
  <c r="N8" i="21"/>
  <c r="G31" i="51"/>
  <c r="N11" i="21"/>
  <c r="O11" i="21"/>
  <c r="I16" i="21"/>
  <c r="I19" i="21" s="1"/>
  <c r="N23" i="21"/>
  <c r="B10" i="51"/>
  <c r="B11" i="62" s="1"/>
  <c r="N20" i="21"/>
  <c r="N39" i="21" s="1"/>
  <c r="G9" i="51"/>
  <c r="N35" i="21" l="1"/>
  <c r="N33" i="21"/>
  <c r="B9" i="41"/>
  <c r="E10" i="51"/>
  <c r="E11" i="62" s="1"/>
  <c r="B40" i="40"/>
  <c r="G11" i="51" s="1"/>
  <c r="G17" i="51" s="1"/>
  <c r="G26" i="51" s="1"/>
  <c r="J47" i="62"/>
  <c r="J49" i="62" s="1"/>
  <c r="J63" i="62" s="1"/>
  <c r="E22" i="62"/>
  <c r="E29" i="62" s="1"/>
  <c r="E31" i="62" s="1"/>
  <c r="B9" i="51"/>
  <c r="B10" i="62" s="1"/>
  <c r="G19" i="62"/>
  <c r="N28" i="21"/>
  <c r="G22" i="62"/>
  <c r="B8" i="51"/>
  <c r="B9" i="62" s="1"/>
  <c r="N16" i="21"/>
  <c r="N19" i="21" s="1"/>
  <c r="G10" i="62"/>
  <c r="G18" i="62" s="1"/>
  <c r="G33" i="51"/>
  <c r="G24" i="62" s="1"/>
  <c r="B50" i="40" l="1"/>
  <c r="B23" i="42" s="1"/>
  <c r="B22" i="42" s="1"/>
  <c r="B35" i="42" s="1"/>
  <c r="B39" i="42" s="1"/>
  <c r="E23" i="42"/>
  <c r="E22" i="42" s="1"/>
  <c r="E35" i="42" s="1"/>
  <c r="G20" i="62"/>
  <c r="G51" i="51"/>
  <c r="J10" i="62"/>
  <c r="J31" i="51"/>
  <c r="J22" i="62" s="1"/>
  <c r="J9" i="62"/>
  <c r="J20" i="51"/>
  <c r="J19" i="51" s="1"/>
  <c r="J33" i="51"/>
  <c r="G29" i="62"/>
  <c r="G31" i="62" s="1"/>
  <c r="E19" i="62"/>
  <c r="G39" i="51"/>
  <c r="G52" i="51" s="1"/>
  <c r="B23" i="62"/>
  <c r="B29" i="62" s="1"/>
  <c r="B31" i="62" s="1"/>
  <c r="B39" i="51"/>
  <c r="E9" i="62"/>
  <c r="E39" i="42" l="1"/>
  <c r="G90" i="62"/>
  <c r="B6" i="41"/>
  <c r="J56" i="51"/>
  <c r="J55" i="51" s="1"/>
  <c r="O28" i="21"/>
  <c r="G32" i="62"/>
  <c r="J39" i="51"/>
  <c r="J46" i="51" s="1"/>
  <c r="G53" i="51"/>
  <c r="J11" i="51"/>
  <c r="J17" i="51" s="1"/>
  <c r="J19" i="62"/>
  <c r="J24" i="62"/>
  <c r="N37" i="21"/>
  <c r="C6" i="21"/>
  <c r="C37" i="21" s="1"/>
  <c r="D6" i="21" s="1"/>
  <c r="D37" i="21" s="1"/>
  <c r="E6" i="21" s="1"/>
  <c r="E37" i="21" s="1"/>
  <c r="F6" i="21" s="1"/>
  <c r="F37" i="21" s="1"/>
  <c r="G6" i="21" s="1"/>
  <c r="G37" i="21" s="1"/>
  <c r="H6" i="21" s="1"/>
  <c r="H37" i="21" s="1"/>
  <c r="I6" i="21" s="1"/>
  <c r="I37" i="21" s="1"/>
  <c r="J6" i="21" s="1"/>
  <c r="J37" i="21" s="1"/>
  <c r="K6" i="21" s="1"/>
  <c r="K37" i="21" s="1"/>
  <c r="L6" i="21" s="1"/>
  <c r="L37" i="21" s="1"/>
  <c r="M6" i="21" s="1"/>
  <c r="M37" i="21" s="1"/>
  <c r="J8" i="62"/>
  <c r="J18" i="62" s="1"/>
  <c r="G40" i="51"/>
  <c r="B46" i="51"/>
  <c r="G46" i="51"/>
  <c r="E50" i="82" l="1"/>
  <c r="E51" i="82" s="1"/>
  <c r="B5" i="41"/>
  <c r="B76" i="41" s="1"/>
  <c r="B95" i="41" s="1"/>
  <c r="J26" i="51"/>
  <c r="J20" i="62"/>
  <c r="J29" i="62"/>
  <c r="J31" i="62" s="1"/>
  <c r="J52" i="51"/>
  <c r="J40" i="51"/>
  <c r="G61" i="51"/>
  <c r="J51" i="51"/>
  <c r="E76" i="41" l="1"/>
  <c r="E7" i="42"/>
  <c r="B7" i="42"/>
  <c r="B14" i="42" s="1"/>
  <c r="B19" i="42" s="1"/>
  <c r="B41" i="42" s="1"/>
  <c r="J90" i="62"/>
  <c r="B7" i="51"/>
  <c r="J32" i="62"/>
  <c r="J53" i="51"/>
  <c r="E7" i="51" l="1"/>
  <c r="E17" i="51" s="1"/>
  <c r="E14" i="42"/>
  <c r="E19" i="42" s="1"/>
  <c r="B17" i="51"/>
  <c r="B8" i="62"/>
  <c r="B18" i="62" s="1"/>
  <c r="B20" i="62" s="1"/>
  <c r="J61" i="51"/>
  <c r="E26" i="51" l="1"/>
  <c r="E18" i="51"/>
  <c r="B90" i="62"/>
  <c r="B91" i="62" s="1"/>
  <c r="B32" i="62"/>
  <c r="B18" i="51"/>
  <c r="B26" i="51"/>
  <c r="B51" i="51"/>
  <c r="B53" i="51" s="1"/>
  <c r="B61" i="51" l="1"/>
  <c r="G54" i="51"/>
  <c r="E41" i="42" l="1"/>
  <c r="E8" i="62"/>
  <c r="E18" i="62" s="1"/>
  <c r="E20" i="62" s="1"/>
  <c r="E90" i="62" s="1"/>
  <c r="E91" i="62" s="1"/>
  <c r="E32" i="62" l="1"/>
  <c r="K90" i="62"/>
  <c r="E51" i="51"/>
  <c r="E53" i="51" s="1"/>
  <c r="J54" i="51" s="1"/>
  <c r="E61" i="51" l="1"/>
</calcChain>
</file>

<file path=xl/sharedStrings.xml><?xml version="1.0" encoding="utf-8"?>
<sst xmlns="http://schemas.openxmlformats.org/spreadsheetml/2006/main" count="528" uniqueCount="390">
  <si>
    <t xml:space="preserve"> 1.6. Elszámolásból származó bevételek</t>
  </si>
  <si>
    <t>1. Települési önkormányzatok működésének támogatása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</si>
  <si>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</si>
  <si>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</si>
  <si>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</si>
  <si>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</si>
  <si>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</si>
  <si>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</si>
  <si>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</si>
  <si>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</si>
  <si>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</si>
  <si>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</si>
  <si>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</si>
  <si>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</si>
  <si>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</si>
  <si>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</si>
  <si>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Felhalmozási kiadások</t>
  </si>
  <si>
    <t>Fejlesztési kiadások</t>
  </si>
  <si>
    <t>Felújítás</t>
  </si>
  <si>
    <t>Tartalékok</t>
  </si>
  <si>
    <t>Általános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</si>
  <si>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</si>
  <si>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</si>
  <si>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</si>
  <si>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</si>
  <si>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</si>
  <si>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</si>
  <si>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</si>
  <si>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</si>
  <si>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</si>
  <si>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</si>
  <si>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</si>
  <si>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</si>
  <si>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</si>
  <si>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 xml:space="preserve"> 1.1. Felhalmozási célú központosított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</si>
  <si>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</si>
  <si>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</si>
  <si>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</si>
  <si>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</si>
  <si>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</si>
  <si>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</si>
  <si>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</si>
  <si>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</si>
  <si>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</si>
  <si>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</si>
  <si>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</si>
  <si>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</si>
  <si>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</si>
  <si>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</si>
  <si>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</si>
  <si>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</si>
  <si>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</si>
  <si>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4.1. Bérleti díjak</t>
  </si>
  <si>
    <t>4.2. Részesedés után kapott osztalék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</si>
  <si>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</si>
  <si>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</si>
  <si>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</si>
  <si>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</si>
  <si>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</si>
  <si>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4. Részesedések értékesítése</t>
  </si>
  <si>
    <t xml:space="preserve">  5. Részesedések megszűnéséhez kapcsolódó bevételek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</si>
  <si>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</si>
  <si>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</si>
  <si>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</si>
  <si>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</si>
  <si>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</si>
  <si>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</si>
  <si>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</si>
  <si>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</si>
  <si>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</si>
  <si>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Finanszírozási bevételek összesen: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</si>
  <si>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</si>
  <si>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</si>
  <si>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</si>
  <si>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</si>
  <si>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</si>
  <si>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</si>
  <si>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</si>
  <si>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</si>
  <si>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</si>
  <si>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Lakott külterületekkel kapcsolatos feladatok támogatása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</si>
  <si>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</si>
  <si>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</si>
  <si>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</si>
  <si>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</si>
  <si>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</si>
  <si>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</si>
  <si>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</si>
  <si>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</si>
  <si>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Nyári szociális gyermekétkeztetés</t>
  </si>
  <si>
    <t>Temetési segély</t>
  </si>
  <si>
    <t>Forgatási célú értékpapír vásárlás</t>
  </si>
  <si>
    <t>1.2. Felhalmozási célú egyéb támogatások</t>
  </si>
  <si>
    <t>Ebből: bérleti díjak</t>
  </si>
  <si>
    <t>IV. Finanszírozási kiadások</t>
  </si>
  <si>
    <t>Hitel törlesztés</t>
  </si>
  <si>
    <t>IV. Finanszírozási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</si>
  <si>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</si>
  <si>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</si>
  <si>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</si>
  <si>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</si>
  <si>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</si>
  <si>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</si>
  <si>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</si>
  <si>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</si>
  <si>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</si>
  <si>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</si>
  <si>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</si>
  <si>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</si>
  <si>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</si>
  <si>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</si>
  <si>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</si>
  <si>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</si>
  <si>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</si>
  <si>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</si>
  <si>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</si>
  <si>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</si>
  <si>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</si>
  <si>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</si>
  <si>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</si>
  <si>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</si>
  <si>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</si>
  <si>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</si>
  <si>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</si>
  <si>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</si>
  <si>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</si>
  <si>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</si>
  <si>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</si>
  <si>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</si>
  <si>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</si>
  <si>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</si>
  <si>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</si>
  <si>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</si>
  <si>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</si>
  <si>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</si>
  <si>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</si>
  <si>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</si>
  <si>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</si>
  <si>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</si>
  <si>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</si>
  <si>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</si>
  <si>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</si>
  <si>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</si>
  <si>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</si>
  <si>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</si>
  <si>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</si>
  <si>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</si>
  <si>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</si>
  <si>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</si>
  <si>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</si>
  <si>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</si>
  <si>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</si>
  <si>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</si>
  <si>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</si>
  <si>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</si>
  <si>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</si>
  <si>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</si>
  <si>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</si>
  <si>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</si>
  <si>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</si>
  <si>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</si>
  <si>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</si>
  <si>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</si>
  <si>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</si>
  <si>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</si>
  <si>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</si>
  <si>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</si>
  <si>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</si>
  <si>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</si>
  <si>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</si>
  <si>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</si>
  <si>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</si>
  <si>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</si>
  <si>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</si>
  <si>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</si>
  <si>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</si>
  <si>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</si>
  <si>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</si>
  <si>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</si>
  <si>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</si>
  <si>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</si>
  <si>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</si>
  <si>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</si>
  <si>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</si>
  <si>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</si>
  <si>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</si>
  <si>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</si>
  <si>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</si>
  <si>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</si>
  <si>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</si>
  <si>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</si>
  <si>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</si>
  <si>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</si>
  <si>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</si>
  <si>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</si>
  <si>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</si>
  <si>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</si>
  <si>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</si>
  <si>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</si>
  <si>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</si>
  <si>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</si>
  <si>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</si>
  <si>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</si>
  <si>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</si>
  <si>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</si>
  <si>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</si>
  <si>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</si>
  <si>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</si>
  <si>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</si>
  <si>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</si>
  <si>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</si>
  <si>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</si>
  <si>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</si>
  <si>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</si>
  <si>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</si>
  <si>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</si>
  <si>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</si>
  <si>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</si>
  <si>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</si>
  <si>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</si>
  <si>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</si>
  <si>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</si>
  <si>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</si>
  <si>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</si>
  <si>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</si>
  <si>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</si>
  <si>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</si>
  <si>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Hitelek törlesztése</t>
  </si>
  <si>
    <t>9. Betét vásárlás</t>
  </si>
  <si>
    <t>3.3. Felhalmozási célú visszatérítendő támogatások, kölcsönök nyújtása áh-n belülre</t>
  </si>
  <si>
    <t>Önkormányzati támogatás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</si>
  <si>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</si>
  <si>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</si>
  <si>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</si>
  <si>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</si>
  <si>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</si>
  <si>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</si>
  <si>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Beruházás</t>
  </si>
  <si>
    <t>2. Működési célú támogatások államháztartáson kívülre</t>
  </si>
  <si>
    <t>Önkormányzat költségvetése</t>
  </si>
  <si>
    <t>II. Munkaadót terhelő járulékok</t>
  </si>
  <si>
    <t>III. Dologi kiadások</t>
  </si>
  <si>
    <t>1. Működési célú támogatások államháztartáson belülre</t>
  </si>
  <si>
    <t>3. Állami támogatás visszafizetése elszámolás alapján</t>
  </si>
  <si>
    <t>IV. Összesen:</t>
  </si>
  <si>
    <t>V. Ellátottak pénzbeli juttatásai</t>
  </si>
  <si>
    <t>V. Összesen</t>
  </si>
  <si>
    <t>Önkormányzati feladatok összesen:</t>
  </si>
  <si>
    <t xml:space="preserve">Szakmai anyagok beszerzése                                                                                              </t>
  </si>
  <si>
    <t xml:space="preserve">Üzemeltetési anyagok beszerzése                                                                                         </t>
  </si>
  <si>
    <t xml:space="preserve">Árubeszerzés                                                                                                            </t>
  </si>
  <si>
    <t xml:space="preserve">Informatikai szolgáltatások igénybevétele                                                                               </t>
  </si>
  <si>
    <t xml:space="preserve">Egyéb kommunikációs szolgáltatások                                                                                      </t>
  </si>
  <si>
    <t xml:space="preserve">Közüzemi díjak                                                                                                          </t>
  </si>
  <si>
    <t xml:space="preserve">Vásárolt élelmezés                                                                                                      </t>
  </si>
  <si>
    <t xml:space="preserve">Karbantartási, kisjavítási szolgáltatások                                                                               </t>
  </si>
  <si>
    <t xml:space="preserve">Közvetített szolgáltatások                                                                                     </t>
  </si>
  <si>
    <t xml:space="preserve">Bérleti és lízing díjak                                                                                     </t>
  </si>
  <si>
    <t xml:space="preserve">Szakmai tevékenységet segítő szolgáltatások                                                                             </t>
  </si>
  <si>
    <t xml:space="preserve">Egyéb szolgáltatások                                                                                                    </t>
  </si>
  <si>
    <t xml:space="preserve">Kiküldetések kiadásai                                                                                                   </t>
  </si>
  <si>
    <t xml:space="preserve">Reklám- és propagandakiadások                                                                                           </t>
  </si>
  <si>
    <t xml:space="preserve">Működési célú előzetesen felszámított általános forgalmi adó                                                            </t>
  </si>
  <si>
    <t xml:space="preserve">Fizetendő általános forgalmi adó                                                                                        </t>
  </si>
  <si>
    <t xml:space="preserve">Egyéb dologi kiadások                                                                                                   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</si>
  <si>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</si>
  <si>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</si>
  <si>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</si>
  <si>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</si>
  <si>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</si>
  <si>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</si>
  <si>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</si>
  <si>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</si>
  <si>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</si>
  <si>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</si>
  <si>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</si>
  <si>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</si>
  <si>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Támogatás visszafizetés</t>
  </si>
  <si>
    <t>Egyéb felhalmozási kiadások</t>
  </si>
  <si>
    <t>Finanszírozási kiadások (hitel törlesztés, értékpapír visszavásárlás, állami tám.megelőlegezés visszafizetése)</t>
  </si>
  <si>
    <t>Korrekció (előző évi kifizetés miatt)</t>
  </si>
  <si>
    <t>Születési segély</t>
  </si>
  <si>
    <t>8. Állami támogatás megelőlegezés</t>
  </si>
  <si>
    <t>2.1. Hitel, kölcsön felvétele áh-n kívülről</t>
  </si>
  <si>
    <t>2.1.1. Hosszú lejáratú hitelek, kölcsönök felvétele</t>
  </si>
  <si>
    <t>2.1.2. Likviditási célú hitelek, kölcsönök felvétele pénzügyi vállalkozástól</t>
  </si>
  <si>
    <t>2.1.3. Rövid lejáratú hitelek, kölcsönök felvétele</t>
  </si>
  <si>
    <t>2.2. Belföldi értékpapírok bevételei</t>
  </si>
  <si>
    <t xml:space="preserve">   2.2.1. Forgatási célú értékpapírok beváltása, értékesítéseű</t>
  </si>
  <si>
    <t xml:space="preserve">  2.2.2. Forgatási célú értékpapírok kibocsátása</t>
  </si>
  <si>
    <t xml:space="preserve"> 2.2.3. Befektetési célú belföldi értékpapírok beváltása, értékesítése</t>
  </si>
  <si>
    <t xml:space="preserve"> 2.2.4. Befektetési célú belföldi értékpapírok kibocsátása</t>
  </si>
  <si>
    <t>2.3. Betét bevonás</t>
  </si>
  <si>
    <t>2.4. Államháztartáson belüli megelőlegezések</t>
  </si>
  <si>
    <t>Egyéb pénzügyi műveletek kiadásai</t>
  </si>
  <si>
    <t>Ápolási díj</t>
  </si>
  <si>
    <t>Működési célú támogatás államháztartáson belülre</t>
  </si>
  <si>
    <t>Közoktatási Intézményfenntartó Társulás (Óvoda)</t>
  </si>
  <si>
    <t>Balatonfüredi Közös Önkormányzati Hivatal (Hivatal)</t>
  </si>
  <si>
    <t>Működési célú támogatás államháztartáson kívülre</t>
  </si>
  <si>
    <t>Pécselyi Ált.Isk. és Óvoda Gyermekeiért Alapítvány</t>
  </si>
  <si>
    <t>Balaton-felvidéki Turisztikai Közhasznú Egyesület</t>
  </si>
  <si>
    <t>Bakonykarszt pályázati támogatás (lakossági víz és szennyv.sz.)</t>
  </si>
  <si>
    <t>I. Beruházások</t>
  </si>
  <si>
    <t>I. Beruházások összesen:</t>
  </si>
  <si>
    <t>II. Felújítások</t>
  </si>
  <si>
    <t>II. Felújítások összesen:</t>
  </si>
  <si>
    <t>III. Egyéb felhalmozási kiadások:</t>
  </si>
  <si>
    <t>9. Lekötött betét bevonása</t>
  </si>
  <si>
    <t xml:space="preserve">Egyéb önkormányzati támogatás, átmeneti segély </t>
  </si>
  <si>
    <t>Egyéb felhalm.tám. ÁHB (óvoda fenntartás tám.)</t>
  </si>
  <si>
    <t>Kultúrház korlát</t>
  </si>
  <si>
    <t>1.4. Adósságkonszolidációs tám.</t>
  </si>
  <si>
    <t>1.3. Belterületi utak felújítása támogatás</t>
  </si>
  <si>
    <t xml:space="preserve">    1.1. Előző év költségvetési maradványának  igénybevétele működési célra</t>
  </si>
  <si>
    <t>1.1. Helyi önk. működésének ált. támogatása</t>
  </si>
  <si>
    <t>AZ ÖNKORMÁNYZAT FŐÖSSZESÍTŐJE</t>
  </si>
  <si>
    <t>BEVÉTELEK ELŐIRÁNYZATA</t>
  </si>
  <si>
    <t>Az önkormányzat működési bevételei és kiadásai</t>
  </si>
  <si>
    <t>Immateriális javak beszerzése</t>
  </si>
  <si>
    <t>Egyéb tárgyi eszköz beszerzése</t>
  </si>
  <si>
    <t>Kisértékű eszközök beszerzése</t>
  </si>
  <si>
    <t>III. Felhalmozási kiadások összesen:</t>
  </si>
  <si>
    <t>Létszám</t>
  </si>
  <si>
    <t>Mutató</t>
  </si>
  <si>
    <t>Fajlagos</t>
  </si>
  <si>
    <t>BURSA ösztöndíj</t>
  </si>
  <si>
    <t>Mozgáskorlátozott feljáró (orvosi rendelő)</t>
  </si>
  <si>
    <t>Előző évi közfoglalkoztatási támogatás visszafizetése</t>
  </si>
  <si>
    <t xml:space="preserve">      1.3. Magánszemélyek kommunális adója</t>
  </si>
  <si>
    <t>3. Egyéb közhatalmi bevételek  (bírság, pótlék)</t>
  </si>
  <si>
    <t>6. Polgármesteri illetmény támogatása</t>
  </si>
  <si>
    <t>1. Szociális ágazati összevont pótlék</t>
  </si>
  <si>
    <t>2. A települési önkormányzatok szociális feladatainak egyéb támogatása</t>
  </si>
  <si>
    <t>3. Egyéb szociális és gyermekjóléti feladatok támogatása</t>
  </si>
  <si>
    <t>IV. A TELEPÜLÉSI ÖNKORMÁNYZATOK KULTURÁLIS FELADATAINAK TÁMOGATÁSA</t>
  </si>
  <si>
    <t>5. Gyermekétkeztetés támogatása</t>
  </si>
  <si>
    <t xml:space="preserve">       a) Finanszírozás szempontjábol elismert dolgozók bértámogatása</t>
  </si>
  <si>
    <t xml:space="preserve">       b) Gyermekétkeztetés üzemeltetési  támogatása</t>
  </si>
  <si>
    <t>1. d) Települési önkormányzatok nyilvános könyvtári és közművelődési feladatok támogatása</t>
  </si>
  <si>
    <t xml:space="preserve">       e) Falugondnoki vagy tanyagondnoki szolgáltatás</t>
  </si>
  <si>
    <t xml:space="preserve"> 1.7. Gyermekétkeztetés</t>
  </si>
  <si>
    <t>Eredeti előirányzat</t>
  </si>
  <si>
    <t xml:space="preserve"> 1.5. Helyi önk. Működési célú költségvetési támogatásai és kiegészítő támogatásai BMÖGF/63-12/2018.</t>
  </si>
  <si>
    <t>Település fejlesztési koncepció</t>
  </si>
  <si>
    <t>2. Munkaadót terhelő járulékok és szoc.hj. adó</t>
  </si>
  <si>
    <t>Helyi önkormányzatok kiegészítő támogatásai</t>
  </si>
  <si>
    <t>9. A települési önkormányzatok szociális célú tüzelőanyag vásárlásához kapcsolódó támogatása</t>
  </si>
  <si>
    <t>Önkormányzati elszámolások</t>
  </si>
  <si>
    <t>Eszközszerzés EFOP pályázat</t>
  </si>
  <si>
    <t>Szeptember</t>
  </si>
  <si>
    <t>III. Módosítás</t>
  </si>
  <si>
    <t xml:space="preserve">     Közfoglalkoztatási támogatás</t>
  </si>
  <si>
    <t xml:space="preserve">     EFOP Humán közszolgáltatások fejlesztése</t>
  </si>
  <si>
    <t xml:space="preserve">     Nemzeti Egészségbiztosítási Alapkezelő</t>
  </si>
  <si>
    <t>I. Személyi juttatások</t>
  </si>
  <si>
    <t>EFOP személyi juttatások</t>
  </si>
  <si>
    <t>Munkaadót terhelő járulékok</t>
  </si>
  <si>
    <t>EFOP Üzemeltetési anyagok beszerzése</t>
  </si>
  <si>
    <t>EFOP Egyéb szolgáltatások</t>
  </si>
  <si>
    <t>EFOP Működési célú ÁFA</t>
  </si>
  <si>
    <t>MŰKÖDÉSI KIADÁSOK 2020. ÉV</t>
  </si>
  <si>
    <t>Balatonfüredi Eötvös Loránd Általános Iskola Tanulóiért Alapítvány</t>
  </si>
  <si>
    <t>FELHALMOZÁSI KIADÁSOK 2020. ÉV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</si>
  <si>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2020.  </t>
    </r>
  </si>
  <si>
    <t xml:space="preserve"> Az Önkormányzat  kötelező feladatok bevételei és kiadásai  2020. év</t>
  </si>
  <si>
    <t xml:space="preserve"> Az Önkormányzat önként vállalt feladatok bevételei és kiadásai  2020. év</t>
  </si>
  <si>
    <t xml:space="preserve"> Az Önkormányzat állami (államigazgatási) feladatok bevételei és kiadásai  2020. év</t>
  </si>
  <si>
    <t>ÁLLAMI TÁMOGATÁSOK 2020. ÉV</t>
  </si>
  <si>
    <t>Óvodafelújítás BMÖGF/661-1/2019.</t>
  </si>
  <si>
    <t>Számítógép beszerzése - hivatal</t>
  </si>
  <si>
    <t>Pick up beszerzése</t>
  </si>
  <si>
    <t xml:space="preserve">  2. Ingatlanok értékesítése</t>
  </si>
  <si>
    <t xml:space="preserve">  3. Egyéb tárgyi eszközök értékesítése </t>
  </si>
  <si>
    <t>Temető beruházások 108/2019. (XI. 26.)</t>
  </si>
  <si>
    <t>IV. Egyéb működési célú kiadások</t>
  </si>
  <si>
    <t>Bevétele és kiadások mérlege 2020. év</t>
  </si>
  <si>
    <t xml:space="preserve"> Az Önkormányzat felhalmozási bevételei és kiadásai  2020. év</t>
  </si>
  <si>
    <t>2020. évi eredeti előirányzat</t>
  </si>
  <si>
    <t>I. Módosítás</t>
  </si>
  <si>
    <t>Eltérés</t>
  </si>
  <si>
    <t>Céltartalék</t>
  </si>
  <si>
    <t>Tihany Iskoláért alapítvány támogatás 19/2020. (II. 13.)</t>
  </si>
  <si>
    <t>II. Módosítás</t>
  </si>
  <si>
    <t>Balatonfüredi Többcélú Társulás</t>
  </si>
  <si>
    <t xml:space="preserve">     KÖH elszámolás 2019.</t>
  </si>
  <si>
    <t>5. Egyéb felhalmozási célú támogatások államháztartáson belülről MFP-OJF/2020</t>
  </si>
  <si>
    <t>Óvodai játszóudvar és közterületi játszótér MFP-OJF/2020.</t>
  </si>
  <si>
    <t>Új Színház Alapítvány 66/2020. (VIII. 25.)</t>
  </si>
  <si>
    <t>Pécselyi Református Egyházközség 65/2020. (VIII. 25.)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</si>
</sst>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F_t_-;\-* #,##0.00\ _F_t_-;_-* &quot;-&quot;??\ _F_t_-;_-@_-"/>
    <numFmt numFmtId="165" formatCode="mmm\ d/"/>
    <numFmt numFmtId="166" formatCode="#,##0.0"/>
    <numFmt numFmtId="167" formatCode="_-* #,##0\ _F_t_-;\-* #,##0\ _F_t_-;_-* &quot;-&quot;??\ _F_t_-;_-@_-"/>
  </numFmts>
  <fonts count="29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9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ill="0" applyBorder="0" applyAlignment="0" applyProtection="0"/>
    <xf numFmtId="164" fontId="22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3" fillId="7" borderId="1" applyNumberFormat="0" applyAlignment="0" applyProtection="0"/>
    <xf numFmtId="0" fontId="20" fillId="26" borderId="7" applyNumberFormat="0" applyFont="0" applyAlignment="0" applyProtection="0"/>
    <xf numFmtId="0" fontId="12" fillId="27" borderId="8" applyNumberFormat="0" applyAlignment="0" applyProtection="0"/>
    <xf numFmtId="0" fontId="10" fillId="0" borderId="6" applyNumberFormat="0" applyFill="0" applyAlignment="0" applyProtection="0"/>
    <xf numFmtId="0" fontId="16" fillId="28" borderId="0" applyNumberFormat="0" applyBorder="0" applyAlignment="0" applyProtection="0"/>
    <xf numFmtId="0" fontId="20" fillId="0" borderId="0"/>
    <xf numFmtId="0" fontId="23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26" borderId="7" applyNumberFormat="0" applyFont="0" applyAlignment="0" applyProtection="0"/>
    <xf numFmtId="0" fontId="12" fillId="27" borderId="8" applyNumberFormat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279">
    <xf numFmtId="0" fontId="0" fillId="0" borderId="0" xfId="0"/>
    <xf numFmtId="0" fontId="21" fillId="0" borderId="0" xfId="83" applyFont="1" applyFill="1" applyBorder="1" applyAlignment="1">
      <alignment horizontal="left" vertical="center" wrapText="1"/>
    </xf>
    <xf numFmtId="0" fontId="24" fillId="0" borderId="0" xfId="83" applyFont="1" applyAlignment="1">
      <alignment horizontal="center" wrapText="1"/>
    </xf>
    <xf numFmtId="0" fontId="21" fillId="0" borderId="0" xfId="83" applyFont="1"/>
    <xf numFmtId="0" fontId="24" fillId="0" borderId="14" xfId="83" applyFont="1" applyBorder="1" applyAlignment="1">
      <alignment horizontal="center" vertical="center" wrapText="1"/>
    </xf>
    <xf numFmtId="0" fontId="21" fillId="0" borderId="14" xfId="83" applyFont="1" applyBorder="1"/>
    <xf numFmtId="3" fontId="21" fillId="0" borderId="14" xfId="83" applyNumberFormat="1" applyFont="1" applyBorder="1"/>
    <xf numFmtId="3" fontId="24" fillId="29" borderId="14" xfId="83" applyNumberFormat="1" applyFont="1" applyFill="1" applyBorder="1" applyAlignment="1">
      <alignment horizontal="right" wrapText="1"/>
    </xf>
    <xf numFmtId="0" fontId="21" fillId="0" borderId="0" xfId="71" applyFont="1"/>
    <xf numFmtId="3" fontId="21" fillId="30" borderId="14" xfId="82" applyNumberFormat="1" applyFont="1" applyFill="1" applyBorder="1" applyAlignment="1">
      <alignment horizontal="right" vertical="center" wrapText="1"/>
    </xf>
    <xf numFmtId="0" fontId="24" fillId="0" borderId="0" xfId="71" applyFont="1"/>
    <xf numFmtId="3" fontId="21" fillId="0" borderId="14" xfId="69" applyNumberFormat="1" applyFont="1" applyFill="1" applyBorder="1" applyAlignment="1">
      <alignment horizontal="right"/>
    </xf>
    <xf numFmtId="3" fontId="21" fillId="0" borderId="14" xfId="69" applyNumberFormat="1" applyFont="1" applyFill="1" applyBorder="1" applyAlignment="1"/>
    <xf numFmtId="3" fontId="24" fillId="0" borderId="0" xfId="71" applyNumberFormat="1" applyFont="1" applyBorder="1"/>
    <xf numFmtId="0" fontId="21" fillId="0" borderId="0" xfId="71" applyFont="1" applyBorder="1"/>
    <xf numFmtId="0" fontId="24" fillId="0" borderId="0" xfId="71" applyFont="1" applyBorder="1"/>
    <xf numFmtId="0" fontId="24" fillId="0" borderId="0" xfId="83" applyFont="1" applyBorder="1" applyAlignment="1">
      <alignment horizontal="center" vertical="center" wrapText="1"/>
    </xf>
    <xf numFmtId="3" fontId="24" fillId="0" borderId="0" xfId="77" applyNumberFormat="1" applyFont="1" applyBorder="1"/>
    <xf numFmtId="3" fontId="21" fillId="0" borderId="0" xfId="71" applyNumberFormat="1" applyFont="1"/>
    <xf numFmtId="0" fontId="24" fillId="0" borderId="0" xfId="80" applyFont="1" applyFill="1" applyAlignment="1">
      <alignment horizontal="center" vertical="center" wrapText="1"/>
    </xf>
    <xf numFmtId="3" fontId="21" fillId="0" borderId="0" xfId="83" applyNumberFormat="1" applyFont="1" applyFill="1" applyBorder="1" applyAlignment="1">
      <alignment horizontal="right" vertical="center" wrapText="1"/>
    </xf>
    <xf numFmtId="3" fontId="21" fillId="0" borderId="0" xfId="72" applyNumberFormat="1" applyFont="1" applyFill="1" applyBorder="1"/>
    <xf numFmtId="0" fontId="24" fillId="0" borderId="0" xfId="83" applyFont="1" applyFill="1" applyBorder="1" applyAlignment="1">
      <alignment horizontal="center" vertical="center" wrapText="1"/>
    </xf>
    <xf numFmtId="167" fontId="24" fillId="0" borderId="0" xfId="53" applyNumberFormat="1" applyFont="1" applyFill="1" applyAlignment="1">
      <alignment horizontal="center" vertical="center" wrapText="1"/>
    </xf>
    <xf numFmtId="0" fontId="24" fillId="0" borderId="0" xfId="80" applyFont="1" applyFill="1" applyBorder="1" applyAlignment="1">
      <alignment wrapText="1"/>
    </xf>
    <xf numFmtId="3" fontId="24" fillId="0" borderId="0" xfId="80" applyNumberFormat="1" applyFont="1" applyFill="1" applyBorder="1"/>
    <xf numFmtId="0" fontId="21" fillId="0" borderId="0" xfId="80" applyFont="1" applyFill="1" applyAlignment="1">
      <alignment wrapText="1"/>
    </xf>
    <xf numFmtId="0" fontId="21" fillId="0" borderId="0" xfId="80" applyFont="1" applyFill="1"/>
    <xf numFmtId="167" fontId="21" fillId="0" borderId="0" xfId="53" applyNumberFormat="1" applyFont="1" applyFill="1"/>
    <xf numFmtId="3" fontId="21" fillId="0" borderId="14" xfId="0" applyNumberFormat="1" applyFont="1" applyFill="1" applyBorder="1"/>
    <xf numFmtId="3" fontId="24" fillId="0" borderId="14" xfId="82" applyNumberFormat="1" applyFont="1" applyFill="1" applyBorder="1" applyAlignment="1">
      <alignment vertical="center" wrapText="1"/>
    </xf>
    <xf numFmtId="3" fontId="21" fillId="0" borderId="0" xfId="80" applyNumberFormat="1" applyFont="1" applyFill="1"/>
    <xf numFmtId="0" fontId="21" fillId="0" borderId="0" xfId="80" applyFont="1" applyFill="1" applyBorder="1" applyAlignment="1">
      <alignment wrapText="1"/>
    </xf>
    <xf numFmtId="0" fontId="21" fillId="0" borderId="0" xfId="80" applyFont="1" applyBorder="1" applyAlignment="1">
      <alignment wrapText="1"/>
    </xf>
    <xf numFmtId="0" fontId="21" fillId="0" borderId="0" xfId="72" applyFont="1" applyFill="1" applyBorder="1" applyAlignment="1">
      <alignment wrapText="1"/>
    </xf>
    <xf numFmtId="0" fontId="21" fillId="0" borderId="0" xfId="72" applyFont="1" applyFill="1" applyBorder="1" applyAlignment="1">
      <alignment horizontal="left" vertical="center" wrapText="1"/>
    </xf>
    <xf numFmtId="167" fontId="24" fillId="0" borderId="0" xfId="53" applyNumberFormat="1" applyFont="1" applyFill="1"/>
    <xf numFmtId="0" fontId="24" fillId="0" borderId="0" xfId="80" applyFont="1" applyFill="1"/>
    <xf numFmtId="0" fontId="21" fillId="0" borderId="18" xfId="80" applyFont="1" applyFill="1" applyBorder="1" applyAlignment="1">
      <alignment wrapText="1"/>
    </xf>
    <xf numFmtId="0" fontId="21" fillId="0" borderId="0" xfId="72" applyFont="1"/>
    <xf numFmtId="3" fontId="21" fillId="0" borderId="14" xfId="72" applyNumberFormat="1" applyFont="1" applyBorder="1"/>
    <xf numFmtId="3" fontId="24" fillId="0" borderId="14" xfId="72" applyNumberFormat="1" applyFont="1" applyBorder="1"/>
    <xf numFmtId="3" fontId="21" fillId="0" borderId="0" xfId="72" applyNumberFormat="1" applyFont="1"/>
    <xf numFmtId="3" fontId="21" fillId="30" borderId="14" xfId="72" applyNumberFormat="1" applyFont="1" applyFill="1" applyBorder="1"/>
    <xf numFmtId="3" fontId="21" fillId="0" borderId="14" xfId="72" applyNumberFormat="1" applyFont="1" applyFill="1" applyBorder="1"/>
    <xf numFmtId="0" fontId="21" fillId="0" borderId="0" xfId="72" applyFont="1" applyFill="1"/>
    <xf numFmtId="0" fontId="21" fillId="0" borderId="0" xfId="0" applyFont="1"/>
    <xf numFmtId="0" fontId="24" fillId="0" borderId="14" xfId="73" applyFont="1" applyFill="1" applyBorder="1"/>
    <xf numFmtId="3" fontId="24" fillId="0" borderId="14" xfId="73" applyNumberFormat="1" applyFont="1" applyFill="1" applyBorder="1"/>
    <xf numFmtId="3" fontId="24" fillId="29" borderId="14" xfId="73" applyNumberFormat="1" applyFont="1" applyFill="1" applyBorder="1"/>
    <xf numFmtId="4" fontId="24" fillId="0" borderId="14" xfId="73" applyNumberFormat="1" applyFont="1" applyFill="1" applyBorder="1"/>
    <xf numFmtId="4" fontId="21" fillId="0" borderId="14" xfId="73" applyNumberFormat="1" applyFont="1" applyFill="1" applyBorder="1"/>
    <xf numFmtId="3" fontId="21" fillId="29" borderId="14" xfId="73" applyNumberFormat="1" applyFont="1" applyFill="1" applyBorder="1"/>
    <xf numFmtId="0" fontId="21" fillId="0" borderId="14" xfId="73" applyFont="1" applyFill="1" applyBorder="1"/>
    <xf numFmtId="3" fontId="21" fillId="0" borderId="14" xfId="73" applyNumberFormat="1" applyFont="1" applyFill="1" applyBorder="1"/>
    <xf numFmtId="166" fontId="24" fillId="29" borderId="14" xfId="73" applyNumberFormat="1" applyFont="1" applyFill="1" applyBorder="1"/>
    <xf numFmtId="3" fontId="24" fillId="0" borderId="14" xfId="0" applyNumberFormat="1" applyFont="1" applyFill="1" applyBorder="1" applyAlignment="1">
      <alignment horizontal="right"/>
    </xf>
    <xf numFmtId="0" fontId="21" fillId="0" borderId="0" xfId="0" applyFont="1" applyFill="1"/>
    <xf numFmtId="2" fontId="24" fillId="0" borderId="14" xfId="73" applyNumberFormat="1" applyFont="1" applyFill="1" applyBorder="1"/>
    <xf numFmtId="1" fontId="21" fillId="0" borderId="14" xfId="73" applyNumberFormat="1" applyFont="1" applyFill="1" applyBorder="1"/>
    <xf numFmtId="0" fontId="24" fillId="0" borderId="14" xfId="73" applyFont="1" applyBorder="1"/>
    <xf numFmtId="0" fontId="24" fillId="0" borderId="0" xfId="0" applyFont="1"/>
    <xf numFmtId="3" fontId="21" fillId="0" borderId="0" xfId="0" applyNumberFormat="1" applyFont="1"/>
    <xf numFmtId="167" fontId="21" fillId="0" borderId="0" xfId="53" applyNumberFormat="1" applyFont="1" applyBorder="1"/>
    <xf numFmtId="0" fontId="21" fillId="0" borderId="0" xfId="83" applyFont="1" applyBorder="1"/>
    <xf numFmtId="3" fontId="21" fillId="0" borderId="0" xfId="83" applyNumberFormat="1" applyFont="1" applyBorder="1"/>
    <xf numFmtId="0" fontId="21" fillId="29" borderId="0" xfId="83" applyFont="1" applyFill="1" applyBorder="1"/>
    <xf numFmtId="0" fontId="24" fillId="29" borderId="0" xfId="83" applyFont="1" applyFill="1" applyBorder="1"/>
    <xf numFmtId="167" fontId="25" fillId="29" borderId="0" xfId="83" applyNumberFormat="1" applyFont="1" applyFill="1" applyBorder="1"/>
    <xf numFmtId="0" fontId="25" fillId="29" borderId="0" xfId="83" applyFont="1" applyFill="1" applyBorder="1"/>
    <xf numFmtId="0" fontId="25" fillId="0" borderId="0" xfId="83" applyFont="1" applyFill="1" applyBorder="1"/>
    <xf numFmtId="0" fontId="26" fillId="29" borderId="0" xfId="83" applyFont="1" applyFill="1" applyBorder="1"/>
    <xf numFmtId="0" fontId="24" fillId="29" borderId="0" xfId="83" applyFont="1" applyFill="1" applyBorder="1" applyAlignment="1">
      <alignment vertical="center"/>
    </xf>
    <xf numFmtId="0" fontId="21" fillId="29" borderId="0" xfId="83" applyFont="1" applyFill="1" applyBorder="1" applyAlignment="1">
      <alignment vertical="center" wrapText="1"/>
    </xf>
    <xf numFmtId="167" fontId="21" fillId="29" borderId="14" xfId="53" applyNumberFormat="1" applyFont="1" applyFill="1" applyBorder="1" applyAlignment="1">
      <alignment vertical="center"/>
    </xf>
    <xf numFmtId="0" fontId="21" fillId="29" borderId="0" xfId="83" applyFont="1" applyFill="1" applyBorder="1" applyAlignment="1">
      <alignment vertical="center"/>
    </xf>
    <xf numFmtId="3" fontId="24" fillId="29" borderId="0" xfId="83" applyNumberFormat="1" applyFont="1" applyFill="1" applyBorder="1" applyAlignment="1">
      <alignment vertical="center"/>
    </xf>
    <xf numFmtId="167" fontId="21" fillId="29" borderId="0" xfId="83" applyNumberFormat="1" applyFont="1" applyFill="1" applyBorder="1" applyAlignment="1">
      <alignment vertical="center"/>
    </xf>
    <xf numFmtId="167" fontId="24" fillId="29" borderId="0" xfId="83" applyNumberFormat="1" applyFont="1" applyFill="1" applyBorder="1" applyAlignment="1">
      <alignment vertical="center"/>
    </xf>
    <xf numFmtId="3" fontId="21" fillId="29" borderId="14" xfId="83" applyNumberFormat="1" applyFont="1" applyFill="1" applyBorder="1" applyAlignment="1">
      <alignment horizontal="right" wrapText="1"/>
    </xf>
    <xf numFmtId="0" fontId="21" fillId="0" borderId="17" xfId="83" applyFont="1" applyBorder="1"/>
    <xf numFmtId="3" fontId="21" fillId="29" borderId="17" xfId="83" applyNumberFormat="1" applyFont="1" applyFill="1" applyBorder="1" applyAlignment="1">
      <alignment horizontal="right" wrapText="1"/>
    </xf>
    <xf numFmtId="3" fontId="21" fillId="29" borderId="14" xfId="83" applyNumberFormat="1" applyFont="1" applyFill="1" applyBorder="1" applyAlignment="1">
      <alignment horizontal="right" vertical="center" wrapText="1"/>
    </xf>
    <xf numFmtId="0" fontId="24" fillId="0" borderId="0" xfId="83" applyFont="1" applyFill="1" applyBorder="1"/>
    <xf numFmtId="167" fontId="21" fillId="0" borderId="0" xfId="53" applyNumberFormat="1" applyFont="1"/>
    <xf numFmtId="0" fontId="21" fillId="0" borderId="0" xfId="83" applyFont="1" applyAlignment="1">
      <alignment horizontal="center" vertical="center"/>
    </xf>
    <xf numFmtId="0" fontId="24" fillId="0" borderId="0" xfId="83" applyFont="1"/>
    <xf numFmtId="0" fontId="24" fillId="0" borderId="0" xfId="83" applyFont="1" applyBorder="1"/>
    <xf numFmtId="0" fontId="24" fillId="29" borderId="0" xfId="83" applyFont="1" applyFill="1"/>
    <xf numFmtId="167" fontId="24" fillId="0" borderId="0" xfId="53" applyNumberFormat="1" applyFont="1"/>
    <xf numFmtId="167" fontId="24" fillId="0" borderId="0" xfId="83" applyNumberFormat="1" applyFont="1"/>
    <xf numFmtId="0" fontId="21" fillId="0" borderId="0" xfId="83" applyFont="1" applyAlignment="1">
      <alignment wrapText="1"/>
    </xf>
    <xf numFmtId="0" fontId="21" fillId="0" borderId="16" xfId="83" applyFont="1" applyBorder="1" applyAlignment="1">
      <alignment horizontal="left" vertical="center" wrapText="1"/>
    </xf>
    <xf numFmtId="3" fontId="21" fillId="0" borderId="0" xfId="83" applyNumberFormat="1" applyFont="1"/>
    <xf numFmtId="0" fontId="21" fillId="0" borderId="0" xfId="72" applyFont="1" applyFill="1" applyBorder="1"/>
    <xf numFmtId="0" fontId="24" fillId="0" borderId="0" xfId="72" applyFont="1" applyBorder="1" applyAlignment="1">
      <alignment horizontal="center"/>
    </xf>
    <xf numFmtId="0" fontId="21" fillId="0" borderId="0" xfId="72" applyFont="1" applyAlignment="1">
      <alignment wrapText="1"/>
    </xf>
    <xf numFmtId="0" fontId="21" fillId="0" borderId="0" xfId="72" applyFont="1" applyAlignment="1">
      <alignment horizontal="right" wrapText="1"/>
    </xf>
    <xf numFmtId="0" fontId="21" fillId="0" borderId="0" xfId="72" applyFont="1" applyAlignment="1">
      <alignment horizontal="right"/>
    </xf>
    <xf numFmtId="0" fontId="21" fillId="29" borderId="14" xfId="83" applyFont="1" applyFill="1" applyBorder="1" applyAlignment="1">
      <alignment wrapText="1"/>
    </xf>
    <xf numFmtId="0" fontId="21" fillId="0" borderId="14" xfId="72" applyFont="1" applyBorder="1" applyAlignment="1">
      <alignment wrapText="1"/>
    </xf>
    <xf numFmtId="3" fontId="21" fillId="0" borderId="14" xfId="72" applyNumberFormat="1" applyFont="1" applyBorder="1" applyAlignment="1">
      <alignment wrapText="1"/>
    </xf>
    <xf numFmtId="0" fontId="21" fillId="0" borderId="14" xfId="72" applyFont="1" applyBorder="1"/>
    <xf numFmtId="0" fontId="21" fillId="29" borderId="14" xfId="82" applyFont="1" applyFill="1" applyBorder="1" applyAlignment="1">
      <alignment wrapText="1"/>
    </xf>
    <xf numFmtId="165" fontId="21" fillId="0" borderId="14" xfId="72" applyNumberFormat="1" applyFont="1" applyBorder="1" applyAlignment="1">
      <alignment wrapText="1"/>
    </xf>
    <xf numFmtId="0" fontId="24" fillId="0" borderId="14" xfId="72" applyFont="1" applyBorder="1" applyAlignment="1">
      <alignment wrapText="1"/>
    </xf>
    <xf numFmtId="0" fontId="24" fillId="0" borderId="14" xfId="72" applyFont="1" applyBorder="1"/>
    <xf numFmtId="167" fontId="24" fillId="0" borderId="14" xfId="53" applyNumberFormat="1" applyFont="1" applyBorder="1"/>
    <xf numFmtId="0" fontId="24" fillId="0" borderId="0" xfId="72" applyFont="1"/>
    <xf numFmtId="167" fontId="21" fillId="0" borderId="14" xfId="53" applyNumberFormat="1" applyFont="1" applyBorder="1"/>
    <xf numFmtId="0" fontId="24" fillId="0" borderId="0" xfId="72" applyFont="1" applyBorder="1"/>
    <xf numFmtId="0" fontId="24" fillId="0" borderId="0" xfId="72" applyFont="1" applyBorder="1" applyAlignment="1">
      <alignment wrapText="1"/>
    </xf>
    <xf numFmtId="0" fontId="21" fillId="0" borderId="12" xfId="72" applyFont="1" applyBorder="1" applyAlignment="1">
      <alignment wrapText="1"/>
    </xf>
    <xf numFmtId="0" fontId="21" fillId="0" borderId="0" xfId="76" applyFont="1" applyAlignment="1">
      <alignment wrapText="1"/>
    </xf>
    <xf numFmtId="0" fontId="21" fillId="0" borderId="0" xfId="76" applyFont="1"/>
    <xf numFmtId="0" fontId="21" fillId="0" borderId="0" xfId="76" applyFont="1" applyAlignment="1">
      <alignment horizontal="right"/>
    </xf>
    <xf numFmtId="0" fontId="24" fillId="0" borderId="13" xfId="76" applyFont="1" applyBorder="1" applyAlignment="1">
      <alignment wrapText="1"/>
    </xf>
    <xf numFmtId="0" fontId="24" fillId="0" borderId="18" xfId="76" applyFont="1" applyBorder="1" applyAlignment="1">
      <alignment wrapText="1"/>
    </xf>
    <xf numFmtId="0" fontId="21" fillId="0" borderId="13" xfId="76" applyFont="1" applyBorder="1" applyAlignment="1">
      <alignment wrapText="1"/>
    </xf>
    <xf numFmtId="0" fontId="21" fillId="0" borderId="0" xfId="76" applyFont="1" applyBorder="1" applyAlignment="1">
      <alignment wrapText="1"/>
    </xf>
    <xf numFmtId="0" fontId="21" fillId="0" borderId="13" xfId="83" applyFont="1" applyBorder="1" applyAlignment="1">
      <alignment horizontal="left" wrapText="1"/>
    </xf>
    <xf numFmtId="0" fontId="21" fillId="0" borderId="21" xfId="74" applyFont="1" applyBorder="1" applyAlignment="1">
      <alignment wrapText="1"/>
    </xf>
    <xf numFmtId="0" fontId="21" fillId="0" borderId="13" xfId="74" applyFont="1" applyBorder="1" applyAlignment="1">
      <alignment wrapText="1"/>
    </xf>
    <xf numFmtId="0" fontId="21" fillId="0" borderId="22" xfId="74" applyFont="1" applyBorder="1" applyAlignment="1">
      <alignment wrapText="1"/>
    </xf>
    <xf numFmtId="0" fontId="21" fillId="0" borderId="20" xfId="74" applyFont="1" applyBorder="1" applyAlignment="1">
      <alignment wrapText="1"/>
    </xf>
    <xf numFmtId="3" fontId="21" fillId="0" borderId="13" xfId="76" applyNumberFormat="1" applyFont="1" applyBorder="1"/>
    <xf numFmtId="0" fontId="21" fillId="29" borderId="13" xfId="83" applyFont="1" applyFill="1" applyBorder="1" applyAlignment="1">
      <alignment wrapText="1"/>
    </xf>
    <xf numFmtId="3" fontId="21" fillId="0" borderId="21" xfId="76" applyNumberFormat="1" applyFont="1" applyBorder="1"/>
    <xf numFmtId="3" fontId="24" fillId="0" borderId="13" xfId="76" applyNumberFormat="1" applyFont="1" applyBorder="1"/>
    <xf numFmtId="0" fontId="24" fillId="0" borderId="0" xfId="76" applyFont="1"/>
    <xf numFmtId="0" fontId="24" fillId="0" borderId="20" xfId="76" applyFont="1" applyBorder="1" applyAlignment="1">
      <alignment wrapText="1"/>
    </xf>
    <xf numFmtId="0" fontId="24" fillId="0" borderId="0" xfId="76" applyFont="1" applyBorder="1"/>
    <xf numFmtId="0" fontId="24" fillId="0" borderId="21" xfId="76" applyFont="1" applyBorder="1"/>
    <xf numFmtId="0" fontId="21" fillId="0" borderId="0" xfId="76" applyFont="1" applyBorder="1"/>
    <xf numFmtId="3" fontId="21" fillId="0" borderId="0" xfId="76" applyNumberFormat="1" applyFont="1" applyBorder="1"/>
    <xf numFmtId="0" fontId="21" fillId="0" borderId="20" xfId="76" applyFont="1" applyBorder="1" applyAlignment="1">
      <alignment wrapText="1"/>
    </xf>
    <xf numFmtId="0" fontId="24" fillId="0" borderId="21" xfId="76" applyFont="1" applyBorder="1" applyAlignment="1">
      <alignment wrapText="1"/>
    </xf>
    <xf numFmtId="3" fontId="21" fillId="0" borderId="0" xfId="76" applyNumberFormat="1" applyFont="1"/>
    <xf numFmtId="0" fontId="24" fillId="0" borderId="0" xfId="76" applyFont="1" applyBorder="1" applyAlignment="1">
      <alignment wrapText="1"/>
    </xf>
    <xf numFmtId="3" fontId="24" fillId="0" borderId="0" xfId="76" applyNumberFormat="1" applyFont="1" applyBorder="1"/>
    <xf numFmtId="0" fontId="24" fillId="0" borderId="10" xfId="76" applyFont="1" applyBorder="1" applyAlignment="1">
      <alignment wrapText="1"/>
    </xf>
    <xf numFmtId="0" fontId="24" fillId="0" borderId="14" xfId="76" applyFont="1" applyBorder="1" applyAlignment="1">
      <alignment wrapText="1"/>
    </xf>
    <xf numFmtId="3" fontId="24" fillId="0" borderId="14" xfId="76" applyNumberFormat="1" applyFont="1" applyBorder="1"/>
    <xf numFmtId="0" fontId="21" fillId="0" borderId="15" xfId="74" applyFont="1" applyBorder="1" applyAlignment="1">
      <alignment wrapText="1"/>
    </xf>
    <xf numFmtId="3" fontId="21" fillId="0" borderId="15" xfId="76" applyNumberFormat="1" applyFont="1" applyBorder="1"/>
    <xf numFmtId="0" fontId="21" fillId="0" borderId="19" xfId="74" applyFont="1" applyBorder="1" applyAlignment="1">
      <alignment wrapText="1"/>
    </xf>
    <xf numFmtId="3" fontId="21" fillId="0" borderId="20" xfId="76" applyNumberFormat="1" applyFont="1" applyBorder="1"/>
    <xf numFmtId="0" fontId="21" fillId="0" borderId="14" xfId="74" applyFont="1" applyBorder="1" applyAlignment="1">
      <alignment wrapText="1"/>
    </xf>
    <xf numFmtId="3" fontId="21" fillId="0" borderId="14" xfId="76" applyNumberFormat="1" applyFont="1" applyBorder="1"/>
    <xf numFmtId="0" fontId="21" fillId="0" borderId="14" xfId="76" applyFont="1" applyBorder="1" applyAlignment="1">
      <alignment wrapText="1"/>
    </xf>
    <xf numFmtId="0" fontId="21" fillId="0" borderId="14" xfId="74" applyFont="1" applyFill="1" applyBorder="1" applyAlignment="1">
      <alignment wrapText="1"/>
    </xf>
    <xf numFmtId="3" fontId="21" fillId="0" borderId="14" xfId="76" applyNumberFormat="1" applyFont="1" applyBorder="1" applyAlignment="1">
      <alignment wrapText="1"/>
    </xf>
    <xf numFmtId="0" fontId="21" fillId="0" borderId="14" xfId="83" applyFont="1" applyBorder="1" applyAlignment="1">
      <alignment horizontal="left" wrapText="1"/>
    </xf>
    <xf numFmtId="3" fontId="21" fillId="29" borderId="14" xfId="84" applyNumberFormat="1" applyFont="1" applyFill="1" applyBorder="1" applyAlignment="1">
      <alignment horizontal="right" wrapText="1"/>
    </xf>
    <xf numFmtId="0" fontId="24" fillId="29" borderId="18" xfId="84" applyFont="1" applyFill="1" applyBorder="1" applyAlignment="1">
      <alignment horizontal="center" vertical="center" wrapText="1"/>
    </xf>
    <xf numFmtId="0" fontId="24" fillId="29" borderId="0" xfId="84" applyFont="1" applyFill="1" applyBorder="1" applyAlignment="1">
      <alignment horizontal="center" vertical="center" wrapText="1"/>
    </xf>
    <xf numFmtId="0" fontId="21" fillId="0" borderId="18" xfId="76" applyFont="1" applyBorder="1"/>
    <xf numFmtId="0" fontId="21" fillId="0" borderId="18" xfId="76" applyFont="1" applyBorder="1" applyAlignment="1">
      <alignment wrapText="1"/>
    </xf>
    <xf numFmtId="0" fontId="24" fillId="0" borderId="11" xfId="76" applyFont="1" applyBorder="1" applyAlignment="1">
      <alignment wrapText="1"/>
    </xf>
    <xf numFmtId="0" fontId="21" fillId="0" borderId="13" xfId="72" applyFont="1" applyBorder="1" applyAlignment="1">
      <alignment wrapText="1"/>
    </xf>
    <xf numFmtId="3" fontId="21" fillId="0" borderId="18" xfId="76" applyNumberFormat="1" applyFont="1" applyBorder="1"/>
    <xf numFmtId="3" fontId="24" fillId="0" borderId="14" xfId="76" applyNumberFormat="1" applyFont="1" applyBorder="1" applyAlignment="1">
      <alignment wrapText="1"/>
    </xf>
    <xf numFmtId="0" fontId="21" fillId="0" borderId="0" xfId="0" applyFont="1" applyFill="1" applyAlignment="1">
      <alignment wrapText="1"/>
    </xf>
    <xf numFmtId="0" fontId="28" fillId="0" borderId="0" xfId="0" applyFont="1"/>
    <xf numFmtId="0" fontId="21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right"/>
    </xf>
    <xf numFmtId="3" fontId="28" fillId="0" borderId="0" xfId="0" applyNumberFormat="1" applyFont="1"/>
    <xf numFmtId="3" fontId="24" fillId="0" borderId="14" xfId="0" applyNumberFormat="1" applyFont="1" applyFill="1" applyBorder="1" applyAlignment="1">
      <alignment horizontal="right" wrapText="1"/>
    </xf>
    <xf numFmtId="3" fontId="25" fillId="0" borderId="14" xfId="0" applyNumberFormat="1" applyFont="1" applyFill="1" applyBorder="1"/>
    <xf numFmtId="3" fontId="24" fillId="0" borderId="14" xfId="0" applyNumberFormat="1" applyFont="1" applyFill="1" applyBorder="1"/>
    <xf numFmtId="0" fontId="28" fillId="0" borderId="0" xfId="0" applyFont="1" applyAlignment="1">
      <alignment wrapText="1"/>
    </xf>
    <xf numFmtId="3" fontId="21" fillId="0" borderId="14" xfId="83" applyNumberFormat="1" applyFont="1" applyFill="1" applyBorder="1" applyAlignment="1">
      <alignment vertical="center"/>
    </xf>
    <xf numFmtId="3" fontId="21" fillId="29" borderId="14" xfId="83" applyNumberFormat="1" applyFont="1" applyFill="1" applyBorder="1" applyAlignment="1">
      <alignment vertical="center"/>
    </xf>
    <xf numFmtId="0" fontId="21" fillId="0" borderId="14" xfId="82" applyFont="1" applyFill="1" applyBorder="1" applyAlignment="1">
      <alignment wrapText="1"/>
    </xf>
    <xf numFmtId="3" fontId="24" fillId="29" borderId="14" xfId="83" applyNumberFormat="1" applyFont="1" applyFill="1" applyBorder="1" applyAlignment="1">
      <alignment horizontal="right" vertical="center" wrapText="1"/>
    </xf>
    <xf numFmtId="167" fontId="24" fillId="0" borderId="14" xfId="53" applyNumberFormat="1" applyFont="1" applyBorder="1" applyAlignment="1">
      <alignment horizontal="center" vertical="center" wrapText="1"/>
    </xf>
    <xf numFmtId="0" fontId="24" fillId="29" borderId="14" xfId="83" applyFont="1" applyFill="1" applyBorder="1" applyAlignment="1">
      <alignment wrapText="1"/>
    </xf>
    <xf numFmtId="3" fontId="21" fillId="0" borderId="14" xfId="83" applyNumberFormat="1" applyFont="1" applyBorder="1" applyAlignment="1">
      <alignment vertical="center"/>
    </xf>
    <xf numFmtId="0" fontId="21" fillId="0" borderId="14" xfId="83" applyFont="1" applyBorder="1" applyAlignment="1">
      <alignment horizontal="left" vertical="center" wrapText="1"/>
    </xf>
    <xf numFmtId="0" fontId="21" fillId="29" borderId="14" xfId="82" applyFont="1" applyFill="1" applyBorder="1" applyAlignment="1">
      <alignment vertical="center" wrapText="1"/>
    </xf>
    <xf numFmtId="0" fontId="24" fillId="0" borderId="14" xfId="83" applyFont="1" applyBorder="1" applyAlignment="1">
      <alignment horizontal="left" vertical="center" wrapText="1"/>
    </xf>
    <xf numFmtId="3" fontId="24" fillId="0" borderId="14" xfId="83" applyNumberFormat="1" applyFont="1" applyBorder="1" applyAlignment="1">
      <alignment vertical="center"/>
    </xf>
    <xf numFmtId="0" fontId="21" fillId="0" borderId="14" xfId="82" applyFont="1" applyBorder="1" applyAlignment="1">
      <alignment horizontal="left" vertical="center" wrapText="1"/>
    </xf>
    <xf numFmtId="167" fontId="24" fillId="0" borderId="14" xfId="53" applyNumberFormat="1" applyFont="1" applyBorder="1" applyAlignment="1">
      <alignment vertical="center"/>
    </xf>
    <xf numFmtId="3" fontId="27" fillId="0" borderId="14" xfId="83" applyNumberFormat="1" applyFont="1" applyFill="1" applyBorder="1" applyAlignment="1">
      <alignment vertical="center"/>
    </xf>
    <xf numFmtId="3" fontId="24" fillId="0" borderId="14" xfId="83" applyNumberFormat="1" applyFont="1" applyBorder="1" applyAlignment="1">
      <alignment horizontal="right" vertical="center" wrapText="1"/>
    </xf>
    <xf numFmtId="0" fontId="24" fillId="29" borderId="14" xfId="83" applyFont="1" applyFill="1" applyBorder="1" applyAlignment="1">
      <alignment horizontal="left" vertical="center" wrapText="1"/>
    </xf>
    <xf numFmtId="167" fontId="21" fillId="0" borderId="14" xfId="53" applyNumberFormat="1" applyFont="1" applyBorder="1" applyAlignment="1">
      <alignment vertical="center"/>
    </xf>
    <xf numFmtId="3" fontId="24" fillId="29" borderId="14" xfId="73" applyNumberFormat="1" applyFont="1" applyFill="1" applyBorder="1" applyAlignment="1">
      <alignment horizontal="right"/>
    </xf>
    <xf numFmtId="0" fontId="21" fillId="0" borderId="14" xfId="0" applyFont="1" applyBorder="1"/>
    <xf numFmtId="3" fontId="24" fillId="0" borderId="14" xfId="0" applyNumberFormat="1" applyFont="1" applyBorder="1" applyAlignment="1">
      <alignment horizontal="right"/>
    </xf>
    <xf numFmtId="3" fontId="21" fillId="0" borderId="14" xfId="0" applyNumberFormat="1" applyFont="1" applyBorder="1" applyAlignment="1">
      <alignment horizontal="right"/>
    </xf>
    <xf numFmtId="3" fontId="21" fillId="29" borderId="14" xfId="73" applyNumberFormat="1" applyFont="1" applyFill="1" applyBorder="1" applyAlignment="1">
      <alignment horizontal="right"/>
    </xf>
    <xf numFmtId="0" fontId="24" fillId="0" borderId="14" xfId="75" applyFont="1" applyFill="1" applyBorder="1"/>
    <xf numFmtId="0" fontId="21" fillId="0" borderId="14" xfId="75" applyFont="1" applyFill="1" applyBorder="1"/>
    <xf numFmtId="3" fontId="21" fillId="0" borderId="14" xfId="73" applyNumberFormat="1" applyFont="1" applyBorder="1"/>
    <xf numFmtId="0" fontId="24" fillId="0" borderId="14" xfId="0" applyFont="1" applyBorder="1"/>
    <xf numFmtId="3" fontId="24" fillId="0" borderId="14" xfId="73" applyNumberFormat="1" applyFont="1" applyBorder="1"/>
    <xf numFmtId="3" fontId="21" fillId="0" borderId="14" xfId="0" applyNumberFormat="1" applyFont="1" applyBorder="1"/>
    <xf numFmtId="0" fontId="24" fillId="0" borderId="14" xfId="0" applyFont="1" applyFill="1" applyBorder="1" applyAlignment="1">
      <alignment wrapText="1"/>
    </xf>
    <xf numFmtId="0" fontId="21" fillId="0" borderId="14" xfId="0" applyFont="1" applyFill="1" applyBorder="1" applyAlignment="1">
      <alignment wrapText="1"/>
    </xf>
    <xf numFmtId="167" fontId="21" fillId="0" borderId="14" xfId="53" applyNumberFormat="1" applyFont="1" applyFill="1" applyBorder="1"/>
    <xf numFmtId="0" fontId="21" fillId="0" borderId="14" xfId="73" applyFont="1" applyBorder="1"/>
    <xf numFmtId="0" fontId="24" fillId="29" borderId="14" xfId="83" applyFont="1" applyFill="1" applyBorder="1" applyAlignment="1">
      <alignment horizontal="center" vertical="center" wrapText="1"/>
    </xf>
    <xf numFmtId="3" fontId="21" fillId="0" borderId="14" xfId="83" applyNumberFormat="1" applyFont="1" applyBorder="1" applyAlignment="1">
      <alignment horizontal="right" vertical="center" wrapText="1"/>
    </xf>
    <xf numFmtId="3" fontId="21" fillId="31" borderId="14" xfId="83" applyNumberFormat="1" applyFont="1" applyFill="1" applyBorder="1" applyAlignment="1">
      <alignment vertical="center"/>
    </xf>
    <xf numFmtId="3" fontId="24" fillId="0" borderId="14" xfId="83" applyNumberFormat="1" applyFont="1" applyBorder="1" applyAlignment="1">
      <alignment horizontal="center" vertical="center" wrapText="1"/>
    </xf>
    <xf numFmtId="165" fontId="21" fillId="0" borderId="14" xfId="82" applyNumberFormat="1" applyFont="1" applyFill="1" applyBorder="1" applyAlignment="1">
      <alignment wrapText="1"/>
    </xf>
    <xf numFmtId="165" fontId="21" fillId="29" borderId="14" xfId="82" applyNumberFormat="1" applyFont="1" applyFill="1" applyBorder="1" applyAlignment="1">
      <alignment wrapText="1"/>
    </xf>
    <xf numFmtId="167" fontId="24" fillId="29" borderId="14" xfId="53" applyNumberFormat="1" applyFont="1" applyFill="1" applyBorder="1" applyAlignment="1">
      <alignment vertical="center"/>
    </xf>
    <xf numFmtId="167" fontId="26" fillId="29" borderId="14" xfId="53" applyNumberFormat="1" applyFont="1" applyFill="1" applyBorder="1" applyAlignment="1">
      <alignment vertical="center"/>
    </xf>
    <xf numFmtId="167" fontId="24" fillId="29" borderId="14" xfId="53" applyNumberFormat="1" applyFont="1" applyFill="1" applyBorder="1"/>
    <xf numFmtId="0" fontId="21" fillId="29" borderId="14" xfId="83" applyFont="1" applyFill="1" applyBorder="1" applyAlignment="1">
      <alignment horizontal="left" wrapText="1"/>
    </xf>
    <xf numFmtId="3" fontId="21" fillId="29" borderId="14" xfId="83" applyNumberFormat="1" applyFont="1" applyFill="1" applyBorder="1"/>
    <xf numFmtId="0" fontId="24" fillId="29" borderId="14" xfId="83" applyFont="1" applyFill="1" applyBorder="1" applyAlignment="1">
      <alignment vertical="center" wrapText="1"/>
    </xf>
    <xf numFmtId="167" fontId="21" fillId="29" borderId="14" xfId="53" applyNumberFormat="1" applyFont="1" applyFill="1" applyBorder="1" applyAlignment="1">
      <alignment vertical="center" wrapText="1"/>
    </xf>
    <xf numFmtId="165" fontId="21" fillId="29" borderId="14" xfId="83" applyNumberFormat="1" applyFont="1" applyFill="1" applyBorder="1" applyAlignment="1">
      <alignment wrapText="1"/>
    </xf>
    <xf numFmtId="0" fontId="21" fillId="29" borderId="14" xfId="82" applyFont="1" applyFill="1" applyBorder="1" applyAlignment="1">
      <alignment horizontal="left" wrapText="1"/>
    </xf>
    <xf numFmtId="0" fontId="24" fillId="29" borderId="14" xfId="82" applyFont="1" applyFill="1" applyBorder="1" applyAlignment="1">
      <alignment vertical="center" wrapText="1"/>
    </xf>
    <xf numFmtId="167" fontId="24" fillId="29" borderId="14" xfId="53" applyNumberFormat="1" applyFont="1" applyFill="1" applyBorder="1" applyAlignment="1">
      <alignment horizontal="right" vertical="center" wrapText="1"/>
    </xf>
    <xf numFmtId="0" fontId="21" fillId="29" borderId="14" xfId="83" applyFont="1" applyFill="1" applyBorder="1" applyAlignment="1">
      <alignment vertical="center" wrapText="1"/>
    </xf>
    <xf numFmtId="3" fontId="24" fillId="0" borderId="14" xfId="69" applyNumberFormat="1" applyFont="1" applyBorder="1" applyAlignment="1">
      <alignment wrapText="1"/>
    </xf>
    <xf numFmtId="3" fontId="21" fillId="0" borderId="14" xfId="69" applyNumberFormat="1" applyFont="1" applyBorder="1" applyAlignment="1">
      <alignment wrapText="1"/>
    </xf>
    <xf numFmtId="3" fontId="24" fillId="0" borderId="14" xfId="69" applyNumberFormat="1" applyFont="1" applyFill="1" applyBorder="1"/>
    <xf numFmtId="0" fontId="24" fillId="0" borderId="14" xfId="83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3" fontId="24" fillId="0" borderId="14" xfId="69" applyNumberFormat="1" applyFont="1" applyBorder="1" applyAlignment="1"/>
    <xf numFmtId="0" fontId="24" fillId="0" borderId="14" xfId="71" applyFont="1" applyBorder="1"/>
    <xf numFmtId="3" fontId="24" fillId="0" borderId="14" xfId="69" applyNumberFormat="1" applyFont="1" applyFill="1" applyBorder="1" applyAlignment="1"/>
    <xf numFmtId="0" fontId="21" fillId="0" borderId="14" xfId="71" applyFont="1" applyBorder="1"/>
    <xf numFmtId="3" fontId="24" fillId="0" borderId="14" xfId="70" applyNumberFormat="1" applyFont="1" applyBorder="1" applyAlignment="1">
      <alignment wrapText="1"/>
    </xf>
    <xf numFmtId="3" fontId="21" fillId="0" borderId="14" xfId="70" applyNumberFormat="1" applyFont="1" applyFill="1" applyBorder="1" applyAlignment="1">
      <alignment wrapText="1"/>
    </xf>
    <xf numFmtId="3" fontId="21" fillId="31" borderId="14" xfId="0" applyNumberFormat="1" applyFont="1" applyFill="1" applyBorder="1"/>
    <xf numFmtId="0" fontId="24" fillId="0" borderId="14" xfId="79" applyFont="1" applyFill="1" applyBorder="1" applyAlignment="1">
      <alignment horizontal="left" vertical="center" wrapText="1"/>
    </xf>
    <xf numFmtId="0" fontId="21" fillId="0" borderId="14" xfId="79" applyFont="1" applyFill="1" applyBorder="1" applyAlignment="1">
      <alignment wrapText="1"/>
    </xf>
    <xf numFmtId="0" fontId="21" fillId="31" borderId="14" xfId="79" applyFont="1" applyFill="1" applyBorder="1"/>
    <xf numFmtId="0" fontId="21" fillId="0" borderId="14" xfId="79" applyFont="1" applyFill="1" applyBorder="1"/>
    <xf numFmtId="0" fontId="21" fillId="0" borderId="14" xfId="72" applyFont="1" applyFill="1" applyBorder="1" applyAlignment="1">
      <alignment wrapText="1"/>
    </xf>
    <xf numFmtId="0" fontId="24" fillId="0" borderId="14" xfId="82" applyFont="1" applyFill="1" applyBorder="1" applyAlignment="1">
      <alignment horizontal="left" vertical="center" wrapText="1" indent="1"/>
    </xf>
    <xf numFmtId="0" fontId="24" fillId="0" borderId="14" xfId="82" applyFont="1" applyFill="1" applyBorder="1" applyAlignment="1">
      <alignment horizontal="left" vertical="center" wrapText="1" indent="2"/>
    </xf>
    <xf numFmtId="0" fontId="21" fillId="0" borderId="14" xfId="82" applyFont="1" applyFill="1" applyBorder="1" applyAlignment="1">
      <alignment horizontal="left" vertical="center" wrapText="1" indent="2"/>
    </xf>
    <xf numFmtId="0" fontId="21" fillId="0" borderId="14" xfId="0" applyFont="1" applyBorder="1" applyAlignment="1">
      <alignment horizontal="left" wrapText="1" indent="5"/>
    </xf>
    <xf numFmtId="0" fontId="21" fillId="0" borderId="14" xfId="0" applyFont="1" applyFill="1" applyBorder="1" applyAlignment="1">
      <alignment horizontal="left" wrapText="1" indent="5"/>
    </xf>
    <xf numFmtId="0" fontId="21" fillId="0" borderId="14" xfId="82" applyFont="1" applyFill="1" applyBorder="1" applyAlignment="1">
      <alignment horizontal="left" vertical="center" wrapText="1" indent="1"/>
    </xf>
    <xf numFmtId="3" fontId="21" fillId="31" borderId="14" xfId="72" applyNumberFormat="1" applyFont="1" applyFill="1" applyBorder="1"/>
    <xf numFmtId="0" fontId="24" fillId="0" borderId="0" xfId="72" applyFont="1" applyBorder="1" applyAlignment="1">
      <alignment horizontal="center"/>
    </xf>
    <xf numFmtId="0" fontId="25" fillId="0" borderId="14" xfId="82" applyFont="1" applyFill="1" applyBorder="1" applyAlignment="1">
      <alignment horizontal="left" vertical="center" wrapText="1" indent="2"/>
    </xf>
    <xf numFmtId="3" fontId="25" fillId="0" borderId="14" xfId="72" applyNumberFormat="1" applyFont="1" applyBorder="1"/>
    <xf numFmtId="0" fontId="25" fillId="0" borderId="14" xfId="0" applyFont="1" applyFill="1" applyBorder="1" applyAlignment="1">
      <alignment horizontal="left" wrapText="1" indent="5"/>
    </xf>
    <xf numFmtId="3" fontId="25" fillId="0" borderId="14" xfId="72" applyNumberFormat="1" applyFont="1" applyFill="1" applyBorder="1"/>
    <xf numFmtId="3" fontId="21" fillId="0" borderId="29" xfId="0" applyNumberFormat="1" applyFont="1" applyFill="1" applyBorder="1"/>
    <xf numFmtId="3" fontId="21" fillId="0" borderId="0" xfId="0" applyNumberFormat="1" applyFont="1" applyFill="1" applyBorder="1"/>
    <xf numFmtId="0" fontId="21" fillId="0" borderId="14" xfId="0" applyFont="1" applyFill="1" applyBorder="1" applyAlignment="1">
      <alignment horizontal="center" wrapText="1"/>
    </xf>
    <xf numFmtId="3" fontId="24" fillId="0" borderId="14" xfId="0" applyNumberFormat="1" applyFont="1" applyFill="1" applyBorder="1" applyAlignment="1">
      <alignment horizontal="left" wrapText="1"/>
    </xf>
    <xf numFmtId="3" fontId="21" fillId="0" borderId="14" xfId="0" applyNumberFormat="1" applyFont="1" applyFill="1" applyBorder="1" applyAlignment="1">
      <alignment horizontal="left" wrapText="1"/>
    </xf>
    <xf numFmtId="3" fontId="21" fillId="0" borderId="14" xfId="0" applyNumberFormat="1" applyFont="1" applyFill="1" applyBorder="1" applyAlignment="1">
      <alignment horizontal="right" wrapText="1"/>
    </xf>
    <xf numFmtId="0" fontId="25" fillId="0" borderId="14" xfId="0" applyFont="1" applyFill="1" applyBorder="1" applyAlignment="1">
      <alignment wrapText="1"/>
    </xf>
    <xf numFmtId="0" fontId="24" fillId="0" borderId="0" xfId="72" applyFont="1" applyBorder="1" applyAlignment="1">
      <alignment horizontal="center"/>
    </xf>
    <xf numFmtId="0" fontId="24" fillId="0" borderId="0" xfId="83" applyFont="1" applyAlignment="1">
      <alignment horizontal="center" vertical="center" wrapText="1"/>
    </xf>
    <xf numFmtId="0" fontId="24" fillId="29" borderId="14" xfId="83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29" borderId="14" xfId="73" applyFont="1" applyFill="1" applyBorder="1" applyAlignment="1">
      <alignment horizontal="center" vertical="center" wrapText="1"/>
    </xf>
    <xf numFmtId="0" fontId="24" fillId="0" borderId="14" xfId="73" applyFont="1" applyFill="1" applyBorder="1" applyAlignment="1">
      <alignment horizontal="center" vertical="center"/>
    </xf>
    <xf numFmtId="0" fontId="24" fillId="0" borderId="14" xfId="73" applyFont="1" applyBorder="1" applyAlignment="1">
      <alignment horizontal="center" vertical="center"/>
    </xf>
    <xf numFmtId="0" fontId="24" fillId="29" borderId="14" xfId="73" applyFont="1" applyFill="1" applyBorder="1" applyAlignment="1">
      <alignment horizontal="center" vertical="center"/>
    </xf>
    <xf numFmtId="0" fontId="24" fillId="0" borderId="26" xfId="72" applyFont="1" applyBorder="1" applyAlignment="1">
      <alignment horizontal="center" vertical="center" wrapText="1"/>
    </xf>
    <xf numFmtId="0" fontId="24" fillId="0" borderId="25" xfId="72" applyFont="1" applyBorder="1" applyAlignment="1">
      <alignment horizontal="center" vertical="center" wrapText="1"/>
    </xf>
    <xf numFmtId="0" fontId="24" fillId="0" borderId="23" xfId="72" applyFont="1" applyBorder="1" applyAlignment="1">
      <alignment horizontal="center" vertical="center" wrapText="1"/>
    </xf>
    <xf numFmtId="0" fontId="24" fillId="0" borderId="27" xfId="72" applyFont="1" applyBorder="1" applyAlignment="1">
      <alignment horizontal="center" vertical="center" wrapText="1"/>
    </xf>
    <xf numFmtId="0" fontId="24" fillId="0" borderId="28" xfId="72" applyFont="1" applyBorder="1" applyAlignment="1">
      <alignment horizontal="center" vertical="center" wrapText="1"/>
    </xf>
    <xf numFmtId="0" fontId="24" fillId="0" borderId="24" xfId="72" applyFont="1" applyBorder="1" applyAlignment="1">
      <alignment horizontal="center" vertical="center" wrapText="1"/>
    </xf>
    <xf numFmtId="0" fontId="24" fillId="0" borderId="0" xfId="79" applyFont="1" applyFill="1" applyAlignment="1">
      <alignment horizontal="center" vertical="center" wrapText="1"/>
    </xf>
    <xf numFmtId="3" fontId="24" fillId="0" borderId="0" xfId="70" applyNumberFormat="1" applyFont="1" applyAlignment="1">
      <alignment horizontal="center" vertical="center" wrapText="1"/>
    </xf>
    <xf numFmtId="0" fontId="25" fillId="0" borderId="14" xfId="0" applyFont="1" applyFill="1" applyBorder="1" applyAlignment="1">
      <alignment horizontal="left" wrapText="1"/>
    </xf>
    <xf numFmtId="0" fontId="24" fillId="0" borderId="0" xfId="72" applyFont="1" applyBorder="1" applyAlignment="1">
      <alignment horizontal="center"/>
    </xf>
    <xf numFmtId="0" fontId="24" fillId="0" borderId="0" xfId="72" applyFont="1" applyBorder="1" applyAlignment="1">
      <alignment horizontal="center" vertical="center"/>
    </xf>
    <xf numFmtId="0" fontId="24" fillId="0" borderId="0" xfId="76" applyFont="1" applyBorder="1" applyAlignment="1">
      <alignment horizontal="center"/>
    </xf>
    <xf numFmtId="0" fontId="21" fillId="0" borderId="0" xfId="0" applyFont="1" applyFill="1" applyAlignment="1">
      <alignment horizontal="right"/>
    </xf>
    <xf numFmtId="0" fontId="24" fillId="0" borderId="0" xfId="0" applyFont="1" applyFill="1" applyAlignment="1">
      <alignment horizontal="center"/>
    </xf>
  </cellXfs>
  <cellStyles count="91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7" xr:uid="{00000000-0005-0000-0000-000006000000}"/>
    <cellStyle name="20% - Accent2" xfId="8" xr:uid="{00000000-0005-0000-0000-000007000000}"/>
    <cellStyle name="20% - Accent3" xfId="9" xr:uid="{00000000-0005-0000-0000-000008000000}"/>
    <cellStyle name="20% - Accent4" xfId="10" xr:uid="{00000000-0005-0000-0000-000009000000}"/>
    <cellStyle name="20% - Accent5" xfId="11" xr:uid="{00000000-0005-0000-0000-00000A000000}"/>
    <cellStyle name="20% - Accent6" xfId="12" xr:uid="{00000000-0005-0000-0000-00000B000000}"/>
    <cellStyle name="40% - 1. jelölőszín" xfId="13" builtinId="31" customBuiltin="1"/>
    <cellStyle name="40% - 2. jelölőszín" xfId="14" builtinId="35" customBuiltin="1"/>
    <cellStyle name="40% - 3. jelölőszín" xfId="15" builtinId="39" customBuiltin="1"/>
    <cellStyle name="40% - 4. jelölőszín" xfId="16" builtinId="43" customBuiltin="1"/>
    <cellStyle name="40% - 5. jelölőszín" xfId="17" builtinId="47" customBuiltin="1"/>
    <cellStyle name="40% - 6. jelölőszín" xfId="18" builtinId="51" customBuiltin="1"/>
    <cellStyle name="40% - Accent1" xfId="19" xr:uid="{00000000-0005-0000-0000-000012000000}"/>
    <cellStyle name="40% - Accent2" xfId="20" xr:uid="{00000000-0005-0000-0000-000013000000}"/>
    <cellStyle name="40% - Accent3" xfId="21" xr:uid="{00000000-0005-0000-0000-000014000000}"/>
    <cellStyle name="40% - Accent4" xfId="22" xr:uid="{00000000-0005-0000-0000-000015000000}"/>
    <cellStyle name="40% - Accent5" xfId="23" xr:uid="{00000000-0005-0000-0000-000016000000}"/>
    <cellStyle name="40% - Accent6" xfId="24" xr:uid="{00000000-0005-0000-0000-000017000000}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60% - Accent1" xfId="31" xr:uid="{00000000-0005-0000-0000-00001E000000}"/>
    <cellStyle name="60% - Accent2" xfId="32" xr:uid="{00000000-0005-0000-0000-00001F000000}"/>
    <cellStyle name="60% - Accent3" xfId="33" xr:uid="{00000000-0005-0000-0000-000020000000}"/>
    <cellStyle name="60% - Accent4" xfId="34" xr:uid="{00000000-0005-0000-0000-000021000000}"/>
    <cellStyle name="60% - Accent5" xfId="35" xr:uid="{00000000-0005-0000-0000-000022000000}"/>
    <cellStyle name="60% - Accent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Bevitel" xfId="44" builtinId="20" customBuiltin="1"/>
    <cellStyle name="Calculation" xfId="45" xr:uid="{00000000-0005-0000-0000-00002C000000}"/>
    <cellStyle name="Check Cell" xfId="46" xr:uid="{00000000-0005-0000-0000-00002D000000}"/>
    <cellStyle name="Cím" xfId="47" builtinId="15" customBuiltin="1"/>
    <cellStyle name="Címsor 1" xfId="48" builtinId="16" customBuiltin="1"/>
    <cellStyle name="Címsor 2" xfId="49" builtinId="17" customBuiltin="1"/>
    <cellStyle name="Címsor 3" xfId="50" builtinId="18" customBuiltin="1"/>
    <cellStyle name="Címsor 4" xfId="51" builtinId="19" customBuiltin="1"/>
    <cellStyle name="Explanatory Text" xfId="52" xr:uid="{00000000-0005-0000-0000-000033000000}"/>
    <cellStyle name="Ezres" xfId="53" builtinId="3"/>
    <cellStyle name="Ezres 2" xfId="54" xr:uid="{00000000-0005-0000-0000-000035000000}"/>
    <cellStyle name="Ezres 3" xfId="55" xr:uid="{00000000-0005-0000-0000-000036000000}"/>
    <cellStyle name="Figyelmeztetés" xfId="56" builtinId="11" customBuiltin="1"/>
    <cellStyle name="Good" xfId="57" xr:uid="{00000000-0005-0000-0000-000038000000}"/>
    <cellStyle name="Heading 1" xfId="58" xr:uid="{00000000-0005-0000-0000-000039000000}"/>
    <cellStyle name="Heading 2" xfId="59" xr:uid="{00000000-0005-0000-0000-00003A000000}"/>
    <cellStyle name="Heading 3" xfId="60" xr:uid="{00000000-0005-0000-0000-00003B000000}"/>
    <cellStyle name="Heading 4" xfId="61" xr:uid="{00000000-0005-0000-0000-00003C000000}"/>
    <cellStyle name="Hivatkozott cella" xfId="62" builtinId="24" customBuiltin="1"/>
    <cellStyle name="Input" xfId="63" xr:uid="{00000000-0005-0000-0000-00003E000000}"/>
    <cellStyle name="Jegyzet" xfId="64" builtinId="10" customBuiltin="1"/>
    <cellStyle name="Kimenet" xfId="65" builtinId="21" customBuiltin="1"/>
    <cellStyle name="Linked Cell" xfId="66" xr:uid="{00000000-0005-0000-0000-000041000000}"/>
    <cellStyle name="Neutral" xfId="67" xr:uid="{00000000-0005-0000-0000-000042000000}"/>
    <cellStyle name="Normál" xfId="0" builtinId="0"/>
    <cellStyle name="Normál 2" xfId="68" xr:uid="{00000000-0005-0000-0000-000044000000}"/>
    <cellStyle name="Normál_2007_Koncepció táblák" xfId="69" xr:uid="{00000000-0005-0000-0000-000045000000}"/>
    <cellStyle name="Normál_2007_Koncepció táblák_2013. évi költségvetés I." xfId="70" xr:uid="{00000000-0005-0000-0000-000046000000}"/>
    <cellStyle name="Normál_2012. évi költségvetés IV. módosítás" xfId="71" xr:uid="{00000000-0005-0000-0000-000047000000}"/>
    <cellStyle name="Normál_2013. évi költségvetés I." xfId="72" xr:uid="{00000000-0005-0000-0000-000048000000}"/>
    <cellStyle name="Normál_2013. évi költségvetés I._2013. évi költségvetés előirányzat nyilvántartás" xfId="73" xr:uid="{00000000-0005-0000-0000-000049000000}"/>
    <cellStyle name="Normál_2013. évi költségvetés I._2013. évi költségvetés II. forduló testületi előterjesztés" xfId="74" xr:uid="{00000000-0005-0000-0000-00004A000000}"/>
    <cellStyle name="Normál_2013. évi költségvetés I._iNTÉZMÉNYI NORMATÍVA 2014" xfId="75" xr:uid="{00000000-0005-0000-0000-00004B000000}"/>
    <cellStyle name="Normál_2013. évi költségvetés II. forduló testületi előterjesztés" xfId="76" xr:uid="{00000000-0005-0000-0000-00004C000000}"/>
    <cellStyle name="Normál_2014. évi kv. 6. tábla_kitöltve_szűkített II.fordulóhoz 2" xfId="77" xr:uid="{00000000-0005-0000-0000-00004D000000}"/>
    <cellStyle name="Normal_KARSZJ3" xfId="78" xr:uid="{00000000-0005-0000-0000-00004E000000}"/>
    <cellStyle name="Normál_költségvetés10melléklet" xfId="79" xr:uid="{00000000-0005-0000-0000-00004F000000}"/>
    <cellStyle name="Normál_költségvetés10melléklet_2013. évi költségvetés I." xfId="80" xr:uid="{00000000-0005-0000-0000-000050000000}"/>
    <cellStyle name="Normal_KTRSZJ" xfId="81" xr:uid="{00000000-0005-0000-0000-000051000000}"/>
    <cellStyle name="Normál_Másolat eredetijeKÖLTSÉGVETÉS2005új1" xfId="82" xr:uid="{00000000-0005-0000-0000-000052000000}"/>
    <cellStyle name="Normál_Másolat eredetijeKÖLTSÉGVETÉS2005új1_2013. évi költségvetés I." xfId="83" xr:uid="{00000000-0005-0000-0000-000053000000}"/>
    <cellStyle name="Normál_Másolat eredetijeKÖLTSÉGVETÉS2005új1_2013. évi költségvetés II. forduló testületi előterjesztés" xfId="84" xr:uid="{00000000-0005-0000-0000-000054000000}"/>
    <cellStyle name="Note" xfId="85" xr:uid="{00000000-0005-0000-0000-000055000000}"/>
    <cellStyle name="Output" xfId="86" xr:uid="{00000000-0005-0000-0000-000056000000}"/>
    <cellStyle name="Összesen" xfId="87" builtinId="25" customBuiltin="1"/>
    <cellStyle name="Title" xfId="88" xr:uid="{00000000-0005-0000-0000-000058000000}"/>
    <cellStyle name="Total" xfId="89" xr:uid="{00000000-0005-0000-0000-000059000000}"/>
    <cellStyle name="Warning Text" xfId="90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5"/>
  </sheetPr>
  <dimension ref="A1:K54"/>
  <sheetViews>
    <sheetView tabSelected="1" view="pageLayout" topLeftCell="A3" zoomScaleNormal="75" zoomScaleSheetLayoutView="89" workbookViewId="0">
      <selection activeCell="A4" sqref="A4:E4"/>
    </sheetView>
  </sheetViews>
  <sheetFormatPr defaultColWidth="9.109375" defaultRowHeight="15.6" x14ac:dyDescent="0.3"/>
  <cols>
    <col min="1" max="1" width="43" style="91" customWidth="1"/>
    <col min="2" max="2" width="15.109375" style="3" customWidth="1"/>
    <col min="3" max="4" width="15.6640625" style="84" customWidth="1"/>
    <col min="5" max="5" width="16.109375" style="3" customWidth="1"/>
    <col min="6" max="6" width="9.109375" style="3"/>
    <col min="7" max="8" width="16.33203125" style="3" bestFit="1" customWidth="1"/>
    <col min="9" max="16384" width="9.109375" style="3"/>
  </cols>
  <sheetData>
    <row r="1" spans="1:5" hidden="1" x14ac:dyDescent="0.3">
      <c r="A1" s="2"/>
    </row>
    <row r="2" spans="1:5" hidden="1" x14ac:dyDescent="0.3">
      <c r="A2" s="2"/>
    </row>
    <row r="3" spans="1:5" x14ac:dyDescent="0.3">
      <c r="A3" s="2"/>
    </row>
    <row r="4" spans="1:5" ht="30.75" customHeight="1" x14ac:dyDescent="0.3">
      <c r="A4" s="258" t="s">
        <v>316</v>
      </c>
      <c r="B4" s="258"/>
      <c r="C4" s="258"/>
      <c r="D4" s="258"/>
      <c r="E4" s="258"/>
    </row>
    <row r="5" spans="1:5" x14ac:dyDescent="0.3">
      <c r="A5" s="2"/>
    </row>
    <row r="6" spans="1:5" s="85" customFormat="1" ht="56.25" customHeight="1" x14ac:dyDescent="0.25">
      <c r="A6" s="4" t="s">
        <v>210</v>
      </c>
      <c r="B6" s="4" t="s">
        <v>378</v>
      </c>
      <c r="C6" s="175" t="s">
        <v>379</v>
      </c>
      <c r="D6" s="175" t="s">
        <v>383</v>
      </c>
      <c r="E6" s="4" t="s">
        <v>380</v>
      </c>
    </row>
    <row r="7" spans="1:5" ht="31.2" x14ac:dyDescent="0.3">
      <c r="A7" s="176" t="s">
        <v>2</v>
      </c>
      <c r="B7" s="177">
        <f>'2.sz.tábla'!B5</f>
        <v>38197043</v>
      </c>
      <c r="C7" s="177">
        <f>'2.sz.tábla'!C5</f>
        <v>37804762</v>
      </c>
      <c r="D7" s="177">
        <f>'2.sz.tábla'!D5</f>
        <v>39233732</v>
      </c>
      <c r="E7" s="177">
        <f>'2.sz.tábla'!E5</f>
        <v>1428970</v>
      </c>
    </row>
    <row r="8" spans="1:5" ht="31.2" x14ac:dyDescent="0.3">
      <c r="A8" s="178" t="s">
        <v>3</v>
      </c>
      <c r="B8" s="177">
        <f>'2.sz.tábla'!B23</f>
        <v>0</v>
      </c>
      <c r="C8" s="177">
        <f>'2.sz.tábla'!C23</f>
        <v>0</v>
      </c>
      <c r="D8" s="177">
        <f>'2.sz.tábla'!D23</f>
        <v>4952269</v>
      </c>
      <c r="E8" s="177">
        <f>'2.sz.tábla'!E23</f>
        <v>4952269</v>
      </c>
    </row>
    <row r="9" spans="1:5" ht="18" customHeight="1" x14ac:dyDescent="0.3">
      <c r="A9" s="178" t="s">
        <v>4</v>
      </c>
      <c r="B9" s="177">
        <f>'2.sz.tábla'!B34</f>
        <v>19900000</v>
      </c>
      <c r="C9" s="177">
        <f>'2.sz.tábla'!C34</f>
        <v>18100000</v>
      </c>
      <c r="D9" s="177">
        <f>'2.sz.tábla'!D34</f>
        <v>18100000</v>
      </c>
      <c r="E9" s="177">
        <f>'2.sz.tábla'!E34</f>
        <v>0</v>
      </c>
    </row>
    <row r="10" spans="1:5" ht="18" customHeight="1" x14ac:dyDescent="0.3">
      <c r="A10" s="178" t="s">
        <v>5</v>
      </c>
      <c r="B10" s="177">
        <f>'2.sz.tábla'!B48</f>
        <v>4403000</v>
      </c>
      <c r="C10" s="177">
        <f>'2.sz.tábla'!C48</f>
        <v>8023000</v>
      </c>
      <c r="D10" s="177">
        <f>'2.sz.tábla'!D48</f>
        <v>8023000</v>
      </c>
      <c r="E10" s="177">
        <f>'2.sz.tábla'!E48</f>
        <v>0</v>
      </c>
    </row>
    <row r="11" spans="1:5" ht="18" customHeight="1" x14ac:dyDescent="0.3">
      <c r="A11" s="178" t="s">
        <v>6</v>
      </c>
      <c r="B11" s="177">
        <f>'2.sz.tábla'!B61</f>
        <v>0</v>
      </c>
      <c r="C11" s="177">
        <f>'2.sz.tábla'!C61</f>
        <v>0</v>
      </c>
      <c r="D11" s="177">
        <f>'2.sz.tábla'!D61</f>
        <v>0</v>
      </c>
      <c r="E11" s="177">
        <f>'2.sz.tábla'!E61</f>
        <v>0</v>
      </c>
    </row>
    <row r="12" spans="1:5" ht="16.5" customHeight="1" x14ac:dyDescent="0.3">
      <c r="A12" s="179" t="s">
        <v>7</v>
      </c>
      <c r="B12" s="177">
        <f>'2.sz.tábla'!B67</f>
        <v>0</v>
      </c>
      <c r="C12" s="177">
        <f>'2.sz.tábla'!C67</f>
        <v>0</v>
      </c>
      <c r="D12" s="177">
        <f>'2.sz.tábla'!D67</f>
        <v>0</v>
      </c>
      <c r="E12" s="177">
        <f>'2.sz.tábla'!E67</f>
        <v>0</v>
      </c>
    </row>
    <row r="13" spans="1:5" ht="18" customHeight="1" x14ac:dyDescent="0.3">
      <c r="A13" s="179" t="s">
        <v>8</v>
      </c>
      <c r="B13" s="177">
        <f>'2.sz.tábla'!B72</f>
        <v>0</v>
      </c>
      <c r="C13" s="177">
        <v>0</v>
      </c>
      <c r="D13" s="177">
        <v>0</v>
      </c>
      <c r="E13" s="177">
        <f>'2.sz.tábla'!E11</f>
        <v>0</v>
      </c>
    </row>
    <row r="14" spans="1:5" s="86" customFormat="1" ht="19.5" customHeight="1" x14ac:dyDescent="0.3">
      <c r="A14" s="180" t="s">
        <v>9</v>
      </c>
      <c r="B14" s="181">
        <f>SUM(B7:B13)</f>
        <v>62500043</v>
      </c>
      <c r="C14" s="181">
        <f>SUM(C7:C13)</f>
        <v>63927762</v>
      </c>
      <c r="D14" s="181">
        <f>SUM(D7:D13)</f>
        <v>70309001</v>
      </c>
      <c r="E14" s="181">
        <f>SUM(E7:E13)</f>
        <v>6381239</v>
      </c>
    </row>
    <row r="15" spans="1:5" s="86" customFormat="1" ht="18.75" customHeight="1" x14ac:dyDescent="0.3">
      <c r="A15" s="182" t="s">
        <v>10</v>
      </c>
      <c r="B15" s="181"/>
      <c r="C15" s="183"/>
      <c r="D15" s="183"/>
      <c r="E15" s="177"/>
    </row>
    <row r="16" spans="1:5" ht="31.2" x14ac:dyDescent="0.3">
      <c r="A16" s="178" t="s">
        <v>214</v>
      </c>
      <c r="B16" s="184">
        <f>'2.sz.tábla'!B79</f>
        <v>127376651</v>
      </c>
      <c r="C16" s="184">
        <f>'2.sz.tábla'!C79</f>
        <v>128025513</v>
      </c>
      <c r="D16" s="184">
        <f>'2.sz.tábla'!D79</f>
        <v>128025513</v>
      </c>
      <c r="E16" s="184">
        <f>'2.sz.tábla'!E79</f>
        <v>0</v>
      </c>
    </row>
    <row r="17" spans="1:11" ht="46.8" x14ac:dyDescent="0.3">
      <c r="A17" s="178" t="s">
        <v>11</v>
      </c>
      <c r="B17" s="177">
        <f>'2.sz.tábla'!B82</f>
        <v>1153465</v>
      </c>
      <c r="C17" s="177">
        <f>'2.sz.tábla'!C82</f>
        <v>1153465</v>
      </c>
      <c r="D17" s="177">
        <f>'2.sz.tábla'!D82</f>
        <v>1153465</v>
      </c>
      <c r="E17" s="177">
        <f>'2.sz.tábla'!E82</f>
        <v>0</v>
      </c>
    </row>
    <row r="18" spans="1:11" s="86" customFormat="1" ht="18.75" customHeight="1" x14ac:dyDescent="0.3">
      <c r="A18" s="180" t="s">
        <v>12</v>
      </c>
      <c r="B18" s="185">
        <f>B16+B17</f>
        <v>128530116</v>
      </c>
      <c r="C18" s="185">
        <f>C16+C17</f>
        <v>129178978</v>
      </c>
      <c r="D18" s="185">
        <f>D16+D17</f>
        <v>129178978</v>
      </c>
      <c r="E18" s="185">
        <f>E16+E17</f>
        <v>0</v>
      </c>
    </row>
    <row r="19" spans="1:11" s="86" customFormat="1" ht="19.5" customHeight="1" x14ac:dyDescent="0.3">
      <c r="A19" s="186" t="s">
        <v>13</v>
      </c>
      <c r="B19" s="174">
        <f>B14+B18</f>
        <v>191030159</v>
      </c>
      <c r="C19" s="174">
        <f>C14+C18</f>
        <v>193106740</v>
      </c>
      <c r="D19" s="174">
        <f>D14+D18</f>
        <v>199487979</v>
      </c>
      <c r="E19" s="174">
        <f>E14+E18</f>
        <v>6381239</v>
      </c>
    </row>
    <row r="20" spans="1:11" s="86" customFormat="1" ht="14.25" customHeight="1" x14ac:dyDescent="0.3">
      <c r="A20" s="259"/>
      <c r="B20" s="259"/>
      <c r="C20" s="259"/>
      <c r="D20" s="259"/>
      <c r="E20" s="259"/>
      <c r="F20" s="87"/>
      <c r="G20" s="87"/>
      <c r="H20" s="87"/>
      <c r="I20" s="87"/>
      <c r="J20" s="87"/>
      <c r="K20" s="87"/>
    </row>
    <row r="21" spans="1:11" s="86" customFormat="1" ht="14.25" customHeight="1" x14ac:dyDescent="0.3">
      <c r="A21" s="259"/>
      <c r="B21" s="259"/>
      <c r="C21" s="259"/>
      <c r="D21" s="259"/>
      <c r="E21" s="259"/>
      <c r="F21" s="87"/>
      <c r="G21" s="87"/>
      <c r="H21" s="87"/>
      <c r="I21" s="87"/>
      <c r="J21" s="87"/>
      <c r="K21" s="87"/>
    </row>
    <row r="22" spans="1:11" s="88" customFormat="1" ht="20.100000000000001" customHeight="1" x14ac:dyDescent="0.3">
      <c r="A22" s="180" t="s">
        <v>14</v>
      </c>
      <c r="B22" s="181">
        <f>SUM(B23:B24)</f>
        <v>80597035</v>
      </c>
      <c r="C22" s="181">
        <f>SUM(C23:C24)</f>
        <v>80850250</v>
      </c>
      <c r="D22" s="181">
        <f>SUM(D23:D24)</f>
        <v>78290518</v>
      </c>
      <c r="E22" s="181">
        <f>SUM(E23:E24)</f>
        <v>-2559732</v>
      </c>
      <c r="F22" s="67"/>
      <c r="G22" s="67"/>
      <c r="H22" s="67"/>
      <c r="I22" s="67"/>
      <c r="J22" s="67"/>
      <c r="K22" s="67"/>
    </row>
    <row r="23" spans="1:11" s="88" customFormat="1" ht="20.100000000000001" customHeight="1" x14ac:dyDescent="0.3">
      <c r="A23" s="178" t="s">
        <v>15</v>
      </c>
      <c r="B23" s="177">
        <f>'3.tábla'!B50</f>
        <v>80597035</v>
      </c>
      <c r="C23" s="177">
        <f>'3.tábla'!C50</f>
        <v>80850250</v>
      </c>
      <c r="D23" s="177">
        <f>'3.tábla'!D50</f>
        <v>78290518</v>
      </c>
      <c r="E23" s="177">
        <f>'3.tábla'!E50</f>
        <v>-2559732</v>
      </c>
      <c r="F23" s="67"/>
      <c r="G23" s="67"/>
      <c r="H23" s="67"/>
      <c r="I23" s="67"/>
      <c r="J23" s="67"/>
      <c r="K23" s="67"/>
    </row>
    <row r="24" spans="1:11" s="88" customFormat="1" ht="18" customHeight="1" x14ac:dyDescent="0.3">
      <c r="A24" s="178"/>
      <c r="B24" s="6"/>
      <c r="C24" s="6"/>
      <c r="D24" s="6"/>
      <c r="E24" s="177"/>
      <c r="F24" s="67"/>
      <c r="G24" s="67"/>
      <c r="H24" s="67"/>
      <c r="I24" s="67"/>
      <c r="J24" s="67"/>
      <c r="K24" s="67"/>
    </row>
    <row r="25" spans="1:11" s="86" customFormat="1" ht="20.100000000000001" customHeight="1" x14ac:dyDescent="0.3">
      <c r="A25" s="180" t="s">
        <v>16</v>
      </c>
      <c r="B25" s="185">
        <f>SUM(B26:B29)</f>
        <v>104834716</v>
      </c>
      <c r="C25" s="185">
        <f>SUM(C26:C29)</f>
        <v>103615516</v>
      </c>
      <c r="D25" s="185">
        <f>SUM(D26:D29)</f>
        <v>108845255</v>
      </c>
      <c r="E25" s="185">
        <f>SUM(E26:E29)</f>
        <v>5229739</v>
      </c>
      <c r="G25" s="89"/>
      <c r="H25" s="89"/>
    </row>
    <row r="26" spans="1:11" ht="19.5" customHeight="1" x14ac:dyDescent="0.3">
      <c r="A26" s="178" t="s">
        <v>17</v>
      </c>
      <c r="B26" s="177">
        <v>0</v>
      </c>
      <c r="C26" s="177">
        <f>'2.sz.tábla'!C92</f>
        <v>0</v>
      </c>
      <c r="D26" s="177">
        <f>'2.sz.tábla'!D92</f>
        <v>0</v>
      </c>
      <c r="E26" s="177">
        <v>0</v>
      </c>
      <c r="G26" s="84"/>
      <c r="H26" s="84"/>
    </row>
    <row r="27" spans="1:11" s="86" customFormat="1" ht="18" customHeight="1" x14ac:dyDescent="0.3">
      <c r="A27" s="178" t="s">
        <v>237</v>
      </c>
      <c r="B27" s="177">
        <f>'5.sz.tábla '!B15</f>
        <v>11285651</v>
      </c>
      <c r="C27" s="177">
        <f>'5.sz.tábla '!C15</f>
        <v>10066451</v>
      </c>
      <c r="D27" s="177">
        <f>'5.sz.tábla '!D15</f>
        <v>15296190</v>
      </c>
      <c r="E27" s="177">
        <f>'5.sz.tábla '!E15</f>
        <v>5229739</v>
      </c>
      <c r="G27" s="89"/>
      <c r="H27" s="89"/>
    </row>
    <row r="28" spans="1:11" ht="18" customHeight="1" x14ac:dyDescent="0.3">
      <c r="A28" s="178" t="s">
        <v>18</v>
      </c>
      <c r="B28" s="177">
        <f>'5.sz.tábla '!B20</f>
        <v>93491000</v>
      </c>
      <c r="C28" s="177">
        <f>'5.sz.tábla '!C20</f>
        <v>93491000</v>
      </c>
      <c r="D28" s="177">
        <f>'5.sz.tábla '!D20</f>
        <v>93491000</v>
      </c>
      <c r="E28" s="177">
        <f>'5.sz.tábla '!E20</f>
        <v>0</v>
      </c>
      <c r="G28" s="84"/>
      <c r="H28" s="84"/>
    </row>
    <row r="29" spans="1:11" ht="18" customHeight="1" x14ac:dyDescent="0.3">
      <c r="A29" s="178" t="s">
        <v>278</v>
      </c>
      <c r="B29" s="177">
        <f>'5.sz.tábla '!B23</f>
        <v>58065</v>
      </c>
      <c r="C29" s="177">
        <f>'5.sz.tábla '!C23</f>
        <v>58065</v>
      </c>
      <c r="D29" s="177">
        <f>'5.sz.tábla '!D23</f>
        <v>58065</v>
      </c>
      <c r="E29" s="177">
        <f>'5.sz.tábla '!E23</f>
        <v>0</v>
      </c>
      <c r="G29" s="84"/>
      <c r="H29" s="84"/>
    </row>
    <row r="30" spans="1:11" ht="12.75" customHeight="1" x14ac:dyDescent="0.3">
      <c r="A30" s="180"/>
      <c r="B30" s="177"/>
      <c r="C30" s="177"/>
      <c r="D30" s="177"/>
      <c r="E30" s="177"/>
      <c r="G30" s="84"/>
      <c r="H30" s="84"/>
    </row>
    <row r="31" spans="1:11" s="86" customFormat="1" ht="18.75" customHeight="1" x14ac:dyDescent="0.3">
      <c r="A31" s="180" t="s">
        <v>19</v>
      </c>
      <c r="B31" s="185">
        <f>SUM(B32:B34)</f>
        <v>3514050</v>
      </c>
      <c r="C31" s="185">
        <f>SUM(C32:C34)</f>
        <v>6556616</v>
      </c>
      <c r="D31" s="185">
        <f>SUM(D32:D34)</f>
        <v>10267848</v>
      </c>
      <c r="E31" s="185">
        <f>D31-C31</f>
        <v>3711232</v>
      </c>
      <c r="G31" s="89"/>
      <c r="H31" s="89"/>
    </row>
    <row r="32" spans="1:11" s="86" customFormat="1" ht="18" customHeight="1" x14ac:dyDescent="0.3">
      <c r="A32" s="178" t="s">
        <v>20</v>
      </c>
      <c r="B32" s="177">
        <v>3514050</v>
      </c>
      <c r="C32" s="204">
        <f>3514050+648862+3620000+30742-1500000-300000-36000-10578-206636+131508+1219200-1-554531</f>
        <v>6556616</v>
      </c>
      <c r="D32" s="204">
        <f>6556616+252840-77470+2788732+947130-200000</f>
        <v>10267848</v>
      </c>
      <c r="E32" s="177">
        <f>D32-C32</f>
        <v>3711232</v>
      </c>
      <c r="G32" s="89"/>
      <c r="H32" s="89"/>
    </row>
    <row r="33" spans="1:8" s="86" customFormat="1" ht="18" customHeight="1" x14ac:dyDescent="0.3">
      <c r="A33" s="178" t="s">
        <v>381</v>
      </c>
      <c r="B33" s="177">
        <v>0</v>
      </c>
      <c r="C33" s="204">
        <v>0</v>
      </c>
      <c r="D33" s="204">
        <v>0</v>
      </c>
      <c r="E33" s="177">
        <v>0</v>
      </c>
      <c r="G33" s="89"/>
      <c r="H33" s="89"/>
    </row>
    <row r="34" spans="1:8" s="86" customFormat="1" ht="18" customHeight="1" x14ac:dyDescent="0.3">
      <c r="A34" s="178" t="s">
        <v>381</v>
      </c>
      <c r="B34" s="177">
        <v>0</v>
      </c>
      <c r="C34" s="204">
        <v>0</v>
      </c>
      <c r="D34" s="204">
        <v>0</v>
      </c>
      <c r="E34" s="177">
        <v>0</v>
      </c>
    </row>
    <row r="35" spans="1:8" s="86" customFormat="1" ht="18.75" customHeight="1" x14ac:dyDescent="0.3">
      <c r="A35" s="180" t="s">
        <v>21</v>
      </c>
      <c r="B35" s="185">
        <f>SUM(B31,B25,B22)</f>
        <v>188945801</v>
      </c>
      <c r="C35" s="185">
        <f t="shared" ref="C35:E35" si="0">SUM(C31,C25,C22)</f>
        <v>191022382</v>
      </c>
      <c r="D35" s="185">
        <f t="shared" si="0"/>
        <v>197403621</v>
      </c>
      <c r="E35" s="185">
        <f t="shared" si="0"/>
        <v>6381239</v>
      </c>
    </row>
    <row r="36" spans="1:8" ht="18" customHeight="1" x14ac:dyDescent="0.3">
      <c r="A36" s="178" t="s">
        <v>22</v>
      </c>
      <c r="B36" s="177"/>
      <c r="C36" s="187"/>
      <c r="D36" s="187"/>
      <c r="E36" s="177"/>
    </row>
    <row r="37" spans="1:8" ht="34.5" customHeight="1" x14ac:dyDescent="0.3">
      <c r="A37" s="178" t="s">
        <v>220</v>
      </c>
      <c r="B37" s="177">
        <f>'5.sz.tábla '!B30</f>
        <v>2084358</v>
      </c>
      <c r="C37" s="177">
        <f>'5.sz.tábla '!C30</f>
        <v>2084358</v>
      </c>
      <c r="D37" s="177">
        <f>'5.sz.tábla '!D30</f>
        <v>2084358</v>
      </c>
      <c r="E37" s="177">
        <f>'5.sz.tábla '!E30</f>
        <v>0</v>
      </c>
    </row>
    <row r="38" spans="1:8" s="86" customFormat="1" ht="18.75" customHeight="1" x14ac:dyDescent="0.3">
      <c r="A38" s="180" t="s">
        <v>23</v>
      </c>
      <c r="B38" s="185">
        <f>SUM(B36:B37)</f>
        <v>2084358</v>
      </c>
      <c r="C38" s="185">
        <f>SUM(C36:C37)</f>
        <v>2084358</v>
      </c>
      <c r="D38" s="185">
        <f>SUM(D36:D37)</f>
        <v>2084358</v>
      </c>
      <c r="E38" s="185">
        <f>SUM(E36:E37)</f>
        <v>0</v>
      </c>
    </row>
    <row r="39" spans="1:8" s="86" customFormat="1" ht="21" customHeight="1" x14ac:dyDescent="0.3">
      <c r="A39" s="186" t="s">
        <v>24</v>
      </c>
      <c r="B39" s="174">
        <f>SUM(B35,B38)</f>
        <v>191030159</v>
      </c>
      <c r="C39" s="174">
        <f>SUM(C35,C38)</f>
        <v>193106740</v>
      </c>
      <c r="D39" s="174">
        <f>SUM(D35,D38)</f>
        <v>199487979</v>
      </c>
      <c r="E39" s="174">
        <f>SUM(E35,E38)</f>
        <v>6381239</v>
      </c>
      <c r="G39" s="90"/>
    </row>
    <row r="40" spans="1:8" x14ac:dyDescent="0.3">
      <c r="A40" s="3"/>
      <c r="C40" s="3"/>
      <c r="D40" s="3"/>
    </row>
    <row r="41" spans="1:8" x14ac:dyDescent="0.3">
      <c r="A41" s="3"/>
      <c r="B41" s="93">
        <f>B19-B39</f>
        <v>0</v>
      </c>
      <c r="C41" s="93">
        <f>C19-C39</f>
        <v>0</v>
      </c>
      <c r="D41" s="93">
        <f>D19-D39</f>
        <v>0</v>
      </c>
      <c r="E41" s="93">
        <f>E19-E39</f>
        <v>0</v>
      </c>
    </row>
    <row r="42" spans="1:8" x14ac:dyDescent="0.3">
      <c r="A42" s="3"/>
      <c r="C42" s="3"/>
      <c r="D42" s="3"/>
    </row>
    <row r="43" spans="1:8" x14ac:dyDescent="0.3">
      <c r="A43" s="3"/>
      <c r="C43" s="3"/>
      <c r="D43" s="3"/>
    </row>
    <row r="54" spans="8:8" x14ac:dyDescent="0.3">
      <c r="H54" s="92"/>
    </row>
  </sheetData>
  <sheetProtection selectLockedCells="1" selectUnlockedCells="1"/>
  <mergeCells count="2">
    <mergeCell ref="A4:E4"/>
    <mergeCell ref="A20:E21"/>
  </mergeCells>
  <phoneticPr fontId="19" type="noConversion"/>
  <printOptions horizontalCentered="1"/>
  <pageMargins left="0.78740157480314965" right="0.60072916666666665" top="1.1023622047244095" bottom="0.98425196850393704" header="0.62992125984251968" footer="0.51181102362204722"/>
  <pageSetup paperSize="9" scale="73" firstPageNumber="0" orientation="portrait" r:id="rId1"/>
  <headerFooter alignWithMargins="0">
    <oddHeader>&amp;L&amp;"Times New Roman,Normál"&amp;12Pécsely Község Önkormányzata&amp;C&amp;"Times New Roman,Normál"&amp;12 1. melléklet 
Az önkormányzat 2020. évi költségvetéséről szóló 11/2020. (IX. 28.)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5"/>
  </sheetPr>
  <dimension ref="A1:K97"/>
  <sheetViews>
    <sheetView view="pageLayout" topLeftCell="A3" zoomScaleNormal="100" zoomScaleSheetLayoutView="89" workbookViewId="0">
      <selection activeCell="A3" sqref="A3:E3"/>
    </sheetView>
  </sheetViews>
  <sheetFormatPr defaultColWidth="9.109375" defaultRowHeight="15.6" x14ac:dyDescent="0.3"/>
  <cols>
    <col min="1" max="1" width="47.5546875" style="64" customWidth="1"/>
    <col min="2" max="2" width="15.44140625" style="65" customWidth="1"/>
    <col min="3" max="3" width="16.5546875" style="63" bestFit="1" customWidth="1"/>
    <col min="4" max="4" width="16.5546875" style="63" customWidth="1"/>
    <col min="5" max="5" width="15.44140625" style="63" customWidth="1"/>
    <col min="6" max="6" width="15.5546875" style="64" bestFit="1" customWidth="1"/>
    <col min="7" max="7" width="0.33203125" style="64" customWidth="1"/>
    <col min="8" max="16384" width="9.109375" style="64"/>
  </cols>
  <sheetData>
    <row r="1" spans="1:11" hidden="1" x14ac:dyDescent="0.3">
      <c r="A1" s="5"/>
      <c r="B1" s="6"/>
      <c r="C1" s="109"/>
      <c r="D1" s="109"/>
      <c r="E1" s="109"/>
    </row>
    <row r="2" spans="1:11" hidden="1" x14ac:dyDescent="0.3">
      <c r="A2" s="5"/>
      <c r="B2" s="6"/>
      <c r="C2" s="109"/>
      <c r="D2" s="109"/>
      <c r="E2" s="109"/>
    </row>
    <row r="3" spans="1:11" s="66" customFormat="1" ht="37.5" customHeight="1" x14ac:dyDescent="0.3">
      <c r="A3" s="259" t="s">
        <v>317</v>
      </c>
      <c r="B3" s="259"/>
      <c r="C3" s="259"/>
      <c r="D3" s="259"/>
      <c r="E3" s="259"/>
    </row>
    <row r="4" spans="1:11" s="67" customFormat="1" ht="53.25" customHeight="1" x14ac:dyDescent="0.3">
      <c r="A4" s="203" t="s">
        <v>210</v>
      </c>
      <c r="B4" s="206" t="str">
        <f>'1.sz.tábla'!B6</f>
        <v>2020. évi eredeti előirányzat</v>
      </c>
      <c r="C4" s="206" t="str">
        <f>'1.sz.tábla'!C6</f>
        <v>I. Módosítás</v>
      </c>
      <c r="D4" s="206" t="str">
        <f>'1.sz.tábla'!D6</f>
        <v>II. Módosítás</v>
      </c>
      <c r="E4" s="206" t="str">
        <f>'1.sz.tábla'!E6</f>
        <v>Eltérés</v>
      </c>
    </row>
    <row r="5" spans="1:11" s="67" customFormat="1" ht="31.2" x14ac:dyDescent="0.3">
      <c r="A5" s="176" t="s">
        <v>2</v>
      </c>
      <c r="B5" s="174">
        <f>B6+B14+B15+B16+B17+B18</f>
        <v>38197043</v>
      </c>
      <c r="C5" s="174">
        <f>C6+C14+C15+C16+C17+C18</f>
        <v>37804762</v>
      </c>
      <c r="D5" s="174">
        <f>D6+D14+D15+D16+D17+D18</f>
        <v>39233732</v>
      </c>
      <c r="E5" s="174">
        <f>E6+E14+E15+E16+E17+E18</f>
        <v>1428970</v>
      </c>
    </row>
    <row r="6" spans="1:11" s="69" customFormat="1" x14ac:dyDescent="0.3">
      <c r="A6" s="99" t="s">
        <v>25</v>
      </c>
      <c r="B6" s="82">
        <f>SUM(B7:B12)</f>
        <v>23272325</v>
      </c>
      <c r="C6" s="82">
        <f>SUM(C7:C12)</f>
        <v>22834552</v>
      </c>
      <c r="D6" s="82">
        <f>SUM(D7:D12)</f>
        <v>23382146</v>
      </c>
      <c r="E6" s="82">
        <f>D6-C6</f>
        <v>547594</v>
      </c>
      <c r="F6" s="68"/>
    </row>
    <row r="7" spans="1:11" s="70" customFormat="1" ht="27.75" customHeight="1" x14ac:dyDescent="0.3">
      <c r="A7" s="207" t="s">
        <v>315</v>
      </c>
      <c r="B7" s="171">
        <f>'2a. tábla'!E5</f>
        <v>15149325</v>
      </c>
      <c r="C7" s="171">
        <f>'2a. tábla'!F5</f>
        <v>14594794</v>
      </c>
      <c r="D7" s="171">
        <f>'2a. tábla'!G5</f>
        <v>14594794</v>
      </c>
      <c r="E7" s="82">
        <f>D7-C7</f>
        <v>0</v>
      </c>
      <c r="F7" s="67"/>
      <c r="G7" s="67"/>
      <c r="H7" s="67"/>
      <c r="I7" s="67"/>
      <c r="J7" s="67"/>
      <c r="K7" s="67"/>
    </row>
    <row r="8" spans="1:11" s="69" customFormat="1" ht="31.2" x14ac:dyDescent="0.3">
      <c r="A8" s="208" t="s">
        <v>26</v>
      </c>
      <c r="B8" s="171">
        <v>0</v>
      </c>
      <c r="C8" s="82">
        <v>0</v>
      </c>
      <c r="D8" s="82">
        <v>0</v>
      </c>
      <c r="E8" s="82">
        <f t="shared" ref="E8:E10" si="0">D8-C8</f>
        <v>0</v>
      </c>
    </row>
    <row r="9" spans="1:11" s="69" customFormat="1" ht="31.2" x14ac:dyDescent="0.3">
      <c r="A9" s="103" t="s">
        <v>27</v>
      </c>
      <c r="B9" s="171">
        <f>'2a. tábla'!E32</f>
        <v>6323000</v>
      </c>
      <c r="C9" s="171">
        <f>'2a. tábla'!F32</f>
        <v>6439758</v>
      </c>
      <c r="D9" s="171">
        <f>'2a. tábla'!G32</f>
        <v>6734512</v>
      </c>
      <c r="E9" s="82">
        <f t="shared" si="0"/>
        <v>294754</v>
      </c>
    </row>
    <row r="10" spans="1:11" s="69" customFormat="1" x14ac:dyDescent="0.3">
      <c r="A10" s="103" t="s">
        <v>28</v>
      </c>
      <c r="B10" s="171">
        <f>'2a. tábla'!E42</f>
        <v>1800000</v>
      </c>
      <c r="C10" s="171">
        <f>'2a. tábla'!F42</f>
        <v>1800000</v>
      </c>
      <c r="D10" s="171">
        <f>'2a. tábla'!G42</f>
        <v>2052840</v>
      </c>
      <c r="E10" s="82">
        <f t="shared" si="0"/>
        <v>252840</v>
      </c>
    </row>
    <row r="11" spans="1:11" s="67" customFormat="1" ht="50.25" customHeight="1" x14ac:dyDescent="0.3">
      <c r="A11" s="103" t="s">
        <v>343</v>
      </c>
      <c r="B11" s="82">
        <v>0</v>
      </c>
      <c r="C11" s="172">
        <v>0</v>
      </c>
      <c r="D11" s="172">
        <v>0</v>
      </c>
      <c r="E11" s="82">
        <f t="shared" ref="E11:E12" si="1">C11-B11</f>
        <v>0</v>
      </c>
    </row>
    <row r="12" spans="1:11" s="67" customFormat="1" x14ac:dyDescent="0.3">
      <c r="A12" s="103" t="s">
        <v>0</v>
      </c>
      <c r="B12" s="82">
        <v>0</v>
      </c>
      <c r="C12" s="171">
        <v>0</v>
      </c>
      <c r="D12" s="171">
        <v>0</v>
      </c>
      <c r="E12" s="82">
        <f t="shared" si="1"/>
        <v>0</v>
      </c>
    </row>
    <row r="13" spans="1:11" s="67" customFormat="1" x14ac:dyDescent="0.3">
      <c r="A13" s="103" t="s">
        <v>341</v>
      </c>
      <c r="B13" s="82"/>
      <c r="C13" s="209"/>
      <c r="D13" s="209"/>
      <c r="E13" s="209"/>
    </row>
    <row r="14" spans="1:11" s="67" customFormat="1" x14ac:dyDescent="0.3">
      <c r="A14" s="103" t="s">
        <v>218</v>
      </c>
      <c r="B14" s="82"/>
      <c r="C14" s="209"/>
      <c r="D14" s="209"/>
      <c r="E14" s="209"/>
    </row>
    <row r="15" spans="1:11" s="71" customFormat="1" ht="31.8" x14ac:dyDescent="0.35">
      <c r="A15" s="103" t="s">
        <v>29</v>
      </c>
      <c r="B15" s="82"/>
      <c r="C15" s="210"/>
      <c r="D15" s="210"/>
      <c r="E15" s="209"/>
    </row>
    <row r="16" spans="1:11" s="71" customFormat="1" ht="31.8" x14ac:dyDescent="0.35">
      <c r="A16" s="103" t="s">
        <v>30</v>
      </c>
      <c r="B16" s="82"/>
      <c r="C16" s="210"/>
      <c r="D16" s="210"/>
      <c r="E16" s="209"/>
    </row>
    <row r="17" spans="1:5" s="71" customFormat="1" ht="31.8" x14ac:dyDescent="0.35">
      <c r="A17" s="103" t="s">
        <v>31</v>
      </c>
      <c r="B17" s="82"/>
      <c r="C17" s="210"/>
      <c r="D17" s="210"/>
      <c r="E17" s="209"/>
    </row>
    <row r="18" spans="1:5" s="67" customFormat="1" ht="36.75" customHeight="1" x14ac:dyDescent="0.3">
      <c r="A18" s="103" t="s">
        <v>32</v>
      </c>
      <c r="B18" s="172">
        <f>B19+B20+B21+86016</f>
        <v>14924718</v>
      </c>
      <c r="C18" s="172">
        <f>C19+C20+C21+131508</f>
        <v>14970210</v>
      </c>
      <c r="D18" s="172">
        <f>D19+D20+D21+D22+131508-65754</f>
        <v>15851586</v>
      </c>
      <c r="E18" s="205">
        <f>D18-C18</f>
        <v>881376</v>
      </c>
    </row>
    <row r="19" spans="1:5" s="83" customFormat="1" x14ac:dyDescent="0.3">
      <c r="A19" s="173" t="s">
        <v>352</v>
      </c>
      <c r="B19" s="205">
        <v>3048694</v>
      </c>
      <c r="C19" s="171">
        <v>3048694</v>
      </c>
      <c r="D19" s="171">
        <v>3048694</v>
      </c>
      <c r="E19" s="205">
        <f>D19-C19</f>
        <v>0</v>
      </c>
    </row>
    <row r="20" spans="1:5" s="83" customFormat="1" x14ac:dyDescent="0.3">
      <c r="A20" s="173" t="s">
        <v>353</v>
      </c>
      <c r="B20" s="171">
        <v>8490008</v>
      </c>
      <c r="C20" s="171">
        <v>8490008</v>
      </c>
      <c r="D20" s="171">
        <v>8490008</v>
      </c>
      <c r="E20" s="205">
        <f t="shared" ref="E20:E22" si="2">D20-C20</f>
        <v>0</v>
      </c>
    </row>
    <row r="21" spans="1:5" s="83" customFormat="1" x14ac:dyDescent="0.3">
      <c r="A21" s="173" t="s">
        <v>354</v>
      </c>
      <c r="B21" s="171">
        <v>3300000</v>
      </c>
      <c r="C21" s="171">
        <v>3300000</v>
      </c>
      <c r="D21" s="171">
        <v>3300000</v>
      </c>
      <c r="E21" s="205">
        <f t="shared" si="2"/>
        <v>0</v>
      </c>
    </row>
    <row r="22" spans="1:5" s="83" customFormat="1" x14ac:dyDescent="0.3">
      <c r="A22" s="173" t="s">
        <v>385</v>
      </c>
      <c r="B22" s="171">
        <v>0</v>
      </c>
      <c r="C22" s="171">
        <v>0</v>
      </c>
      <c r="D22" s="171">
        <v>947130</v>
      </c>
      <c r="E22" s="205">
        <f t="shared" si="2"/>
        <v>947130</v>
      </c>
    </row>
    <row r="23" spans="1:5" s="67" customFormat="1" ht="39" customHeight="1" x14ac:dyDescent="0.3">
      <c r="A23" s="176" t="s">
        <v>3</v>
      </c>
      <c r="B23" s="174">
        <f>B24+B29+B30+B31+B32</f>
        <v>0</v>
      </c>
      <c r="C23" s="174">
        <f>SUM(C24:C32)</f>
        <v>0</v>
      </c>
      <c r="D23" s="174">
        <f>SUM(D24:D32)</f>
        <v>4952269</v>
      </c>
      <c r="E23" s="174">
        <f>E24+E29+E30+E31+E32</f>
        <v>4952269</v>
      </c>
    </row>
    <row r="24" spans="1:5" s="67" customFormat="1" x14ac:dyDescent="0.3">
      <c r="A24" s="103" t="s">
        <v>33</v>
      </c>
      <c r="B24" s="171">
        <v>0</v>
      </c>
      <c r="C24" s="171">
        <v>0</v>
      </c>
      <c r="D24" s="171">
        <v>0</v>
      </c>
      <c r="E24" s="171">
        <v>0</v>
      </c>
    </row>
    <row r="25" spans="1:5" s="67" customFormat="1" ht="19.5" customHeight="1" x14ac:dyDescent="0.3">
      <c r="A25" s="103" t="s">
        <v>34</v>
      </c>
      <c r="B25" s="171">
        <v>0</v>
      </c>
      <c r="C25" s="172">
        <v>0</v>
      </c>
      <c r="D25" s="172">
        <v>0</v>
      </c>
      <c r="E25" s="171">
        <v>0</v>
      </c>
    </row>
    <row r="26" spans="1:5" s="67" customFormat="1" x14ac:dyDescent="0.3">
      <c r="A26" s="103" t="s">
        <v>92</v>
      </c>
      <c r="B26" s="79"/>
      <c r="C26" s="211"/>
      <c r="D26" s="211"/>
      <c r="E26" s="211"/>
    </row>
    <row r="27" spans="1:5" s="67" customFormat="1" x14ac:dyDescent="0.3">
      <c r="A27" s="103" t="s">
        <v>313</v>
      </c>
      <c r="B27" s="79"/>
      <c r="C27" s="211"/>
      <c r="D27" s="211"/>
      <c r="E27" s="211"/>
    </row>
    <row r="28" spans="1:5" s="67" customFormat="1" x14ac:dyDescent="0.3">
      <c r="A28" s="103" t="s">
        <v>312</v>
      </c>
      <c r="B28" s="79"/>
      <c r="C28" s="211"/>
      <c r="D28" s="211"/>
      <c r="E28" s="211"/>
    </row>
    <row r="29" spans="1:5" s="67" customFormat="1" ht="46.8" x14ac:dyDescent="0.3">
      <c r="A29" s="103" t="s">
        <v>35</v>
      </c>
      <c r="B29" s="79"/>
      <c r="C29" s="211"/>
      <c r="D29" s="211"/>
      <c r="E29" s="211"/>
    </row>
    <row r="30" spans="1:5" s="67" customFormat="1" ht="48" customHeight="1" x14ac:dyDescent="0.3">
      <c r="A30" s="103" t="s">
        <v>36</v>
      </c>
      <c r="B30" s="79"/>
      <c r="C30" s="211"/>
      <c r="D30" s="211"/>
      <c r="E30" s="211"/>
    </row>
    <row r="31" spans="1:5" s="67" customFormat="1" ht="51.75" customHeight="1" x14ac:dyDescent="0.3">
      <c r="A31" s="103" t="s">
        <v>37</v>
      </c>
      <c r="B31" s="79"/>
      <c r="C31" s="211"/>
      <c r="D31" s="211"/>
      <c r="E31" s="211"/>
    </row>
    <row r="32" spans="1:5" s="67" customFormat="1" ht="31.2" x14ac:dyDescent="0.3">
      <c r="A32" s="103" t="s">
        <v>386</v>
      </c>
      <c r="B32" s="171">
        <v>0</v>
      </c>
      <c r="C32" s="172">
        <v>0</v>
      </c>
      <c r="D32" s="172">
        <v>4952269</v>
      </c>
      <c r="E32" s="171">
        <f>D32-C32</f>
        <v>4952269</v>
      </c>
    </row>
    <row r="33" spans="1:5" s="67" customFormat="1" ht="54" customHeight="1" x14ac:dyDescent="0.3">
      <c r="A33" s="203" t="s">
        <v>210</v>
      </c>
      <c r="B33" s="206" t="str">
        <f>B4</f>
        <v>2020. évi eredeti előirányzat</v>
      </c>
      <c r="C33" s="206" t="str">
        <f>C4</f>
        <v>I. Módosítás</v>
      </c>
      <c r="D33" s="206" t="str">
        <f>D4</f>
        <v>II. Módosítás</v>
      </c>
      <c r="E33" s="206" t="str">
        <f>E4</f>
        <v>Eltérés</v>
      </c>
    </row>
    <row r="34" spans="1:5" s="67" customFormat="1" x14ac:dyDescent="0.3">
      <c r="A34" s="176" t="s">
        <v>4</v>
      </c>
      <c r="B34" s="7">
        <f>B35+B39+B47</f>
        <v>19900000</v>
      </c>
      <c r="C34" s="7">
        <f>C35+C39+C47</f>
        <v>18100000</v>
      </c>
      <c r="D34" s="7">
        <f>D35+D39+D47</f>
        <v>18100000</v>
      </c>
      <c r="E34" s="7">
        <f>D34-C34</f>
        <v>0</v>
      </c>
    </row>
    <row r="35" spans="1:5" s="67" customFormat="1" x14ac:dyDescent="0.3">
      <c r="A35" s="103" t="s">
        <v>38</v>
      </c>
      <c r="B35" s="79">
        <f>SUM(B36:B38)</f>
        <v>10000000</v>
      </c>
      <c r="C35" s="79">
        <f>SUM(C36:C38)</f>
        <v>10000000</v>
      </c>
      <c r="D35" s="79">
        <f>SUM(D36:D38)</f>
        <v>10000000</v>
      </c>
      <c r="E35" s="79">
        <f>D35-C35</f>
        <v>0</v>
      </c>
    </row>
    <row r="36" spans="1:5" s="67" customFormat="1" x14ac:dyDescent="0.3">
      <c r="A36" s="99" t="s">
        <v>39</v>
      </c>
      <c r="B36" s="79">
        <v>0</v>
      </c>
      <c r="C36" s="79">
        <v>0</v>
      </c>
      <c r="D36" s="79">
        <v>0</v>
      </c>
      <c r="E36" s="79">
        <f t="shared" ref="E36:E47" si="3">D36-C36</f>
        <v>0</v>
      </c>
    </row>
    <row r="37" spans="1:5" s="67" customFormat="1" x14ac:dyDescent="0.3">
      <c r="A37" s="99" t="s">
        <v>40</v>
      </c>
      <c r="B37" s="79">
        <v>200000</v>
      </c>
      <c r="C37" s="79">
        <v>200000</v>
      </c>
      <c r="D37" s="79">
        <v>200000</v>
      </c>
      <c r="E37" s="79">
        <f t="shared" si="3"/>
        <v>0</v>
      </c>
    </row>
    <row r="38" spans="1:5" s="67" customFormat="1" x14ac:dyDescent="0.3">
      <c r="A38" s="212" t="s">
        <v>329</v>
      </c>
      <c r="B38" s="213">
        <v>9800000</v>
      </c>
      <c r="C38" s="79">
        <v>9800000</v>
      </c>
      <c r="D38" s="79">
        <v>9800000</v>
      </c>
      <c r="E38" s="79">
        <f t="shared" si="3"/>
        <v>0</v>
      </c>
    </row>
    <row r="39" spans="1:5" s="67" customFormat="1" ht="27" customHeight="1" x14ac:dyDescent="0.3">
      <c r="A39" s="103" t="s">
        <v>41</v>
      </c>
      <c r="B39" s="79">
        <f>B40+B42+B43</f>
        <v>9800000</v>
      </c>
      <c r="C39" s="79">
        <f>C40+C42+C43</f>
        <v>8000000</v>
      </c>
      <c r="D39" s="79">
        <f>D40+D42+D43</f>
        <v>8000000</v>
      </c>
      <c r="E39" s="79">
        <f t="shared" si="3"/>
        <v>0</v>
      </c>
    </row>
    <row r="40" spans="1:5" s="67" customFormat="1" ht="25.5" customHeight="1" x14ac:dyDescent="0.3">
      <c r="A40" s="103" t="s">
        <v>42</v>
      </c>
      <c r="B40" s="79">
        <f>SUM(B41)</f>
        <v>8000000</v>
      </c>
      <c r="C40" s="79">
        <f>SUM(C41)</f>
        <v>8000000</v>
      </c>
      <c r="D40" s="79">
        <f>SUM(D41)</f>
        <v>8000000</v>
      </c>
      <c r="E40" s="79">
        <f t="shared" si="3"/>
        <v>0</v>
      </c>
    </row>
    <row r="41" spans="1:5" s="67" customFormat="1" x14ac:dyDescent="0.3">
      <c r="A41" s="103" t="s">
        <v>43</v>
      </c>
      <c r="B41" s="79">
        <v>8000000</v>
      </c>
      <c r="C41" s="79">
        <v>8000000</v>
      </c>
      <c r="D41" s="79">
        <v>8000000</v>
      </c>
      <c r="E41" s="79">
        <f t="shared" si="3"/>
        <v>0</v>
      </c>
    </row>
    <row r="42" spans="1:5" s="67" customFormat="1" x14ac:dyDescent="0.3">
      <c r="A42" s="103" t="s">
        <v>44</v>
      </c>
      <c r="B42" s="79">
        <v>1500000</v>
      </c>
      <c r="C42" s="79">
        <v>0</v>
      </c>
      <c r="D42" s="79">
        <v>0</v>
      </c>
      <c r="E42" s="79">
        <f t="shared" si="3"/>
        <v>0</v>
      </c>
    </row>
    <row r="43" spans="1:5" s="67" customFormat="1" x14ac:dyDescent="0.3">
      <c r="A43" s="103" t="s">
        <v>45</v>
      </c>
      <c r="B43" s="79">
        <f>SUM(B44:B46)</f>
        <v>300000</v>
      </c>
      <c r="C43" s="79">
        <f>SUM(C44:C46)</f>
        <v>0</v>
      </c>
      <c r="D43" s="79">
        <f>SUM(D44:D46)</f>
        <v>0</v>
      </c>
      <c r="E43" s="79">
        <f t="shared" si="3"/>
        <v>0</v>
      </c>
    </row>
    <row r="44" spans="1:5" s="67" customFormat="1" x14ac:dyDescent="0.3">
      <c r="A44" s="103" t="s">
        <v>46</v>
      </c>
      <c r="B44" s="79">
        <v>300000</v>
      </c>
      <c r="C44" s="79">
        <v>0</v>
      </c>
      <c r="D44" s="79">
        <v>0</v>
      </c>
      <c r="E44" s="79">
        <f t="shared" si="3"/>
        <v>0</v>
      </c>
    </row>
    <row r="45" spans="1:5" s="67" customFormat="1" x14ac:dyDescent="0.3">
      <c r="A45" s="103" t="s">
        <v>47</v>
      </c>
      <c r="B45" s="79">
        <v>0</v>
      </c>
      <c r="C45" s="79">
        <v>0</v>
      </c>
      <c r="D45" s="79">
        <v>0</v>
      </c>
      <c r="E45" s="79">
        <f t="shared" si="3"/>
        <v>0</v>
      </c>
    </row>
    <row r="46" spans="1:5" s="67" customFormat="1" x14ac:dyDescent="0.3">
      <c r="A46" s="103" t="s">
        <v>211</v>
      </c>
      <c r="B46" s="79">
        <v>0</v>
      </c>
      <c r="C46" s="79">
        <v>0</v>
      </c>
      <c r="D46" s="79">
        <v>0</v>
      </c>
      <c r="E46" s="79">
        <f t="shared" si="3"/>
        <v>0</v>
      </c>
    </row>
    <row r="47" spans="1:5" s="67" customFormat="1" x14ac:dyDescent="0.3">
      <c r="A47" s="103" t="s">
        <v>330</v>
      </c>
      <c r="B47" s="79">
        <v>100000</v>
      </c>
      <c r="C47" s="79">
        <v>100000</v>
      </c>
      <c r="D47" s="79">
        <v>100000</v>
      </c>
      <c r="E47" s="79">
        <f t="shared" si="3"/>
        <v>0</v>
      </c>
    </row>
    <row r="48" spans="1:5" s="72" customFormat="1" ht="27" customHeight="1" x14ac:dyDescent="0.25">
      <c r="A48" s="214" t="s">
        <v>5</v>
      </c>
      <c r="B48" s="174">
        <f>SUM(B50:B57)</f>
        <v>4403000</v>
      </c>
      <c r="C48" s="174">
        <f>C51+C50+C52+C53+C56+C57+C58+C59+C60</f>
        <v>8023000</v>
      </c>
      <c r="D48" s="174">
        <f>D51+D50+D52+D53+D56+D57+D58+D59+D60</f>
        <v>8023000</v>
      </c>
      <c r="E48" s="174">
        <f>D48-C48</f>
        <v>0</v>
      </c>
    </row>
    <row r="49" spans="1:5" s="73" customFormat="1" x14ac:dyDescent="0.3">
      <c r="A49" s="99" t="s">
        <v>48</v>
      </c>
      <c r="B49" s="79"/>
      <c r="C49" s="215"/>
      <c r="D49" s="215"/>
      <c r="E49" s="215"/>
    </row>
    <row r="50" spans="1:5" s="75" customFormat="1" x14ac:dyDescent="0.3">
      <c r="A50" s="99" t="s">
        <v>49</v>
      </c>
      <c r="B50" s="82">
        <v>0</v>
      </c>
      <c r="C50" s="82">
        <v>3620000</v>
      </c>
      <c r="D50" s="82">
        <v>3620000</v>
      </c>
      <c r="E50" s="82">
        <f>D50-C50</f>
        <v>0</v>
      </c>
    </row>
    <row r="51" spans="1:5" s="75" customFormat="1" x14ac:dyDescent="0.3">
      <c r="A51" s="99" t="s">
        <v>93</v>
      </c>
      <c r="B51" s="82">
        <v>720000</v>
      </c>
      <c r="C51" s="82">
        <v>720000</v>
      </c>
      <c r="D51" s="82">
        <v>720000</v>
      </c>
      <c r="E51" s="82">
        <f t="shared" ref="E51:E57" si="4">D51-C51</f>
        <v>0</v>
      </c>
    </row>
    <row r="52" spans="1:5" s="75" customFormat="1" x14ac:dyDescent="0.3">
      <c r="A52" s="103" t="s">
        <v>50</v>
      </c>
      <c r="B52" s="82">
        <v>1300000</v>
      </c>
      <c r="C52" s="82">
        <v>1300000</v>
      </c>
      <c r="D52" s="82">
        <v>1300000</v>
      </c>
      <c r="E52" s="82">
        <f t="shared" si="4"/>
        <v>0</v>
      </c>
    </row>
    <row r="53" spans="1:5" s="75" customFormat="1" x14ac:dyDescent="0.3">
      <c r="A53" s="103" t="s">
        <v>51</v>
      </c>
      <c r="B53" s="82">
        <v>100000</v>
      </c>
      <c r="C53" s="82">
        <v>100000</v>
      </c>
      <c r="D53" s="82">
        <v>100000</v>
      </c>
      <c r="E53" s="82">
        <f t="shared" si="4"/>
        <v>0</v>
      </c>
    </row>
    <row r="54" spans="1:5" s="75" customFormat="1" ht="24.75" customHeight="1" x14ac:dyDescent="0.3">
      <c r="A54" s="216" t="s">
        <v>52</v>
      </c>
      <c r="B54" s="82"/>
      <c r="C54" s="82"/>
      <c r="D54" s="82"/>
      <c r="E54" s="82"/>
    </row>
    <row r="55" spans="1:5" s="75" customFormat="1" x14ac:dyDescent="0.3">
      <c r="A55" s="216" t="s">
        <v>53</v>
      </c>
      <c r="B55" s="82"/>
      <c r="C55" s="82"/>
      <c r="D55" s="82"/>
      <c r="E55" s="82"/>
    </row>
    <row r="56" spans="1:5" s="75" customFormat="1" ht="24.75" customHeight="1" x14ac:dyDescent="0.3">
      <c r="A56" s="216" t="s">
        <v>54</v>
      </c>
      <c r="B56" s="82">
        <v>0</v>
      </c>
      <c r="C56" s="82">
        <v>0</v>
      </c>
      <c r="D56" s="82">
        <v>0</v>
      </c>
      <c r="E56" s="82">
        <f t="shared" si="4"/>
        <v>0</v>
      </c>
    </row>
    <row r="57" spans="1:5" s="75" customFormat="1" ht="24" customHeight="1" x14ac:dyDescent="0.3">
      <c r="A57" s="99" t="s">
        <v>55</v>
      </c>
      <c r="B57" s="82">
        <v>2283000</v>
      </c>
      <c r="C57" s="82">
        <v>2283000</v>
      </c>
      <c r="D57" s="82">
        <v>2283000</v>
      </c>
      <c r="E57" s="82">
        <f t="shared" si="4"/>
        <v>0</v>
      </c>
    </row>
    <row r="58" spans="1:5" s="75" customFormat="1" ht="24" customHeight="1" x14ac:dyDescent="0.3">
      <c r="A58" s="99" t="s">
        <v>56</v>
      </c>
      <c r="B58" s="82"/>
      <c r="C58" s="82"/>
      <c r="D58" s="82"/>
      <c r="E58" s="82"/>
    </row>
    <row r="59" spans="1:5" s="75" customFormat="1" x14ac:dyDescent="0.3">
      <c r="A59" s="99" t="s">
        <v>57</v>
      </c>
      <c r="B59" s="82">
        <v>0</v>
      </c>
      <c r="C59" s="82">
        <v>0</v>
      </c>
      <c r="D59" s="82">
        <v>0</v>
      </c>
      <c r="E59" s="82">
        <v>0</v>
      </c>
    </row>
    <row r="60" spans="1:5" s="75" customFormat="1" ht="35.25" customHeight="1" x14ac:dyDescent="0.3">
      <c r="A60" s="216" t="s">
        <v>212</v>
      </c>
      <c r="B60" s="79"/>
      <c r="C60" s="74"/>
      <c r="D60" s="74"/>
      <c r="E60" s="174"/>
    </row>
    <row r="61" spans="1:5" s="72" customFormat="1" ht="24.75" customHeight="1" x14ac:dyDescent="0.25">
      <c r="A61" s="214" t="s">
        <v>6</v>
      </c>
      <c r="B61" s="174">
        <f>SUM(B62:B66)</f>
        <v>0</v>
      </c>
      <c r="C61" s="174">
        <f>SUM(C62:C66)</f>
        <v>0</v>
      </c>
      <c r="D61" s="174">
        <f>SUM(D62:D66)</f>
        <v>0</v>
      </c>
      <c r="E61" s="174">
        <f>SUM(E62:E66)</f>
        <v>0</v>
      </c>
    </row>
    <row r="62" spans="1:5" s="72" customFormat="1" x14ac:dyDescent="0.3">
      <c r="A62" s="103" t="s">
        <v>58</v>
      </c>
      <c r="B62" s="79"/>
      <c r="C62" s="209"/>
      <c r="D62" s="209"/>
      <c r="E62" s="209"/>
    </row>
    <row r="63" spans="1:5" s="75" customFormat="1" x14ac:dyDescent="0.3">
      <c r="A63" s="103" t="s">
        <v>372</v>
      </c>
      <c r="B63" s="79">
        <v>0</v>
      </c>
      <c r="C63" s="82">
        <v>0</v>
      </c>
      <c r="D63" s="82">
        <v>0</v>
      </c>
      <c r="E63" s="82">
        <v>0</v>
      </c>
    </row>
    <row r="64" spans="1:5" s="75" customFormat="1" x14ac:dyDescent="0.3">
      <c r="A64" s="217" t="s">
        <v>373</v>
      </c>
      <c r="B64" s="79">
        <v>0</v>
      </c>
      <c r="C64" s="82">
        <v>0</v>
      </c>
      <c r="D64" s="82">
        <v>0</v>
      </c>
      <c r="E64" s="82">
        <v>0</v>
      </c>
    </row>
    <row r="65" spans="1:6" s="75" customFormat="1" x14ac:dyDescent="0.3">
      <c r="A65" s="103" t="s">
        <v>59</v>
      </c>
      <c r="B65" s="79"/>
      <c r="C65" s="74"/>
      <c r="D65" s="74"/>
      <c r="E65" s="74"/>
    </row>
    <row r="66" spans="1:6" s="75" customFormat="1" ht="31.2" x14ac:dyDescent="0.3">
      <c r="A66" s="103" t="s">
        <v>60</v>
      </c>
      <c r="B66" s="79"/>
      <c r="C66" s="74"/>
      <c r="D66" s="74"/>
      <c r="E66" s="74"/>
    </row>
    <row r="67" spans="1:6" s="72" customFormat="1" ht="40.5" customHeight="1" x14ac:dyDescent="0.25">
      <c r="A67" s="214" t="s">
        <v>7</v>
      </c>
      <c r="B67" s="174">
        <f>SUM(B68:B70)</f>
        <v>0</v>
      </c>
      <c r="C67" s="174">
        <v>0</v>
      </c>
      <c r="D67" s="174">
        <v>0</v>
      </c>
      <c r="E67" s="174">
        <v>0</v>
      </c>
    </row>
    <row r="68" spans="1:6" s="72" customFormat="1" ht="31.2" x14ac:dyDescent="0.3">
      <c r="A68" s="103" t="s">
        <v>61</v>
      </c>
      <c r="B68" s="79"/>
      <c r="C68" s="209"/>
      <c r="D68" s="209"/>
      <c r="E68" s="209"/>
    </row>
    <row r="69" spans="1:6" s="75" customFormat="1" ht="31.2" x14ac:dyDescent="0.3">
      <c r="A69" s="103" t="s">
        <v>62</v>
      </c>
      <c r="B69" s="79"/>
      <c r="C69" s="74"/>
      <c r="D69" s="74"/>
      <c r="E69" s="74"/>
    </row>
    <row r="70" spans="1:6" s="75" customFormat="1" x14ac:dyDescent="0.3">
      <c r="A70" s="103" t="s">
        <v>63</v>
      </c>
      <c r="B70" s="79"/>
      <c r="C70" s="74"/>
      <c r="D70" s="74"/>
      <c r="E70" s="74"/>
    </row>
    <row r="72" spans="1:6" s="72" customFormat="1" x14ac:dyDescent="0.25">
      <c r="A72" s="218" t="s">
        <v>8</v>
      </c>
      <c r="B72" s="174">
        <f>SUM(B73:B75)</f>
        <v>0</v>
      </c>
      <c r="C72" s="174">
        <v>0</v>
      </c>
      <c r="D72" s="174">
        <v>0</v>
      </c>
      <c r="E72" s="174">
        <v>0</v>
      </c>
    </row>
    <row r="73" spans="1:6" s="75" customFormat="1" ht="46.8" x14ac:dyDescent="0.25">
      <c r="A73" s="179" t="s">
        <v>64</v>
      </c>
      <c r="B73" s="82"/>
      <c r="C73" s="74"/>
      <c r="D73" s="74"/>
      <c r="E73" s="74"/>
    </row>
    <row r="74" spans="1:6" s="75" customFormat="1" ht="31.2" x14ac:dyDescent="0.25">
      <c r="A74" s="179" t="s">
        <v>65</v>
      </c>
      <c r="B74" s="82"/>
      <c r="C74" s="74"/>
      <c r="D74" s="74"/>
      <c r="E74" s="74"/>
    </row>
    <row r="75" spans="1:6" s="75" customFormat="1" ht="31.5" customHeight="1" x14ac:dyDescent="0.25">
      <c r="A75" s="179" t="s">
        <v>66</v>
      </c>
      <c r="B75" s="82"/>
      <c r="C75" s="74"/>
      <c r="D75" s="74"/>
      <c r="E75" s="74"/>
    </row>
    <row r="76" spans="1:6" s="72" customFormat="1" ht="30.75" customHeight="1" x14ac:dyDescent="0.25">
      <c r="A76" s="214" t="s">
        <v>9</v>
      </c>
      <c r="B76" s="174">
        <f>B72+B67+B61+B48+B34+B23+B5</f>
        <v>62500043</v>
      </c>
      <c r="C76" s="174">
        <f>C72+C67+C61+C48+C34+C23+C5</f>
        <v>63927762</v>
      </c>
      <c r="D76" s="174">
        <f>D72+D67+D61+D48+D34+D23+D5</f>
        <v>70309001</v>
      </c>
      <c r="E76" s="174">
        <f>E72+E67+E61+E48+E34+E23+E5</f>
        <v>6381239</v>
      </c>
      <c r="F76" s="76"/>
    </row>
    <row r="77" spans="1:6" s="67" customFormat="1" ht="54.75" customHeight="1" x14ac:dyDescent="0.3">
      <c r="A77" s="203" t="s">
        <v>210</v>
      </c>
      <c r="B77" s="206" t="str">
        <f>B4</f>
        <v>2020. évi eredeti előirányzat</v>
      </c>
      <c r="C77" s="206" t="str">
        <f>C4</f>
        <v>I. Módosítás</v>
      </c>
      <c r="D77" s="206" t="str">
        <f>D4</f>
        <v>II. Módosítás</v>
      </c>
      <c r="E77" s="206" t="str">
        <f>E4</f>
        <v>Eltérés</v>
      </c>
    </row>
    <row r="78" spans="1:6" s="72" customFormat="1" ht="33" customHeight="1" x14ac:dyDescent="0.25">
      <c r="A78" s="218" t="s">
        <v>10</v>
      </c>
      <c r="B78" s="174"/>
      <c r="C78" s="209"/>
      <c r="D78" s="209"/>
      <c r="E78" s="209"/>
      <c r="F78" s="76"/>
    </row>
    <row r="79" spans="1:6" s="72" customFormat="1" ht="46.5" customHeight="1" x14ac:dyDescent="0.25">
      <c r="A79" s="218" t="s">
        <v>67</v>
      </c>
      <c r="B79" s="174">
        <f>SUM(B80:B81)</f>
        <v>127376651</v>
      </c>
      <c r="C79" s="174">
        <f>SUM(C80:C81)</f>
        <v>128025513</v>
      </c>
      <c r="D79" s="174">
        <f>SUM(D80:D81)</f>
        <v>128025513</v>
      </c>
      <c r="E79" s="174">
        <f>D79-C79</f>
        <v>0</v>
      </c>
    </row>
    <row r="80" spans="1:6" s="75" customFormat="1" ht="31.5" customHeight="1" x14ac:dyDescent="0.25">
      <c r="A80" s="215" t="s">
        <v>314</v>
      </c>
      <c r="B80" s="82">
        <v>26000000</v>
      </c>
      <c r="C80" s="82">
        <f>26000000+648862</f>
        <v>26648862</v>
      </c>
      <c r="D80" s="82">
        <f>26000000+648862</f>
        <v>26648862</v>
      </c>
      <c r="E80" s="82">
        <f>D80-C80</f>
        <v>0</v>
      </c>
    </row>
    <row r="81" spans="1:6" s="75" customFormat="1" ht="31.2" x14ac:dyDescent="0.25">
      <c r="A81" s="215" t="s">
        <v>68</v>
      </c>
      <c r="B81" s="82">
        <v>101376651</v>
      </c>
      <c r="C81" s="82">
        <v>101376651</v>
      </c>
      <c r="D81" s="82">
        <v>101376651</v>
      </c>
      <c r="E81" s="82">
        <f>D81-C81</f>
        <v>0</v>
      </c>
    </row>
    <row r="82" spans="1:6" s="72" customFormat="1" ht="31.2" x14ac:dyDescent="0.25">
      <c r="A82" s="218" t="s">
        <v>69</v>
      </c>
      <c r="B82" s="174">
        <f>B83+B87+B92+B93</f>
        <v>1153465</v>
      </c>
      <c r="C82" s="174">
        <f>C83+C87+C92+C93</f>
        <v>1153465</v>
      </c>
      <c r="D82" s="174">
        <f>D83+D87+D92+D93</f>
        <v>1153465</v>
      </c>
      <c r="E82" s="174">
        <f>E83+E87+E92+E93</f>
        <v>0</v>
      </c>
      <c r="F82" s="76"/>
    </row>
    <row r="83" spans="1:6" s="72" customFormat="1" x14ac:dyDescent="0.25">
      <c r="A83" s="214" t="s">
        <v>283</v>
      </c>
      <c r="B83" s="174"/>
      <c r="C83" s="219"/>
      <c r="D83" s="219"/>
      <c r="E83" s="209"/>
    </row>
    <row r="84" spans="1:6" s="75" customFormat="1" x14ac:dyDescent="0.25">
      <c r="A84" s="179" t="s">
        <v>284</v>
      </c>
      <c r="B84" s="82"/>
      <c r="C84" s="219"/>
      <c r="D84" s="219"/>
      <c r="E84" s="74"/>
    </row>
    <row r="85" spans="1:6" s="75" customFormat="1" ht="31.2" x14ac:dyDescent="0.25">
      <c r="A85" s="179" t="s">
        <v>285</v>
      </c>
      <c r="B85" s="82"/>
      <c r="C85" s="219"/>
      <c r="D85" s="219"/>
      <c r="E85" s="74"/>
    </row>
    <row r="86" spans="1:6" s="75" customFormat="1" x14ac:dyDescent="0.25">
      <c r="A86" s="179" t="s">
        <v>286</v>
      </c>
      <c r="B86" s="82"/>
      <c r="C86" s="219"/>
      <c r="D86" s="219"/>
      <c r="E86" s="74"/>
      <c r="F86" s="77"/>
    </row>
    <row r="87" spans="1:6" s="72" customFormat="1" x14ac:dyDescent="0.25">
      <c r="A87" s="214" t="s">
        <v>287</v>
      </c>
      <c r="B87" s="174"/>
      <c r="C87" s="209"/>
      <c r="D87" s="209"/>
      <c r="E87" s="209"/>
    </row>
    <row r="88" spans="1:6" s="75" customFormat="1" ht="31.2" x14ac:dyDescent="0.25">
      <c r="A88" s="220" t="s">
        <v>288</v>
      </c>
      <c r="B88" s="82"/>
      <c r="C88" s="74"/>
      <c r="D88" s="74"/>
      <c r="E88" s="74"/>
    </row>
    <row r="89" spans="1:6" s="75" customFormat="1" x14ac:dyDescent="0.25">
      <c r="A89" s="220" t="s">
        <v>289</v>
      </c>
      <c r="B89" s="82"/>
      <c r="C89" s="74"/>
      <c r="D89" s="74"/>
      <c r="E89" s="74"/>
    </row>
    <row r="90" spans="1:6" s="72" customFormat="1" ht="31.2" x14ac:dyDescent="0.25">
      <c r="A90" s="220" t="s">
        <v>290</v>
      </c>
      <c r="B90" s="82"/>
      <c r="C90" s="209"/>
      <c r="D90" s="209"/>
      <c r="E90" s="209"/>
    </row>
    <row r="91" spans="1:6" s="72" customFormat="1" ht="31.2" x14ac:dyDescent="0.25">
      <c r="A91" s="220" t="s">
        <v>291</v>
      </c>
      <c r="B91" s="82"/>
      <c r="C91" s="209"/>
      <c r="D91" s="209"/>
      <c r="E91" s="209"/>
    </row>
    <row r="92" spans="1:6" s="72" customFormat="1" x14ac:dyDescent="0.25">
      <c r="A92" s="220" t="s">
        <v>292</v>
      </c>
      <c r="B92" s="82">
        <v>0</v>
      </c>
      <c r="C92" s="82">
        <v>0</v>
      </c>
      <c r="D92" s="82">
        <v>0</v>
      </c>
      <c r="E92" s="82">
        <v>0</v>
      </c>
      <c r="F92" s="78"/>
    </row>
    <row r="93" spans="1:6" s="72" customFormat="1" x14ac:dyDescent="0.25">
      <c r="A93" s="220" t="s">
        <v>293</v>
      </c>
      <c r="B93" s="82">
        <v>1153465</v>
      </c>
      <c r="C93" s="82">
        <v>1153465</v>
      </c>
      <c r="D93" s="82">
        <v>1153465</v>
      </c>
      <c r="E93" s="82">
        <f>D93-C93</f>
        <v>0</v>
      </c>
    </row>
    <row r="94" spans="1:6" s="72" customFormat="1" x14ac:dyDescent="0.25">
      <c r="A94" s="214" t="s">
        <v>70</v>
      </c>
      <c r="B94" s="174">
        <f>B82+B79</f>
        <v>128530116</v>
      </c>
      <c r="C94" s="174">
        <f>C82+C79</f>
        <v>129178978</v>
      </c>
      <c r="D94" s="174">
        <f>D82+D79</f>
        <v>129178978</v>
      </c>
      <c r="E94" s="174">
        <f>D94-C94</f>
        <v>0</v>
      </c>
    </row>
    <row r="95" spans="1:6" s="72" customFormat="1" ht="18.75" customHeight="1" x14ac:dyDescent="0.25">
      <c r="A95" s="214" t="s">
        <v>71</v>
      </c>
      <c r="B95" s="174">
        <f>B76+B94</f>
        <v>191030159</v>
      </c>
      <c r="C95" s="174">
        <f>C76+C94</f>
        <v>193106740</v>
      </c>
      <c r="D95" s="174">
        <f>D76+D94</f>
        <v>199487979</v>
      </c>
      <c r="E95" s="174">
        <f>D95-C95</f>
        <v>6381239</v>
      </c>
    </row>
    <row r="96" spans="1:6" x14ac:dyDescent="0.3">
      <c r="A96" s="80" t="s">
        <v>219</v>
      </c>
      <c r="B96" s="81">
        <v>9</v>
      </c>
      <c r="C96" s="81">
        <v>9</v>
      </c>
      <c r="D96" s="81">
        <v>9</v>
      </c>
      <c r="E96" s="80"/>
    </row>
    <row r="97" spans="1:5" x14ac:dyDescent="0.3">
      <c r="A97" s="5" t="s">
        <v>72</v>
      </c>
      <c r="B97" s="79">
        <v>3</v>
      </c>
      <c r="C97" s="79">
        <v>3</v>
      </c>
      <c r="D97" s="79">
        <v>3</v>
      </c>
      <c r="E97" s="5"/>
    </row>
  </sheetData>
  <sheetProtection selectLockedCells="1" selectUnlockedCells="1"/>
  <mergeCells count="1">
    <mergeCell ref="A3:E3"/>
  </mergeCells>
  <phoneticPr fontId="19" type="noConversion"/>
  <printOptions horizontalCentered="1" gridLines="1"/>
  <pageMargins left="0.62992125984251968" right="0.43307086614173229" top="0.98425196850393704" bottom="0.23622047244094491" header="0.27559055118110237" footer="0.51181102362204722"/>
  <pageSetup paperSize="9" scale="72" firstPageNumber="0" fitToHeight="0" orientation="portrait" r:id="rId1"/>
  <headerFooter alignWithMargins="0">
    <oddHeader>&amp;L&amp;"Times New Roman,Normál"&amp;12Pécsely Község Önkormányzata
&amp;C&amp;"Times New Roman,Normál"&amp;12 2. melléklet
Az önkormányzat 2020. évi költségvetéséről szóló 11/2020. (IX. 28.) önkormányzati rendelethez</oddHeader>
  </headerFooter>
  <rowBreaks count="2" manualBreakCount="2">
    <brk id="32" max="3" man="1"/>
    <brk id="76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2"/>
  <sheetViews>
    <sheetView view="pageLayout" zoomScaleNormal="100" workbookViewId="0">
      <selection sqref="A1:H1"/>
    </sheetView>
  </sheetViews>
  <sheetFormatPr defaultColWidth="9.109375" defaultRowHeight="15.6" x14ac:dyDescent="0.3"/>
  <cols>
    <col min="1" max="1" width="90.44140625" style="46" customWidth="1"/>
    <col min="2" max="2" width="10" style="46" customWidth="1"/>
    <col min="3" max="3" width="9.6640625" style="46" customWidth="1"/>
    <col min="4" max="4" width="10.109375" style="46" bestFit="1" customWidth="1"/>
    <col min="5" max="5" width="14.33203125" style="46" customWidth="1"/>
    <col min="6" max="7" width="14.44140625" style="46" customWidth="1"/>
    <col min="8" max="8" width="12" style="46" bestFit="1" customWidth="1"/>
    <col min="9" max="16384" width="9.109375" style="46"/>
  </cols>
  <sheetData>
    <row r="1" spans="1:8" ht="27.75" customHeight="1" x14ac:dyDescent="0.3">
      <c r="A1" s="260" t="s">
        <v>368</v>
      </c>
      <c r="B1" s="260"/>
      <c r="C1" s="260"/>
      <c r="D1" s="260"/>
      <c r="E1" s="260"/>
      <c r="F1" s="260"/>
      <c r="G1" s="260"/>
      <c r="H1" s="260"/>
    </row>
    <row r="2" spans="1:8" ht="15.75" customHeight="1" x14ac:dyDescent="0.3">
      <c r="A2" s="262" t="s">
        <v>210</v>
      </c>
      <c r="B2" s="263" t="s">
        <v>323</v>
      </c>
      <c r="C2" s="262" t="s">
        <v>324</v>
      </c>
      <c r="D2" s="264" t="s">
        <v>325</v>
      </c>
      <c r="E2" s="261" t="s">
        <v>342</v>
      </c>
      <c r="F2" s="261" t="s">
        <v>379</v>
      </c>
      <c r="G2" s="261" t="s">
        <v>383</v>
      </c>
      <c r="H2" s="261" t="s">
        <v>380</v>
      </c>
    </row>
    <row r="3" spans="1:8" ht="19.5" customHeight="1" x14ac:dyDescent="0.3">
      <c r="A3" s="262"/>
      <c r="B3" s="263"/>
      <c r="C3" s="262"/>
      <c r="D3" s="264"/>
      <c r="E3" s="261"/>
      <c r="F3" s="261"/>
      <c r="G3" s="261"/>
      <c r="H3" s="261"/>
    </row>
    <row r="4" spans="1:8" x14ac:dyDescent="0.3">
      <c r="A4" s="47" t="s">
        <v>215</v>
      </c>
      <c r="B4" s="47"/>
      <c r="C4" s="48"/>
      <c r="D4" s="49"/>
      <c r="E4" s="188">
        <f>E5</f>
        <v>15149325</v>
      </c>
      <c r="F4" s="188">
        <f>F5</f>
        <v>14594794</v>
      </c>
      <c r="G4" s="188">
        <f>G5</f>
        <v>14594794</v>
      </c>
      <c r="H4" s="188">
        <f>G4-F4</f>
        <v>0</v>
      </c>
    </row>
    <row r="5" spans="1:8" x14ac:dyDescent="0.3">
      <c r="A5" s="47" t="s">
        <v>1</v>
      </c>
      <c r="B5" s="47"/>
      <c r="C5" s="48"/>
      <c r="D5" s="49"/>
      <c r="E5" s="188">
        <f>E6+E9+E19+E20+E22+E23+E25+E26+E28</f>
        <v>15149325</v>
      </c>
      <c r="F5" s="188">
        <f>F6+F9+F19+F20+F22+F23+F25+F26+F28</f>
        <v>14594794</v>
      </c>
      <c r="G5" s="188">
        <f>G6+G9+G19+G20+G22+G23+G25+G26+G28</f>
        <v>14594794</v>
      </c>
      <c r="H5" s="188">
        <f t="shared" ref="H5:H6" si="0">G5-F5</f>
        <v>0</v>
      </c>
    </row>
    <row r="6" spans="1:8" x14ac:dyDescent="0.3">
      <c r="A6" s="47" t="s">
        <v>73</v>
      </c>
      <c r="B6" s="47"/>
      <c r="C6" s="50"/>
      <c r="D6" s="49"/>
      <c r="E6" s="190">
        <f>E7</f>
        <v>0</v>
      </c>
      <c r="F6" s="190">
        <f>F7</f>
        <v>0</v>
      </c>
      <c r="G6" s="190">
        <f>G7</f>
        <v>0</v>
      </c>
      <c r="H6" s="188">
        <f t="shared" si="0"/>
        <v>0</v>
      </c>
    </row>
    <row r="7" spans="1:8" x14ac:dyDescent="0.3">
      <c r="A7" s="53" t="s">
        <v>74</v>
      </c>
      <c r="B7" s="47"/>
      <c r="C7" s="51">
        <v>39.39</v>
      </c>
      <c r="D7" s="52">
        <v>5450000</v>
      </c>
      <c r="E7" s="191">
        <v>0</v>
      </c>
      <c r="F7" s="191">
        <v>0</v>
      </c>
      <c r="G7" s="191">
        <v>0</v>
      </c>
      <c r="H7" s="191">
        <f>G7-F7</f>
        <v>0</v>
      </c>
    </row>
    <row r="8" spans="1:8" x14ac:dyDescent="0.3">
      <c r="A8" s="53" t="s">
        <v>76</v>
      </c>
      <c r="B8" s="47"/>
      <c r="C8" s="50"/>
      <c r="D8" s="49"/>
      <c r="E8" s="192">
        <v>0</v>
      </c>
      <c r="F8" s="192">
        <v>0</v>
      </c>
      <c r="G8" s="192">
        <v>0</v>
      </c>
      <c r="H8" s="192">
        <v>0</v>
      </c>
    </row>
    <row r="9" spans="1:8" x14ac:dyDescent="0.3">
      <c r="A9" s="193" t="s">
        <v>231</v>
      </c>
      <c r="B9" s="47"/>
      <c r="C9" s="50"/>
      <c r="D9" s="49"/>
      <c r="E9" s="190">
        <f>E10+E11+E12+E13+E14+E15+E16+E17</f>
        <v>12436353</v>
      </c>
      <c r="F9" s="190">
        <f>F10+F11+F12+F13+F14+F15+F16+F17</f>
        <v>12436353</v>
      </c>
      <c r="G9" s="190">
        <f>G10+G11+G12+G13+G14+G15+G16+G17</f>
        <v>12436353</v>
      </c>
      <c r="H9" s="190">
        <f>G9-F9</f>
        <v>0</v>
      </c>
    </row>
    <row r="10" spans="1:8" x14ac:dyDescent="0.3">
      <c r="A10" s="194" t="s">
        <v>75</v>
      </c>
      <c r="B10" s="47"/>
      <c r="C10" s="50"/>
      <c r="D10" s="52">
        <v>25200</v>
      </c>
      <c r="E10" s="191">
        <v>1809360</v>
      </c>
      <c r="F10" s="191">
        <v>1809360</v>
      </c>
      <c r="G10" s="191">
        <v>1809360</v>
      </c>
      <c r="H10" s="191">
        <f>G10-F10</f>
        <v>0</v>
      </c>
    </row>
    <row r="11" spans="1:8" x14ac:dyDescent="0.3">
      <c r="A11" s="194" t="s">
        <v>76</v>
      </c>
      <c r="B11" s="47"/>
      <c r="C11" s="50"/>
      <c r="D11" s="49"/>
      <c r="E11" s="192">
        <v>0</v>
      </c>
      <c r="F11" s="192">
        <v>0</v>
      </c>
      <c r="G11" s="192">
        <v>0</v>
      </c>
      <c r="H11" s="191">
        <f t="shared" ref="H11:H17" si="1">G11-F11</f>
        <v>0</v>
      </c>
    </row>
    <row r="12" spans="1:8" x14ac:dyDescent="0.3">
      <c r="A12" s="194" t="s">
        <v>77</v>
      </c>
      <c r="B12" s="47"/>
      <c r="C12" s="48"/>
      <c r="D12" s="49"/>
      <c r="E12" s="191">
        <v>9344000</v>
      </c>
      <c r="F12" s="191">
        <v>9344000</v>
      </c>
      <c r="G12" s="191">
        <v>9344000</v>
      </c>
      <c r="H12" s="191">
        <f t="shared" si="1"/>
        <v>0</v>
      </c>
    </row>
    <row r="13" spans="1:8" x14ac:dyDescent="0.3">
      <c r="A13" s="194" t="s">
        <v>76</v>
      </c>
      <c r="B13" s="47"/>
      <c r="C13" s="48"/>
      <c r="D13" s="49"/>
      <c r="E13" s="192">
        <v>0</v>
      </c>
      <c r="F13" s="192">
        <v>0</v>
      </c>
      <c r="G13" s="192">
        <v>0</v>
      </c>
      <c r="H13" s="191">
        <f t="shared" si="1"/>
        <v>0</v>
      </c>
    </row>
    <row r="14" spans="1:8" x14ac:dyDescent="0.3">
      <c r="A14" s="194" t="s">
        <v>78</v>
      </c>
      <c r="B14" s="47"/>
      <c r="C14" s="48"/>
      <c r="D14" s="49"/>
      <c r="E14" s="191">
        <v>188853</v>
      </c>
      <c r="F14" s="191">
        <v>188853</v>
      </c>
      <c r="G14" s="191">
        <v>188853</v>
      </c>
      <c r="H14" s="191">
        <f t="shared" si="1"/>
        <v>0</v>
      </c>
    </row>
    <row r="15" spans="1:8" x14ac:dyDescent="0.3">
      <c r="A15" s="194"/>
      <c r="B15" s="47"/>
      <c r="C15" s="48"/>
      <c r="D15" s="49"/>
      <c r="E15" s="189">
        <v>0</v>
      </c>
      <c r="F15" s="189">
        <v>0</v>
      </c>
      <c r="G15" s="189">
        <v>0</v>
      </c>
      <c r="H15" s="191">
        <f t="shared" si="1"/>
        <v>0</v>
      </c>
    </row>
    <row r="16" spans="1:8" x14ac:dyDescent="0.3">
      <c r="A16" s="194" t="s">
        <v>79</v>
      </c>
      <c r="B16" s="47"/>
      <c r="C16" s="48"/>
      <c r="D16" s="49"/>
      <c r="E16" s="191">
        <v>1094140</v>
      </c>
      <c r="F16" s="191">
        <v>1094140</v>
      </c>
      <c r="G16" s="191">
        <v>1094140</v>
      </c>
      <c r="H16" s="191">
        <f t="shared" si="1"/>
        <v>0</v>
      </c>
    </row>
    <row r="17" spans="1:8" x14ac:dyDescent="0.3">
      <c r="A17" s="194" t="s">
        <v>76</v>
      </c>
      <c r="B17" s="47"/>
      <c r="C17" s="48"/>
      <c r="D17" s="49"/>
      <c r="E17" s="191">
        <v>0</v>
      </c>
      <c r="F17" s="191">
        <v>0</v>
      </c>
      <c r="G17" s="191">
        <v>0</v>
      </c>
      <c r="H17" s="191">
        <f t="shared" si="1"/>
        <v>0</v>
      </c>
    </row>
    <row r="18" spans="1:8" x14ac:dyDescent="0.3">
      <c r="A18" s="47" t="s">
        <v>232</v>
      </c>
      <c r="B18" s="47"/>
      <c r="C18" s="48"/>
      <c r="D18" s="49"/>
      <c r="E18" s="188">
        <f>E19+E20</f>
        <v>1466822</v>
      </c>
      <c r="F18" s="188">
        <f>F19+F20</f>
        <v>1466822</v>
      </c>
      <c r="G18" s="188">
        <f>G19+G20</f>
        <v>1466822</v>
      </c>
      <c r="H18" s="188">
        <f t="shared" ref="H18:H26" si="2">G18-F18</f>
        <v>0</v>
      </c>
    </row>
    <row r="19" spans="1:8" x14ac:dyDescent="0.3">
      <c r="A19" s="53" t="s">
        <v>213</v>
      </c>
      <c r="B19" s="53"/>
      <c r="C19" s="53"/>
      <c r="D19" s="52">
        <v>2700</v>
      </c>
      <c r="E19" s="191">
        <v>5000000</v>
      </c>
      <c r="F19" s="191">
        <v>5000000</v>
      </c>
      <c r="G19" s="191">
        <v>5000000</v>
      </c>
      <c r="H19" s="191">
        <f t="shared" si="2"/>
        <v>0</v>
      </c>
    </row>
    <row r="20" spans="1:8" x14ac:dyDescent="0.3">
      <c r="A20" s="194" t="s">
        <v>76</v>
      </c>
      <c r="B20" s="47"/>
      <c r="C20" s="54"/>
      <c r="D20" s="52">
        <v>2700</v>
      </c>
      <c r="E20" s="191">
        <v>-3533178</v>
      </c>
      <c r="F20" s="191">
        <v>-3533178</v>
      </c>
      <c r="G20" s="191">
        <v>-3533178</v>
      </c>
      <c r="H20" s="191">
        <f t="shared" si="2"/>
        <v>0</v>
      </c>
    </row>
    <row r="21" spans="1:8" x14ac:dyDescent="0.3">
      <c r="A21" s="47" t="s">
        <v>233</v>
      </c>
      <c r="B21" s="47"/>
      <c r="C21" s="54"/>
      <c r="D21" s="52"/>
      <c r="E21" s="190">
        <f>E22+E23</f>
        <v>137700</v>
      </c>
      <c r="F21" s="190">
        <f>F22+F23</f>
        <v>137700</v>
      </c>
      <c r="G21" s="190">
        <f>G22+G23</f>
        <v>137700</v>
      </c>
      <c r="H21" s="190">
        <f t="shared" si="2"/>
        <v>0</v>
      </c>
    </row>
    <row r="22" spans="1:8" x14ac:dyDescent="0.3">
      <c r="A22" s="53" t="s">
        <v>80</v>
      </c>
      <c r="B22" s="52">
        <v>2550</v>
      </c>
      <c r="C22" s="54"/>
      <c r="D22" s="52"/>
      <c r="E22" s="195">
        <v>137700</v>
      </c>
      <c r="F22" s="195">
        <v>137700</v>
      </c>
      <c r="G22" s="195">
        <v>137700</v>
      </c>
      <c r="H22" s="195">
        <f t="shared" si="2"/>
        <v>0</v>
      </c>
    </row>
    <row r="23" spans="1:8" x14ac:dyDescent="0.3">
      <c r="A23" s="194" t="s">
        <v>76</v>
      </c>
      <c r="B23" s="47"/>
      <c r="C23" s="48"/>
      <c r="D23" s="55"/>
      <c r="E23" s="54">
        <v>0</v>
      </c>
      <c r="F23" s="54">
        <v>0</v>
      </c>
      <c r="G23" s="54">
        <v>0</v>
      </c>
      <c r="H23" s="195">
        <f t="shared" si="2"/>
        <v>0</v>
      </c>
    </row>
    <row r="24" spans="1:8" x14ac:dyDescent="0.3">
      <c r="A24" s="196" t="s">
        <v>234</v>
      </c>
      <c r="B24" s="47"/>
      <c r="C24" s="54"/>
      <c r="D24" s="52"/>
      <c r="E24" s="197">
        <f>SUM(E25:E26)</f>
        <v>852250</v>
      </c>
      <c r="F24" s="197">
        <f>SUM(F25:F26)</f>
        <v>297719</v>
      </c>
      <c r="G24" s="197">
        <f>SUM(G25:G26)</f>
        <v>297719</v>
      </c>
      <c r="H24" s="197">
        <f t="shared" si="2"/>
        <v>0</v>
      </c>
    </row>
    <row r="25" spans="1:8" x14ac:dyDescent="0.3">
      <c r="A25" s="189" t="s">
        <v>235</v>
      </c>
      <c r="B25" s="47"/>
      <c r="C25" s="54"/>
      <c r="D25" s="52"/>
      <c r="E25" s="198">
        <v>852250</v>
      </c>
      <c r="F25" s="198">
        <v>852250</v>
      </c>
      <c r="G25" s="198">
        <v>852250</v>
      </c>
      <c r="H25" s="198">
        <f t="shared" si="2"/>
        <v>0</v>
      </c>
    </row>
    <row r="26" spans="1:8" x14ac:dyDescent="0.3">
      <c r="A26" s="194" t="s">
        <v>76</v>
      </c>
      <c r="B26" s="47"/>
      <c r="C26" s="54"/>
      <c r="D26" s="52"/>
      <c r="E26" s="191">
        <v>0</v>
      </c>
      <c r="F26" s="191">
        <v>-554531</v>
      </c>
      <c r="G26" s="191">
        <v>-554531</v>
      </c>
      <c r="H26" s="198">
        <f t="shared" si="2"/>
        <v>0</v>
      </c>
    </row>
    <row r="27" spans="1:8" s="57" customFormat="1" x14ac:dyDescent="0.3">
      <c r="A27" s="199"/>
      <c r="B27" s="48"/>
      <c r="C27" s="48"/>
      <c r="D27" s="48"/>
      <c r="E27" s="169"/>
      <c r="F27" s="169"/>
      <c r="G27" s="169"/>
      <c r="H27" s="169"/>
    </row>
    <row r="28" spans="1:8" s="57" customFormat="1" x14ac:dyDescent="0.3">
      <c r="A28" s="199" t="s">
        <v>331</v>
      </c>
      <c r="B28" s="48"/>
      <c r="C28" s="48"/>
      <c r="D28" s="48"/>
      <c r="E28" s="169">
        <v>256200</v>
      </c>
      <c r="F28" s="169">
        <v>256200</v>
      </c>
      <c r="G28" s="169">
        <v>256200</v>
      </c>
      <c r="H28" s="169">
        <f>G28-F28</f>
        <v>0</v>
      </c>
    </row>
    <row r="29" spans="1:8" s="57" customFormat="1" x14ac:dyDescent="0.3">
      <c r="A29" s="200"/>
      <c r="B29" s="54"/>
      <c r="C29" s="54"/>
      <c r="D29" s="54"/>
      <c r="E29" s="201"/>
      <c r="F29" s="201"/>
      <c r="G29" s="201"/>
      <c r="H29" s="201"/>
    </row>
    <row r="30" spans="1:8" x14ac:dyDescent="0.3">
      <c r="A30" s="47" t="s">
        <v>236</v>
      </c>
      <c r="B30" s="47"/>
      <c r="C30" s="54"/>
      <c r="D30" s="52"/>
      <c r="E30" s="189">
        <v>0</v>
      </c>
      <c r="F30" s="189">
        <v>0</v>
      </c>
      <c r="G30" s="189">
        <v>0</v>
      </c>
      <c r="H30" s="189">
        <v>0</v>
      </c>
    </row>
    <row r="31" spans="1:8" x14ac:dyDescent="0.3">
      <c r="A31" s="189"/>
      <c r="B31" s="53"/>
      <c r="C31" s="53"/>
      <c r="D31" s="52"/>
      <c r="E31" s="189"/>
      <c r="F31" s="189"/>
      <c r="G31" s="189"/>
      <c r="H31" s="189"/>
    </row>
    <row r="32" spans="1:8" x14ac:dyDescent="0.3">
      <c r="A32" s="47" t="s">
        <v>216</v>
      </c>
      <c r="B32" s="47"/>
      <c r="C32" s="54"/>
      <c r="D32" s="52"/>
      <c r="E32" s="49">
        <f>E34+E35+E37</f>
        <v>6323000</v>
      </c>
      <c r="F32" s="49">
        <f>F34+F35+F37+F33</f>
        <v>6439758</v>
      </c>
      <c r="G32" s="49">
        <f>G34+G35+G37+G33</f>
        <v>6734512</v>
      </c>
      <c r="H32" s="49">
        <f>G32-F32</f>
        <v>294754</v>
      </c>
    </row>
    <row r="33" spans="1:8" x14ac:dyDescent="0.3">
      <c r="A33" s="47" t="s">
        <v>332</v>
      </c>
      <c r="B33" s="47"/>
      <c r="C33" s="54"/>
      <c r="D33" s="52"/>
      <c r="E33" s="49">
        <v>0</v>
      </c>
      <c r="F33" s="49">
        <v>116758</v>
      </c>
      <c r="G33" s="49">
        <f>116758+65754</f>
        <v>182512</v>
      </c>
      <c r="H33" s="49">
        <f>G33-F33</f>
        <v>65754</v>
      </c>
    </row>
    <row r="34" spans="1:8" x14ac:dyDescent="0.3">
      <c r="A34" s="47" t="s">
        <v>333</v>
      </c>
      <c r="B34" s="47"/>
      <c r="C34" s="54"/>
      <c r="D34" s="52"/>
      <c r="E34" s="49">
        <v>2073000</v>
      </c>
      <c r="F34" s="49">
        <v>2073000</v>
      </c>
      <c r="G34" s="49">
        <f>2073000+229000</f>
        <v>2302000</v>
      </c>
      <c r="H34" s="49">
        <f>G34-F34</f>
        <v>229000</v>
      </c>
    </row>
    <row r="35" spans="1:8" x14ac:dyDescent="0.3">
      <c r="A35" s="47" t="s">
        <v>334</v>
      </c>
      <c r="B35" s="53"/>
      <c r="C35" s="54"/>
      <c r="D35" s="52"/>
      <c r="E35" s="49">
        <f>E36</f>
        <v>4250000</v>
      </c>
      <c r="F35" s="49">
        <f>F36</f>
        <v>4250000</v>
      </c>
      <c r="G35" s="49">
        <f>G36</f>
        <v>4250000</v>
      </c>
      <c r="H35" s="49">
        <f t="shared" ref="H35" si="3">G35-F35</f>
        <v>0</v>
      </c>
    </row>
    <row r="36" spans="1:8" x14ac:dyDescent="0.3">
      <c r="A36" s="53" t="s">
        <v>340</v>
      </c>
      <c r="B36" s="53"/>
      <c r="C36" s="54"/>
      <c r="D36" s="52"/>
      <c r="E36" s="52">
        <v>4250000</v>
      </c>
      <c r="F36" s="52">
        <v>4250000</v>
      </c>
      <c r="G36" s="52">
        <v>4250000</v>
      </c>
      <c r="H36" s="52">
        <f>G36-F36</f>
        <v>0</v>
      </c>
    </row>
    <row r="37" spans="1:8" x14ac:dyDescent="0.3">
      <c r="A37" s="47" t="s">
        <v>336</v>
      </c>
      <c r="B37" s="47"/>
      <c r="C37" s="58"/>
      <c r="D37" s="49">
        <v>1632000</v>
      </c>
      <c r="E37" s="49">
        <f>E38+E39</f>
        <v>0</v>
      </c>
      <c r="F37" s="49">
        <f>F38+F39</f>
        <v>0</v>
      </c>
      <c r="G37" s="49">
        <v>0</v>
      </c>
      <c r="H37" s="49">
        <v>0</v>
      </c>
    </row>
    <row r="38" spans="1:8" x14ac:dyDescent="0.3">
      <c r="A38" s="53" t="s">
        <v>337</v>
      </c>
      <c r="B38" s="53"/>
      <c r="C38" s="53">
        <v>0.36</v>
      </c>
      <c r="D38" s="52">
        <v>1900000</v>
      </c>
      <c r="E38" s="52">
        <v>0</v>
      </c>
      <c r="F38" s="52">
        <v>0</v>
      </c>
      <c r="G38" s="52">
        <v>0</v>
      </c>
      <c r="H38" s="52">
        <v>0</v>
      </c>
    </row>
    <row r="39" spans="1:8" x14ac:dyDescent="0.3">
      <c r="A39" s="53" t="s">
        <v>338</v>
      </c>
      <c r="B39" s="53"/>
      <c r="C39" s="59"/>
      <c r="D39" s="52"/>
      <c r="E39" s="52"/>
      <c r="F39" s="52"/>
      <c r="G39" s="52"/>
      <c r="H39" s="52"/>
    </row>
    <row r="40" spans="1:8" x14ac:dyDescent="0.3">
      <c r="A40" s="53"/>
      <c r="B40" s="53"/>
      <c r="C40" s="53"/>
      <c r="D40" s="52"/>
      <c r="E40" s="189"/>
      <c r="F40" s="189"/>
      <c r="G40" s="189"/>
      <c r="H40" s="189"/>
    </row>
    <row r="41" spans="1:8" x14ac:dyDescent="0.3">
      <c r="A41" s="53"/>
      <c r="B41" s="53"/>
      <c r="C41" s="53"/>
      <c r="D41" s="52"/>
      <c r="E41" s="189"/>
      <c r="F41" s="189"/>
      <c r="G41" s="189"/>
      <c r="H41" s="189"/>
    </row>
    <row r="42" spans="1:8" x14ac:dyDescent="0.3">
      <c r="A42" s="48" t="s">
        <v>335</v>
      </c>
      <c r="B42" s="60"/>
      <c r="C42" s="60"/>
      <c r="D42" s="60"/>
      <c r="E42" s="197">
        <f>E43</f>
        <v>1800000</v>
      </c>
      <c r="F42" s="197">
        <f>F43</f>
        <v>1800000</v>
      </c>
      <c r="G42" s="197">
        <f>G43</f>
        <v>2052840</v>
      </c>
      <c r="H42" s="197">
        <f>G42-F42</f>
        <v>252840</v>
      </c>
    </row>
    <row r="43" spans="1:8" x14ac:dyDescent="0.3">
      <c r="A43" s="54" t="s">
        <v>339</v>
      </c>
      <c r="B43" s="54"/>
      <c r="C43" s="54"/>
      <c r="D43" s="52">
        <v>1210</v>
      </c>
      <c r="E43" s="195">
        <v>1800000</v>
      </c>
      <c r="F43" s="195">
        <v>1800000</v>
      </c>
      <c r="G43" s="195">
        <f>1800000+252840</f>
        <v>2052840</v>
      </c>
      <c r="H43" s="195">
        <f>G43-F43</f>
        <v>252840</v>
      </c>
    </row>
    <row r="44" spans="1:8" x14ac:dyDescent="0.3">
      <c r="A44" s="54"/>
      <c r="B44" s="54"/>
      <c r="C44" s="54"/>
      <c r="D44" s="52"/>
      <c r="E44" s="195"/>
      <c r="F44" s="195"/>
      <c r="G44" s="195"/>
      <c r="H44" s="195"/>
    </row>
    <row r="45" spans="1:8" x14ac:dyDescent="0.3">
      <c r="A45" s="48" t="s">
        <v>346</v>
      </c>
      <c r="B45" s="54"/>
      <c r="C45" s="54"/>
      <c r="D45" s="52"/>
      <c r="E45" s="195">
        <v>0</v>
      </c>
      <c r="F45" s="195">
        <v>0</v>
      </c>
      <c r="G45" s="195">
        <v>0</v>
      </c>
      <c r="H45" s="195">
        <v>0</v>
      </c>
    </row>
    <row r="46" spans="1:8" x14ac:dyDescent="0.3">
      <c r="A46" s="54" t="s">
        <v>347</v>
      </c>
      <c r="B46" s="54"/>
      <c r="C46" s="54"/>
      <c r="D46" s="52"/>
      <c r="E46" s="195">
        <v>0</v>
      </c>
      <c r="F46" s="195">
        <v>0</v>
      </c>
      <c r="G46" s="195">
        <v>0</v>
      </c>
      <c r="H46" s="195">
        <v>0</v>
      </c>
    </row>
    <row r="47" spans="1:8" x14ac:dyDescent="0.3">
      <c r="A47" s="189"/>
      <c r="B47" s="54"/>
      <c r="C47" s="54"/>
      <c r="D47" s="52"/>
      <c r="E47" s="109"/>
      <c r="F47" s="109"/>
      <c r="G47" s="109"/>
      <c r="H47" s="109"/>
    </row>
    <row r="48" spans="1:8" s="61" customFormat="1" x14ac:dyDescent="0.3">
      <c r="A48" s="199" t="s">
        <v>348</v>
      </c>
      <c r="B48" s="48"/>
      <c r="C48" s="48"/>
      <c r="D48" s="49"/>
      <c r="E48" s="196">
        <v>0</v>
      </c>
      <c r="F48" s="196">
        <v>0</v>
      </c>
      <c r="G48" s="196">
        <v>0</v>
      </c>
      <c r="H48" s="196">
        <v>0</v>
      </c>
    </row>
    <row r="49" spans="1:8" s="61" customFormat="1" x14ac:dyDescent="0.3">
      <c r="A49" s="199"/>
      <c r="B49" s="48"/>
      <c r="C49" s="48"/>
      <c r="D49" s="49"/>
      <c r="E49" s="107"/>
      <c r="F49" s="107"/>
      <c r="G49" s="107"/>
      <c r="H49" s="107"/>
    </row>
    <row r="50" spans="1:8" x14ac:dyDescent="0.3">
      <c r="A50" s="47" t="s">
        <v>81</v>
      </c>
      <c r="B50" s="202"/>
      <c r="C50" s="202"/>
      <c r="D50" s="202"/>
      <c r="E50" s="197">
        <f>E42+E32+E30+E4+E48</f>
        <v>23272325</v>
      </c>
      <c r="F50" s="197">
        <f>F42+F32+F30+F4+F48</f>
        <v>22834552</v>
      </c>
      <c r="G50" s="197">
        <f>G42+G32+G30+G4+G48</f>
        <v>23382146</v>
      </c>
      <c r="H50" s="197">
        <f>G50-F50</f>
        <v>547594</v>
      </c>
    </row>
    <row r="51" spans="1:8" x14ac:dyDescent="0.3">
      <c r="E51" s="62">
        <f>E50</f>
        <v>23272325</v>
      </c>
      <c r="F51" s="62">
        <f>F50</f>
        <v>22834552</v>
      </c>
      <c r="G51" s="62">
        <f>G50</f>
        <v>23382146</v>
      </c>
    </row>
    <row r="52" spans="1:8" x14ac:dyDescent="0.3">
      <c r="E52" s="62"/>
    </row>
  </sheetData>
  <mergeCells count="9">
    <mergeCell ref="A1:H1"/>
    <mergeCell ref="F2:F3"/>
    <mergeCell ref="H2:H3"/>
    <mergeCell ref="E2:E3"/>
    <mergeCell ref="A2:A3"/>
    <mergeCell ref="B2:B3"/>
    <mergeCell ref="C2:C3"/>
    <mergeCell ref="D2:D3"/>
    <mergeCell ref="G2:G3"/>
  </mergeCells>
  <phoneticPr fontId="19" type="noConversion"/>
  <pageMargins left="0.70866141732283472" right="0.70866141732283472" top="1.1417322834645669" bottom="0.74803149606299213" header="0.31496062992125984" footer="0.31496062992125984"/>
  <pageSetup paperSize="9" scale="55" orientation="landscape" r:id="rId1"/>
  <headerFooter>
    <oddHeader>&amp;L&amp;"Times New Roman,Normál"&amp;12Pécsely Község Önkormányzata&amp;C&amp;"Times New Roman,Normál"&amp;12 2/a. melléklet
Az önkormányzat 2020. évi költségvetéséről szóló 11/2020. (IX. 28.)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5"/>
  </sheetPr>
  <dimension ref="A1:G50"/>
  <sheetViews>
    <sheetView view="pageLayout" zoomScaleNormal="75" zoomScaleSheetLayoutView="80" workbookViewId="0">
      <selection activeCell="A2" sqref="A2:E3"/>
    </sheetView>
  </sheetViews>
  <sheetFormatPr defaultColWidth="9.109375" defaultRowHeight="15.6" x14ac:dyDescent="0.3"/>
  <cols>
    <col min="1" max="1" width="53.88671875" style="39" customWidth="1"/>
    <col min="2" max="5" width="15.6640625" style="39" customWidth="1"/>
    <col min="6" max="6" width="11.6640625" style="39" customWidth="1"/>
    <col min="7" max="7" width="10.109375" style="39" bestFit="1" customWidth="1"/>
    <col min="8" max="8" width="10.6640625" style="39" customWidth="1"/>
    <col min="9" max="16384" width="9.109375" style="39"/>
  </cols>
  <sheetData>
    <row r="1" spans="1:7" ht="9.75" customHeight="1" thickBot="1" x14ac:dyDescent="0.35"/>
    <row r="2" spans="1:7" ht="29.25" customHeight="1" x14ac:dyDescent="0.3">
      <c r="A2" s="265" t="s">
        <v>361</v>
      </c>
      <c r="B2" s="266"/>
      <c r="C2" s="266"/>
      <c r="D2" s="266"/>
      <c r="E2" s="267"/>
    </row>
    <row r="3" spans="1:7" ht="16.2" thickBot="1" x14ac:dyDescent="0.35">
      <c r="A3" s="268"/>
      <c r="B3" s="269"/>
      <c r="C3" s="269"/>
      <c r="D3" s="269"/>
      <c r="E3" s="270"/>
    </row>
    <row r="5" spans="1:7" ht="51.75" customHeight="1" x14ac:dyDescent="0.3">
      <c r="A5" s="224" t="s">
        <v>210</v>
      </c>
      <c r="B5" s="224" t="str">
        <f>'1.sz.tábla'!B6</f>
        <v>2020. évi eredeti előirányzat</v>
      </c>
      <c r="C5" s="224" t="str">
        <f>'1.sz.tábla'!C6</f>
        <v>I. Módosítás</v>
      </c>
      <c r="D5" s="224" t="str">
        <f>'1.sz.tábla'!D6</f>
        <v>II. Módosítás</v>
      </c>
      <c r="E5" s="224" t="str">
        <f>'1.sz.tábla'!E6</f>
        <v>Eltérés</v>
      </c>
    </row>
    <row r="6" spans="1:7" x14ac:dyDescent="0.3">
      <c r="A6" s="238" t="s">
        <v>239</v>
      </c>
      <c r="B6" s="40"/>
      <c r="C6" s="40"/>
      <c r="D6" s="40"/>
      <c r="E6" s="40"/>
    </row>
    <row r="7" spans="1:7" x14ac:dyDescent="0.3">
      <c r="A7" s="239" t="s">
        <v>355</v>
      </c>
      <c r="B7" s="41">
        <f>SUM(B8:B9)</f>
        <v>24740450</v>
      </c>
      <c r="C7" s="41">
        <f>SUM(C8:C9)</f>
        <v>24916310</v>
      </c>
      <c r="D7" s="41">
        <f>SUM(D8:D9)</f>
        <v>24916310</v>
      </c>
      <c r="E7" s="41">
        <f>D7-C7</f>
        <v>0</v>
      </c>
      <c r="G7" s="42"/>
    </row>
    <row r="8" spans="1:7" x14ac:dyDescent="0.3">
      <c r="A8" s="240" t="s">
        <v>272</v>
      </c>
      <c r="B8" s="40">
        <v>22655950</v>
      </c>
      <c r="C8" s="40">
        <f>22655950+175860</f>
        <v>22831810</v>
      </c>
      <c r="D8" s="40">
        <v>22831810</v>
      </c>
      <c r="E8" s="40">
        <f t="shared" ref="E8:E12" si="0">D8-C8</f>
        <v>0</v>
      </c>
      <c r="G8" s="42"/>
    </row>
    <row r="9" spans="1:7" x14ac:dyDescent="0.3">
      <c r="A9" s="246" t="s">
        <v>356</v>
      </c>
      <c r="B9" s="247">
        <v>2084500</v>
      </c>
      <c r="C9" s="247">
        <v>2084500</v>
      </c>
      <c r="D9" s="247">
        <v>2084500</v>
      </c>
      <c r="E9" s="40">
        <f t="shared" si="0"/>
        <v>0</v>
      </c>
      <c r="G9" s="42"/>
    </row>
    <row r="10" spans="1:7" x14ac:dyDescent="0.3">
      <c r="A10" s="239" t="s">
        <v>240</v>
      </c>
      <c r="B10" s="41">
        <f>SUM(B11:B12)</f>
        <v>4103665</v>
      </c>
      <c r="C10" s="41">
        <f>SUM(C11:C12)</f>
        <v>4134441</v>
      </c>
      <c r="D10" s="41">
        <f>SUM(D11:D12)</f>
        <v>4134441</v>
      </c>
      <c r="E10" s="41">
        <f t="shared" si="0"/>
        <v>0</v>
      </c>
    </row>
    <row r="11" spans="1:7" x14ac:dyDescent="0.3">
      <c r="A11" s="240" t="s">
        <v>357</v>
      </c>
      <c r="B11" s="40">
        <v>3774860</v>
      </c>
      <c r="C11" s="40">
        <f>3774860+30776</f>
        <v>3805636</v>
      </c>
      <c r="D11" s="40">
        <v>3805636</v>
      </c>
      <c r="E11" s="40">
        <f t="shared" si="0"/>
        <v>0</v>
      </c>
    </row>
    <row r="12" spans="1:7" x14ac:dyDescent="0.3">
      <c r="A12" s="246" t="s">
        <v>356</v>
      </c>
      <c r="B12" s="247">
        <v>328805</v>
      </c>
      <c r="C12" s="247">
        <v>328805</v>
      </c>
      <c r="D12" s="247">
        <v>328805</v>
      </c>
      <c r="E12" s="40">
        <f t="shared" si="0"/>
        <v>0</v>
      </c>
    </row>
    <row r="13" spans="1:7" x14ac:dyDescent="0.3">
      <c r="A13" s="239" t="s">
        <v>241</v>
      </c>
      <c r="B13" s="41">
        <f>SUM(B14:B34)</f>
        <v>34641570</v>
      </c>
      <c r="C13" s="41">
        <f>SUM(C14:C34)</f>
        <v>34641570</v>
      </c>
      <c r="D13" s="41">
        <f>SUM(D14:D34)</f>
        <v>34641570</v>
      </c>
      <c r="E13" s="41">
        <f>D13-C13</f>
        <v>0</v>
      </c>
    </row>
    <row r="14" spans="1:7" x14ac:dyDescent="0.3">
      <c r="A14" s="241" t="s">
        <v>248</v>
      </c>
      <c r="B14" s="40">
        <v>90000</v>
      </c>
      <c r="C14" s="40">
        <v>90000</v>
      </c>
      <c r="D14" s="40">
        <v>90000</v>
      </c>
      <c r="E14" s="40">
        <f>D14-C14</f>
        <v>0</v>
      </c>
    </row>
    <row r="15" spans="1:7" s="45" customFormat="1" x14ac:dyDescent="0.3">
      <c r="A15" s="242" t="s">
        <v>249</v>
      </c>
      <c r="B15" s="44">
        <v>2600000</v>
      </c>
      <c r="C15" s="44">
        <v>2600000</v>
      </c>
      <c r="D15" s="44">
        <v>2600000</v>
      </c>
      <c r="E15" s="40">
        <f>D15-C15</f>
        <v>0</v>
      </c>
      <c r="F15" s="39"/>
    </row>
    <row r="16" spans="1:7" s="45" customFormat="1" x14ac:dyDescent="0.3">
      <c r="A16" s="248" t="s">
        <v>358</v>
      </c>
      <c r="B16" s="249">
        <v>310685</v>
      </c>
      <c r="C16" s="249">
        <v>310685</v>
      </c>
      <c r="D16" s="249">
        <v>310685</v>
      </c>
      <c r="E16" s="247">
        <f>D16-C16</f>
        <v>0</v>
      </c>
      <c r="F16" s="39"/>
    </row>
    <row r="17" spans="1:7" x14ac:dyDescent="0.3">
      <c r="A17" s="241" t="s">
        <v>250</v>
      </c>
      <c r="B17" s="40">
        <v>0</v>
      </c>
      <c r="C17" s="40">
        <v>0</v>
      </c>
      <c r="D17" s="40">
        <v>0</v>
      </c>
      <c r="E17" s="40">
        <f>D17-C17</f>
        <v>0</v>
      </c>
    </row>
    <row r="18" spans="1:7" ht="15.75" customHeight="1" x14ac:dyDescent="0.3">
      <c r="A18" s="241" t="s">
        <v>251</v>
      </c>
      <c r="B18" s="40">
        <v>900000</v>
      </c>
      <c r="C18" s="40">
        <v>900000</v>
      </c>
      <c r="D18" s="40">
        <v>900000</v>
      </c>
      <c r="E18" s="40">
        <f t="shared" ref="E18:E26" si="1">D18-C18</f>
        <v>0</v>
      </c>
      <c r="G18" s="42"/>
    </row>
    <row r="19" spans="1:7" x14ac:dyDescent="0.3">
      <c r="A19" s="241" t="s">
        <v>252</v>
      </c>
      <c r="B19" s="40">
        <v>400000</v>
      </c>
      <c r="C19" s="40">
        <v>400000</v>
      </c>
      <c r="D19" s="40">
        <v>400000</v>
      </c>
      <c r="E19" s="40">
        <f t="shared" si="1"/>
        <v>0</v>
      </c>
    </row>
    <row r="20" spans="1:7" x14ac:dyDescent="0.3">
      <c r="A20" s="241" t="s">
        <v>253</v>
      </c>
      <c r="B20" s="40">
        <v>5500000</v>
      </c>
      <c r="C20" s="40">
        <v>5500000</v>
      </c>
      <c r="D20" s="40">
        <v>5500000</v>
      </c>
      <c r="E20" s="40">
        <f t="shared" si="1"/>
        <v>0</v>
      </c>
    </row>
    <row r="21" spans="1:7" x14ac:dyDescent="0.3">
      <c r="A21" s="241" t="s">
        <v>254</v>
      </c>
      <c r="B21" s="40">
        <v>0</v>
      </c>
      <c r="C21" s="40">
        <v>0</v>
      </c>
      <c r="D21" s="40">
        <v>0</v>
      </c>
      <c r="E21" s="40">
        <f t="shared" si="1"/>
        <v>0</v>
      </c>
    </row>
    <row r="22" spans="1:7" x14ac:dyDescent="0.3">
      <c r="A22" s="241" t="s">
        <v>257</v>
      </c>
      <c r="B22" s="40">
        <v>0</v>
      </c>
      <c r="C22" s="40">
        <v>0</v>
      </c>
      <c r="D22" s="40">
        <v>0</v>
      </c>
      <c r="E22" s="40">
        <f t="shared" si="1"/>
        <v>0</v>
      </c>
    </row>
    <row r="23" spans="1:7" x14ac:dyDescent="0.3">
      <c r="A23" s="241" t="s">
        <v>255</v>
      </c>
      <c r="B23" s="40">
        <v>1000000</v>
      </c>
      <c r="C23" s="40">
        <v>1000000</v>
      </c>
      <c r="D23" s="40">
        <v>1000000</v>
      </c>
      <c r="E23" s="40">
        <f t="shared" si="1"/>
        <v>0</v>
      </c>
    </row>
    <row r="24" spans="1:7" x14ac:dyDescent="0.3">
      <c r="A24" s="241" t="s">
        <v>256</v>
      </c>
      <c r="B24" s="40">
        <v>1300000</v>
      </c>
      <c r="C24" s="40">
        <v>1300000</v>
      </c>
      <c r="D24" s="40">
        <f>1300000-200000</f>
        <v>1100000</v>
      </c>
      <c r="E24" s="40">
        <f t="shared" si="1"/>
        <v>-200000</v>
      </c>
    </row>
    <row r="25" spans="1:7" s="45" customFormat="1" x14ac:dyDescent="0.3">
      <c r="A25" s="242" t="s">
        <v>258</v>
      </c>
      <c r="B25" s="44">
        <v>3600000</v>
      </c>
      <c r="C25" s="40">
        <v>3600000</v>
      </c>
      <c r="D25" s="40">
        <f>3600000+200000</f>
        <v>3800000</v>
      </c>
      <c r="E25" s="40">
        <f t="shared" si="1"/>
        <v>200000</v>
      </c>
      <c r="F25" s="39"/>
    </row>
    <row r="26" spans="1:7" s="45" customFormat="1" x14ac:dyDescent="0.3">
      <c r="A26" s="242" t="s">
        <v>259</v>
      </c>
      <c r="B26" s="44">
        <v>5500000</v>
      </c>
      <c r="C26" s="44">
        <v>5500000</v>
      </c>
      <c r="D26" s="44">
        <v>5500000</v>
      </c>
      <c r="E26" s="40">
        <f t="shared" si="1"/>
        <v>0</v>
      </c>
      <c r="F26" s="39"/>
    </row>
    <row r="27" spans="1:7" s="45" customFormat="1" x14ac:dyDescent="0.3">
      <c r="A27" s="248" t="s">
        <v>359</v>
      </c>
      <c r="B27" s="249">
        <v>3751733</v>
      </c>
      <c r="C27" s="249">
        <v>3751733</v>
      </c>
      <c r="D27" s="249">
        <v>3751733</v>
      </c>
      <c r="E27" s="247">
        <f t="shared" ref="E27:E34" si="2">D27-C27</f>
        <v>0</v>
      </c>
      <c r="F27" s="39"/>
    </row>
    <row r="28" spans="1:7" x14ac:dyDescent="0.3">
      <c r="A28" s="241" t="s">
        <v>260</v>
      </c>
      <c r="B28" s="40">
        <v>100000</v>
      </c>
      <c r="C28" s="40">
        <v>100000</v>
      </c>
      <c r="D28" s="40">
        <v>100000</v>
      </c>
      <c r="E28" s="40">
        <f t="shared" si="2"/>
        <v>0</v>
      </c>
    </row>
    <row r="29" spans="1:7" x14ac:dyDescent="0.3">
      <c r="A29" s="241" t="s">
        <v>261</v>
      </c>
      <c r="B29" s="40">
        <v>100000</v>
      </c>
      <c r="C29" s="40">
        <v>100000</v>
      </c>
      <c r="D29" s="40">
        <v>100000</v>
      </c>
      <c r="E29" s="40">
        <f t="shared" si="2"/>
        <v>0</v>
      </c>
    </row>
    <row r="30" spans="1:7" s="45" customFormat="1" ht="31.2" x14ac:dyDescent="0.3">
      <c r="A30" s="242" t="s">
        <v>262</v>
      </c>
      <c r="B30" s="44">
        <v>5000000</v>
      </c>
      <c r="C30" s="44">
        <v>5000000</v>
      </c>
      <c r="D30" s="44">
        <v>5000000</v>
      </c>
      <c r="E30" s="40">
        <f t="shared" si="2"/>
        <v>0</v>
      </c>
      <c r="F30" s="39"/>
    </row>
    <row r="31" spans="1:7" s="45" customFormat="1" x14ac:dyDescent="0.3">
      <c r="A31" s="248" t="s">
        <v>360</v>
      </c>
      <c r="B31" s="249">
        <v>1256152</v>
      </c>
      <c r="C31" s="249">
        <v>1256152</v>
      </c>
      <c r="D31" s="249">
        <v>1256152</v>
      </c>
      <c r="E31" s="247">
        <f t="shared" si="2"/>
        <v>0</v>
      </c>
      <c r="F31" s="39"/>
    </row>
    <row r="32" spans="1:7" x14ac:dyDescent="0.3">
      <c r="A32" s="241" t="s">
        <v>263</v>
      </c>
      <c r="B32" s="40">
        <v>2283000</v>
      </c>
      <c r="C32" s="40">
        <v>2283000</v>
      </c>
      <c r="D32" s="40">
        <v>2283000</v>
      </c>
      <c r="E32" s="40">
        <f t="shared" si="2"/>
        <v>0</v>
      </c>
    </row>
    <row r="33" spans="1:7" x14ac:dyDescent="0.3">
      <c r="A33" s="241" t="s">
        <v>294</v>
      </c>
      <c r="B33" s="40">
        <v>0</v>
      </c>
      <c r="C33" s="40">
        <v>0</v>
      </c>
      <c r="D33" s="40">
        <v>0</v>
      </c>
      <c r="E33" s="40">
        <f t="shared" si="2"/>
        <v>0</v>
      </c>
    </row>
    <row r="34" spans="1:7" x14ac:dyDescent="0.3">
      <c r="A34" s="241" t="s">
        <v>264</v>
      </c>
      <c r="B34" s="40">
        <v>950000</v>
      </c>
      <c r="C34" s="40">
        <v>950000</v>
      </c>
      <c r="D34" s="40">
        <v>950000</v>
      </c>
      <c r="E34" s="40">
        <f t="shared" si="2"/>
        <v>0</v>
      </c>
    </row>
    <row r="36" spans="1:7" x14ac:dyDescent="0.3">
      <c r="A36" s="238" t="s">
        <v>375</v>
      </c>
      <c r="B36" s="40"/>
      <c r="C36" s="40"/>
      <c r="D36" s="40"/>
      <c r="E36" s="40"/>
    </row>
    <row r="37" spans="1:7" x14ac:dyDescent="0.3">
      <c r="A37" s="243" t="s">
        <v>242</v>
      </c>
      <c r="B37" s="40">
        <f>'4. sz. tábla'!B5</f>
        <v>14738350</v>
      </c>
      <c r="C37" s="40">
        <f>'4. sz. tábla'!C5</f>
        <v>14748929</v>
      </c>
      <c r="D37" s="40">
        <f>'4. sz. tábla'!D5</f>
        <v>11960197</v>
      </c>
      <c r="E37" s="40">
        <f>'4. sz. tábla'!E5</f>
        <v>-2788732</v>
      </c>
      <c r="G37" s="42"/>
    </row>
    <row r="38" spans="1:7" x14ac:dyDescent="0.3">
      <c r="A38" s="243" t="s">
        <v>238</v>
      </c>
      <c r="B38" s="40">
        <f>'4. sz. tábla'!B11</f>
        <v>300000</v>
      </c>
      <c r="C38" s="40">
        <f>'4. sz. tábla'!C11</f>
        <v>300000</v>
      </c>
      <c r="D38" s="40">
        <f>'4. sz. tábla'!D11</f>
        <v>300000</v>
      </c>
      <c r="E38" s="40">
        <f>'4. sz. tábla'!E11</f>
        <v>0</v>
      </c>
    </row>
    <row r="39" spans="1:7" x14ac:dyDescent="0.3">
      <c r="A39" s="243" t="s">
        <v>243</v>
      </c>
      <c r="B39" s="40">
        <v>0</v>
      </c>
      <c r="C39" s="40">
        <v>36000</v>
      </c>
      <c r="D39" s="40">
        <v>36000</v>
      </c>
      <c r="E39" s="40">
        <f>D39-C39</f>
        <v>0</v>
      </c>
    </row>
    <row r="40" spans="1:7" x14ac:dyDescent="0.3">
      <c r="A40" s="238" t="s">
        <v>244</v>
      </c>
      <c r="B40" s="41">
        <f>SUM(B37:B39)</f>
        <v>15038350</v>
      </c>
      <c r="C40" s="41">
        <f>SUM(C37:C39)</f>
        <v>15084929</v>
      </c>
      <c r="D40" s="41">
        <f>SUM(D37:D39)</f>
        <v>12296197</v>
      </c>
      <c r="E40" s="41">
        <f>D40-C40</f>
        <v>-2788732</v>
      </c>
    </row>
    <row r="41" spans="1:7" ht="14.25" customHeight="1" x14ac:dyDescent="0.3"/>
    <row r="42" spans="1:7" x14ac:dyDescent="0.3">
      <c r="A42" s="238" t="s">
        <v>245</v>
      </c>
      <c r="B42" s="40"/>
      <c r="C42" s="40"/>
      <c r="D42" s="40"/>
      <c r="E42" s="40"/>
    </row>
    <row r="43" spans="1:7" x14ac:dyDescent="0.3">
      <c r="A43" s="240" t="s">
        <v>89</v>
      </c>
      <c r="B43" s="40"/>
      <c r="C43" s="40"/>
      <c r="D43" s="40"/>
      <c r="E43" s="40"/>
    </row>
    <row r="44" spans="1:7" x14ac:dyDescent="0.3">
      <c r="A44" s="240" t="s">
        <v>309</v>
      </c>
      <c r="B44" s="40">
        <v>1731000</v>
      </c>
      <c r="C44" s="40">
        <v>1696000</v>
      </c>
      <c r="D44" s="40">
        <f>1696000+229000</f>
        <v>1925000</v>
      </c>
      <c r="E44" s="40">
        <f>D44-C44</f>
        <v>229000</v>
      </c>
    </row>
    <row r="45" spans="1:7" x14ac:dyDescent="0.3">
      <c r="A45" s="240" t="s">
        <v>281</v>
      </c>
      <c r="B45" s="40"/>
      <c r="C45" s="40"/>
      <c r="D45" s="40"/>
      <c r="E45" s="40"/>
    </row>
    <row r="46" spans="1:7" x14ac:dyDescent="0.3">
      <c r="A46" s="240" t="s">
        <v>90</v>
      </c>
      <c r="B46" s="40"/>
      <c r="C46" s="40"/>
      <c r="D46" s="40"/>
      <c r="E46" s="40"/>
    </row>
    <row r="47" spans="1:7" x14ac:dyDescent="0.3">
      <c r="A47" s="240" t="s">
        <v>295</v>
      </c>
      <c r="B47" s="43">
        <v>342000</v>
      </c>
      <c r="C47" s="43">
        <v>377000</v>
      </c>
      <c r="D47" s="43">
        <v>377000</v>
      </c>
      <c r="E47" s="244">
        <f>D47-C47</f>
        <v>0</v>
      </c>
    </row>
    <row r="48" spans="1:7" x14ac:dyDescent="0.3">
      <c r="A48" s="238" t="s">
        <v>246</v>
      </c>
      <c r="B48" s="41">
        <f>SUM(B43:B47)</f>
        <v>2073000</v>
      </c>
      <c r="C48" s="41">
        <f>SUM(C43:C47)</f>
        <v>2073000</v>
      </c>
      <c r="D48" s="41">
        <f>SUM(D43:D47)</f>
        <v>2302000</v>
      </c>
      <c r="E48" s="41">
        <f>SUM(E43:E47)</f>
        <v>229000</v>
      </c>
    </row>
    <row r="50" spans="1:5" x14ac:dyDescent="0.3">
      <c r="A50" s="238" t="s">
        <v>247</v>
      </c>
      <c r="B50" s="41">
        <f>B7+B10+B13+B40+B48</f>
        <v>80597035</v>
      </c>
      <c r="C50" s="41">
        <f>C7+C10+C13+C40+C48</f>
        <v>80850250</v>
      </c>
      <c r="D50" s="41">
        <f>D7+D10+D13+D40+D48</f>
        <v>78290518</v>
      </c>
      <c r="E50" s="41">
        <f>D50-C50</f>
        <v>-2559732</v>
      </c>
    </row>
  </sheetData>
  <sheetProtection selectLockedCells="1" selectUnlockedCells="1"/>
  <mergeCells count="1">
    <mergeCell ref="A2:E3"/>
  </mergeCells>
  <phoneticPr fontId="19" type="noConversion"/>
  <printOptions horizontalCentered="1"/>
  <pageMargins left="0.70866141732283472" right="0.74803149606299213" top="1.1811023622047245" bottom="0.98425196850393704" header="0.51181102362204722" footer="0.51181102362204722"/>
  <pageSetup paperSize="9" scale="71" firstPageNumber="0" orientation="portrait" r:id="rId1"/>
  <headerFooter alignWithMargins="0">
    <oddHeader>&amp;L&amp;"Times New Roman,Normál"&amp;12Pécsely Község Önkormányzata&amp;C&amp;"Times New Roman,Normál"&amp;12 3. melléklet
Az önkormányzat 2020. évi költségvetéséről szóló 11/2020. (IX. 28.)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5"/>
  </sheetPr>
  <dimension ref="A1:G85"/>
  <sheetViews>
    <sheetView view="pageLayout" zoomScaleNormal="100" zoomScaleSheetLayoutView="80" workbookViewId="0">
      <selection sqref="A1:E1"/>
    </sheetView>
  </sheetViews>
  <sheetFormatPr defaultColWidth="9.109375" defaultRowHeight="15.75" customHeight="1" x14ac:dyDescent="0.3"/>
  <cols>
    <col min="1" max="1" width="60.88671875" style="26" customWidth="1"/>
    <col min="2" max="2" width="13.6640625" style="27" customWidth="1"/>
    <col min="3" max="4" width="14.44140625" style="28" customWidth="1"/>
    <col min="5" max="5" width="13.6640625" style="28" customWidth="1"/>
    <col min="6" max="6" width="10.33203125" style="27" customWidth="1"/>
    <col min="7" max="7" width="16.88671875" style="27" customWidth="1"/>
    <col min="8" max="8" width="15.6640625" style="27" customWidth="1"/>
    <col min="9" max="9" width="11.44140625" style="27" customWidth="1"/>
    <col min="10" max="10" width="11" style="27" customWidth="1"/>
    <col min="11" max="11" width="13.6640625" style="27" customWidth="1"/>
    <col min="12" max="12" width="16.33203125" style="27" customWidth="1"/>
    <col min="13" max="13" width="14.33203125" style="27" customWidth="1"/>
    <col min="14" max="14" width="13" style="27" customWidth="1"/>
    <col min="15" max="15" width="14.109375" style="27" customWidth="1"/>
    <col min="16" max="16" width="13.5546875" style="27" customWidth="1"/>
    <col min="17" max="16384" width="9.109375" style="27"/>
  </cols>
  <sheetData>
    <row r="1" spans="1:5" ht="39" customHeight="1" x14ac:dyDescent="0.3">
      <c r="A1" s="271" t="s">
        <v>361</v>
      </c>
      <c r="B1" s="271"/>
      <c r="C1" s="271"/>
      <c r="D1" s="271"/>
      <c r="E1" s="271"/>
    </row>
    <row r="4" spans="1:5" s="19" customFormat="1" ht="63.75" customHeight="1" x14ac:dyDescent="0.25">
      <c r="A4" s="224" t="s">
        <v>210</v>
      </c>
      <c r="B4" s="4" t="str">
        <f>'1.sz.tábla'!B6</f>
        <v>2020. évi eredeti előirányzat</v>
      </c>
      <c r="C4" s="4" t="str">
        <f>'1.sz.tábla'!C6</f>
        <v>I. Módosítás</v>
      </c>
      <c r="D4" s="4" t="str">
        <f>'1.sz.tábla'!D6</f>
        <v>II. Módosítás</v>
      </c>
      <c r="E4" s="4" t="str">
        <f>'1.sz.tábla'!E6</f>
        <v>Eltérés</v>
      </c>
    </row>
    <row r="5" spans="1:5" s="19" customFormat="1" ht="15.6" x14ac:dyDescent="0.25">
      <c r="A5" s="233" t="s">
        <v>296</v>
      </c>
      <c r="B5" s="30">
        <f>SUM(B6:B9)</f>
        <v>14738350</v>
      </c>
      <c r="C5" s="30">
        <f>SUM(C6:C10)</f>
        <v>14748929</v>
      </c>
      <c r="D5" s="30">
        <f>SUM(D6:D10)</f>
        <v>11960197</v>
      </c>
      <c r="E5" s="30">
        <f>D5-C5</f>
        <v>-2788732</v>
      </c>
    </row>
    <row r="6" spans="1:5" s="19" customFormat="1" ht="18" customHeight="1" x14ac:dyDescent="0.3">
      <c r="A6" s="234" t="s">
        <v>297</v>
      </c>
      <c r="B6" s="29">
        <v>5427999</v>
      </c>
      <c r="C6" s="29">
        <v>5428000</v>
      </c>
      <c r="D6" s="29">
        <v>2639268</v>
      </c>
      <c r="E6" s="29">
        <f>D6-C6</f>
        <v>-2788732</v>
      </c>
    </row>
    <row r="7" spans="1:5" s="19" customFormat="1" ht="18" customHeight="1" x14ac:dyDescent="0.3">
      <c r="A7" s="234" t="s">
        <v>298</v>
      </c>
      <c r="B7" s="29">
        <v>8110351</v>
      </c>
      <c r="C7" s="29">
        <v>8110351</v>
      </c>
      <c r="D7" s="29">
        <v>8110351</v>
      </c>
      <c r="E7" s="29">
        <f t="shared" ref="E7:E10" si="0">D7-C7</f>
        <v>0</v>
      </c>
    </row>
    <row r="8" spans="1:5" s="19" customFormat="1" ht="18" customHeight="1" x14ac:dyDescent="0.3">
      <c r="A8" s="234" t="s">
        <v>384</v>
      </c>
      <c r="B8" s="29">
        <v>1000000</v>
      </c>
      <c r="C8" s="29">
        <v>1000000</v>
      </c>
      <c r="D8" s="29">
        <v>1000000</v>
      </c>
      <c r="E8" s="29">
        <f t="shared" si="0"/>
        <v>0</v>
      </c>
    </row>
    <row r="9" spans="1:5" s="19" customFormat="1" ht="18" customHeight="1" x14ac:dyDescent="0.3">
      <c r="A9" s="234" t="s">
        <v>326</v>
      </c>
      <c r="B9" s="29">
        <v>200000</v>
      </c>
      <c r="C9" s="29">
        <v>200000</v>
      </c>
      <c r="D9" s="29">
        <v>200000</v>
      </c>
      <c r="E9" s="29">
        <f t="shared" si="0"/>
        <v>0</v>
      </c>
    </row>
    <row r="10" spans="1:5" s="19" customFormat="1" ht="18" customHeight="1" x14ac:dyDescent="0.3">
      <c r="A10" s="234" t="s">
        <v>328</v>
      </c>
      <c r="B10" s="29">
        <v>0</v>
      </c>
      <c r="C10" s="29">
        <v>10578</v>
      </c>
      <c r="D10" s="29">
        <v>10578</v>
      </c>
      <c r="E10" s="29">
        <f t="shared" si="0"/>
        <v>0</v>
      </c>
    </row>
    <row r="11" spans="1:5" ht="16.5" customHeight="1" x14ac:dyDescent="0.3">
      <c r="A11" s="233" t="s">
        <v>299</v>
      </c>
      <c r="B11" s="30">
        <f>SUM(B12:B13)</f>
        <v>300000</v>
      </c>
      <c r="C11" s="30">
        <f>SUM(C12:C16)</f>
        <v>300000</v>
      </c>
      <c r="D11" s="30">
        <f>SUM(D12:D17)</f>
        <v>300000</v>
      </c>
      <c r="E11" s="30">
        <f>D11-C11</f>
        <v>0</v>
      </c>
    </row>
    <row r="12" spans="1:5" ht="16.5" customHeight="1" x14ac:dyDescent="0.3">
      <c r="A12" s="235" t="s">
        <v>299</v>
      </c>
      <c r="B12" s="232">
        <v>300000</v>
      </c>
      <c r="C12" s="232">
        <v>250000</v>
      </c>
      <c r="D12" s="232">
        <v>150000</v>
      </c>
      <c r="E12" s="232">
        <f>D12-C12</f>
        <v>-100000</v>
      </c>
    </row>
    <row r="13" spans="1:5" ht="16.5" customHeight="1" x14ac:dyDescent="0.3">
      <c r="A13" s="236" t="s">
        <v>389</v>
      </c>
      <c r="B13" s="29">
        <v>0</v>
      </c>
      <c r="C13" s="29">
        <v>0</v>
      </c>
      <c r="D13" s="29">
        <v>50000</v>
      </c>
      <c r="E13" s="232">
        <f t="shared" ref="E13:E17" si="1">D13-C13</f>
        <v>50000</v>
      </c>
    </row>
    <row r="14" spans="1:5" ht="31.2" x14ac:dyDescent="0.3">
      <c r="A14" s="234" t="s">
        <v>362</v>
      </c>
      <c r="B14" s="29">
        <v>0</v>
      </c>
      <c r="C14" s="29"/>
      <c r="D14" s="29"/>
      <c r="E14" s="232">
        <f t="shared" si="1"/>
        <v>0</v>
      </c>
    </row>
    <row r="15" spans="1:5" ht="15.6" x14ac:dyDescent="0.3">
      <c r="A15" s="236" t="s">
        <v>300</v>
      </c>
      <c r="B15" s="29"/>
      <c r="C15" s="201"/>
      <c r="D15" s="201"/>
      <c r="E15" s="232"/>
    </row>
    <row r="16" spans="1:5" ht="16.5" customHeight="1" x14ac:dyDescent="0.3">
      <c r="A16" s="236" t="s">
        <v>382</v>
      </c>
      <c r="B16" s="29">
        <v>0</v>
      </c>
      <c r="C16" s="232">
        <v>50000</v>
      </c>
      <c r="D16" s="232">
        <v>50000</v>
      </c>
      <c r="E16" s="232">
        <f t="shared" si="1"/>
        <v>0</v>
      </c>
    </row>
    <row r="17" spans="1:7" ht="16.5" customHeight="1" x14ac:dyDescent="0.3">
      <c r="A17" s="236" t="s">
        <v>388</v>
      </c>
      <c r="B17" s="29">
        <v>0</v>
      </c>
      <c r="C17" s="232">
        <v>0</v>
      </c>
      <c r="D17" s="232">
        <v>50000</v>
      </c>
      <c r="E17" s="232">
        <f t="shared" si="1"/>
        <v>50000</v>
      </c>
    </row>
    <row r="18" spans="1:7" ht="16.5" customHeight="1" x14ac:dyDescent="0.3">
      <c r="A18" s="236" t="s">
        <v>301</v>
      </c>
      <c r="B18" s="29"/>
      <c r="C18" s="201"/>
      <c r="D18" s="201"/>
      <c r="E18" s="201"/>
      <c r="G18" s="31"/>
    </row>
    <row r="19" spans="1:7" ht="16.5" customHeight="1" x14ac:dyDescent="0.3">
      <c r="A19" s="236" t="s">
        <v>302</v>
      </c>
      <c r="B19" s="29"/>
      <c r="C19" s="201"/>
      <c r="D19" s="201"/>
      <c r="E19" s="201"/>
    </row>
    <row r="20" spans="1:7" ht="16.5" customHeight="1" x14ac:dyDescent="0.3">
      <c r="A20" s="236"/>
      <c r="B20" s="29"/>
      <c r="C20" s="201"/>
      <c r="D20" s="201"/>
      <c r="E20" s="201"/>
    </row>
    <row r="21" spans="1:7" ht="15" customHeight="1" x14ac:dyDescent="0.3">
      <c r="A21" s="200"/>
      <c r="B21" s="29"/>
      <c r="C21" s="201"/>
      <c r="D21" s="201"/>
      <c r="E21" s="201"/>
    </row>
    <row r="22" spans="1:7" ht="15" customHeight="1" x14ac:dyDescent="0.3">
      <c r="A22" s="233" t="s">
        <v>83</v>
      </c>
      <c r="B22" s="30">
        <f>B11+B5</f>
        <v>15038350</v>
      </c>
      <c r="C22" s="30">
        <f>C11+C5</f>
        <v>15048929</v>
      </c>
      <c r="D22" s="30">
        <f>D11+D5</f>
        <v>12260197</v>
      </c>
      <c r="E22" s="30">
        <f>D22-C22</f>
        <v>-2788732</v>
      </c>
    </row>
    <row r="23" spans="1:7" ht="15" customHeight="1" x14ac:dyDescent="0.3">
      <c r="A23" s="32"/>
      <c r="B23" s="20"/>
    </row>
    <row r="24" spans="1:7" ht="16.5" customHeight="1" x14ac:dyDescent="0.3">
      <c r="A24" s="32"/>
      <c r="B24" s="20"/>
    </row>
    <row r="25" spans="1:7" ht="16.5" customHeight="1" x14ac:dyDescent="0.3">
      <c r="A25" s="32"/>
      <c r="B25" s="20"/>
    </row>
    <row r="26" spans="1:7" ht="16.5" customHeight="1" x14ac:dyDescent="0.3">
      <c r="A26" s="32"/>
      <c r="B26" s="20"/>
    </row>
    <row r="27" spans="1:7" ht="16.5" customHeight="1" x14ac:dyDescent="0.3">
      <c r="A27" s="32"/>
      <c r="B27" s="20"/>
    </row>
    <row r="28" spans="1:7" ht="16.5" customHeight="1" x14ac:dyDescent="0.3">
      <c r="A28" s="32"/>
      <c r="B28" s="20"/>
    </row>
    <row r="29" spans="1:7" ht="16.5" customHeight="1" x14ac:dyDescent="0.3">
      <c r="A29" s="32"/>
      <c r="B29" s="20"/>
    </row>
    <row r="30" spans="1:7" ht="16.5" customHeight="1" x14ac:dyDescent="0.3">
      <c r="A30" s="32"/>
      <c r="B30" s="20"/>
    </row>
    <row r="31" spans="1:7" ht="16.5" customHeight="1" x14ac:dyDescent="0.3">
      <c r="A31" s="32"/>
      <c r="B31" s="20"/>
    </row>
    <row r="32" spans="1:7" ht="27.75" customHeight="1" x14ac:dyDescent="0.3">
      <c r="A32" s="32"/>
      <c r="B32" s="20"/>
    </row>
    <row r="33" spans="1:4" ht="29.25" customHeight="1" x14ac:dyDescent="0.3">
      <c r="A33" s="32"/>
      <c r="B33" s="20"/>
    </row>
    <row r="34" spans="1:4" ht="16.5" customHeight="1" x14ac:dyDescent="0.3">
      <c r="A34" s="32"/>
      <c r="B34" s="20"/>
    </row>
    <row r="35" spans="1:4" ht="16.5" customHeight="1" x14ac:dyDescent="0.3">
      <c r="A35" s="32"/>
      <c r="B35" s="20"/>
    </row>
    <row r="36" spans="1:4" ht="21" customHeight="1" x14ac:dyDescent="0.3">
      <c r="A36" s="32"/>
      <c r="B36" s="20"/>
    </row>
    <row r="37" spans="1:4" ht="16.5" customHeight="1" x14ac:dyDescent="0.3">
      <c r="A37" s="32"/>
      <c r="B37" s="20"/>
    </row>
    <row r="38" spans="1:4" ht="16.5" customHeight="1" x14ac:dyDescent="0.3">
      <c r="A38" s="32"/>
      <c r="B38" s="20"/>
    </row>
    <row r="39" spans="1:4" ht="18.75" customHeight="1" x14ac:dyDescent="0.3">
      <c r="A39" s="32"/>
      <c r="B39" s="20"/>
    </row>
    <row r="40" spans="1:4" ht="16.5" customHeight="1" x14ac:dyDescent="0.3">
      <c r="A40" s="32"/>
      <c r="B40" s="20"/>
    </row>
    <row r="41" spans="1:4" ht="18" customHeight="1" x14ac:dyDescent="0.3">
      <c r="A41" s="32"/>
      <c r="B41" s="20"/>
    </row>
    <row r="42" spans="1:4" ht="30" customHeight="1" x14ac:dyDescent="0.3">
      <c r="A42" s="33"/>
      <c r="B42" s="20"/>
    </row>
    <row r="43" spans="1:4" ht="17.25" customHeight="1" x14ac:dyDescent="0.3">
      <c r="A43" s="32"/>
      <c r="B43" s="20"/>
    </row>
    <row r="44" spans="1:4" ht="17.25" customHeight="1" x14ac:dyDescent="0.3">
      <c r="A44" s="32"/>
      <c r="B44" s="21"/>
    </row>
    <row r="45" spans="1:4" ht="17.25" customHeight="1" x14ac:dyDescent="0.3">
      <c r="A45" s="32"/>
      <c r="B45" s="21"/>
    </row>
    <row r="46" spans="1:4" s="19" customFormat="1" ht="63.75" customHeight="1" x14ac:dyDescent="0.25">
      <c r="A46" s="22"/>
      <c r="B46" s="16"/>
      <c r="C46" s="23"/>
      <c r="D46" s="23"/>
    </row>
    <row r="47" spans="1:4" ht="29.25" customHeight="1" x14ac:dyDescent="0.3">
      <c r="A47" s="33"/>
      <c r="B47" s="20"/>
    </row>
    <row r="48" spans="1:4" ht="19.5" customHeight="1" x14ac:dyDescent="0.3">
      <c r="A48" s="33"/>
      <c r="B48" s="20"/>
    </row>
    <row r="49" spans="1:2" ht="18" customHeight="1" x14ac:dyDescent="0.3">
      <c r="A49" s="32"/>
      <c r="B49" s="20"/>
    </row>
    <row r="50" spans="1:2" ht="16.5" customHeight="1" x14ac:dyDescent="0.3">
      <c r="A50" s="33"/>
      <c r="B50" s="20"/>
    </row>
    <row r="51" spans="1:2" ht="18" customHeight="1" x14ac:dyDescent="0.3">
      <c r="A51" s="32"/>
      <c r="B51" s="20"/>
    </row>
    <row r="52" spans="1:2" ht="30" customHeight="1" x14ac:dyDescent="0.3">
      <c r="A52" s="33"/>
      <c r="B52" s="20"/>
    </row>
    <row r="53" spans="1:2" ht="18" customHeight="1" x14ac:dyDescent="0.3">
      <c r="A53" s="33"/>
      <c r="B53" s="20"/>
    </row>
    <row r="54" spans="1:2" ht="21" customHeight="1" x14ac:dyDescent="0.3">
      <c r="A54" s="1"/>
      <c r="B54" s="20"/>
    </row>
    <row r="55" spans="1:2" ht="18" customHeight="1" x14ac:dyDescent="0.3">
      <c r="A55" s="34"/>
      <c r="B55" s="20"/>
    </row>
    <row r="56" spans="1:2" ht="15.6" x14ac:dyDescent="0.3">
      <c r="A56" s="34"/>
      <c r="B56" s="20"/>
    </row>
    <row r="57" spans="1:2" ht="15.75" customHeight="1" x14ac:dyDescent="0.3">
      <c r="A57" s="34"/>
      <c r="B57" s="20"/>
    </row>
    <row r="58" spans="1:2" ht="16.5" customHeight="1" x14ac:dyDescent="0.3">
      <c r="A58" s="34"/>
      <c r="B58" s="20"/>
    </row>
    <row r="59" spans="1:2" ht="18" customHeight="1" x14ac:dyDescent="0.3">
      <c r="A59" s="35"/>
      <c r="B59" s="20"/>
    </row>
    <row r="60" spans="1:2" ht="33" customHeight="1" x14ac:dyDescent="0.3">
      <c r="A60" s="34"/>
      <c r="B60" s="20"/>
    </row>
    <row r="61" spans="1:2" ht="15.75" customHeight="1" x14ac:dyDescent="0.3">
      <c r="A61" s="34"/>
      <c r="B61" s="20"/>
    </row>
    <row r="62" spans="1:2" ht="15.75" customHeight="1" x14ac:dyDescent="0.3">
      <c r="A62" s="34"/>
      <c r="B62" s="20"/>
    </row>
    <row r="63" spans="1:2" ht="15.75" customHeight="1" x14ac:dyDescent="0.3">
      <c r="A63" s="34"/>
      <c r="B63" s="20"/>
    </row>
    <row r="64" spans="1:2" ht="15.75" customHeight="1" x14ac:dyDescent="0.3">
      <c r="A64" s="34"/>
      <c r="B64" s="20"/>
    </row>
    <row r="65" spans="1:2" ht="15.75" customHeight="1" x14ac:dyDescent="0.3">
      <c r="A65" s="34"/>
      <c r="B65" s="20"/>
    </row>
    <row r="66" spans="1:2" ht="15.75" customHeight="1" x14ac:dyDescent="0.3">
      <c r="A66" s="34"/>
      <c r="B66" s="20"/>
    </row>
    <row r="67" spans="1:2" ht="15.75" customHeight="1" x14ac:dyDescent="0.3">
      <c r="A67" s="34"/>
      <c r="B67" s="20"/>
    </row>
    <row r="68" spans="1:2" ht="15.75" customHeight="1" x14ac:dyDescent="0.3">
      <c r="A68" s="34"/>
      <c r="B68" s="20"/>
    </row>
    <row r="69" spans="1:2" ht="15.75" customHeight="1" x14ac:dyDescent="0.3">
      <c r="A69" s="34"/>
      <c r="B69" s="20"/>
    </row>
    <row r="70" spans="1:2" ht="15.75" customHeight="1" x14ac:dyDescent="0.3">
      <c r="A70" s="34"/>
      <c r="B70" s="20"/>
    </row>
    <row r="71" spans="1:2" ht="15.75" customHeight="1" x14ac:dyDescent="0.3">
      <c r="A71" s="34"/>
      <c r="B71" s="20"/>
    </row>
    <row r="72" spans="1:2" ht="15.75" customHeight="1" x14ac:dyDescent="0.3">
      <c r="A72" s="34"/>
      <c r="B72" s="20"/>
    </row>
    <row r="73" spans="1:2" ht="15.75" customHeight="1" x14ac:dyDescent="0.3">
      <c r="A73" s="34"/>
      <c r="B73" s="20"/>
    </row>
    <row r="74" spans="1:2" ht="15.75" customHeight="1" x14ac:dyDescent="0.3">
      <c r="A74" s="34"/>
      <c r="B74" s="20"/>
    </row>
    <row r="75" spans="1:2" ht="15.75" customHeight="1" x14ac:dyDescent="0.3">
      <c r="A75" s="1"/>
      <c r="B75" s="20"/>
    </row>
    <row r="76" spans="1:2" ht="15.75" customHeight="1" x14ac:dyDescent="0.3">
      <c r="A76" s="1"/>
      <c r="B76" s="20"/>
    </row>
    <row r="77" spans="1:2" ht="15.75" customHeight="1" x14ac:dyDescent="0.3">
      <c r="A77" s="1"/>
      <c r="B77" s="20"/>
    </row>
    <row r="78" spans="1:2" ht="15.75" customHeight="1" x14ac:dyDescent="0.3">
      <c r="A78" s="1"/>
      <c r="B78" s="20"/>
    </row>
    <row r="79" spans="1:2" ht="15.75" customHeight="1" x14ac:dyDescent="0.3">
      <c r="A79" s="1"/>
      <c r="B79" s="20"/>
    </row>
    <row r="80" spans="1:2" ht="15.75" customHeight="1" x14ac:dyDescent="0.3">
      <c r="A80" s="1"/>
      <c r="B80" s="20"/>
    </row>
    <row r="81" spans="1:5" ht="15.75" customHeight="1" x14ac:dyDescent="0.3">
      <c r="A81" s="1"/>
      <c r="B81" s="20"/>
    </row>
    <row r="82" spans="1:5" ht="15.75" customHeight="1" x14ac:dyDescent="0.3">
      <c r="A82" s="1"/>
      <c r="B82" s="20"/>
    </row>
    <row r="83" spans="1:5" ht="15.75" customHeight="1" x14ac:dyDescent="0.3">
      <c r="A83" s="1"/>
      <c r="B83" s="20"/>
    </row>
    <row r="84" spans="1:5" s="37" customFormat="1" ht="20.25" customHeight="1" x14ac:dyDescent="0.3">
      <c r="A84" s="24"/>
      <c r="B84" s="25"/>
      <c r="C84" s="36"/>
      <c r="D84" s="36"/>
      <c r="E84" s="36"/>
    </row>
    <row r="85" spans="1:5" ht="20.25" customHeight="1" x14ac:dyDescent="0.3">
      <c r="A85" s="38"/>
    </row>
  </sheetData>
  <sheetProtection selectLockedCells="1" selectUnlockedCells="1"/>
  <mergeCells count="1">
    <mergeCell ref="A1:E1"/>
  </mergeCells>
  <phoneticPr fontId="19" type="noConversion"/>
  <printOptions horizontalCentered="1"/>
  <pageMargins left="0.23622047244094491" right="0.23622047244094491" top="1.4960629921259843" bottom="0.39370078740157483" header="0.82677165354330717" footer="0.51181102362204722"/>
  <pageSetup paperSize="9" scale="75" firstPageNumber="0" orientation="portrait" r:id="rId1"/>
  <headerFooter alignWithMargins="0">
    <oddHeader>&amp;L&amp;"Times New Roman,Normál"&amp;12Pécsely Község Önkormányzata&amp;C&amp;"Times New Roman,Normál"&amp;12 4. melléklet
Az önkormányzat 2020. évi költségvetéséről szóló 11/2020. (IX. 28.) önkormányzati rendelethez</oddHeader>
  </headerFooter>
  <rowBreaks count="2" manualBreakCount="2">
    <brk id="43" max="3" man="1"/>
    <brk id="8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7"/>
  </sheetPr>
  <dimension ref="A1:E150"/>
  <sheetViews>
    <sheetView view="pageLayout" zoomScaleNormal="75" zoomScaleSheetLayoutView="150" workbookViewId="0">
      <selection sqref="A1:E1"/>
    </sheetView>
  </sheetViews>
  <sheetFormatPr defaultColWidth="9.109375" defaultRowHeight="15.6" x14ac:dyDescent="0.3"/>
  <cols>
    <col min="1" max="1" width="52.88671875" style="8" customWidth="1"/>
    <col min="2" max="2" width="13.5546875" style="8" customWidth="1"/>
    <col min="3" max="4" width="15.44140625" style="8" customWidth="1"/>
    <col min="5" max="5" width="13.5546875" style="8" customWidth="1"/>
    <col min="6" max="6" width="9.109375" style="8"/>
    <col min="7" max="7" width="10.109375" style="8" bestFit="1" customWidth="1"/>
    <col min="8" max="8" width="13" style="8" customWidth="1"/>
    <col min="9" max="9" width="13.88671875" style="8" customWidth="1"/>
    <col min="10" max="10" width="11.44140625" style="8" customWidth="1"/>
    <col min="11" max="11" width="12" style="8" customWidth="1"/>
    <col min="12" max="12" width="12.5546875" style="8" customWidth="1"/>
    <col min="13" max="13" width="13.109375" style="8" customWidth="1"/>
    <col min="14" max="16384" width="9.109375" style="8"/>
  </cols>
  <sheetData>
    <row r="1" spans="1:5" ht="36" customHeight="1" x14ac:dyDescent="0.3">
      <c r="A1" s="272" t="s">
        <v>363</v>
      </c>
      <c r="B1" s="272"/>
      <c r="C1" s="272"/>
      <c r="D1" s="272"/>
      <c r="E1" s="272"/>
    </row>
    <row r="3" spans="1:5" ht="48" customHeight="1" x14ac:dyDescent="0.3">
      <c r="A3" s="224" t="s">
        <v>210</v>
      </c>
      <c r="B3" s="224" t="str">
        <f>'1.sz.tábla'!B6</f>
        <v>2020. évi eredeti előirányzat</v>
      </c>
      <c r="C3" s="224" t="str">
        <f>'1.sz.tábla'!C6</f>
        <v>I. Módosítás</v>
      </c>
      <c r="D3" s="224" t="str">
        <f>'1.sz.tábla'!D6</f>
        <v>II. Módosítás</v>
      </c>
      <c r="E3" s="224" t="str">
        <f>'1.sz.tábla'!E6</f>
        <v>Eltérés</v>
      </c>
    </row>
    <row r="4" spans="1:5" x14ac:dyDescent="0.3">
      <c r="A4" s="221" t="s">
        <v>303</v>
      </c>
      <c r="B4" s="9"/>
      <c r="C4" s="9"/>
      <c r="D4" s="9"/>
      <c r="E4" s="9"/>
    </row>
    <row r="5" spans="1:5" x14ac:dyDescent="0.3">
      <c r="A5" s="273" t="s">
        <v>319</v>
      </c>
      <c r="B5" s="273"/>
      <c r="C5" s="273"/>
      <c r="D5" s="273"/>
      <c r="E5" s="273"/>
    </row>
    <row r="6" spans="1:5" x14ac:dyDescent="0.3">
      <c r="A6" s="222" t="s">
        <v>344</v>
      </c>
      <c r="B6" s="9">
        <v>6223000</v>
      </c>
      <c r="C6" s="9">
        <v>5003800</v>
      </c>
      <c r="D6" s="9">
        <v>5003800</v>
      </c>
      <c r="E6" s="9">
        <f>D6-C6</f>
        <v>0</v>
      </c>
    </row>
    <row r="7" spans="1:5" x14ac:dyDescent="0.3">
      <c r="A7" s="273" t="s">
        <v>320</v>
      </c>
      <c r="B7" s="273"/>
      <c r="C7" s="273"/>
      <c r="D7" s="273"/>
      <c r="E7" s="273"/>
    </row>
    <row r="8" spans="1:5" x14ac:dyDescent="0.3">
      <c r="A8" s="225" t="s">
        <v>311</v>
      </c>
      <c r="B8" s="9">
        <v>200000</v>
      </c>
      <c r="C8" s="9">
        <v>200000</v>
      </c>
      <c r="D8" s="9">
        <v>200000</v>
      </c>
      <c r="E8" s="9">
        <f>D8-C8</f>
        <v>0</v>
      </c>
    </row>
    <row r="9" spans="1:5" x14ac:dyDescent="0.3">
      <c r="A9" s="225" t="s">
        <v>349</v>
      </c>
      <c r="B9" s="9">
        <v>331211</v>
      </c>
      <c r="C9" s="9">
        <v>331211</v>
      </c>
      <c r="D9" s="9">
        <v>331211</v>
      </c>
      <c r="E9" s="9">
        <f t="shared" ref="E9:E14" si="0">D9-C9</f>
        <v>0</v>
      </c>
    </row>
    <row r="10" spans="1:5" x14ac:dyDescent="0.3">
      <c r="A10" s="225" t="s">
        <v>370</v>
      </c>
      <c r="B10" s="9">
        <v>400000</v>
      </c>
      <c r="C10" s="9">
        <v>400000</v>
      </c>
      <c r="D10" s="9">
        <v>400000</v>
      </c>
      <c r="E10" s="9">
        <f t="shared" si="0"/>
        <v>0</v>
      </c>
    </row>
    <row r="11" spans="1:5" x14ac:dyDescent="0.3">
      <c r="A11" s="225" t="s">
        <v>371</v>
      </c>
      <c r="B11" s="9">
        <v>1000000</v>
      </c>
      <c r="C11" s="9">
        <v>1000000</v>
      </c>
      <c r="D11" s="9">
        <v>1000000</v>
      </c>
      <c r="E11" s="9">
        <f t="shared" si="0"/>
        <v>0</v>
      </c>
    </row>
    <row r="12" spans="1:5" x14ac:dyDescent="0.3">
      <c r="A12" s="225" t="s">
        <v>321</v>
      </c>
      <c r="B12" s="9">
        <v>500000</v>
      </c>
      <c r="C12" s="9">
        <v>500000</v>
      </c>
      <c r="D12" s="9">
        <f>500000+50800+26670+200000</f>
        <v>777470</v>
      </c>
      <c r="E12" s="9">
        <f t="shared" si="0"/>
        <v>277470</v>
      </c>
    </row>
    <row r="13" spans="1:5" x14ac:dyDescent="0.3">
      <c r="A13" s="225" t="s">
        <v>374</v>
      </c>
      <c r="B13" s="9">
        <v>2631440</v>
      </c>
      <c r="C13" s="9">
        <v>2631440</v>
      </c>
      <c r="D13" s="9">
        <v>2631440</v>
      </c>
      <c r="E13" s="9">
        <f t="shared" si="0"/>
        <v>0</v>
      </c>
    </row>
    <row r="14" spans="1:5" ht="15.75" customHeight="1" x14ac:dyDescent="0.3">
      <c r="A14" s="225" t="s">
        <v>387</v>
      </c>
      <c r="B14" s="9">
        <v>0</v>
      </c>
      <c r="C14" s="9">
        <v>0</v>
      </c>
      <c r="D14" s="9">
        <v>4952269</v>
      </c>
      <c r="E14" s="9">
        <f t="shared" si="0"/>
        <v>4952269</v>
      </c>
    </row>
    <row r="15" spans="1:5" x14ac:dyDescent="0.3">
      <c r="A15" s="221" t="s">
        <v>304</v>
      </c>
      <c r="B15" s="226">
        <f>SUM(B6:B13)</f>
        <v>11285651</v>
      </c>
      <c r="C15" s="226">
        <f>SUM(C6:C13)</f>
        <v>10066451</v>
      </c>
      <c r="D15" s="226">
        <f>SUM(D6:D14)</f>
        <v>15296190</v>
      </c>
      <c r="E15" s="226">
        <f>D15-C15</f>
        <v>5229739</v>
      </c>
    </row>
    <row r="16" spans="1:5" x14ac:dyDescent="0.3">
      <c r="A16" s="221"/>
      <c r="B16" s="9"/>
      <c r="C16" s="9"/>
      <c r="D16" s="9"/>
      <c r="E16" s="9"/>
    </row>
    <row r="17" spans="1:5" x14ac:dyDescent="0.3">
      <c r="A17" s="221" t="s">
        <v>305</v>
      </c>
      <c r="B17" s="9"/>
      <c r="C17" s="9"/>
      <c r="D17" s="9"/>
      <c r="E17" s="9"/>
    </row>
    <row r="18" spans="1:5" x14ac:dyDescent="0.3">
      <c r="A18" s="222" t="s">
        <v>327</v>
      </c>
      <c r="B18" s="11">
        <v>2000000</v>
      </c>
      <c r="C18" s="11">
        <v>2000000</v>
      </c>
      <c r="D18" s="11">
        <v>2000000</v>
      </c>
      <c r="E18" s="11">
        <f>D18-C18</f>
        <v>0</v>
      </c>
    </row>
    <row r="19" spans="1:5" x14ac:dyDescent="0.3">
      <c r="A19" s="222" t="s">
        <v>369</v>
      </c>
      <c r="B19" s="11">
        <v>91491000</v>
      </c>
      <c r="C19" s="11">
        <v>91491000</v>
      </c>
      <c r="D19" s="11">
        <v>91491000</v>
      </c>
      <c r="E19" s="11">
        <f>D19-C19</f>
        <v>0</v>
      </c>
    </row>
    <row r="20" spans="1:5" s="10" customFormat="1" x14ac:dyDescent="0.3">
      <c r="A20" s="221" t="s">
        <v>306</v>
      </c>
      <c r="B20" s="223">
        <f>SUM(B18:B19)</f>
        <v>93491000</v>
      </c>
      <c r="C20" s="223">
        <f>SUM(C18:C19)</f>
        <v>93491000</v>
      </c>
      <c r="D20" s="223">
        <f>SUM(D18:D19)</f>
        <v>93491000</v>
      </c>
      <c r="E20" s="223">
        <f>D20-C20</f>
        <v>0</v>
      </c>
    </row>
    <row r="21" spans="1:5" s="10" customFormat="1" x14ac:dyDescent="0.3">
      <c r="A21" s="227"/>
      <c r="B21" s="227"/>
      <c r="C21" s="227"/>
      <c r="D21" s="227"/>
      <c r="E21" s="227"/>
    </row>
    <row r="22" spans="1:5" x14ac:dyDescent="0.3">
      <c r="A22" s="221" t="s">
        <v>307</v>
      </c>
      <c r="B22" s="228">
        <f>B23</f>
        <v>58065</v>
      </c>
      <c r="C22" s="228">
        <f>C23</f>
        <v>58065</v>
      </c>
      <c r="D22" s="228">
        <f>D23</f>
        <v>58065</v>
      </c>
      <c r="E22" s="228">
        <f>E23</f>
        <v>0</v>
      </c>
    </row>
    <row r="23" spans="1:5" x14ac:dyDescent="0.3">
      <c r="A23" s="222" t="s">
        <v>310</v>
      </c>
      <c r="B23" s="12">
        <v>58065</v>
      </c>
      <c r="C23" s="12">
        <v>58065</v>
      </c>
      <c r="D23" s="12">
        <v>58065</v>
      </c>
      <c r="E23" s="12">
        <f>D23-C23</f>
        <v>0</v>
      </c>
    </row>
    <row r="24" spans="1:5" x14ac:dyDescent="0.3">
      <c r="A24" s="221"/>
      <c r="B24" s="12"/>
      <c r="C24" s="12"/>
      <c r="D24" s="12"/>
      <c r="E24" s="12"/>
    </row>
    <row r="25" spans="1:5" x14ac:dyDescent="0.3">
      <c r="A25" s="226" t="s">
        <v>322</v>
      </c>
      <c r="B25" s="226">
        <f>B22+B20+B15</f>
        <v>104834716</v>
      </c>
      <c r="C25" s="226">
        <f>C22+C20+C15</f>
        <v>103615516</v>
      </c>
      <c r="D25" s="226">
        <f>D22+D20+D15</f>
        <v>108845255</v>
      </c>
      <c r="E25" s="226">
        <f>D25-C25</f>
        <v>5229739</v>
      </c>
    </row>
    <row r="26" spans="1:5" x14ac:dyDescent="0.3">
      <c r="A26" s="229"/>
      <c r="B26" s="229"/>
      <c r="C26" s="229"/>
      <c r="D26" s="229"/>
      <c r="E26" s="229"/>
    </row>
    <row r="27" spans="1:5" x14ac:dyDescent="0.3">
      <c r="A27" s="230" t="s">
        <v>94</v>
      </c>
      <c r="B27" s="230"/>
      <c r="C27" s="230"/>
      <c r="D27" s="230"/>
      <c r="E27" s="230"/>
    </row>
    <row r="28" spans="1:5" ht="18" customHeight="1" x14ac:dyDescent="0.3">
      <c r="A28" s="231" t="s">
        <v>95</v>
      </c>
      <c r="B28" s="12"/>
      <c r="C28" s="12"/>
      <c r="D28" s="12"/>
      <c r="E28" s="12"/>
    </row>
    <row r="29" spans="1:5" s="10" customFormat="1" ht="17.25" customHeight="1" x14ac:dyDescent="0.3">
      <c r="A29" s="231" t="s">
        <v>91</v>
      </c>
      <c r="B29" s="12"/>
      <c r="C29" s="12"/>
      <c r="D29" s="12"/>
      <c r="E29" s="12"/>
    </row>
    <row r="30" spans="1:5" ht="19.5" customHeight="1" x14ac:dyDescent="0.3">
      <c r="A30" s="231" t="s">
        <v>220</v>
      </c>
      <c r="B30" s="12">
        <v>2084358</v>
      </c>
      <c r="C30" s="12">
        <v>2084358</v>
      </c>
      <c r="D30" s="12">
        <v>2084358</v>
      </c>
      <c r="E30" s="12">
        <f>D30-C30</f>
        <v>0</v>
      </c>
    </row>
    <row r="31" spans="1:5" x14ac:dyDescent="0.3">
      <c r="A31" s="230" t="s">
        <v>96</v>
      </c>
      <c r="B31" s="230">
        <f>SUM(B28:B30)</f>
        <v>2084358</v>
      </c>
      <c r="C31" s="230">
        <f>SUM(C28:C30)</f>
        <v>2084358</v>
      </c>
      <c r="D31" s="230">
        <f>SUM(D28:D30)</f>
        <v>2084358</v>
      </c>
      <c r="E31" s="230">
        <f>D31-C31</f>
        <v>0</v>
      </c>
    </row>
    <row r="32" spans="1:5" x14ac:dyDescent="0.3">
      <c r="A32" s="13"/>
      <c r="B32" s="13"/>
      <c r="C32" s="13"/>
      <c r="D32" s="13"/>
      <c r="E32" s="14"/>
    </row>
    <row r="33" spans="1:5" x14ac:dyDescent="0.3">
      <c r="A33" s="13"/>
      <c r="B33" s="13"/>
      <c r="C33" s="13"/>
      <c r="D33" s="13"/>
      <c r="E33" s="14"/>
    </row>
    <row r="34" spans="1:5" x14ac:dyDescent="0.3">
      <c r="A34" s="13"/>
      <c r="B34" s="13"/>
      <c r="C34" s="13"/>
      <c r="D34" s="13"/>
      <c r="E34" s="14"/>
    </row>
    <row r="35" spans="1:5" x14ac:dyDescent="0.3">
      <c r="A35" s="14"/>
      <c r="B35" s="14"/>
      <c r="C35" s="13"/>
      <c r="D35" s="13"/>
      <c r="E35" s="15"/>
    </row>
    <row r="36" spans="1:5" x14ac:dyDescent="0.3">
      <c r="A36" s="14"/>
      <c r="B36" s="14"/>
      <c r="C36" s="13"/>
      <c r="D36" s="13"/>
      <c r="E36" s="14"/>
    </row>
    <row r="37" spans="1:5" x14ac:dyDescent="0.3">
      <c r="A37" s="14"/>
      <c r="B37" s="14"/>
      <c r="C37" s="13"/>
      <c r="D37" s="13"/>
      <c r="E37" s="14"/>
    </row>
    <row r="38" spans="1:5" x14ac:dyDescent="0.3">
      <c r="A38" s="14"/>
      <c r="B38" s="14"/>
      <c r="C38" s="13"/>
      <c r="D38" s="13"/>
      <c r="E38" s="14"/>
    </row>
    <row r="39" spans="1:5" x14ac:dyDescent="0.3">
      <c r="A39" s="14"/>
      <c r="B39" s="14"/>
      <c r="C39" s="13"/>
      <c r="D39" s="13"/>
      <c r="E39" s="14"/>
    </row>
    <row r="40" spans="1:5" x14ac:dyDescent="0.3">
      <c r="A40" s="14"/>
      <c r="B40" s="14"/>
      <c r="C40" s="13"/>
      <c r="D40" s="13"/>
      <c r="E40" s="15"/>
    </row>
    <row r="41" spans="1:5" x14ac:dyDescent="0.3">
      <c r="A41" s="14"/>
      <c r="B41" s="14"/>
      <c r="C41" s="13"/>
      <c r="D41" s="13"/>
      <c r="E41" s="14"/>
    </row>
    <row r="42" spans="1:5" x14ac:dyDescent="0.3">
      <c r="A42" s="14"/>
      <c r="B42" s="14"/>
      <c r="C42" s="13"/>
      <c r="D42" s="13"/>
      <c r="E42" s="14"/>
    </row>
    <row r="43" spans="1:5" x14ac:dyDescent="0.3">
      <c r="A43" s="14"/>
      <c r="B43" s="14"/>
      <c r="C43" s="13"/>
      <c r="D43" s="13"/>
      <c r="E43" s="14"/>
    </row>
    <row r="44" spans="1:5" x14ac:dyDescent="0.3">
      <c r="A44" s="14"/>
      <c r="B44" s="14"/>
      <c r="C44" s="13"/>
      <c r="D44" s="13"/>
      <c r="E44" s="14"/>
    </row>
    <row r="45" spans="1:5" x14ac:dyDescent="0.3">
      <c r="A45" s="14"/>
      <c r="B45" s="14"/>
      <c r="C45" s="13"/>
      <c r="D45" s="13"/>
      <c r="E45" s="14"/>
    </row>
    <row r="46" spans="1:5" x14ac:dyDescent="0.3">
      <c r="A46" s="14"/>
      <c r="B46" s="14"/>
      <c r="C46" s="13"/>
      <c r="D46" s="13"/>
      <c r="E46" s="14"/>
    </row>
    <row r="47" spans="1:5" ht="14.25" customHeight="1" x14ac:dyDescent="0.3">
      <c r="A47" s="14"/>
      <c r="B47" s="14"/>
      <c r="C47" s="13"/>
      <c r="D47" s="13"/>
      <c r="E47" s="14"/>
    </row>
    <row r="48" spans="1:5" ht="14.25" customHeight="1" x14ac:dyDescent="0.3">
      <c r="A48" s="14"/>
      <c r="B48" s="14"/>
      <c r="C48" s="13"/>
      <c r="D48" s="13"/>
      <c r="E48" s="14"/>
    </row>
    <row r="49" spans="1:5" ht="30" customHeight="1" x14ac:dyDescent="0.3">
      <c r="A49" s="14"/>
      <c r="B49" s="14"/>
      <c r="C49" s="13"/>
      <c r="D49" s="13"/>
      <c r="E49" s="14"/>
    </row>
    <row r="50" spans="1:5" ht="16.5" customHeight="1" x14ac:dyDescent="0.3">
      <c r="A50" s="14"/>
      <c r="B50" s="14"/>
      <c r="C50" s="13"/>
      <c r="D50" s="13"/>
      <c r="E50" s="14"/>
    </row>
    <row r="51" spans="1:5" x14ac:dyDescent="0.3">
      <c r="A51" s="14"/>
      <c r="B51" s="14"/>
      <c r="C51" s="13"/>
      <c r="D51" s="13"/>
      <c r="E51" s="13"/>
    </row>
    <row r="52" spans="1:5" x14ac:dyDescent="0.3">
      <c r="A52" s="14"/>
      <c r="B52" s="14"/>
      <c r="C52" s="16"/>
      <c r="D52" s="16"/>
      <c r="E52" s="16"/>
    </row>
    <row r="53" spans="1:5" x14ac:dyDescent="0.3">
      <c r="A53" s="14"/>
      <c r="B53" s="14"/>
      <c r="C53" s="14"/>
      <c r="D53" s="14"/>
      <c r="E53" s="14"/>
    </row>
    <row r="54" spans="1:5" x14ac:dyDescent="0.3">
      <c r="A54" s="14"/>
      <c r="B54" s="14"/>
      <c r="C54" s="14"/>
      <c r="D54" s="14"/>
      <c r="E54" s="14"/>
    </row>
    <row r="55" spans="1:5" x14ac:dyDescent="0.3">
      <c r="A55" s="14"/>
      <c r="B55" s="14"/>
      <c r="C55" s="14"/>
      <c r="D55" s="14"/>
      <c r="E55" s="14"/>
    </row>
    <row r="56" spans="1:5" ht="12" customHeight="1" x14ac:dyDescent="0.3">
      <c r="A56" s="14"/>
      <c r="B56" s="14"/>
      <c r="C56" s="14"/>
      <c r="D56" s="14"/>
      <c r="E56" s="14"/>
    </row>
    <row r="57" spans="1:5" x14ac:dyDescent="0.3">
      <c r="A57" s="14"/>
      <c r="B57" s="14"/>
      <c r="C57" s="14"/>
      <c r="D57" s="14"/>
      <c r="E57" s="14"/>
    </row>
    <row r="58" spans="1:5" x14ac:dyDescent="0.3">
      <c r="A58" s="14"/>
      <c r="B58" s="14"/>
      <c r="C58" s="14"/>
      <c r="D58" s="14"/>
      <c r="E58" s="14"/>
    </row>
    <row r="59" spans="1:5" x14ac:dyDescent="0.3">
      <c r="A59" s="14"/>
      <c r="B59" s="14"/>
      <c r="C59" s="14"/>
      <c r="D59" s="14"/>
      <c r="E59" s="14"/>
    </row>
    <row r="60" spans="1:5" x14ac:dyDescent="0.3">
      <c r="A60" s="14"/>
      <c r="B60" s="14"/>
      <c r="C60" s="13"/>
      <c r="D60" s="13"/>
      <c r="E60" s="13"/>
    </row>
    <row r="61" spans="1:5" x14ac:dyDescent="0.3">
      <c r="A61" s="14"/>
      <c r="B61" s="14"/>
      <c r="C61" s="14"/>
      <c r="D61" s="14"/>
      <c r="E61" s="14"/>
    </row>
    <row r="62" spans="1:5" x14ac:dyDescent="0.3">
      <c r="A62" s="14"/>
      <c r="B62" s="14"/>
      <c r="C62" s="14"/>
      <c r="D62" s="14"/>
      <c r="E62" s="14"/>
    </row>
    <row r="63" spans="1:5" x14ac:dyDescent="0.3">
      <c r="A63" s="14"/>
      <c r="B63" s="14"/>
      <c r="C63" s="14"/>
      <c r="D63" s="14"/>
      <c r="E63" s="14"/>
    </row>
    <row r="64" spans="1:5" x14ac:dyDescent="0.3">
      <c r="A64" s="14"/>
      <c r="B64" s="14"/>
      <c r="C64" s="14"/>
      <c r="D64" s="14"/>
      <c r="E64" s="14"/>
    </row>
    <row r="65" spans="1:5" x14ac:dyDescent="0.3">
      <c r="A65" s="14"/>
      <c r="B65" s="14"/>
      <c r="C65" s="14"/>
      <c r="D65" s="14"/>
      <c r="E65" s="14"/>
    </row>
    <row r="66" spans="1:5" x14ac:dyDescent="0.3">
      <c r="A66" s="14"/>
      <c r="B66" s="14"/>
      <c r="C66" s="14"/>
      <c r="D66" s="14"/>
      <c r="E66" s="14"/>
    </row>
    <row r="67" spans="1:5" x14ac:dyDescent="0.3">
      <c r="A67" s="14"/>
      <c r="B67" s="14"/>
      <c r="C67" s="14"/>
      <c r="D67" s="14"/>
      <c r="E67" s="14"/>
    </row>
    <row r="68" spans="1:5" x14ac:dyDescent="0.3">
      <c r="A68" s="14"/>
      <c r="B68" s="14"/>
      <c r="C68" s="14"/>
      <c r="D68" s="14"/>
      <c r="E68" s="14"/>
    </row>
    <row r="69" spans="1:5" x14ac:dyDescent="0.3">
      <c r="A69" s="14"/>
      <c r="B69" s="14"/>
      <c r="C69" s="14"/>
      <c r="D69" s="14"/>
      <c r="E69" s="14"/>
    </row>
    <row r="70" spans="1:5" x14ac:dyDescent="0.3">
      <c r="A70" s="14"/>
      <c r="B70" s="14"/>
      <c r="C70" s="14"/>
      <c r="D70" s="14"/>
      <c r="E70" s="14"/>
    </row>
    <row r="71" spans="1:5" ht="14.25" customHeight="1" x14ac:dyDescent="0.3">
      <c r="A71" s="14"/>
      <c r="B71" s="14"/>
      <c r="C71" s="14"/>
      <c r="D71" s="14"/>
      <c r="E71" s="14"/>
    </row>
    <row r="72" spans="1:5" x14ac:dyDescent="0.3">
      <c r="A72" s="13"/>
      <c r="B72" s="13"/>
      <c r="C72" s="13"/>
      <c r="D72" s="13"/>
      <c r="E72" s="14"/>
    </row>
    <row r="73" spans="1:5" x14ac:dyDescent="0.3">
      <c r="A73" s="13"/>
      <c r="B73" s="13"/>
      <c r="C73" s="13"/>
      <c r="D73" s="13"/>
      <c r="E73" s="13"/>
    </row>
    <row r="74" spans="1:5" x14ac:dyDescent="0.3">
      <c r="A74" s="13"/>
      <c r="B74" s="13"/>
      <c r="C74" s="13"/>
      <c r="D74" s="13"/>
      <c r="E74" s="14"/>
    </row>
    <row r="75" spans="1:5" x14ac:dyDescent="0.3">
      <c r="A75" s="13"/>
      <c r="B75" s="13"/>
      <c r="C75" s="13"/>
      <c r="D75" s="13"/>
      <c r="E75" s="14"/>
    </row>
    <row r="76" spans="1:5" x14ac:dyDescent="0.3">
      <c r="A76" s="13"/>
      <c r="B76" s="13"/>
      <c r="C76" s="13"/>
      <c r="D76" s="13"/>
      <c r="E76" s="14"/>
    </row>
    <row r="77" spans="1:5" x14ac:dyDescent="0.3">
      <c r="A77" s="13"/>
      <c r="B77" s="13"/>
      <c r="C77" s="13"/>
      <c r="D77" s="13"/>
      <c r="E77" s="14"/>
    </row>
    <row r="78" spans="1:5" x14ac:dyDescent="0.3">
      <c r="A78" s="13"/>
      <c r="B78" s="13"/>
      <c r="C78" s="13"/>
      <c r="D78" s="13"/>
      <c r="E78" s="17"/>
    </row>
    <row r="79" spans="1:5" x14ac:dyDescent="0.3">
      <c r="A79" s="13"/>
      <c r="B79" s="13"/>
      <c r="C79" s="13"/>
      <c r="D79" s="13"/>
      <c r="E79" s="14"/>
    </row>
    <row r="80" spans="1:5" x14ac:dyDescent="0.3">
      <c r="A80" s="13"/>
      <c r="B80" s="13"/>
      <c r="C80" s="13"/>
      <c r="D80" s="13"/>
      <c r="E80" s="14"/>
    </row>
    <row r="81" spans="1:5" x14ac:dyDescent="0.3">
      <c r="A81" s="13"/>
      <c r="B81" s="13"/>
      <c r="C81" s="13"/>
      <c r="D81" s="13"/>
      <c r="E81" s="14"/>
    </row>
    <row r="82" spans="1:5" x14ac:dyDescent="0.3">
      <c r="A82" s="13"/>
      <c r="B82" s="13"/>
      <c r="C82" s="13"/>
      <c r="D82" s="13"/>
      <c r="E82" s="14"/>
    </row>
    <row r="83" spans="1:5" x14ac:dyDescent="0.3">
      <c r="A83" s="13"/>
      <c r="B83" s="13"/>
      <c r="C83" s="13"/>
      <c r="D83" s="13"/>
      <c r="E83" s="14"/>
    </row>
    <row r="84" spans="1:5" x14ac:dyDescent="0.3">
      <c r="A84" s="13"/>
      <c r="B84" s="13"/>
      <c r="C84" s="13"/>
      <c r="D84" s="13"/>
      <c r="E84" s="14"/>
    </row>
    <row r="85" spans="1:5" x14ac:dyDescent="0.3">
      <c r="A85" s="13"/>
      <c r="B85" s="13"/>
      <c r="C85" s="13"/>
      <c r="D85" s="13"/>
      <c r="E85" s="14"/>
    </row>
    <row r="86" spans="1:5" x14ac:dyDescent="0.3">
      <c r="A86" s="13"/>
      <c r="B86" s="13"/>
      <c r="C86" s="13"/>
      <c r="D86" s="13"/>
      <c r="E86" s="14"/>
    </row>
    <row r="87" spans="1:5" x14ac:dyDescent="0.3">
      <c r="A87" s="13"/>
      <c r="B87" s="13"/>
      <c r="C87" s="13"/>
      <c r="D87" s="13"/>
      <c r="E87" s="14"/>
    </row>
    <row r="88" spans="1:5" x14ac:dyDescent="0.3">
      <c r="A88" s="13"/>
      <c r="B88" s="13"/>
      <c r="C88" s="13"/>
      <c r="D88" s="13"/>
      <c r="E88" s="14"/>
    </row>
    <row r="89" spans="1:5" x14ac:dyDescent="0.3">
      <c r="A89" s="13"/>
      <c r="B89" s="13"/>
      <c r="C89" s="13"/>
      <c r="D89" s="13"/>
      <c r="E89" s="14"/>
    </row>
    <row r="90" spans="1:5" x14ac:dyDescent="0.3">
      <c r="A90" s="13"/>
      <c r="B90" s="13"/>
      <c r="C90" s="13"/>
      <c r="D90" s="13"/>
      <c r="E90" s="15"/>
    </row>
    <row r="91" spans="1:5" x14ac:dyDescent="0.3">
      <c r="A91" s="13"/>
      <c r="B91" s="13"/>
      <c r="C91" s="13"/>
      <c r="D91" s="13"/>
      <c r="E91" s="14"/>
    </row>
    <row r="92" spans="1:5" x14ac:dyDescent="0.3">
      <c r="A92" s="13"/>
      <c r="B92" s="13"/>
      <c r="C92" s="13"/>
      <c r="D92" s="13"/>
      <c r="E92" s="14"/>
    </row>
    <row r="93" spans="1:5" x14ac:dyDescent="0.3">
      <c r="A93" s="13"/>
      <c r="B93" s="13"/>
      <c r="C93" s="13"/>
      <c r="D93" s="13"/>
      <c r="E93" s="14"/>
    </row>
    <row r="94" spans="1:5" x14ac:dyDescent="0.3">
      <c r="A94" s="13"/>
      <c r="B94" s="13"/>
      <c r="C94" s="13"/>
      <c r="D94" s="13"/>
      <c r="E94" s="14"/>
    </row>
    <row r="95" spans="1:5" x14ac:dyDescent="0.3">
      <c r="A95" s="13"/>
      <c r="B95" s="13"/>
      <c r="C95" s="13"/>
      <c r="D95" s="13"/>
      <c r="E95" s="14"/>
    </row>
    <row r="96" spans="1:5" x14ac:dyDescent="0.3">
      <c r="A96" s="13"/>
      <c r="B96" s="13"/>
      <c r="C96" s="13"/>
      <c r="D96" s="13"/>
      <c r="E96" s="14"/>
    </row>
    <row r="97" spans="1:5" x14ac:dyDescent="0.3">
      <c r="A97" s="13"/>
      <c r="B97" s="13"/>
      <c r="C97" s="13"/>
      <c r="D97" s="13"/>
      <c r="E97" s="14"/>
    </row>
    <row r="98" spans="1:5" x14ac:dyDescent="0.3">
      <c r="A98" s="13"/>
      <c r="B98" s="13"/>
      <c r="C98" s="13"/>
      <c r="D98" s="13"/>
      <c r="E98" s="14"/>
    </row>
    <row r="99" spans="1:5" x14ac:dyDescent="0.3">
      <c r="A99" s="13"/>
      <c r="B99" s="13"/>
      <c r="C99" s="13"/>
      <c r="D99" s="13"/>
      <c r="E99" s="14"/>
    </row>
    <row r="100" spans="1:5" x14ac:dyDescent="0.3">
      <c r="A100" s="13"/>
      <c r="B100" s="13"/>
      <c r="C100" s="13"/>
      <c r="D100" s="13"/>
      <c r="E100" s="14"/>
    </row>
    <row r="101" spans="1:5" x14ac:dyDescent="0.3">
      <c r="A101" s="13"/>
      <c r="B101" s="13"/>
      <c r="C101" s="13"/>
      <c r="D101" s="13"/>
      <c r="E101" s="14"/>
    </row>
    <row r="102" spans="1:5" x14ac:dyDescent="0.3">
      <c r="A102" s="13"/>
      <c r="B102" s="13"/>
      <c r="C102" s="13"/>
      <c r="D102" s="13"/>
      <c r="E102" s="14"/>
    </row>
    <row r="103" spans="1:5" ht="17.25" customHeight="1" x14ac:dyDescent="0.3">
      <c r="A103" s="13"/>
      <c r="B103" s="13"/>
      <c r="C103" s="13"/>
      <c r="D103" s="13"/>
      <c r="E103" s="14"/>
    </row>
    <row r="104" spans="1:5" x14ac:dyDescent="0.3">
      <c r="A104" s="13"/>
      <c r="B104" s="13"/>
      <c r="C104" s="13"/>
      <c r="D104" s="13"/>
      <c r="E104" s="13"/>
    </row>
    <row r="105" spans="1:5" x14ac:dyDescent="0.3">
      <c r="A105" s="13"/>
      <c r="B105" s="13"/>
      <c r="C105" s="13"/>
      <c r="D105" s="13"/>
      <c r="E105" s="14"/>
    </row>
    <row r="106" spans="1:5" x14ac:dyDescent="0.3">
      <c r="A106" s="13"/>
      <c r="B106" s="13"/>
      <c r="C106" s="13"/>
      <c r="D106" s="13"/>
      <c r="E106" s="14"/>
    </row>
    <row r="107" spans="1:5" x14ac:dyDescent="0.3">
      <c r="A107" s="13"/>
      <c r="B107" s="13"/>
      <c r="C107" s="13"/>
      <c r="D107" s="13"/>
      <c r="E107" s="14"/>
    </row>
    <row r="108" spans="1:5" x14ac:dyDescent="0.3">
      <c r="A108" s="13"/>
      <c r="B108" s="13"/>
      <c r="C108" s="13"/>
      <c r="D108" s="13"/>
      <c r="E108" s="14"/>
    </row>
    <row r="109" spans="1:5" x14ac:dyDescent="0.3">
      <c r="A109" s="13"/>
      <c r="B109" s="13"/>
      <c r="C109" s="13"/>
      <c r="D109" s="13"/>
      <c r="E109" s="15"/>
    </row>
    <row r="110" spans="1:5" x14ac:dyDescent="0.3">
      <c r="A110" s="13"/>
      <c r="B110" s="13"/>
      <c r="C110" s="13"/>
      <c r="D110" s="13"/>
      <c r="E110" s="16"/>
    </row>
    <row r="111" spans="1:5" x14ac:dyDescent="0.3">
      <c r="A111" s="13"/>
      <c r="B111" s="13"/>
      <c r="C111" s="13"/>
      <c r="D111" s="13"/>
      <c r="E111" s="14"/>
    </row>
    <row r="112" spans="1:5" ht="31.5" customHeight="1" x14ac:dyDescent="0.3">
      <c r="A112" s="13"/>
      <c r="B112" s="13"/>
      <c r="C112" s="13"/>
      <c r="D112" s="13"/>
      <c r="E112" s="14"/>
    </row>
    <row r="113" spans="1:5" x14ac:dyDescent="0.3">
      <c r="A113" s="13"/>
      <c r="B113" s="13"/>
      <c r="C113" s="13"/>
      <c r="D113" s="13"/>
      <c r="E113" s="15"/>
    </row>
    <row r="114" spans="1:5" x14ac:dyDescent="0.3">
      <c r="A114" s="13"/>
      <c r="B114" s="13"/>
      <c r="C114" s="13"/>
      <c r="D114" s="13"/>
      <c r="E114" s="14"/>
    </row>
    <row r="115" spans="1:5" ht="15.75" customHeight="1" x14ac:dyDescent="0.3">
      <c r="A115" s="13"/>
      <c r="B115" s="13"/>
      <c r="C115" s="13"/>
      <c r="D115" s="13"/>
      <c r="E115" s="14"/>
    </row>
    <row r="116" spans="1:5" x14ac:dyDescent="0.3">
      <c r="A116" s="13"/>
      <c r="B116" s="13"/>
      <c r="C116" s="13"/>
      <c r="D116" s="13"/>
      <c r="E116" s="14"/>
    </row>
    <row r="117" spans="1:5" x14ac:dyDescent="0.3">
      <c r="A117" s="13"/>
      <c r="B117" s="13"/>
      <c r="C117" s="13"/>
      <c r="D117" s="13"/>
      <c r="E117" s="14"/>
    </row>
    <row r="118" spans="1:5" x14ac:dyDescent="0.3">
      <c r="A118" s="13"/>
      <c r="B118" s="13"/>
      <c r="C118" s="13"/>
      <c r="D118" s="13"/>
      <c r="E118" s="14"/>
    </row>
    <row r="119" spans="1:5" x14ac:dyDescent="0.3">
      <c r="A119" s="13"/>
      <c r="B119" s="13"/>
      <c r="C119" s="13"/>
      <c r="D119" s="13"/>
      <c r="E119" s="14"/>
    </row>
    <row r="120" spans="1:5" x14ac:dyDescent="0.3">
      <c r="A120" s="13"/>
      <c r="B120" s="13"/>
      <c r="C120" s="13"/>
      <c r="D120" s="13"/>
      <c r="E120" s="14"/>
    </row>
    <row r="121" spans="1:5" x14ac:dyDescent="0.3">
      <c r="A121" s="13"/>
      <c r="B121" s="13"/>
      <c r="C121" s="13"/>
      <c r="D121" s="13"/>
      <c r="E121" s="14"/>
    </row>
    <row r="122" spans="1:5" ht="14.25" customHeight="1" x14ac:dyDescent="0.3">
      <c r="A122" s="13"/>
      <c r="B122" s="13"/>
      <c r="C122" s="13"/>
      <c r="D122" s="13"/>
      <c r="E122" s="14"/>
    </row>
    <row r="123" spans="1:5" x14ac:dyDescent="0.3">
      <c r="A123" s="13"/>
      <c r="B123" s="13"/>
      <c r="C123" s="13"/>
      <c r="D123" s="13"/>
      <c r="E123" s="13"/>
    </row>
    <row r="124" spans="1:5" x14ac:dyDescent="0.3">
      <c r="A124" s="13"/>
      <c r="B124" s="13"/>
      <c r="C124" s="13"/>
      <c r="D124" s="13"/>
      <c r="E124" s="14"/>
    </row>
    <row r="125" spans="1:5" x14ac:dyDescent="0.3">
      <c r="A125" s="13"/>
      <c r="B125" s="13"/>
      <c r="C125" s="13"/>
      <c r="D125" s="13"/>
      <c r="E125" s="14"/>
    </row>
    <row r="126" spans="1:5" s="10" customFormat="1" x14ac:dyDescent="0.3">
      <c r="A126" s="13"/>
      <c r="B126" s="13"/>
      <c r="C126" s="13"/>
      <c r="D126" s="13"/>
      <c r="E126" s="15"/>
    </row>
    <row r="127" spans="1:5" x14ac:dyDescent="0.3">
      <c r="A127" s="13"/>
      <c r="B127" s="13"/>
      <c r="C127" s="13"/>
      <c r="D127" s="13"/>
      <c r="E127" s="14"/>
    </row>
    <row r="128" spans="1:5" x14ac:dyDescent="0.3">
      <c r="A128" s="13"/>
      <c r="B128" s="13"/>
      <c r="C128" s="13"/>
      <c r="D128" s="13"/>
      <c r="E128" s="14"/>
    </row>
    <row r="129" spans="1:5" s="10" customFormat="1" x14ac:dyDescent="0.3">
      <c r="A129" s="13"/>
      <c r="B129" s="13"/>
      <c r="C129" s="13"/>
      <c r="D129" s="13"/>
      <c r="E129" s="15"/>
    </row>
    <row r="130" spans="1:5" x14ac:dyDescent="0.3">
      <c r="A130" s="13"/>
      <c r="B130" s="13"/>
      <c r="C130" s="13"/>
      <c r="D130" s="13"/>
      <c r="E130" s="14"/>
    </row>
    <row r="131" spans="1:5" x14ac:dyDescent="0.3">
      <c r="A131" s="13"/>
      <c r="B131" s="13"/>
      <c r="C131" s="13"/>
      <c r="D131" s="13"/>
      <c r="E131" s="14"/>
    </row>
    <row r="132" spans="1:5" x14ac:dyDescent="0.3">
      <c r="A132" s="13"/>
      <c r="B132" s="13"/>
      <c r="C132" s="13"/>
      <c r="D132" s="13"/>
      <c r="E132" s="14"/>
    </row>
    <row r="133" spans="1:5" x14ac:dyDescent="0.3">
      <c r="A133" s="13"/>
      <c r="B133" s="13"/>
      <c r="C133" s="13"/>
      <c r="D133" s="13"/>
      <c r="E133" s="14"/>
    </row>
    <row r="134" spans="1:5" ht="14.25" customHeight="1" x14ac:dyDescent="0.3">
      <c r="A134" s="13"/>
      <c r="B134" s="13"/>
      <c r="C134" s="13"/>
      <c r="D134" s="13"/>
      <c r="E134" s="14"/>
    </row>
    <row r="135" spans="1:5" x14ac:dyDescent="0.3">
      <c r="A135" s="13"/>
      <c r="B135" s="13"/>
      <c r="C135" s="13"/>
      <c r="D135" s="13"/>
      <c r="E135" s="13"/>
    </row>
    <row r="136" spans="1:5" x14ac:dyDescent="0.3">
      <c r="A136" s="13"/>
      <c r="B136" s="13"/>
      <c r="C136" s="13"/>
      <c r="D136" s="13"/>
      <c r="E136" s="14"/>
    </row>
    <row r="137" spans="1:5" x14ac:dyDescent="0.3">
      <c r="A137" s="13"/>
      <c r="B137" s="13"/>
      <c r="C137" s="13"/>
      <c r="D137" s="13"/>
      <c r="E137" s="14"/>
    </row>
    <row r="138" spans="1:5" s="10" customFormat="1" x14ac:dyDescent="0.3">
      <c r="A138" s="13"/>
      <c r="B138" s="13"/>
      <c r="C138" s="13"/>
      <c r="D138" s="13"/>
      <c r="E138" s="13"/>
    </row>
    <row r="139" spans="1:5" s="10" customFormat="1" x14ac:dyDescent="0.3">
      <c r="A139" s="13"/>
      <c r="B139" s="13"/>
      <c r="C139" s="13"/>
      <c r="D139" s="13"/>
      <c r="E139" s="14"/>
    </row>
    <row r="140" spans="1:5" x14ac:dyDescent="0.3">
      <c r="A140" s="13"/>
      <c r="B140" s="13"/>
      <c r="C140" s="13"/>
      <c r="D140" s="13"/>
      <c r="E140" s="14"/>
    </row>
    <row r="141" spans="1:5" x14ac:dyDescent="0.3">
      <c r="A141" s="13"/>
      <c r="B141" s="13"/>
      <c r="C141" s="13"/>
      <c r="D141" s="13"/>
      <c r="E141" s="14"/>
    </row>
    <row r="142" spans="1:5" x14ac:dyDescent="0.3">
      <c r="A142" s="13"/>
      <c r="B142" s="13"/>
      <c r="C142" s="13"/>
      <c r="D142" s="13"/>
      <c r="E142" s="14"/>
    </row>
    <row r="143" spans="1:5" ht="14.25" customHeight="1" x14ac:dyDescent="0.3">
      <c r="A143" s="13"/>
      <c r="B143" s="13"/>
      <c r="C143" s="13"/>
      <c r="D143" s="13"/>
      <c r="E143" s="14"/>
    </row>
    <row r="144" spans="1:5" s="10" customFormat="1" x14ac:dyDescent="0.3">
      <c r="A144" s="13"/>
      <c r="B144" s="13"/>
      <c r="C144" s="13"/>
      <c r="D144" s="13"/>
      <c r="E144" s="13"/>
    </row>
    <row r="145" spans="1:5" x14ac:dyDescent="0.3">
      <c r="A145" s="13"/>
      <c r="B145" s="13"/>
      <c r="C145" s="13"/>
      <c r="D145" s="13"/>
      <c r="E145" s="14"/>
    </row>
    <row r="146" spans="1:5" x14ac:dyDescent="0.3">
      <c r="A146" s="13"/>
      <c r="B146" s="13"/>
      <c r="C146" s="13"/>
      <c r="D146" s="13"/>
      <c r="E146" s="14"/>
    </row>
    <row r="147" spans="1:5" x14ac:dyDescent="0.3">
      <c r="A147" s="13"/>
      <c r="B147" s="13"/>
      <c r="C147" s="13"/>
      <c r="D147" s="13"/>
      <c r="E147" s="14"/>
    </row>
    <row r="148" spans="1:5" x14ac:dyDescent="0.3">
      <c r="A148" s="13"/>
      <c r="B148" s="13"/>
      <c r="C148" s="13"/>
      <c r="D148" s="13"/>
      <c r="E148" s="14"/>
    </row>
    <row r="149" spans="1:5" x14ac:dyDescent="0.3">
      <c r="A149" s="13"/>
      <c r="B149" s="13"/>
      <c r="C149" s="13"/>
      <c r="D149" s="13"/>
      <c r="E149" s="13"/>
    </row>
    <row r="150" spans="1:5" x14ac:dyDescent="0.3">
      <c r="B150" s="18"/>
      <c r="C150" s="18"/>
      <c r="D150" s="18"/>
      <c r="E150" s="18"/>
    </row>
  </sheetData>
  <sheetProtection selectLockedCells="1" selectUnlockedCells="1"/>
  <mergeCells count="3">
    <mergeCell ref="A1:E1"/>
    <mergeCell ref="A5:E5"/>
    <mergeCell ref="A7:E7"/>
  </mergeCells>
  <phoneticPr fontId="19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5" firstPageNumber="0" orientation="portrait" r:id="rId1"/>
  <headerFooter alignWithMargins="0">
    <oddHeader>&amp;L&amp;"Times New Roman,Normál"&amp;12Pécsely Község Önkormányzata&amp;C&amp;"Times New Roman,Normál"&amp;12 5. melléklet
Az önkormányzat 2020. évi költségvetéséről szóló 11/2020. (IX. 28.) önkormányzati rendelethez</oddHeader>
  </headerFooter>
  <rowBreaks count="2" manualBreakCount="2">
    <brk id="51" max="16383" man="1"/>
    <brk id="109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5"/>
  </sheetPr>
  <dimension ref="A2:L62"/>
  <sheetViews>
    <sheetView view="pageLayout" topLeftCell="B1" zoomScaleNormal="100" zoomScaleSheetLayoutView="89" workbookViewId="0">
      <selection activeCell="A4" sqref="A4:J4"/>
    </sheetView>
  </sheetViews>
  <sheetFormatPr defaultColWidth="9.109375" defaultRowHeight="15.6" x14ac:dyDescent="0.3"/>
  <cols>
    <col min="1" max="1" width="45.6640625" style="96" customWidth="1"/>
    <col min="2" max="2" width="17.33203125" style="39" customWidth="1"/>
    <col min="3" max="4" width="20.44140625" style="39" customWidth="1"/>
    <col min="5" max="5" width="18.88671875" style="39" customWidth="1"/>
    <col min="6" max="6" width="45.88671875" style="96" customWidth="1"/>
    <col min="7" max="7" width="17" style="39" bestFit="1" customWidth="1"/>
    <col min="8" max="9" width="18" style="39" customWidth="1"/>
    <col min="10" max="10" width="18.5546875" style="39" bestFit="1" customWidth="1"/>
    <col min="11" max="11" width="9.109375" style="39"/>
    <col min="12" max="12" width="10.5546875" style="39" customWidth="1"/>
    <col min="13" max="13" width="9.109375" style="39"/>
    <col min="14" max="14" width="12.33203125" style="39" customWidth="1"/>
    <col min="15" max="16384" width="9.109375" style="39"/>
  </cols>
  <sheetData>
    <row r="2" spans="1:12" x14ac:dyDescent="0.3">
      <c r="F2" s="97"/>
      <c r="G2" s="98"/>
      <c r="H2" s="98"/>
      <c r="I2" s="98"/>
      <c r="J2" s="98"/>
    </row>
    <row r="4" spans="1:12" ht="15.75" customHeight="1" x14ac:dyDescent="0.3">
      <c r="A4" s="275" t="s">
        <v>318</v>
      </c>
      <c r="B4" s="275"/>
      <c r="C4" s="275"/>
      <c r="D4" s="275"/>
      <c r="E4" s="275"/>
      <c r="F4" s="275"/>
      <c r="G4" s="275"/>
      <c r="H4" s="275"/>
      <c r="I4" s="275"/>
      <c r="J4" s="275"/>
    </row>
    <row r="6" spans="1:12" s="96" customFormat="1" ht="31.2" x14ac:dyDescent="0.3">
      <c r="A6" s="105" t="s">
        <v>97</v>
      </c>
      <c r="B6" s="4" t="str">
        <f>'1.sz.tábla'!B6</f>
        <v>2020. évi eredeti előirányzat</v>
      </c>
      <c r="C6" s="4" t="str">
        <f>'1.sz.tábla'!C6</f>
        <v>I. Módosítás</v>
      </c>
      <c r="D6" s="4" t="str">
        <f>'1.sz.tábla'!D6</f>
        <v>II. Módosítás</v>
      </c>
      <c r="E6" s="4" t="str">
        <f>'1.sz.tábla'!E6</f>
        <v>Eltérés</v>
      </c>
      <c r="F6" s="105" t="s">
        <v>98</v>
      </c>
      <c r="G6" s="4" t="str">
        <f>B6</f>
        <v>2020. évi eredeti előirányzat</v>
      </c>
      <c r="H6" s="4" t="str">
        <f>C6</f>
        <v>I. Módosítás</v>
      </c>
      <c r="I6" s="4" t="str">
        <f>D6</f>
        <v>II. Módosítás</v>
      </c>
      <c r="J6" s="4" t="str">
        <f t="shared" ref="J6" si="0">E6</f>
        <v>Eltérés</v>
      </c>
    </row>
    <row r="7" spans="1:12" ht="31.2" x14ac:dyDescent="0.3">
      <c r="A7" s="99" t="s">
        <v>99</v>
      </c>
      <c r="B7" s="40">
        <f>'1.sz.tábla'!B7</f>
        <v>38197043</v>
      </c>
      <c r="C7" s="40">
        <f>'1.sz.tábla'!C7</f>
        <v>37804762</v>
      </c>
      <c r="D7" s="40">
        <f>'1.sz.tábla'!D7</f>
        <v>39233732</v>
      </c>
      <c r="E7" s="40">
        <f>'1.sz.tábla'!E7</f>
        <v>1428970</v>
      </c>
      <c r="F7" s="100" t="s">
        <v>87</v>
      </c>
      <c r="G7" s="40">
        <f>'3.tábla'!B7</f>
        <v>24740450</v>
      </c>
      <c r="H7" s="40">
        <f>'3.tábla'!C7</f>
        <v>24916310</v>
      </c>
      <c r="I7" s="40">
        <f>'3.tábla'!D7</f>
        <v>24916310</v>
      </c>
      <c r="J7" s="40">
        <f>'3.tábla'!E7</f>
        <v>0</v>
      </c>
    </row>
    <row r="8" spans="1:12" x14ac:dyDescent="0.3">
      <c r="A8" s="99" t="s">
        <v>100</v>
      </c>
      <c r="B8" s="40">
        <f>'1.sz.tábla'!B9</f>
        <v>19900000</v>
      </c>
      <c r="C8" s="40">
        <f>'1.sz.tábla'!C9</f>
        <v>18100000</v>
      </c>
      <c r="D8" s="40">
        <f>'1.sz.tábla'!D9</f>
        <v>18100000</v>
      </c>
      <c r="E8" s="40">
        <f>'1.sz.tábla'!E9</f>
        <v>0</v>
      </c>
      <c r="F8" s="100" t="s">
        <v>345</v>
      </c>
      <c r="G8" s="101">
        <f>'3.tábla'!B10</f>
        <v>4103665</v>
      </c>
      <c r="H8" s="101">
        <f>'3.tábla'!C10</f>
        <v>4134441</v>
      </c>
      <c r="I8" s="101">
        <f>'3.tábla'!D10</f>
        <v>4134441</v>
      </c>
      <c r="J8" s="101">
        <f>'3.tábla'!E10</f>
        <v>0</v>
      </c>
    </row>
    <row r="9" spans="1:12" x14ac:dyDescent="0.3">
      <c r="A9" s="100" t="s">
        <v>101</v>
      </c>
      <c r="B9" s="40">
        <f>'1.sz.tábla'!B10</f>
        <v>4403000</v>
      </c>
      <c r="C9" s="40">
        <f>'1.sz.tábla'!C10</f>
        <v>8023000</v>
      </c>
      <c r="D9" s="40">
        <f>'1.sz.tábla'!D10</f>
        <v>8023000</v>
      </c>
      <c r="E9" s="40">
        <f>'1.sz.tábla'!E10</f>
        <v>0</v>
      </c>
      <c r="F9" s="100" t="s">
        <v>102</v>
      </c>
      <c r="G9" s="40">
        <f>'3.tábla'!B13</f>
        <v>34641570</v>
      </c>
      <c r="H9" s="40">
        <f>'3.tábla'!C13</f>
        <v>34641570</v>
      </c>
      <c r="I9" s="40">
        <f>'3.tábla'!D13</f>
        <v>34641570</v>
      </c>
      <c r="J9" s="40">
        <f>'3.tábla'!E13</f>
        <v>0</v>
      </c>
      <c r="L9" s="94"/>
    </row>
    <row r="10" spans="1:12" ht="31.2" x14ac:dyDescent="0.3">
      <c r="A10" s="99" t="s">
        <v>103</v>
      </c>
      <c r="B10" s="40">
        <f>'1.sz.tábla'!B12</f>
        <v>0</v>
      </c>
      <c r="C10" s="40">
        <f>'1.sz.tábla'!C12</f>
        <v>0</v>
      </c>
      <c r="D10" s="40">
        <f>'1.sz.tábla'!D12</f>
        <v>0</v>
      </c>
      <c r="E10" s="40">
        <f>'1.sz.tábla'!E12</f>
        <v>0</v>
      </c>
      <c r="F10" s="100" t="s">
        <v>88</v>
      </c>
      <c r="G10" s="40">
        <f>'3.tábla'!B48</f>
        <v>2073000</v>
      </c>
      <c r="H10" s="40">
        <f>'3.tábla'!C48</f>
        <v>2073000</v>
      </c>
      <c r="I10" s="40">
        <f>'3.tábla'!D48</f>
        <v>2302000</v>
      </c>
      <c r="J10" s="40">
        <f>'3.tábla'!E48</f>
        <v>229000</v>
      </c>
    </row>
    <row r="11" spans="1:12" x14ac:dyDescent="0.3">
      <c r="A11" s="100"/>
      <c r="B11" s="102"/>
      <c r="C11" s="102"/>
      <c r="D11" s="102"/>
      <c r="E11" s="102"/>
      <c r="F11" s="100" t="s">
        <v>86</v>
      </c>
      <c r="G11" s="40">
        <f>'3.tábla'!B40</f>
        <v>15038350</v>
      </c>
      <c r="H11" s="40">
        <f>'3.tábla'!C40</f>
        <v>15084929</v>
      </c>
      <c r="I11" s="40">
        <f>'3.tábla'!D40</f>
        <v>12296197</v>
      </c>
      <c r="J11" s="40">
        <f>'3.tábla'!E40</f>
        <v>-2788732</v>
      </c>
    </row>
    <row r="12" spans="1:12" x14ac:dyDescent="0.3">
      <c r="A12" s="100"/>
      <c r="B12" s="102"/>
      <c r="C12" s="102"/>
      <c r="D12" s="102"/>
      <c r="E12" s="102"/>
      <c r="F12" s="100" t="s">
        <v>221</v>
      </c>
      <c r="G12" s="40">
        <f>'3.tábla'!B39</f>
        <v>0</v>
      </c>
      <c r="H12" s="40">
        <f>'3.tábla'!C39</f>
        <v>36000</v>
      </c>
      <c r="I12" s="40">
        <f>'3.tábla'!D39</f>
        <v>36000</v>
      </c>
      <c r="J12" s="40">
        <f>'3.tábla'!E39</f>
        <v>0</v>
      </c>
    </row>
    <row r="13" spans="1:12" ht="31.2" x14ac:dyDescent="0.3">
      <c r="A13" s="99"/>
      <c r="B13" s="102"/>
      <c r="C13" s="102"/>
      <c r="D13" s="102"/>
      <c r="E13" s="102"/>
      <c r="F13" s="100" t="s">
        <v>222</v>
      </c>
      <c r="G13" s="40">
        <f>'4. sz. tábla'!B5</f>
        <v>14738350</v>
      </c>
      <c r="H13" s="40">
        <f>'4. sz. tábla'!C5</f>
        <v>14748929</v>
      </c>
      <c r="I13" s="40">
        <f>'4. sz. tábla'!D5</f>
        <v>11960197</v>
      </c>
      <c r="J13" s="40">
        <f>'4. sz. tábla'!E5</f>
        <v>-2788732</v>
      </c>
    </row>
    <row r="14" spans="1:12" ht="31.2" x14ac:dyDescent="0.3">
      <c r="A14" s="103"/>
      <c r="B14" s="102"/>
      <c r="C14" s="102"/>
      <c r="D14" s="102"/>
      <c r="E14" s="102"/>
      <c r="F14" s="104" t="s">
        <v>223</v>
      </c>
      <c r="G14" s="101">
        <f>'4. sz. tábla'!B11</f>
        <v>300000</v>
      </c>
      <c r="H14" s="101">
        <f>'4. sz. tábla'!C11</f>
        <v>300000</v>
      </c>
      <c r="I14" s="101">
        <f>'4. sz. tábla'!D11</f>
        <v>300000</v>
      </c>
      <c r="J14" s="101">
        <f>'4. sz. tábla'!E11</f>
        <v>0</v>
      </c>
    </row>
    <row r="15" spans="1:12" ht="31.2" x14ac:dyDescent="0.3">
      <c r="A15" s="99"/>
      <c r="B15" s="102"/>
      <c r="C15" s="102"/>
      <c r="D15" s="102"/>
      <c r="E15" s="102"/>
      <c r="F15" s="100" t="s">
        <v>224</v>
      </c>
      <c r="G15" s="102">
        <v>0</v>
      </c>
      <c r="H15" s="102">
        <v>0</v>
      </c>
      <c r="I15" s="102">
        <v>0</v>
      </c>
      <c r="J15" s="102">
        <v>0</v>
      </c>
    </row>
    <row r="16" spans="1:12" x14ac:dyDescent="0.3">
      <c r="A16" s="100"/>
      <c r="B16" s="102"/>
      <c r="C16" s="102"/>
      <c r="D16" s="102"/>
      <c r="E16" s="102"/>
      <c r="F16" s="100" t="s">
        <v>217</v>
      </c>
      <c r="G16" s="40">
        <f>'1.sz.tábla'!B31</f>
        <v>3514050</v>
      </c>
      <c r="H16" s="40">
        <f>'1.sz.tábla'!C31</f>
        <v>6556616</v>
      </c>
      <c r="I16" s="40">
        <f>'1.sz.tábla'!D31</f>
        <v>10267848</v>
      </c>
      <c r="J16" s="40">
        <f>'1.sz.tábla'!E31</f>
        <v>3711232</v>
      </c>
    </row>
    <row r="17" spans="1:10" s="108" customFormat="1" x14ac:dyDescent="0.3">
      <c r="A17" s="105" t="s">
        <v>104</v>
      </c>
      <c r="B17" s="41">
        <f>SUM(B7:B16)</f>
        <v>62500043</v>
      </c>
      <c r="C17" s="41">
        <f t="shared" ref="C17:D17" si="1">SUM(C7:C16)</f>
        <v>63927762</v>
      </c>
      <c r="D17" s="41">
        <f t="shared" si="1"/>
        <v>65356732</v>
      </c>
      <c r="E17" s="41">
        <f>SUM(E7:E16)</f>
        <v>1428970</v>
      </c>
      <c r="F17" s="105" t="s">
        <v>105</v>
      </c>
      <c r="G17" s="41">
        <f>G7+G8+G9+G10+G11+G16</f>
        <v>84111085</v>
      </c>
      <c r="H17" s="41">
        <f>H7+H8+H9+H10+H11+H16</f>
        <v>87406866</v>
      </c>
      <c r="I17" s="41">
        <f>I7+I8+I9+I10+I11+I16</f>
        <v>88558366</v>
      </c>
      <c r="J17" s="41">
        <f>J7+J8+J9+J10+J11+J16</f>
        <v>1151500</v>
      </c>
    </row>
    <row r="18" spans="1:10" s="108" customFormat="1" x14ac:dyDescent="0.3">
      <c r="A18" s="105" t="s">
        <v>106</v>
      </c>
      <c r="B18" s="41">
        <f>B17-G17</f>
        <v>-21611042</v>
      </c>
      <c r="C18" s="41">
        <f>C17-H17</f>
        <v>-23479104</v>
      </c>
      <c r="D18" s="41">
        <f>D17-I17</f>
        <v>-23201634</v>
      </c>
      <c r="E18" s="41">
        <f t="shared" ref="E18" si="2">E17-J17</f>
        <v>277470</v>
      </c>
      <c r="F18" s="105" t="s">
        <v>107</v>
      </c>
      <c r="G18" s="106"/>
      <c r="H18" s="106"/>
      <c r="I18" s="106"/>
      <c r="J18" s="106"/>
    </row>
    <row r="19" spans="1:10" s="108" customFormat="1" ht="31.2" x14ac:dyDescent="0.3">
      <c r="A19" s="105" t="s">
        <v>108</v>
      </c>
      <c r="B19" s="41">
        <f>SUM(B20)</f>
        <v>127376651</v>
      </c>
      <c r="C19" s="41">
        <f t="shared" ref="C19:E19" si="3">SUM(C20)</f>
        <v>128025513</v>
      </c>
      <c r="D19" s="41">
        <f t="shared" si="3"/>
        <v>128025513</v>
      </c>
      <c r="E19" s="41">
        <f t="shared" si="3"/>
        <v>0</v>
      </c>
      <c r="F19" s="105" t="s">
        <v>109</v>
      </c>
      <c r="G19" s="41">
        <f>SUM(G20:G21)</f>
        <v>2084358</v>
      </c>
      <c r="H19" s="41">
        <f>SUM(H20:H21)</f>
        <v>2084358</v>
      </c>
      <c r="I19" s="41">
        <f>SUM(I20:I21)</f>
        <v>2084358</v>
      </c>
      <c r="J19" s="41">
        <f>SUM(J20:J21)</f>
        <v>0</v>
      </c>
    </row>
    <row r="20" spans="1:10" x14ac:dyDescent="0.3">
      <c r="A20" s="100" t="s">
        <v>110</v>
      </c>
      <c r="B20" s="40">
        <f>'2.sz.tábla'!B79</f>
        <v>127376651</v>
      </c>
      <c r="C20" s="40">
        <f>'2.sz.tábla'!C79</f>
        <v>128025513</v>
      </c>
      <c r="D20" s="40">
        <f>'2.sz.tábla'!D79</f>
        <v>128025513</v>
      </c>
      <c r="E20" s="40">
        <f>'2.sz.tábla'!E79</f>
        <v>0</v>
      </c>
      <c r="F20" s="100" t="s">
        <v>226</v>
      </c>
      <c r="G20" s="40">
        <f>'1.sz.tábla'!B37</f>
        <v>2084358</v>
      </c>
      <c r="H20" s="40">
        <f>'1.sz.tábla'!C37</f>
        <v>2084358</v>
      </c>
      <c r="I20" s="40">
        <f>'1.sz.tábla'!D37</f>
        <v>2084358</v>
      </c>
      <c r="J20" s="40">
        <f>'1.sz.tábla'!E37</f>
        <v>0</v>
      </c>
    </row>
    <row r="21" spans="1:10" s="108" customFormat="1" ht="31.2" x14ac:dyDescent="0.3">
      <c r="A21" s="105" t="s">
        <v>111</v>
      </c>
      <c r="B21" s="41">
        <f>SUM(B22:B25)</f>
        <v>1153465</v>
      </c>
      <c r="C21" s="41">
        <f t="shared" ref="C21:E21" si="4">SUM(C22:C25)</f>
        <v>1153465</v>
      </c>
      <c r="D21" s="41">
        <f t="shared" si="4"/>
        <v>1153465</v>
      </c>
      <c r="E21" s="41">
        <f t="shared" si="4"/>
        <v>0</v>
      </c>
      <c r="F21" s="100" t="s">
        <v>227</v>
      </c>
      <c r="G21" s="102"/>
      <c r="H21" s="102"/>
      <c r="I21" s="102"/>
      <c r="J21" s="102"/>
    </row>
    <row r="22" spans="1:10" x14ac:dyDescent="0.3">
      <c r="A22" s="100" t="s">
        <v>112</v>
      </c>
      <c r="B22" s="102"/>
      <c r="C22" s="102"/>
      <c r="D22" s="102"/>
      <c r="E22" s="102"/>
      <c r="F22" s="100" t="s">
        <v>228</v>
      </c>
      <c r="G22" s="102"/>
      <c r="H22" s="102"/>
      <c r="I22" s="102"/>
      <c r="J22" s="102"/>
    </row>
    <row r="23" spans="1:10" x14ac:dyDescent="0.3">
      <c r="A23" s="100" t="s">
        <v>113</v>
      </c>
      <c r="B23" s="102"/>
      <c r="C23" s="102"/>
      <c r="D23" s="102"/>
      <c r="E23" s="102"/>
      <c r="F23" s="104"/>
      <c r="G23" s="102"/>
      <c r="H23" s="102"/>
      <c r="I23" s="102"/>
      <c r="J23" s="102"/>
    </row>
    <row r="24" spans="1:10" x14ac:dyDescent="0.3">
      <c r="A24" s="100" t="s">
        <v>282</v>
      </c>
      <c r="B24" s="40">
        <f>'2.sz.tábla'!B93</f>
        <v>1153465</v>
      </c>
      <c r="C24" s="40">
        <f>'2.sz.tábla'!C93</f>
        <v>1153465</v>
      </c>
      <c r="D24" s="40">
        <f>'2.sz.tábla'!D93</f>
        <v>1153465</v>
      </c>
      <c r="E24" s="40">
        <f>'2.sz.tábla'!E93</f>
        <v>0</v>
      </c>
      <c r="F24" s="104"/>
      <c r="G24" s="102"/>
      <c r="H24" s="102"/>
      <c r="I24" s="102"/>
      <c r="J24" s="102"/>
    </row>
    <row r="25" spans="1:10" x14ac:dyDescent="0.3">
      <c r="A25" s="100" t="s">
        <v>308</v>
      </c>
      <c r="B25" s="40">
        <f>'2.sz.tábla'!B92</f>
        <v>0</v>
      </c>
      <c r="C25" s="40">
        <f>'2.sz.tábla'!C92</f>
        <v>0</v>
      </c>
      <c r="D25" s="40">
        <f>'2.sz.tábla'!D92</f>
        <v>0</v>
      </c>
      <c r="E25" s="40">
        <f>'2.sz.tábla'!E92</f>
        <v>0</v>
      </c>
      <c r="F25" s="104"/>
      <c r="G25" s="102"/>
      <c r="H25" s="102"/>
      <c r="I25" s="102"/>
      <c r="J25" s="102"/>
    </row>
    <row r="26" spans="1:10" x14ac:dyDescent="0.3">
      <c r="A26" s="105" t="s">
        <v>114</v>
      </c>
      <c r="B26" s="41">
        <f>B17+B19+B21</f>
        <v>191030159</v>
      </c>
      <c r="C26" s="41">
        <f>C17+C19+C21</f>
        <v>193106740</v>
      </c>
      <c r="D26" s="41">
        <f>D17+D19+D21</f>
        <v>194535710</v>
      </c>
      <c r="E26" s="41">
        <f t="shared" ref="E26" si="5">E17+E19+E21</f>
        <v>1428970</v>
      </c>
      <c r="F26" s="105" t="s">
        <v>115</v>
      </c>
      <c r="G26" s="41">
        <f>G19+G17</f>
        <v>86195443</v>
      </c>
      <c r="H26" s="41">
        <f>H19+H17</f>
        <v>89491224</v>
      </c>
      <c r="I26" s="41">
        <f>I19+I17</f>
        <v>90642724</v>
      </c>
      <c r="J26" s="41">
        <f>J19+J17</f>
        <v>1151500</v>
      </c>
    </row>
    <row r="27" spans="1:10" x14ac:dyDescent="0.3">
      <c r="C27" s="107">
        <f>C18+C20+C22</f>
        <v>104546409</v>
      </c>
    </row>
    <row r="28" spans="1:10" ht="15.75" customHeight="1" x14ac:dyDescent="0.3">
      <c r="A28" s="274" t="s">
        <v>377</v>
      </c>
      <c r="B28" s="274"/>
      <c r="C28" s="274"/>
      <c r="D28" s="274"/>
      <c r="E28" s="274"/>
      <c r="F28" s="274"/>
      <c r="G28" s="274"/>
      <c r="H28" s="245"/>
      <c r="I28" s="257"/>
      <c r="J28" s="95"/>
    </row>
    <row r="30" spans="1:10" s="96" customFormat="1" ht="31.2" x14ac:dyDescent="0.3">
      <c r="A30" s="105" t="s">
        <v>116</v>
      </c>
      <c r="B30" s="4" t="str">
        <f>B6</f>
        <v>2020. évi eredeti előirányzat</v>
      </c>
      <c r="C30" s="4" t="str">
        <f>C6</f>
        <v>I. Módosítás</v>
      </c>
      <c r="D30" s="4" t="str">
        <f>D6</f>
        <v>II. Módosítás</v>
      </c>
      <c r="E30" s="4" t="str">
        <f t="shared" ref="E30" si="6">E6</f>
        <v>Eltérés</v>
      </c>
      <c r="F30" s="105" t="s">
        <v>117</v>
      </c>
      <c r="G30" s="4" t="str">
        <f>G6</f>
        <v>2020. évi eredeti előirányzat</v>
      </c>
      <c r="H30" s="4" t="s">
        <v>351</v>
      </c>
      <c r="I30" s="4" t="s">
        <v>351</v>
      </c>
      <c r="J30" s="4" t="str">
        <f t="shared" ref="J30" si="7">J6</f>
        <v>Eltérés</v>
      </c>
    </row>
    <row r="31" spans="1:10" ht="31.2" x14ac:dyDescent="0.3">
      <c r="A31" s="99" t="s">
        <v>118</v>
      </c>
      <c r="B31" s="40">
        <f>'1.sz.tábla'!B8</f>
        <v>0</v>
      </c>
      <c r="C31" s="40">
        <f>'1.sz.tábla'!C8</f>
        <v>0</v>
      </c>
      <c r="D31" s="40">
        <f>'1.sz.tábla'!D8</f>
        <v>4952269</v>
      </c>
      <c r="E31" s="40">
        <f>'1.sz.tábla'!E8</f>
        <v>4952269</v>
      </c>
      <c r="F31" s="100" t="s">
        <v>119</v>
      </c>
      <c r="G31" s="40">
        <f>'1.sz.tábla'!B27</f>
        <v>11285651</v>
      </c>
      <c r="H31" s="40">
        <f>'1.sz.tábla'!C27</f>
        <v>10066451</v>
      </c>
      <c r="I31" s="40">
        <f>'1.sz.tábla'!D27</f>
        <v>15296190</v>
      </c>
      <c r="J31" s="40">
        <f>'1.sz.tábla'!E27</f>
        <v>5229739</v>
      </c>
    </row>
    <row r="32" spans="1:10" x14ac:dyDescent="0.3">
      <c r="A32" s="100" t="s">
        <v>120</v>
      </c>
      <c r="B32" s="40">
        <v>0</v>
      </c>
      <c r="C32" s="40">
        <f>'1.sz.tábla'!C11:G11</f>
        <v>0</v>
      </c>
      <c r="D32" s="40">
        <f>'1.sz.tábla'!D11:H11</f>
        <v>0</v>
      </c>
      <c r="E32" s="40">
        <f>'1.sz.tábla'!E11:F11</f>
        <v>0</v>
      </c>
      <c r="F32" s="100" t="s">
        <v>121</v>
      </c>
      <c r="G32" s="40"/>
      <c r="H32" s="40"/>
      <c r="I32" s="40"/>
      <c r="J32" s="40"/>
    </row>
    <row r="33" spans="1:10" x14ac:dyDescent="0.3">
      <c r="A33" s="100" t="s">
        <v>122</v>
      </c>
      <c r="B33" s="40">
        <f>'1.sz.tábla'!B13</f>
        <v>0</v>
      </c>
      <c r="C33" s="40">
        <f>'1.sz.tábla'!C13</f>
        <v>0</v>
      </c>
      <c r="D33" s="40">
        <f>'1.sz.tábla'!D13</f>
        <v>0</v>
      </c>
      <c r="E33" s="40">
        <v>0</v>
      </c>
      <c r="F33" s="100" t="s">
        <v>123</v>
      </c>
      <c r="G33" s="40">
        <f>'1.sz.tábla'!B28</f>
        <v>93491000</v>
      </c>
      <c r="H33" s="40">
        <f>'1.sz.tábla'!C28</f>
        <v>93491000</v>
      </c>
      <c r="I33" s="40">
        <f>'1.sz.tábla'!D28</f>
        <v>93491000</v>
      </c>
      <c r="J33" s="40">
        <f>'1.sz.tábla'!E28</f>
        <v>0</v>
      </c>
    </row>
    <row r="34" spans="1:10" x14ac:dyDescent="0.3">
      <c r="A34" s="100"/>
      <c r="B34" s="102"/>
      <c r="C34" s="102"/>
      <c r="D34" s="102"/>
      <c r="E34" s="102"/>
      <c r="F34" s="100" t="s">
        <v>124</v>
      </c>
      <c r="G34" s="40">
        <f>SUM(G35:G38)</f>
        <v>58065</v>
      </c>
      <c r="H34" s="40">
        <f>SUM(H35:H38)</f>
        <v>58065</v>
      </c>
      <c r="I34" s="40">
        <f>SUM(I35:I38)</f>
        <v>58065</v>
      </c>
      <c r="J34" s="40">
        <f>SUM(J35:J38)</f>
        <v>0</v>
      </c>
    </row>
    <row r="35" spans="1:10" ht="31.2" x14ac:dyDescent="0.3">
      <c r="A35" s="100"/>
      <c r="B35" s="102"/>
      <c r="C35" s="102"/>
      <c r="D35" s="102"/>
      <c r="E35" s="102"/>
      <c r="F35" s="100" t="s">
        <v>125</v>
      </c>
      <c r="G35" s="40"/>
      <c r="H35" s="40"/>
      <c r="I35" s="40"/>
      <c r="J35" s="40"/>
    </row>
    <row r="36" spans="1:10" ht="27" customHeight="1" x14ac:dyDescent="0.3">
      <c r="A36" s="100"/>
      <c r="B36" s="102"/>
      <c r="C36" s="102"/>
      <c r="D36" s="102"/>
      <c r="E36" s="102"/>
      <c r="F36" s="237" t="s">
        <v>126</v>
      </c>
      <c r="G36" s="40">
        <f>'5.sz.tábla '!B22</f>
        <v>58065</v>
      </c>
      <c r="H36" s="40">
        <f>'5.sz.tábla '!C22</f>
        <v>58065</v>
      </c>
      <c r="I36" s="40">
        <f>'5.sz.tábla '!D22</f>
        <v>58065</v>
      </c>
      <c r="J36" s="40">
        <f>'5.sz.tábla '!E22</f>
        <v>0</v>
      </c>
    </row>
    <row r="37" spans="1:10" ht="31.2" x14ac:dyDescent="0.3">
      <c r="A37" s="100"/>
      <c r="B37" s="102"/>
      <c r="C37" s="102"/>
      <c r="D37" s="102"/>
      <c r="E37" s="102"/>
      <c r="F37" s="100" t="s">
        <v>229</v>
      </c>
      <c r="G37" s="109"/>
      <c r="H37" s="102"/>
      <c r="I37" s="102"/>
      <c r="J37" s="102"/>
    </row>
    <row r="38" spans="1:10" ht="31.2" x14ac:dyDescent="0.3">
      <c r="A38" s="100"/>
      <c r="B38" s="102"/>
      <c r="C38" s="102"/>
      <c r="D38" s="102"/>
      <c r="E38" s="102"/>
      <c r="F38" s="100" t="s">
        <v>127</v>
      </c>
      <c r="G38" s="109"/>
      <c r="H38" s="102"/>
      <c r="I38" s="102"/>
      <c r="J38" s="102"/>
    </row>
    <row r="39" spans="1:10" s="108" customFormat="1" x14ac:dyDescent="0.3">
      <c r="A39" s="105" t="s">
        <v>128</v>
      </c>
      <c r="B39" s="106">
        <f>SUM(B31:B37)</f>
        <v>0</v>
      </c>
      <c r="C39" s="106">
        <f t="shared" ref="C39:D39" si="8">SUM(C31:C37)</f>
        <v>0</v>
      </c>
      <c r="D39" s="41">
        <f t="shared" si="8"/>
        <v>4952269</v>
      </c>
      <c r="E39" s="41">
        <f t="shared" ref="E39" si="9">SUM(E31:E37)</f>
        <v>4952269</v>
      </c>
      <c r="F39" s="105" t="s">
        <v>129</v>
      </c>
      <c r="G39" s="41">
        <f>SUM(G31:G34)</f>
        <v>104834716</v>
      </c>
      <c r="H39" s="41">
        <f>SUM(H31:H34)</f>
        <v>103615516</v>
      </c>
      <c r="I39" s="41">
        <f>SUM(I31:I34)</f>
        <v>108845255</v>
      </c>
      <c r="J39" s="41">
        <f>SUM(J31:J34)</f>
        <v>5229739</v>
      </c>
    </row>
    <row r="40" spans="1:10" s="108" customFormat="1" x14ac:dyDescent="0.3">
      <c r="A40" s="105" t="s">
        <v>130</v>
      </c>
      <c r="B40" s="106"/>
      <c r="C40" s="106"/>
      <c r="D40" s="106"/>
      <c r="E40" s="106"/>
      <c r="F40" s="105" t="s">
        <v>131</v>
      </c>
      <c r="G40" s="41">
        <f>B39-G39</f>
        <v>-104834716</v>
      </c>
      <c r="H40" s="41">
        <f>C39-H39</f>
        <v>-103615516</v>
      </c>
      <c r="I40" s="41">
        <f>D39-I39</f>
        <v>-103892986</v>
      </c>
      <c r="J40" s="41">
        <f>E39-J39</f>
        <v>-277470</v>
      </c>
    </row>
    <row r="41" spans="1:10" s="108" customFormat="1" ht="31.2" x14ac:dyDescent="0.3">
      <c r="A41" s="105" t="s">
        <v>132</v>
      </c>
      <c r="B41" s="106"/>
      <c r="C41" s="106"/>
      <c r="D41" s="106"/>
      <c r="E41" s="106"/>
      <c r="F41" s="105" t="s">
        <v>133</v>
      </c>
      <c r="G41" s="107">
        <f>SUM(G42:G43)</f>
        <v>0</v>
      </c>
      <c r="H41" s="106"/>
      <c r="I41" s="106"/>
      <c r="J41" s="106"/>
    </row>
    <row r="42" spans="1:10" x14ac:dyDescent="0.3">
      <c r="A42" s="100" t="s">
        <v>134</v>
      </c>
      <c r="B42" s="102">
        <v>0</v>
      </c>
      <c r="C42" s="102">
        <v>0</v>
      </c>
      <c r="D42" s="102">
        <v>0</v>
      </c>
      <c r="E42" s="102">
        <v>0</v>
      </c>
      <c r="F42" s="100" t="s">
        <v>135</v>
      </c>
      <c r="G42" s="109"/>
      <c r="H42" s="102"/>
      <c r="I42" s="102"/>
      <c r="J42" s="102"/>
    </row>
    <row r="43" spans="1:10" ht="31.2" x14ac:dyDescent="0.3">
      <c r="A43" s="105" t="s">
        <v>136</v>
      </c>
      <c r="B43" s="106">
        <f>SUM(B44:B45)</f>
        <v>0</v>
      </c>
      <c r="C43" s="106">
        <f t="shared" ref="C43:E43" si="10">SUM(C44:C45)</f>
        <v>0</v>
      </c>
      <c r="D43" s="106">
        <f t="shared" si="10"/>
        <v>0</v>
      </c>
      <c r="E43" s="106">
        <f t="shared" si="10"/>
        <v>0</v>
      </c>
      <c r="F43" s="100" t="s">
        <v>137</v>
      </c>
      <c r="G43" s="109"/>
      <c r="H43" s="102"/>
      <c r="I43" s="102"/>
      <c r="J43" s="102"/>
    </row>
    <row r="44" spans="1:10" x14ac:dyDescent="0.3">
      <c r="A44" s="100" t="s">
        <v>138</v>
      </c>
      <c r="B44" s="102"/>
      <c r="C44" s="102"/>
      <c r="D44" s="102"/>
      <c r="E44" s="102"/>
      <c r="F44" s="100" t="s">
        <v>225</v>
      </c>
      <c r="G44" s="109"/>
      <c r="H44" s="102"/>
      <c r="I44" s="102"/>
      <c r="J44" s="102"/>
    </row>
    <row r="45" spans="1:10" x14ac:dyDescent="0.3">
      <c r="A45" s="100" t="s">
        <v>139</v>
      </c>
      <c r="B45" s="102"/>
      <c r="C45" s="102"/>
      <c r="D45" s="102"/>
      <c r="E45" s="102"/>
      <c r="F45" s="100"/>
      <c r="G45" s="109"/>
      <c r="H45" s="102"/>
      <c r="I45" s="102"/>
      <c r="J45" s="102"/>
    </row>
    <row r="46" spans="1:10" s="108" customFormat="1" x14ac:dyDescent="0.3">
      <c r="A46" s="105" t="s">
        <v>140</v>
      </c>
      <c r="B46" s="106">
        <f>B39+B41+B43</f>
        <v>0</v>
      </c>
      <c r="C46" s="106">
        <f t="shared" ref="C46:D46" si="11">C39+C41+C43</f>
        <v>0</v>
      </c>
      <c r="D46" s="41">
        <f t="shared" si="11"/>
        <v>4952269</v>
      </c>
      <c r="E46" s="41">
        <f>E39+E41+E43</f>
        <v>4952269</v>
      </c>
      <c r="F46" s="105" t="s">
        <v>141</v>
      </c>
      <c r="G46" s="41">
        <f>G39+G41</f>
        <v>104834716</v>
      </c>
      <c r="H46" s="41">
        <f>H39+H41</f>
        <v>103615516</v>
      </c>
      <c r="I46" s="41">
        <f>I39+I41</f>
        <v>108845255</v>
      </c>
      <c r="J46" s="41">
        <f>J39+J41</f>
        <v>5229739</v>
      </c>
    </row>
    <row r="47" spans="1:10" x14ac:dyDescent="0.3">
      <c r="A47" s="111"/>
      <c r="B47" s="110"/>
      <c r="C47" s="110"/>
      <c r="D47" s="110"/>
      <c r="E47" s="110"/>
      <c r="F47" s="111"/>
      <c r="G47" s="110"/>
      <c r="H47" s="110"/>
      <c r="I47" s="110"/>
      <c r="J47" s="110"/>
    </row>
    <row r="48" spans="1:10" ht="15.75" customHeight="1" x14ac:dyDescent="0.3">
      <c r="A48" s="274" t="s">
        <v>376</v>
      </c>
      <c r="B48" s="274"/>
      <c r="C48" s="274"/>
      <c r="D48" s="274"/>
      <c r="E48" s="274"/>
      <c r="F48" s="274"/>
      <c r="G48" s="274"/>
      <c r="H48" s="274"/>
      <c r="I48" s="274"/>
      <c r="J48" s="274"/>
    </row>
    <row r="50" spans="1:10" s="96" customFormat="1" ht="31.2" x14ac:dyDescent="0.3">
      <c r="A50" s="105" t="s">
        <v>142</v>
      </c>
      <c r="B50" s="4" t="str">
        <f>B6</f>
        <v>2020. évi eredeti előirányzat</v>
      </c>
      <c r="C50" s="4" t="str">
        <f t="shared" ref="C50:E50" si="12">C6</f>
        <v>I. Módosítás</v>
      </c>
      <c r="D50" s="4" t="str">
        <f t="shared" si="12"/>
        <v>II. Módosítás</v>
      </c>
      <c r="E50" s="4" t="str">
        <f t="shared" si="12"/>
        <v>Eltérés</v>
      </c>
      <c r="F50" s="105" t="s">
        <v>143</v>
      </c>
      <c r="G50" s="4" t="str">
        <f>G6</f>
        <v>2020. évi eredeti előirányzat</v>
      </c>
      <c r="H50" s="4" t="str">
        <f>H6</f>
        <v>I. Módosítás</v>
      </c>
      <c r="I50" s="4" t="str">
        <f>I6</f>
        <v>II. Módosítás</v>
      </c>
      <c r="J50" s="4" t="str">
        <f>J6</f>
        <v>Eltérés</v>
      </c>
    </row>
    <row r="51" spans="1:10" x14ac:dyDescent="0.3">
      <c r="A51" s="100" t="s">
        <v>144</v>
      </c>
      <c r="B51" s="40">
        <f>B17</f>
        <v>62500043</v>
      </c>
      <c r="C51" s="40">
        <f>C17</f>
        <v>63927762</v>
      </c>
      <c r="D51" s="40">
        <f>D17</f>
        <v>65356732</v>
      </c>
      <c r="E51" s="40">
        <f>E17</f>
        <v>1428970</v>
      </c>
      <c r="F51" s="100" t="s">
        <v>145</v>
      </c>
      <c r="G51" s="40">
        <f>G17</f>
        <v>84111085</v>
      </c>
      <c r="H51" s="40">
        <f>H17</f>
        <v>87406866</v>
      </c>
      <c r="I51" s="40">
        <f>I17</f>
        <v>88558366</v>
      </c>
      <c r="J51" s="40">
        <f>J17</f>
        <v>1151500</v>
      </c>
    </row>
    <row r="52" spans="1:10" x14ac:dyDescent="0.3">
      <c r="A52" s="100" t="s">
        <v>146</v>
      </c>
      <c r="B52" s="40">
        <f>'2.sz.tábla'!B23</f>
        <v>0</v>
      </c>
      <c r="C52" s="40">
        <f>'2.sz.tábla'!C23</f>
        <v>0</v>
      </c>
      <c r="D52" s="40">
        <f>'2.sz.tábla'!D23</f>
        <v>4952269</v>
      </c>
      <c r="E52" s="40">
        <f>E39</f>
        <v>4952269</v>
      </c>
      <c r="F52" s="100" t="s">
        <v>147</v>
      </c>
      <c r="G52" s="40">
        <f>G39</f>
        <v>104834716</v>
      </c>
      <c r="H52" s="40">
        <f>H39</f>
        <v>103615516</v>
      </c>
      <c r="I52" s="40">
        <f>I39</f>
        <v>108845255</v>
      </c>
      <c r="J52" s="40">
        <f>J39</f>
        <v>5229739</v>
      </c>
    </row>
    <row r="53" spans="1:10" s="108" customFormat="1" x14ac:dyDescent="0.3">
      <c r="A53" s="105" t="s">
        <v>9</v>
      </c>
      <c r="B53" s="41">
        <f>SUM(B51:B52)</f>
        <v>62500043</v>
      </c>
      <c r="C53" s="41">
        <f>SUM(C51:C52)</f>
        <v>63927762</v>
      </c>
      <c r="D53" s="41">
        <f>SUM(D51:D52)</f>
        <v>70309001</v>
      </c>
      <c r="E53" s="41">
        <f>SUM(E51:E52)</f>
        <v>6381239</v>
      </c>
      <c r="F53" s="105" t="s">
        <v>21</v>
      </c>
      <c r="G53" s="41">
        <f>SUM(G51:G52)</f>
        <v>188945801</v>
      </c>
      <c r="H53" s="41">
        <f>SUM(H51:H52)</f>
        <v>191022382</v>
      </c>
      <c r="I53" s="41">
        <f>SUM(I51:I52)</f>
        <v>197403621</v>
      </c>
      <c r="J53" s="41">
        <f>SUM(J51:J52)</f>
        <v>6381239</v>
      </c>
    </row>
    <row r="54" spans="1:10" s="108" customFormat="1" x14ac:dyDescent="0.3">
      <c r="A54" s="105" t="s">
        <v>148</v>
      </c>
      <c r="B54" s="107"/>
      <c r="C54" s="41"/>
      <c r="D54" s="41"/>
      <c r="E54" s="41"/>
      <c r="F54" s="105" t="s">
        <v>149</v>
      </c>
      <c r="G54" s="41">
        <f>G53-B53</f>
        <v>126445758</v>
      </c>
      <c r="H54" s="41">
        <f>H53-C53</f>
        <v>127094620</v>
      </c>
      <c r="I54" s="41">
        <f>I53-D53</f>
        <v>127094620</v>
      </c>
      <c r="J54" s="41">
        <f>J53-E53</f>
        <v>0</v>
      </c>
    </row>
    <row r="55" spans="1:10" s="108" customFormat="1" ht="31.2" x14ac:dyDescent="0.3">
      <c r="A55" s="105" t="s">
        <v>150</v>
      </c>
      <c r="B55" s="41">
        <f>SUM(B56:B57)</f>
        <v>127376651</v>
      </c>
      <c r="C55" s="41">
        <f>SUM(C56:C57)</f>
        <v>128025513</v>
      </c>
      <c r="D55" s="41">
        <f>SUM(D56:D57)</f>
        <v>128025513</v>
      </c>
      <c r="E55" s="41">
        <f>SUM(E56:E57)</f>
        <v>0</v>
      </c>
      <c r="F55" s="105" t="s">
        <v>151</v>
      </c>
      <c r="G55" s="41">
        <f>SUM(G56:G57)</f>
        <v>2084358</v>
      </c>
      <c r="H55" s="41">
        <f>SUM(H56:H57)</f>
        <v>2084358</v>
      </c>
      <c r="I55" s="41">
        <f>SUM(I56:I57)</f>
        <v>2084358</v>
      </c>
      <c r="J55" s="41">
        <f>SUM(J56:J57)</f>
        <v>0</v>
      </c>
    </row>
    <row r="56" spans="1:10" ht="31.2" x14ac:dyDescent="0.3">
      <c r="A56" s="100" t="s">
        <v>108</v>
      </c>
      <c r="B56" s="40">
        <f>'2.sz.tábla'!B80</f>
        <v>26000000</v>
      </c>
      <c r="C56" s="40">
        <f>'2.sz.tábla'!C80</f>
        <v>26648862</v>
      </c>
      <c r="D56" s="40">
        <f>'2.sz.tábla'!D80</f>
        <v>26648862</v>
      </c>
      <c r="E56" s="40">
        <f>'2.sz.tábla'!E80</f>
        <v>0</v>
      </c>
      <c r="F56" s="100" t="s">
        <v>152</v>
      </c>
      <c r="G56" s="40">
        <f>G19</f>
        <v>2084358</v>
      </c>
      <c r="H56" s="40">
        <f>H19</f>
        <v>2084358</v>
      </c>
      <c r="I56" s="40">
        <f>I19</f>
        <v>2084358</v>
      </c>
      <c r="J56" s="40">
        <f>J19</f>
        <v>0</v>
      </c>
    </row>
    <row r="57" spans="1:10" ht="31.2" x14ac:dyDescent="0.3">
      <c r="A57" s="100" t="s">
        <v>132</v>
      </c>
      <c r="B57" s="40">
        <f>'2.sz.tábla'!B81</f>
        <v>101376651</v>
      </c>
      <c r="C57" s="40">
        <f>'2.sz.tábla'!C81</f>
        <v>101376651</v>
      </c>
      <c r="D57" s="40">
        <f>'2.sz.tábla'!D81</f>
        <v>101376651</v>
      </c>
      <c r="E57" s="40">
        <f>'2.sz.tábla'!E81</f>
        <v>0</v>
      </c>
      <c r="F57" s="100" t="s">
        <v>153</v>
      </c>
      <c r="G57" s="40">
        <f>G41</f>
        <v>0</v>
      </c>
      <c r="H57" s="40">
        <v>0</v>
      </c>
      <c r="I57" s="40">
        <v>0</v>
      </c>
      <c r="J57" s="40">
        <v>0</v>
      </c>
    </row>
    <row r="58" spans="1:10" s="108" customFormat="1" x14ac:dyDescent="0.3">
      <c r="A58" s="105" t="s">
        <v>154</v>
      </c>
      <c r="B58" s="41">
        <f>SUM(B59:B60)</f>
        <v>1153465</v>
      </c>
      <c r="C58" s="41">
        <f>SUM(C59:C60)</f>
        <v>1153465</v>
      </c>
      <c r="D58" s="41">
        <f>SUM(D59:D60)</f>
        <v>1153465</v>
      </c>
      <c r="E58" s="41">
        <f>SUM(E59:E60)</f>
        <v>0</v>
      </c>
      <c r="F58" s="105"/>
      <c r="G58" s="105"/>
      <c r="H58" s="105"/>
      <c r="I58" s="105"/>
      <c r="J58" s="105"/>
    </row>
    <row r="59" spans="1:10" ht="31.2" x14ac:dyDescent="0.3">
      <c r="A59" s="100" t="s">
        <v>111</v>
      </c>
      <c r="B59" s="40">
        <f>B21</f>
        <v>1153465</v>
      </c>
      <c r="C59" s="40">
        <f>C21</f>
        <v>1153465</v>
      </c>
      <c r="D59" s="40">
        <f>D21</f>
        <v>1153465</v>
      </c>
      <c r="E59" s="40">
        <f>E21</f>
        <v>0</v>
      </c>
      <c r="F59" s="100"/>
      <c r="G59" s="102"/>
      <c r="H59" s="102"/>
      <c r="I59" s="102"/>
      <c r="J59" s="102"/>
    </row>
    <row r="60" spans="1:10" ht="31.2" x14ac:dyDescent="0.3">
      <c r="A60" s="100" t="s">
        <v>136</v>
      </c>
      <c r="B60" s="40">
        <f>B43</f>
        <v>0</v>
      </c>
      <c r="C60" s="40">
        <f>C43</f>
        <v>0</v>
      </c>
      <c r="D60" s="40">
        <f>D43</f>
        <v>0</v>
      </c>
      <c r="E60" s="40">
        <f>E43</f>
        <v>0</v>
      </c>
      <c r="F60" s="105"/>
      <c r="G60" s="106"/>
      <c r="H60" s="106"/>
      <c r="I60" s="106"/>
      <c r="J60" s="106"/>
    </row>
    <row r="61" spans="1:10" s="108" customFormat="1" x14ac:dyDescent="0.3">
      <c r="A61" s="105" t="s">
        <v>71</v>
      </c>
      <c r="B61" s="41">
        <f>B53+B55+B58</f>
        <v>191030159</v>
      </c>
      <c r="C61" s="41">
        <f>C53+C55+C58</f>
        <v>193106740</v>
      </c>
      <c r="D61" s="41">
        <f>D53+D55+D58</f>
        <v>199487979</v>
      </c>
      <c r="E61" s="41">
        <f>E53+E55+E58</f>
        <v>6381239</v>
      </c>
      <c r="F61" s="105" t="s">
        <v>155</v>
      </c>
      <c r="G61" s="41">
        <f>G53+G55</f>
        <v>191030159</v>
      </c>
      <c r="H61" s="41">
        <f>H53+H55</f>
        <v>193106740</v>
      </c>
      <c r="I61" s="41">
        <f>I53+I55</f>
        <v>199487979</v>
      </c>
      <c r="J61" s="41">
        <f>J53+J55</f>
        <v>6381239</v>
      </c>
    </row>
    <row r="62" spans="1:10" x14ac:dyDescent="0.3">
      <c r="A62" s="96" t="s">
        <v>156</v>
      </c>
    </row>
  </sheetData>
  <sheetProtection selectLockedCells="1" selectUnlockedCells="1"/>
  <mergeCells count="3">
    <mergeCell ref="A28:G28"/>
    <mergeCell ref="A4:J4"/>
    <mergeCell ref="A48:J48"/>
  </mergeCells>
  <phoneticPr fontId="19" type="noConversion"/>
  <pageMargins left="0.74803149606299213" right="0.74803149606299213" top="0.98425196850393704" bottom="0.98425196850393704" header="0.51181102362204722" footer="0.51181102362204722"/>
  <pageSetup paperSize="9" scale="51" firstPageNumber="0" orientation="landscape" r:id="rId1"/>
  <headerFooter alignWithMargins="0">
    <oddHeader>&amp;L&amp;"Times New Roman,Normál"&amp;12Pécsely Község Önkormányzata&amp;C&amp;"Times New Roman,Normál"&amp;12 6. melléklet
Az önkormányzat 2020. évi költségvetéséről szóló 11/2020. (IX. 28.) önkormányzati rendelethez</oddHeader>
  </headerFooter>
  <rowBreaks count="2" manualBreakCount="2">
    <brk id="26" max="7" man="1"/>
    <brk id="6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5"/>
  </sheetPr>
  <dimension ref="A2:K91"/>
  <sheetViews>
    <sheetView view="pageLayout" zoomScaleNormal="100" zoomScaleSheetLayoutView="89" workbookViewId="0">
      <selection activeCell="A4" sqref="A4:J4"/>
    </sheetView>
  </sheetViews>
  <sheetFormatPr defaultColWidth="9.109375" defaultRowHeight="15.6" x14ac:dyDescent="0.3"/>
  <cols>
    <col min="1" max="1" width="45.6640625" style="113" customWidth="1"/>
    <col min="2" max="2" width="13.88671875" style="114" customWidth="1"/>
    <col min="3" max="3" width="14.5546875" style="114" customWidth="1"/>
    <col min="4" max="4" width="15.44140625" style="114" customWidth="1"/>
    <col min="5" max="5" width="13.88671875" style="114" customWidth="1"/>
    <col min="6" max="6" width="45.88671875" style="114" customWidth="1"/>
    <col min="7" max="7" width="13.6640625" style="114" customWidth="1"/>
    <col min="8" max="9" width="16" style="114" customWidth="1"/>
    <col min="10" max="10" width="13.6640625" style="114" customWidth="1"/>
    <col min="11" max="16384" width="9.109375" style="114"/>
  </cols>
  <sheetData>
    <row r="2" spans="1:10" x14ac:dyDescent="0.3">
      <c r="F2" s="115"/>
    </row>
    <row r="4" spans="1:10" ht="15.75" customHeight="1" x14ac:dyDescent="0.3">
      <c r="A4" s="276" t="s">
        <v>365</v>
      </c>
      <c r="B4" s="276"/>
      <c r="C4" s="276"/>
      <c r="D4" s="276"/>
      <c r="E4" s="276"/>
      <c r="F4" s="276"/>
      <c r="G4" s="276"/>
      <c r="H4" s="276"/>
      <c r="I4" s="276"/>
      <c r="J4" s="276"/>
    </row>
    <row r="6" spans="1:10" s="113" customFormat="1" ht="46.8" x14ac:dyDescent="0.3">
      <c r="A6" s="141" t="s">
        <v>97</v>
      </c>
      <c r="B6" s="4" t="str">
        <f>'1.sz.tábla'!B6</f>
        <v>2020. évi eredeti előirányzat</v>
      </c>
      <c r="C6" s="4" t="str">
        <f>'1.sz.tábla'!C6</f>
        <v>I. Módosítás</v>
      </c>
      <c r="D6" s="4" t="str">
        <f>'1.sz.tábla'!D6</f>
        <v>II. Módosítás</v>
      </c>
      <c r="E6" s="4" t="str">
        <f>'1.sz.tábla'!E6</f>
        <v>Eltérés</v>
      </c>
      <c r="F6" s="141" t="s">
        <v>98</v>
      </c>
      <c r="G6" s="4" t="str">
        <f>'1.sz.tábla'!B6</f>
        <v>2020. évi eredeti előirányzat</v>
      </c>
      <c r="H6" s="4" t="str">
        <f>'1.sz.tábla'!C6</f>
        <v>I. Módosítás</v>
      </c>
      <c r="I6" s="4" t="str">
        <f>'1.sz.tábla'!D6</f>
        <v>II. Módosítás</v>
      </c>
      <c r="J6" s="4" t="str">
        <f>'1.sz.tábla'!E6</f>
        <v>Eltérés</v>
      </c>
    </row>
    <row r="7" spans="1:10" s="113" customFormat="1" x14ac:dyDescent="0.3">
      <c r="A7" s="117" t="s">
        <v>157</v>
      </c>
      <c r="B7" s="154"/>
      <c r="C7" s="155"/>
      <c r="D7" s="155"/>
      <c r="E7" s="155"/>
      <c r="F7" s="138" t="s">
        <v>14</v>
      </c>
      <c r="G7" s="157"/>
      <c r="H7" s="119"/>
      <c r="I7" s="119"/>
      <c r="J7" s="119"/>
    </row>
    <row r="8" spans="1:10" ht="31.2" x14ac:dyDescent="0.3">
      <c r="A8" s="152" t="s">
        <v>158</v>
      </c>
      <c r="B8" s="148">
        <f>'6. sz. tábla '!B7</f>
        <v>38197043</v>
      </c>
      <c r="C8" s="148">
        <f>'6. sz. tábla '!C7</f>
        <v>37804762</v>
      </c>
      <c r="D8" s="148">
        <f>'6. sz. tábla '!D7</f>
        <v>39233732</v>
      </c>
      <c r="E8" s="148">
        <f>'6. sz. tábla '!E7</f>
        <v>1428970</v>
      </c>
      <c r="F8" s="147" t="s">
        <v>87</v>
      </c>
      <c r="G8" s="148">
        <f>'6. sz. tábla '!G7</f>
        <v>24740450</v>
      </c>
      <c r="H8" s="148">
        <f>'6. sz. tábla '!H7</f>
        <v>24916310</v>
      </c>
      <c r="I8" s="148">
        <f>'6. sz. tábla '!I7</f>
        <v>24916310</v>
      </c>
      <c r="J8" s="148">
        <f>'6. sz. tábla '!J7</f>
        <v>0</v>
      </c>
    </row>
    <row r="9" spans="1:10" ht="17.25" customHeight="1" x14ac:dyDescent="0.3">
      <c r="A9" s="147" t="s">
        <v>100</v>
      </c>
      <c r="B9" s="40">
        <f>'6. sz. tábla '!B8</f>
        <v>19900000</v>
      </c>
      <c r="C9" s="40">
        <f>'6. sz. tábla '!C8</f>
        <v>18100000</v>
      </c>
      <c r="D9" s="40">
        <f>'6. sz. tábla '!D8</f>
        <v>18100000</v>
      </c>
      <c r="E9" s="40">
        <f>'6. sz. tábla '!E8</f>
        <v>0</v>
      </c>
      <c r="F9" s="147" t="s">
        <v>84</v>
      </c>
      <c r="G9" s="148">
        <f>'6. sz. tábla '!G8</f>
        <v>4103665</v>
      </c>
      <c r="H9" s="148">
        <f>'6. sz. tábla '!H8</f>
        <v>4134441</v>
      </c>
      <c r="I9" s="148">
        <f>'6. sz. tábla '!I8</f>
        <v>4134441</v>
      </c>
      <c r="J9" s="148">
        <f>'6. sz. tábla '!J8</f>
        <v>0</v>
      </c>
    </row>
    <row r="10" spans="1:10" x14ac:dyDescent="0.3">
      <c r="A10" s="147" t="s">
        <v>101</v>
      </c>
      <c r="B10" s="148">
        <f>'6. sz. tábla '!B9-720000</f>
        <v>3683000</v>
      </c>
      <c r="C10" s="148">
        <f>'6. sz. tábla '!C9-720000</f>
        <v>7303000</v>
      </c>
      <c r="D10" s="148">
        <f>'6. sz. tábla '!D9-720000</f>
        <v>7303000</v>
      </c>
      <c r="E10" s="148">
        <f>'6. sz. tábla '!E9</f>
        <v>0</v>
      </c>
      <c r="F10" s="147" t="s">
        <v>85</v>
      </c>
      <c r="G10" s="148">
        <f>'6. sz. tábla '!G9</f>
        <v>34641570</v>
      </c>
      <c r="H10" s="148">
        <f>'6. sz. tábla '!H9</f>
        <v>34641570</v>
      </c>
      <c r="I10" s="148">
        <f>'6. sz. tábla '!I9</f>
        <v>34641570</v>
      </c>
      <c r="J10" s="148">
        <f>'6. sz. tábla '!J9</f>
        <v>0</v>
      </c>
    </row>
    <row r="11" spans="1:10" ht="31.2" x14ac:dyDescent="0.3">
      <c r="A11" s="99" t="s">
        <v>103</v>
      </c>
      <c r="B11" s="148">
        <f>'6. sz. tábla '!B10</f>
        <v>0</v>
      </c>
      <c r="C11" s="148">
        <f>'6. sz. tábla '!C10</f>
        <v>0</v>
      </c>
      <c r="D11" s="148">
        <f>'6. sz. tábla '!D10</f>
        <v>0</v>
      </c>
      <c r="E11" s="148">
        <f>'6. sz. tábla '!E10</f>
        <v>0</v>
      </c>
      <c r="F11" s="147" t="s">
        <v>88</v>
      </c>
      <c r="G11" s="148">
        <f>'6. sz. tábla '!G10</f>
        <v>2073000</v>
      </c>
      <c r="H11" s="148">
        <f>'6. sz. tábla '!H10</f>
        <v>2073000</v>
      </c>
      <c r="I11" s="148">
        <f>'6. sz. tábla '!I10</f>
        <v>2302000</v>
      </c>
      <c r="J11" s="148">
        <f>'6. sz. tábla '!J10</f>
        <v>229000</v>
      </c>
    </row>
    <row r="12" spans="1:10" x14ac:dyDescent="0.3">
      <c r="A12" s="147"/>
      <c r="B12" s="148"/>
      <c r="C12" s="148"/>
      <c r="D12" s="148"/>
      <c r="E12" s="148"/>
      <c r="F12" s="147" t="s">
        <v>86</v>
      </c>
      <c r="G12" s="148"/>
      <c r="H12" s="148"/>
      <c r="I12" s="148"/>
      <c r="J12" s="148"/>
    </row>
    <row r="13" spans="1:10" x14ac:dyDescent="0.3">
      <c r="A13" s="147"/>
      <c r="B13" s="148"/>
      <c r="C13" s="148"/>
      <c r="D13" s="148"/>
      <c r="E13" s="148"/>
      <c r="F13" s="100" t="s">
        <v>221</v>
      </c>
      <c r="G13" s="148">
        <f>'6. sz. tábla '!G12</f>
        <v>0</v>
      </c>
      <c r="H13" s="148">
        <f>'6. sz. tábla '!H12</f>
        <v>36000</v>
      </c>
      <c r="I13" s="148">
        <f>'6. sz. tábla '!I12</f>
        <v>36000</v>
      </c>
      <c r="J13" s="148">
        <f>'6. sz. tábla '!J12</f>
        <v>0</v>
      </c>
    </row>
    <row r="14" spans="1:10" ht="31.2" x14ac:dyDescent="0.3">
      <c r="A14" s="147"/>
      <c r="B14" s="148"/>
      <c r="C14" s="148"/>
      <c r="D14" s="148"/>
      <c r="E14" s="148"/>
      <c r="F14" s="100" t="s">
        <v>222</v>
      </c>
      <c r="G14" s="148">
        <f>'4. sz. tábla'!B5</f>
        <v>14738350</v>
      </c>
      <c r="H14" s="148">
        <f>'4. sz. tábla'!C5</f>
        <v>14748929</v>
      </c>
      <c r="I14" s="148">
        <f>'4. sz. tábla'!D5</f>
        <v>11960197</v>
      </c>
      <c r="J14" s="148">
        <f>'4. sz. tábla'!E5</f>
        <v>-2788732</v>
      </c>
    </row>
    <row r="15" spans="1:10" ht="31.2" x14ac:dyDescent="0.3">
      <c r="A15" s="152"/>
      <c r="B15" s="153"/>
      <c r="C15" s="153"/>
      <c r="D15" s="153"/>
      <c r="E15" s="153"/>
      <c r="F15" s="104" t="s">
        <v>223</v>
      </c>
      <c r="G15" s="148">
        <v>0</v>
      </c>
      <c r="H15" s="148">
        <v>0</v>
      </c>
      <c r="I15" s="148">
        <v>0</v>
      </c>
      <c r="J15" s="148">
        <v>0</v>
      </c>
    </row>
    <row r="16" spans="1:10" ht="31.2" x14ac:dyDescent="0.3">
      <c r="A16" s="99"/>
      <c r="B16" s="148"/>
      <c r="C16" s="148"/>
      <c r="D16" s="148"/>
      <c r="E16" s="148"/>
      <c r="F16" s="100" t="s">
        <v>224</v>
      </c>
      <c r="G16" s="148">
        <f>'6. sz. tábla '!G15</f>
        <v>0</v>
      </c>
      <c r="H16" s="148">
        <f>'6. sz. tábla '!H15</f>
        <v>0</v>
      </c>
      <c r="I16" s="148">
        <f>'6. sz. tábla '!I15</f>
        <v>0</v>
      </c>
      <c r="J16" s="148">
        <f>'6. sz. tábla '!J15</f>
        <v>0</v>
      </c>
    </row>
    <row r="17" spans="1:10" x14ac:dyDescent="0.3">
      <c r="A17" s="147"/>
      <c r="B17" s="148"/>
      <c r="C17" s="148"/>
      <c r="D17" s="148"/>
      <c r="E17" s="148"/>
      <c r="F17" s="100" t="s">
        <v>217</v>
      </c>
      <c r="G17" s="148">
        <f>'6. sz. tábla '!G16</f>
        <v>3514050</v>
      </c>
      <c r="H17" s="148">
        <f>'6. sz. tábla '!H16</f>
        <v>6556616</v>
      </c>
      <c r="I17" s="148">
        <f>'6. sz. tábla '!I16</f>
        <v>10267848</v>
      </c>
      <c r="J17" s="148">
        <f>'6. sz. tábla '!J16</f>
        <v>3711232</v>
      </c>
    </row>
    <row r="18" spans="1:10" s="129" customFormat="1" ht="31.2" x14ac:dyDescent="0.3">
      <c r="A18" s="141" t="s">
        <v>159</v>
      </c>
      <c r="B18" s="142">
        <f>SUM(B8:B17)</f>
        <v>61780043</v>
      </c>
      <c r="C18" s="142">
        <f>SUM(C8:C17)</f>
        <v>63207762</v>
      </c>
      <c r="D18" s="142">
        <f>SUM(D8:D17)</f>
        <v>64636732</v>
      </c>
      <c r="E18" s="142">
        <f>SUM(E8:E17)</f>
        <v>1428970</v>
      </c>
      <c r="F18" s="141" t="s">
        <v>160</v>
      </c>
      <c r="G18" s="142">
        <f>SUM(G8:G17)</f>
        <v>83811085</v>
      </c>
      <c r="H18" s="142">
        <f>SUM(H8:H17)</f>
        <v>87106866</v>
      </c>
      <c r="I18" s="142">
        <f>SUM(I8:I17)</f>
        <v>88258366</v>
      </c>
      <c r="J18" s="142">
        <f>SUM(J8:J17)</f>
        <v>1151500</v>
      </c>
    </row>
    <row r="19" spans="1:10" x14ac:dyDescent="0.3">
      <c r="A19" s="149" t="s">
        <v>161</v>
      </c>
      <c r="B19" s="148">
        <f>'1.sz.tábla'!B18</f>
        <v>128530116</v>
      </c>
      <c r="C19" s="148">
        <f>'1.sz.tábla'!C18</f>
        <v>129178978</v>
      </c>
      <c r="D19" s="148">
        <f>'1.sz.tábla'!D18</f>
        <v>129178978</v>
      </c>
      <c r="E19" s="148">
        <f>'1.sz.tábla'!E18</f>
        <v>0</v>
      </c>
      <c r="F19" s="149" t="s">
        <v>162</v>
      </c>
      <c r="G19" s="148">
        <f>'1.sz.tábla'!B38</f>
        <v>2084358</v>
      </c>
      <c r="H19" s="148">
        <f>'1.sz.tábla'!C38</f>
        <v>2084358</v>
      </c>
      <c r="I19" s="148">
        <f>'1.sz.tábla'!D38</f>
        <v>2084358</v>
      </c>
      <c r="J19" s="148">
        <f>'1.sz.tábla'!E38</f>
        <v>0</v>
      </c>
    </row>
    <row r="20" spans="1:10" ht="31.2" x14ac:dyDescent="0.3">
      <c r="A20" s="141" t="s">
        <v>163</v>
      </c>
      <c r="B20" s="142">
        <f>B18+B19</f>
        <v>190310159</v>
      </c>
      <c r="C20" s="142">
        <f>C18+C19</f>
        <v>192386740</v>
      </c>
      <c r="D20" s="142">
        <f>D18+D19</f>
        <v>193815710</v>
      </c>
      <c r="E20" s="142">
        <f>E18+E19</f>
        <v>1428970</v>
      </c>
      <c r="F20" s="141" t="s">
        <v>164</v>
      </c>
      <c r="G20" s="142">
        <f>G18+G19</f>
        <v>85895443</v>
      </c>
      <c r="H20" s="142">
        <f>H18+H19</f>
        <v>89191224</v>
      </c>
      <c r="I20" s="142">
        <f>I18+I19</f>
        <v>90342724</v>
      </c>
      <c r="J20" s="142">
        <f>J18+J19</f>
        <v>1151500</v>
      </c>
    </row>
    <row r="21" spans="1:10" x14ac:dyDescent="0.3">
      <c r="A21" s="117" t="s">
        <v>165</v>
      </c>
      <c r="B21" s="131"/>
      <c r="C21" s="131"/>
      <c r="D21" s="131"/>
      <c r="E21" s="131"/>
      <c r="F21" s="131" t="s">
        <v>16</v>
      </c>
      <c r="G21" s="133"/>
      <c r="H21" s="133"/>
      <c r="I21" s="133"/>
      <c r="J21" s="133"/>
    </row>
    <row r="22" spans="1:10" ht="31.2" x14ac:dyDescent="0.3">
      <c r="A22" s="99" t="s">
        <v>118</v>
      </c>
      <c r="B22" s="148">
        <f>'6. sz. tábla '!B31</f>
        <v>0</v>
      </c>
      <c r="C22" s="148">
        <f>'6. sz. tábla '!C31</f>
        <v>0</v>
      </c>
      <c r="D22" s="148">
        <f>'6. sz. tábla '!D31</f>
        <v>4952269</v>
      </c>
      <c r="E22" s="148">
        <f>'6. sz. tábla '!E31</f>
        <v>4952269</v>
      </c>
      <c r="F22" s="147" t="s">
        <v>119</v>
      </c>
      <c r="G22" s="148">
        <f>'6. sz. tábla '!G31</f>
        <v>11285651</v>
      </c>
      <c r="H22" s="148">
        <f>'6. sz. tábla '!H31</f>
        <v>10066451</v>
      </c>
      <c r="I22" s="148">
        <f>'6. sz. tábla '!I31</f>
        <v>15296190</v>
      </c>
      <c r="J22" s="148">
        <f>'6. sz. tábla '!J31</f>
        <v>5229739</v>
      </c>
    </row>
    <row r="23" spans="1:10" x14ac:dyDescent="0.3">
      <c r="A23" s="100" t="s">
        <v>166</v>
      </c>
      <c r="B23" s="148">
        <f>'6. sz. tábla '!B32</f>
        <v>0</v>
      </c>
      <c r="C23" s="148">
        <f>'6. sz. tábla '!C32</f>
        <v>0</v>
      </c>
      <c r="D23" s="148">
        <f>'6. sz. tábla '!D32</f>
        <v>0</v>
      </c>
      <c r="E23" s="148">
        <f>'6. sz. tábla '!E32</f>
        <v>0</v>
      </c>
      <c r="F23" s="147" t="s">
        <v>121</v>
      </c>
      <c r="G23" s="148"/>
      <c r="H23" s="148"/>
      <c r="I23" s="148"/>
      <c r="J23" s="148"/>
    </row>
    <row r="24" spans="1:10" ht="31.2" x14ac:dyDescent="0.3">
      <c r="A24" s="100" t="s">
        <v>167</v>
      </c>
      <c r="B24" s="148">
        <f>'6. sz. tábla '!B33</f>
        <v>0</v>
      </c>
      <c r="C24" s="148">
        <f>'6. sz. tábla '!C33</f>
        <v>0</v>
      </c>
      <c r="D24" s="148">
        <f>'6. sz. tábla '!D33</f>
        <v>0</v>
      </c>
      <c r="E24" s="148">
        <f>'6. sz. tábla '!E33</f>
        <v>0</v>
      </c>
      <c r="F24" s="147" t="s">
        <v>123</v>
      </c>
      <c r="G24" s="148">
        <f>'6. sz. tábla '!G33</f>
        <v>93491000</v>
      </c>
      <c r="H24" s="148">
        <f>'6. sz. tábla '!H33</f>
        <v>93491000</v>
      </c>
      <c r="I24" s="148">
        <f>'6. sz. tábla '!I33</f>
        <v>93491000</v>
      </c>
      <c r="J24" s="148">
        <f>'6. sz. tábla '!J33</f>
        <v>0</v>
      </c>
    </row>
    <row r="25" spans="1:10" x14ac:dyDescent="0.3">
      <c r="A25" s="147"/>
      <c r="B25" s="148"/>
      <c r="C25" s="148"/>
      <c r="D25" s="148"/>
      <c r="E25" s="148"/>
      <c r="F25" s="147" t="s">
        <v>168</v>
      </c>
      <c r="G25" s="148"/>
      <c r="H25" s="148"/>
      <c r="I25" s="148"/>
      <c r="J25" s="148"/>
    </row>
    <row r="26" spans="1:10" ht="31.2" x14ac:dyDescent="0.3">
      <c r="A26" s="147"/>
      <c r="B26" s="148"/>
      <c r="C26" s="148"/>
      <c r="D26" s="148"/>
      <c r="E26" s="148"/>
      <c r="F26" s="147" t="s">
        <v>169</v>
      </c>
      <c r="G26" s="148"/>
      <c r="H26" s="148"/>
      <c r="I26" s="148"/>
      <c r="J26" s="148"/>
    </row>
    <row r="27" spans="1:10" ht="31.2" x14ac:dyDescent="0.3">
      <c r="A27" s="147"/>
      <c r="B27" s="148"/>
      <c r="C27" s="148"/>
      <c r="D27" s="148"/>
      <c r="E27" s="148"/>
      <c r="F27" s="150" t="s">
        <v>170</v>
      </c>
      <c r="G27" s="148"/>
      <c r="H27" s="148"/>
      <c r="I27" s="148"/>
      <c r="J27" s="148"/>
    </row>
    <row r="28" spans="1:10" ht="31.2" x14ac:dyDescent="0.3">
      <c r="A28" s="149"/>
      <c r="B28" s="148"/>
      <c r="C28" s="148"/>
      <c r="D28" s="148"/>
      <c r="E28" s="148"/>
      <c r="F28" s="147" t="s">
        <v>171</v>
      </c>
      <c r="G28" s="148"/>
      <c r="H28" s="148"/>
      <c r="I28" s="148"/>
      <c r="J28" s="148"/>
    </row>
    <row r="29" spans="1:10" s="129" customFormat="1" ht="31.2" x14ac:dyDescent="0.3">
      <c r="A29" s="141" t="s">
        <v>172</v>
      </c>
      <c r="B29" s="142">
        <f>SUM(B22:B28)</f>
        <v>0</v>
      </c>
      <c r="C29" s="142">
        <f t="shared" ref="C29:D29" si="0">SUM(C22:C28)</f>
        <v>0</v>
      </c>
      <c r="D29" s="142">
        <f t="shared" si="0"/>
        <v>4952269</v>
      </c>
      <c r="E29" s="142">
        <f>SUM(E22:E28)</f>
        <v>4952269</v>
      </c>
      <c r="F29" s="141" t="s">
        <v>160</v>
      </c>
      <c r="G29" s="142">
        <f>SUM(G22:G28)</f>
        <v>104776651</v>
      </c>
      <c r="H29" s="142">
        <f>SUM(H22:H28)</f>
        <v>103557451</v>
      </c>
      <c r="I29" s="142">
        <f>SUM(I22:I28)</f>
        <v>108787190</v>
      </c>
      <c r="J29" s="142">
        <f>SUM(J22:J28)</f>
        <v>5229739</v>
      </c>
    </row>
    <row r="30" spans="1:10" ht="15" customHeight="1" x14ac:dyDescent="0.3">
      <c r="A30" s="149" t="s">
        <v>161</v>
      </c>
      <c r="B30" s="148"/>
      <c r="C30" s="148"/>
      <c r="D30" s="148"/>
      <c r="E30" s="148"/>
      <c r="F30" s="149" t="s">
        <v>162</v>
      </c>
      <c r="G30" s="148"/>
      <c r="H30" s="148"/>
      <c r="I30" s="148"/>
      <c r="J30" s="148"/>
    </row>
    <row r="31" spans="1:10" ht="46.8" x14ac:dyDescent="0.3">
      <c r="A31" s="141" t="s">
        <v>173</v>
      </c>
      <c r="B31" s="142">
        <f>B29+B30</f>
        <v>0</v>
      </c>
      <c r="C31" s="142">
        <f t="shared" ref="C31:D31" si="1">C29+C30</f>
        <v>0</v>
      </c>
      <c r="D31" s="142">
        <f t="shared" si="1"/>
        <v>4952269</v>
      </c>
      <c r="E31" s="142">
        <f>E29+E30</f>
        <v>4952269</v>
      </c>
      <c r="F31" s="141" t="s">
        <v>174</v>
      </c>
      <c r="G31" s="142">
        <f>G29+G30</f>
        <v>104776651</v>
      </c>
      <c r="H31" s="142">
        <f>H29+H30</f>
        <v>103557451</v>
      </c>
      <c r="I31" s="142">
        <f>I29+I30</f>
        <v>108787190</v>
      </c>
      <c r="J31" s="142">
        <f>J29+J30</f>
        <v>5229739</v>
      </c>
    </row>
    <row r="32" spans="1:10" x14ac:dyDescent="0.3">
      <c r="B32" s="137">
        <f>B31+B20</f>
        <v>190310159</v>
      </c>
      <c r="C32" s="137">
        <f>C31+C20</f>
        <v>192386740</v>
      </c>
      <c r="D32" s="137">
        <f>D31+D20</f>
        <v>198767979</v>
      </c>
      <c r="E32" s="137">
        <f>E31+E20</f>
        <v>6381239</v>
      </c>
      <c r="G32" s="137">
        <f>G31+G20</f>
        <v>190672094</v>
      </c>
      <c r="H32" s="137">
        <f>H31+H20</f>
        <v>192748675</v>
      </c>
      <c r="I32" s="137">
        <f>I31+I20</f>
        <v>199129914</v>
      </c>
      <c r="J32" s="137">
        <f>J31+J20</f>
        <v>6381239</v>
      </c>
    </row>
    <row r="33" spans="1:10" ht="15.75" customHeight="1" x14ac:dyDescent="0.3">
      <c r="A33" s="276" t="s">
        <v>366</v>
      </c>
      <c r="B33" s="276"/>
      <c r="C33" s="276"/>
      <c r="D33" s="276"/>
      <c r="E33" s="276"/>
      <c r="F33" s="276"/>
      <c r="G33" s="276"/>
      <c r="H33" s="276"/>
      <c r="I33" s="276"/>
      <c r="J33" s="276"/>
    </row>
    <row r="35" spans="1:10" s="113" customFormat="1" ht="46.8" x14ac:dyDescent="0.3">
      <c r="A35" s="141" t="s">
        <v>97</v>
      </c>
      <c r="B35" s="4" t="str">
        <f>B6</f>
        <v>2020. évi eredeti előirányzat</v>
      </c>
      <c r="C35" s="4" t="str">
        <f t="shared" ref="C35:E35" si="2">C6</f>
        <v>I. Módosítás</v>
      </c>
      <c r="D35" s="4" t="str">
        <f t="shared" si="2"/>
        <v>II. Módosítás</v>
      </c>
      <c r="E35" s="4" t="str">
        <f t="shared" si="2"/>
        <v>Eltérés</v>
      </c>
      <c r="F35" s="141" t="s">
        <v>98</v>
      </c>
      <c r="G35" s="4" t="str">
        <f>G6</f>
        <v>2020. évi eredeti előirányzat</v>
      </c>
      <c r="H35" s="4" t="str">
        <f t="shared" ref="H35:J35" si="3">H6</f>
        <v>I. Módosítás</v>
      </c>
      <c r="I35" s="4" t="str">
        <f t="shared" si="3"/>
        <v>II. Módosítás</v>
      </c>
      <c r="J35" s="4" t="str">
        <f t="shared" si="3"/>
        <v>Eltérés</v>
      </c>
    </row>
    <row r="36" spans="1:10" x14ac:dyDescent="0.3">
      <c r="A36" s="117" t="s">
        <v>157</v>
      </c>
      <c r="B36" s="154"/>
      <c r="C36" s="155"/>
      <c r="D36" s="155"/>
      <c r="E36" s="155"/>
      <c r="F36" s="138" t="s">
        <v>14</v>
      </c>
      <c r="G36" s="156"/>
      <c r="H36" s="156"/>
      <c r="I36" s="156"/>
      <c r="J36" s="156"/>
    </row>
    <row r="37" spans="1:10" ht="31.2" x14ac:dyDescent="0.3">
      <c r="A37" s="152" t="s">
        <v>158</v>
      </c>
      <c r="B37" s="148"/>
      <c r="C37" s="148"/>
      <c r="D37" s="148"/>
      <c r="E37" s="148"/>
      <c r="F37" s="147" t="s">
        <v>87</v>
      </c>
      <c r="G37" s="148"/>
      <c r="H37" s="148"/>
      <c r="I37" s="148"/>
      <c r="J37" s="148"/>
    </row>
    <row r="38" spans="1:10" x14ac:dyDescent="0.3">
      <c r="A38" s="147" t="s">
        <v>100</v>
      </c>
      <c r="B38" s="148"/>
      <c r="C38" s="148"/>
      <c r="D38" s="148"/>
      <c r="E38" s="148"/>
      <c r="F38" s="147" t="s">
        <v>84</v>
      </c>
      <c r="G38" s="148"/>
      <c r="H38" s="148"/>
      <c r="I38" s="148"/>
      <c r="J38" s="148"/>
    </row>
    <row r="39" spans="1:10" x14ac:dyDescent="0.3">
      <c r="A39" s="147" t="s">
        <v>101</v>
      </c>
      <c r="B39" s="148">
        <v>720000</v>
      </c>
      <c r="C39" s="148">
        <v>720000</v>
      </c>
      <c r="D39" s="148">
        <v>720000</v>
      </c>
      <c r="E39" s="148">
        <v>0</v>
      </c>
      <c r="F39" s="147" t="s">
        <v>85</v>
      </c>
      <c r="G39" s="148"/>
      <c r="H39" s="148"/>
      <c r="I39" s="148"/>
      <c r="J39" s="148"/>
    </row>
    <row r="40" spans="1:10" ht="31.2" x14ac:dyDescent="0.3">
      <c r="A40" s="99" t="s">
        <v>103</v>
      </c>
      <c r="B40" s="148"/>
      <c r="C40" s="148"/>
      <c r="D40" s="148"/>
      <c r="E40" s="148"/>
      <c r="F40" s="147" t="s">
        <v>88</v>
      </c>
      <c r="G40" s="148"/>
      <c r="H40" s="148"/>
      <c r="I40" s="148"/>
      <c r="J40" s="148"/>
    </row>
    <row r="41" spans="1:10" x14ac:dyDescent="0.3">
      <c r="A41" s="147"/>
      <c r="B41" s="148"/>
      <c r="C41" s="148"/>
      <c r="D41" s="148"/>
      <c r="E41" s="148"/>
      <c r="F41" s="147" t="s">
        <v>86</v>
      </c>
      <c r="G41" s="148"/>
      <c r="H41" s="148"/>
      <c r="I41" s="148"/>
      <c r="J41" s="148"/>
    </row>
    <row r="42" spans="1:10" x14ac:dyDescent="0.3">
      <c r="A42" s="147"/>
      <c r="B42" s="148"/>
      <c r="C42" s="148"/>
      <c r="D42" s="148"/>
      <c r="E42" s="148"/>
      <c r="F42" s="100" t="s">
        <v>221</v>
      </c>
      <c r="G42" s="148"/>
      <c r="H42" s="148"/>
      <c r="I42" s="148"/>
      <c r="J42" s="148"/>
    </row>
    <row r="43" spans="1:10" ht="31.2" x14ac:dyDescent="0.3">
      <c r="A43" s="147"/>
      <c r="B43" s="148"/>
      <c r="C43" s="148"/>
      <c r="D43" s="148"/>
      <c r="E43" s="148"/>
      <c r="F43" s="100" t="s">
        <v>222</v>
      </c>
      <c r="G43" s="148"/>
      <c r="H43" s="148"/>
      <c r="I43" s="148"/>
      <c r="J43" s="148"/>
    </row>
    <row r="44" spans="1:10" ht="31.2" x14ac:dyDescent="0.3">
      <c r="A44" s="152"/>
      <c r="B44" s="153"/>
      <c r="C44" s="153"/>
      <c r="D44" s="153"/>
      <c r="E44" s="153"/>
      <c r="F44" s="104" t="s">
        <v>223</v>
      </c>
      <c r="G44" s="148">
        <f>'4. sz. tábla'!B11</f>
        <v>300000</v>
      </c>
      <c r="H44" s="148">
        <f>'4. sz. tábla'!C11</f>
        <v>300000</v>
      </c>
      <c r="I44" s="148">
        <f>'4. sz. tábla'!D11</f>
        <v>300000</v>
      </c>
      <c r="J44" s="148">
        <f>'4. sz. tábla'!E11</f>
        <v>0</v>
      </c>
    </row>
    <row r="45" spans="1:10" ht="31.2" x14ac:dyDescent="0.3">
      <c r="A45" s="99"/>
      <c r="B45" s="148"/>
      <c r="C45" s="148"/>
      <c r="D45" s="148"/>
      <c r="E45" s="148"/>
      <c r="F45" s="100" t="s">
        <v>224</v>
      </c>
      <c r="G45" s="148"/>
      <c r="H45" s="148"/>
      <c r="I45" s="148"/>
      <c r="J45" s="148"/>
    </row>
    <row r="46" spans="1:10" x14ac:dyDescent="0.3">
      <c r="A46" s="147"/>
      <c r="B46" s="148"/>
      <c r="C46" s="148"/>
      <c r="D46" s="148"/>
      <c r="E46" s="148"/>
      <c r="F46" s="100" t="s">
        <v>217</v>
      </c>
      <c r="G46" s="148"/>
      <c r="H46" s="148"/>
      <c r="I46" s="148"/>
      <c r="J46" s="148"/>
    </row>
    <row r="47" spans="1:10" ht="31.2" x14ac:dyDescent="0.3">
      <c r="A47" s="141" t="s">
        <v>175</v>
      </c>
      <c r="B47" s="142">
        <f>SUM(B37:B46)</f>
        <v>720000</v>
      </c>
      <c r="C47" s="142">
        <f t="shared" ref="C47:E47" si="4">SUM(C37:C46)</f>
        <v>720000</v>
      </c>
      <c r="D47" s="142">
        <f t="shared" si="4"/>
        <v>720000</v>
      </c>
      <c r="E47" s="142">
        <f t="shared" si="4"/>
        <v>0</v>
      </c>
      <c r="F47" s="141" t="s">
        <v>176</v>
      </c>
      <c r="G47" s="142">
        <f>SUM(G37:G46)</f>
        <v>300000</v>
      </c>
      <c r="H47" s="142">
        <f>SUM(H37:H46)</f>
        <v>300000</v>
      </c>
      <c r="I47" s="142">
        <f>SUM(I37:I46)</f>
        <v>300000</v>
      </c>
      <c r="J47" s="142">
        <f>SUM(J37:J46)</f>
        <v>0</v>
      </c>
    </row>
    <row r="48" spans="1:10" x14ac:dyDescent="0.3">
      <c r="A48" s="149" t="s">
        <v>161</v>
      </c>
      <c r="B48" s="148"/>
      <c r="C48" s="148"/>
      <c r="D48" s="148"/>
      <c r="E48" s="148"/>
      <c r="F48" s="149" t="s">
        <v>162</v>
      </c>
      <c r="G48" s="148"/>
      <c r="H48" s="148"/>
      <c r="I48" s="148"/>
      <c r="J48" s="148"/>
    </row>
    <row r="49" spans="1:10" ht="31.2" x14ac:dyDescent="0.3">
      <c r="A49" s="141" t="s">
        <v>177</v>
      </c>
      <c r="B49" s="142">
        <f>B47+B48</f>
        <v>720000</v>
      </c>
      <c r="C49" s="142">
        <f t="shared" ref="C49:E49" si="5">C47+C48</f>
        <v>720000</v>
      </c>
      <c r="D49" s="142">
        <f t="shared" si="5"/>
        <v>720000</v>
      </c>
      <c r="E49" s="142">
        <f t="shared" si="5"/>
        <v>0</v>
      </c>
      <c r="F49" s="141" t="s">
        <v>178</v>
      </c>
      <c r="G49" s="142">
        <f>G47+G48</f>
        <v>300000</v>
      </c>
      <c r="H49" s="142">
        <f>H47+H48</f>
        <v>300000</v>
      </c>
      <c r="I49" s="142">
        <f>I47+I48</f>
        <v>300000</v>
      </c>
      <c r="J49" s="142">
        <f>J47+J48</f>
        <v>0</v>
      </c>
    </row>
    <row r="50" spans="1:10" x14ac:dyDescent="0.3">
      <c r="A50" s="117" t="s">
        <v>165</v>
      </c>
      <c r="B50" s="131"/>
      <c r="C50" s="131"/>
      <c r="D50" s="131"/>
      <c r="E50" s="131"/>
      <c r="F50" s="131" t="s">
        <v>16</v>
      </c>
      <c r="G50" s="133"/>
      <c r="H50" s="133"/>
      <c r="I50" s="133"/>
      <c r="J50" s="133"/>
    </row>
    <row r="51" spans="1:10" ht="31.2" x14ac:dyDescent="0.3">
      <c r="A51" s="99" t="s">
        <v>118</v>
      </c>
      <c r="B51" s="148"/>
      <c r="C51" s="148"/>
      <c r="D51" s="148"/>
      <c r="E51" s="148"/>
      <c r="F51" s="147" t="s">
        <v>119</v>
      </c>
      <c r="G51" s="148"/>
      <c r="H51" s="148"/>
      <c r="I51" s="148"/>
      <c r="J51" s="148"/>
    </row>
    <row r="52" spans="1:10" x14ac:dyDescent="0.3">
      <c r="A52" s="100" t="s">
        <v>166</v>
      </c>
      <c r="B52" s="148"/>
      <c r="C52" s="148"/>
      <c r="D52" s="148"/>
      <c r="E52" s="148"/>
      <c r="F52" s="147" t="s">
        <v>121</v>
      </c>
      <c r="G52" s="148"/>
      <c r="H52" s="148"/>
      <c r="I52" s="148"/>
      <c r="J52" s="148"/>
    </row>
    <row r="53" spans="1:10" ht="31.2" x14ac:dyDescent="0.3">
      <c r="A53" s="100" t="s">
        <v>167</v>
      </c>
      <c r="B53" s="151"/>
      <c r="C53" s="151"/>
      <c r="D53" s="151"/>
      <c r="E53" s="151"/>
      <c r="F53" s="147" t="s">
        <v>123</v>
      </c>
      <c r="G53" s="148"/>
      <c r="H53" s="148"/>
      <c r="I53" s="148"/>
      <c r="J53" s="148"/>
    </row>
    <row r="54" spans="1:10" x14ac:dyDescent="0.3">
      <c r="A54" s="147"/>
      <c r="B54" s="148"/>
      <c r="C54" s="148"/>
      <c r="D54" s="148"/>
      <c r="E54" s="148"/>
      <c r="F54" s="147" t="s">
        <v>168</v>
      </c>
      <c r="G54" s="148"/>
      <c r="H54" s="148"/>
      <c r="I54" s="148"/>
      <c r="J54" s="148"/>
    </row>
    <row r="55" spans="1:10" ht="31.2" x14ac:dyDescent="0.3">
      <c r="A55" s="147"/>
      <c r="B55" s="148"/>
      <c r="C55" s="148"/>
      <c r="D55" s="148"/>
      <c r="E55" s="148"/>
      <c r="F55" s="147" t="s">
        <v>169</v>
      </c>
      <c r="G55" s="148"/>
      <c r="H55" s="148"/>
      <c r="I55" s="148"/>
      <c r="J55" s="148"/>
    </row>
    <row r="56" spans="1:10" ht="31.2" x14ac:dyDescent="0.3">
      <c r="A56" s="147"/>
      <c r="B56" s="148"/>
      <c r="C56" s="148"/>
      <c r="D56" s="148"/>
      <c r="E56" s="148"/>
      <c r="F56" s="150" t="s">
        <v>170</v>
      </c>
      <c r="G56" s="148">
        <f>'5.sz.tábla '!B23</f>
        <v>58065</v>
      </c>
      <c r="H56" s="148">
        <f>'5.sz.tábla '!C23</f>
        <v>58065</v>
      </c>
      <c r="I56" s="148">
        <f>'5.sz.tábla '!D23</f>
        <v>58065</v>
      </c>
      <c r="J56" s="148">
        <f>'5.sz.tábla '!E23</f>
        <v>0</v>
      </c>
    </row>
    <row r="57" spans="1:10" ht="31.2" x14ac:dyDescent="0.3">
      <c r="A57" s="149"/>
      <c r="B57" s="148"/>
      <c r="C57" s="148"/>
      <c r="D57" s="148"/>
      <c r="E57" s="148"/>
      <c r="F57" s="100" t="s">
        <v>229</v>
      </c>
      <c r="G57" s="148"/>
      <c r="H57" s="148"/>
      <c r="I57" s="148"/>
      <c r="J57" s="148"/>
    </row>
    <row r="58" spans="1:10" ht="31.2" x14ac:dyDescent="0.3">
      <c r="A58" s="149"/>
      <c r="B58" s="148"/>
      <c r="C58" s="148"/>
      <c r="D58" s="148"/>
      <c r="E58" s="148"/>
      <c r="F58" s="100" t="s">
        <v>171</v>
      </c>
      <c r="G58" s="148"/>
      <c r="H58" s="148"/>
      <c r="I58" s="148"/>
      <c r="J58" s="148"/>
    </row>
    <row r="59" spans="1:10" ht="31.2" x14ac:dyDescent="0.3">
      <c r="A59" s="141" t="s">
        <v>179</v>
      </c>
      <c r="B59" s="142">
        <f>SUM(B51:B57)</f>
        <v>0</v>
      </c>
      <c r="C59" s="142">
        <f t="shared" ref="C59:E59" si="6">SUM(C51:C57)</f>
        <v>0</v>
      </c>
      <c r="D59" s="142">
        <f t="shared" si="6"/>
        <v>0</v>
      </c>
      <c r="E59" s="142">
        <f t="shared" si="6"/>
        <v>0</v>
      </c>
      <c r="F59" s="141" t="s">
        <v>180</v>
      </c>
      <c r="G59" s="142">
        <f>SUM(G51:G58)</f>
        <v>58065</v>
      </c>
      <c r="H59" s="142">
        <f t="shared" ref="H59:I59" si="7">SUM(H51:H58)</f>
        <v>58065</v>
      </c>
      <c r="I59" s="142">
        <f t="shared" si="7"/>
        <v>58065</v>
      </c>
      <c r="J59" s="142">
        <f>SUM(J51:J58)</f>
        <v>0</v>
      </c>
    </row>
    <row r="60" spans="1:10" x14ac:dyDescent="0.3">
      <c r="A60" s="149" t="s">
        <v>161</v>
      </c>
      <c r="B60" s="148"/>
      <c r="C60" s="148"/>
      <c r="D60" s="148"/>
      <c r="E60" s="148"/>
      <c r="F60" s="149" t="s">
        <v>162</v>
      </c>
      <c r="G60" s="148"/>
      <c r="H60" s="148"/>
      <c r="I60" s="148"/>
      <c r="J60" s="148"/>
    </row>
    <row r="61" spans="1:10" x14ac:dyDescent="0.3">
      <c r="A61" s="149"/>
      <c r="B61" s="148"/>
      <c r="C61" s="148"/>
      <c r="D61" s="148"/>
      <c r="E61" s="148"/>
      <c r="F61" s="147"/>
      <c r="G61" s="148"/>
      <c r="H61" s="148"/>
      <c r="I61" s="148"/>
      <c r="J61" s="148"/>
    </row>
    <row r="62" spans="1:10" ht="46.8" x14ac:dyDescent="0.3">
      <c r="A62" s="141" t="s">
        <v>181</v>
      </c>
      <c r="B62" s="142">
        <f>B59+B60</f>
        <v>0</v>
      </c>
      <c r="C62" s="142">
        <f t="shared" ref="C62:E62" si="8">C59+C60</f>
        <v>0</v>
      </c>
      <c r="D62" s="142">
        <f t="shared" si="8"/>
        <v>0</v>
      </c>
      <c r="E62" s="142">
        <f t="shared" si="8"/>
        <v>0</v>
      </c>
      <c r="F62" s="141" t="s">
        <v>182</v>
      </c>
      <c r="G62" s="142">
        <f>G59+G60</f>
        <v>58065</v>
      </c>
      <c r="H62" s="142">
        <f t="shared" ref="H62:I62" si="9">H59+H60</f>
        <v>58065</v>
      </c>
      <c r="I62" s="142">
        <f t="shared" si="9"/>
        <v>58065</v>
      </c>
      <c r="J62" s="142">
        <f>J59+J60</f>
        <v>0</v>
      </c>
    </row>
    <row r="63" spans="1:10" x14ac:dyDescent="0.3">
      <c r="A63" s="138"/>
      <c r="B63" s="139">
        <f>B62+B49</f>
        <v>720000</v>
      </c>
      <c r="C63" s="139">
        <f t="shared" ref="C63:D63" si="10">C62+C49</f>
        <v>720000</v>
      </c>
      <c r="D63" s="139">
        <f t="shared" si="10"/>
        <v>720000</v>
      </c>
      <c r="E63" s="139">
        <f>E62+E49</f>
        <v>0</v>
      </c>
      <c r="F63" s="131"/>
      <c r="G63" s="137">
        <f>G62+G49</f>
        <v>358065</v>
      </c>
      <c r="H63" s="137">
        <f t="shared" ref="H63:I63" si="11">H62+H49</f>
        <v>358065</v>
      </c>
      <c r="I63" s="137">
        <f t="shared" si="11"/>
        <v>358065</v>
      </c>
      <c r="J63" s="137">
        <f>J62+J49</f>
        <v>0</v>
      </c>
    </row>
    <row r="64" spans="1:10" ht="15.75" customHeight="1" x14ac:dyDescent="0.3">
      <c r="A64" s="276" t="s">
        <v>367</v>
      </c>
      <c r="B64" s="276"/>
      <c r="C64" s="276"/>
      <c r="D64" s="276"/>
      <c r="E64" s="276"/>
      <c r="F64" s="276"/>
      <c r="G64" s="276"/>
      <c r="H64" s="276"/>
      <c r="I64" s="276"/>
      <c r="J64" s="276"/>
    </row>
    <row r="66" spans="1:10" s="113" customFormat="1" ht="46.8" x14ac:dyDescent="0.3">
      <c r="A66" s="116" t="s">
        <v>97</v>
      </c>
      <c r="B66" s="4" t="str">
        <f>B6</f>
        <v>2020. évi eredeti előirányzat</v>
      </c>
      <c r="C66" s="4" t="str">
        <f>C6</f>
        <v>I. Módosítás</v>
      </c>
      <c r="D66" s="4" t="str">
        <f>D6</f>
        <v>II. Módosítás</v>
      </c>
      <c r="E66" s="4" t="str">
        <f>E6</f>
        <v>Eltérés</v>
      </c>
      <c r="F66" s="141" t="s">
        <v>98</v>
      </c>
      <c r="G66" s="4" t="str">
        <f>G6</f>
        <v>2020. évi eredeti előirányzat</v>
      </c>
      <c r="H66" s="4" t="str">
        <f t="shared" ref="H66:J66" si="12">H6</f>
        <v>I. Módosítás</v>
      </c>
      <c r="I66" s="4" t="str">
        <f t="shared" si="12"/>
        <v>II. Módosítás</v>
      </c>
      <c r="J66" s="4" t="str">
        <f t="shared" si="12"/>
        <v>Eltérés</v>
      </c>
    </row>
    <row r="67" spans="1:10" x14ac:dyDescent="0.3">
      <c r="A67" s="140" t="s">
        <v>157</v>
      </c>
      <c r="B67" s="154"/>
      <c r="C67" s="155"/>
      <c r="D67" s="155"/>
      <c r="E67" s="155"/>
      <c r="F67" s="158" t="s">
        <v>14</v>
      </c>
      <c r="G67" s="156"/>
      <c r="H67" s="156"/>
      <c r="I67" s="156"/>
      <c r="J67" s="156"/>
    </row>
    <row r="68" spans="1:10" ht="31.2" x14ac:dyDescent="0.3">
      <c r="A68" s="120" t="s">
        <v>158</v>
      </c>
      <c r="B68" s="148"/>
      <c r="C68" s="148"/>
      <c r="D68" s="148"/>
      <c r="E68" s="148"/>
      <c r="F68" s="147" t="s">
        <v>87</v>
      </c>
      <c r="G68" s="148"/>
      <c r="H68" s="148"/>
      <c r="I68" s="148"/>
      <c r="J68" s="148"/>
    </row>
    <row r="69" spans="1:10" x14ac:dyDescent="0.3">
      <c r="A69" s="122" t="s">
        <v>100</v>
      </c>
      <c r="B69" s="148"/>
      <c r="C69" s="148"/>
      <c r="D69" s="148"/>
      <c r="E69" s="148"/>
      <c r="F69" s="147" t="s">
        <v>84</v>
      </c>
      <c r="G69" s="148"/>
      <c r="H69" s="148"/>
      <c r="I69" s="148"/>
      <c r="J69" s="148"/>
    </row>
    <row r="70" spans="1:10" x14ac:dyDescent="0.3">
      <c r="A70" s="124" t="s">
        <v>101</v>
      </c>
      <c r="B70" s="148"/>
      <c r="C70" s="148"/>
      <c r="D70" s="148"/>
      <c r="E70" s="148"/>
      <c r="F70" s="147" t="s">
        <v>102</v>
      </c>
      <c r="G70" s="148"/>
      <c r="H70" s="148"/>
      <c r="I70" s="148"/>
      <c r="J70" s="148"/>
    </row>
    <row r="71" spans="1:10" ht="31.2" x14ac:dyDescent="0.3">
      <c r="A71" s="126" t="s">
        <v>103</v>
      </c>
      <c r="B71" s="148"/>
      <c r="C71" s="148"/>
      <c r="D71" s="148"/>
      <c r="E71" s="148"/>
      <c r="F71" s="147" t="s">
        <v>88</v>
      </c>
      <c r="G71" s="148"/>
      <c r="H71" s="148"/>
      <c r="I71" s="148"/>
      <c r="J71" s="148"/>
    </row>
    <row r="72" spans="1:10" x14ac:dyDescent="0.3">
      <c r="A72" s="122"/>
      <c r="B72" s="148"/>
      <c r="C72" s="148"/>
      <c r="D72" s="148"/>
      <c r="E72" s="148"/>
      <c r="F72" s="147" t="s">
        <v>86</v>
      </c>
      <c r="G72" s="148"/>
      <c r="H72" s="148"/>
      <c r="I72" s="148"/>
      <c r="J72" s="148"/>
    </row>
    <row r="73" spans="1:10" x14ac:dyDescent="0.3">
      <c r="A73" s="124"/>
      <c r="B73" s="148"/>
      <c r="C73" s="148"/>
      <c r="D73" s="148"/>
      <c r="E73" s="148"/>
      <c r="F73" s="100" t="s">
        <v>221</v>
      </c>
      <c r="G73" s="148"/>
      <c r="H73" s="148"/>
      <c r="I73" s="148"/>
      <c r="J73" s="148"/>
    </row>
    <row r="74" spans="1:10" ht="31.2" x14ac:dyDescent="0.3">
      <c r="A74" s="124"/>
      <c r="B74" s="148"/>
      <c r="C74" s="148"/>
      <c r="D74" s="148"/>
      <c r="E74" s="148"/>
      <c r="F74" s="100" t="s">
        <v>222</v>
      </c>
      <c r="G74" s="148"/>
      <c r="H74" s="148"/>
      <c r="I74" s="148"/>
      <c r="J74" s="148"/>
    </row>
    <row r="75" spans="1:10" ht="31.2" x14ac:dyDescent="0.3">
      <c r="A75" s="120"/>
      <c r="B75" s="153"/>
      <c r="C75" s="153"/>
      <c r="D75" s="153"/>
      <c r="E75" s="153"/>
      <c r="F75" s="104" t="s">
        <v>223</v>
      </c>
      <c r="G75" s="148"/>
      <c r="H75" s="148"/>
      <c r="I75" s="148"/>
      <c r="J75" s="148"/>
    </row>
    <row r="76" spans="1:10" ht="31.2" x14ac:dyDescent="0.3">
      <c r="A76" s="126"/>
      <c r="B76" s="148"/>
      <c r="C76" s="148"/>
      <c r="D76" s="148"/>
      <c r="E76" s="148"/>
      <c r="F76" s="100" t="s">
        <v>224</v>
      </c>
      <c r="G76" s="148"/>
      <c r="H76" s="148"/>
      <c r="I76" s="148"/>
      <c r="J76" s="148"/>
    </row>
    <row r="77" spans="1:10" x14ac:dyDescent="0.3">
      <c r="A77" s="143"/>
      <c r="B77" s="148"/>
      <c r="C77" s="148"/>
      <c r="D77" s="148"/>
      <c r="E77" s="148"/>
      <c r="F77" s="100" t="s">
        <v>217</v>
      </c>
      <c r="G77" s="148"/>
      <c r="H77" s="148"/>
      <c r="I77" s="148"/>
      <c r="J77" s="148"/>
    </row>
    <row r="78" spans="1:10" ht="31.2" x14ac:dyDescent="0.3">
      <c r="A78" s="116" t="s">
        <v>183</v>
      </c>
      <c r="B78" s="142">
        <f>SUM(B68:B77)</f>
        <v>0</v>
      </c>
      <c r="C78" s="142">
        <f t="shared" ref="C78:D78" si="13">SUM(C68:C77)</f>
        <v>0</v>
      </c>
      <c r="D78" s="142">
        <f t="shared" si="13"/>
        <v>0</v>
      </c>
      <c r="E78" s="142">
        <f>SUM(E68:E77)</f>
        <v>0</v>
      </c>
      <c r="F78" s="141" t="s">
        <v>184</v>
      </c>
      <c r="G78" s="142">
        <f>SUM(G68:G77)</f>
        <v>0</v>
      </c>
      <c r="H78" s="142">
        <f t="shared" ref="H78:I78" si="14">SUM(H68:H77)</f>
        <v>0</v>
      </c>
      <c r="I78" s="142">
        <f t="shared" si="14"/>
        <v>0</v>
      </c>
      <c r="J78" s="142">
        <f>SUM(J68:J77)</f>
        <v>0</v>
      </c>
    </row>
    <row r="79" spans="1:10" x14ac:dyDescent="0.3">
      <c r="A79" s="118" t="s">
        <v>161</v>
      </c>
      <c r="B79" s="148"/>
      <c r="C79" s="148"/>
      <c r="D79" s="148"/>
      <c r="E79" s="148"/>
      <c r="F79" s="149" t="s">
        <v>162</v>
      </c>
      <c r="G79" s="148"/>
      <c r="H79" s="148"/>
      <c r="I79" s="148"/>
      <c r="J79" s="148"/>
    </row>
    <row r="80" spans="1:10" ht="46.8" x14ac:dyDescent="0.3">
      <c r="A80" s="116" t="s">
        <v>185</v>
      </c>
      <c r="B80" s="142">
        <f>B78+B79</f>
        <v>0</v>
      </c>
      <c r="C80" s="142">
        <f t="shared" ref="C80:D80" si="15">C78+C79</f>
        <v>0</v>
      </c>
      <c r="D80" s="142">
        <f t="shared" si="15"/>
        <v>0</v>
      </c>
      <c r="E80" s="142">
        <f>E78+E79</f>
        <v>0</v>
      </c>
      <c r="F80" s="141" t="s">
        <v>186</v>
      </c>
      <c r="G80" s="142">
        <f>G78+G79</f>
        <v>0</v>
      </c>
      <c r="H80" s="142">
        <f t="shared" ref="H80:I80" si="16">H78+H79</f>
        <v>0</v>
      </c>
      <c r="I80" s="142">
        <f t="shared" si="16"/>
        <v>0</v>
      </c>
      <c r="J80" s="142">
        <f>J78+J79</f>
        <v>0</v>
      </c>
    </row>
    <row r="81" spans="1:11" x14ac:dyDescent="0.3">
      <c r="A81" s="116" t="s">
        <v>165</v>
      </c>
      <c r="B81" s="131"/>
      <c r="C81" s="131"/>
      <c r="D81" s="131"/>
      <c r="E81" s="131"/>
      <c r="F81" s="132" t="s">
        <v>16</v>
      </c>
      <c r="G81" s="133"/>
      <c r="H81" s="133"/>
      <c r="I81" s="133"/>
      <c r="J81" s="133"/>
    </row>
    <row r="82" spans="1:11" ht="31.2" x14ac:dyDescent="0.3">
      <c r="A82" s="126" t="s">
        <v>118</v>
      </c>
      <c r="B82" s="142"/>
      <c r="C82" s="142"/>
      <c r="D82" s="142"/>
      <c r="E82" s="142"/>
      <c r="F82" s="121" t="s">
        <v>119</v>
      </c>
      <c r="G82" s="125"/>
      <c r="H82" s="148"/>
      <c r="I82" s="148"/>
      <c r="J82" s="148"/>
    </row>
    <row r="83" spans="1:11" x14ac:dyDescent="0.3">
      <c r="A83" s="159" t="s">
        <v>166</v>
      </c>
      <c r="B83" s="148"/>
      <c r="C83" s="148"/>
      <c r="D83" s="148"/>
      <c r="E83" s="148"/>
      <c r="F83" s="123" t="s">
        <v>121</v>
      </c>
      <c r="G83" s="125"/>
      <c r="H83" s="148"/>
      <c r="I83" s="148"/>
      <c r="J83" s="148"/>
    </row>
    <row r="84" spans="1:11" ht="31.2" x14ac:dyDescent="0.3">
      <c r="A84" s="159" t="s">
        <v>167</v>
      </c>
      <c r="B84" s="161"/>
      <c r="C84" s="161"/>
      <c r="D84" s="161"/>
      <c r="E84" s="161"/>
      <c r="F84" s="123" t="s">
        <v>123</v>
      </c>
      <c r="G84" s="125"/>
      <c r="H84" s="148"/>
      <c r="I84" s="148"/>
      <c r="J84" s="148"/>
    </row>
    <row r="85" spans="1:11" x14ac:dyDescent="0.3">
      <c r="A85" s="143"/>
      <c r="B85" s="160"/>
      <c r="C85" s="134"/>
      <c r="D85" s="134"/>
      <c r="E85" s="134"/>
      <c r="F85" s="145" t="s">
        <v>168</v>
      </c>
      <c r="G85" s="144"/>
      <c r="H85" s="148"/>
      <c r="I85" s="148"/>
      <c r="J85" s="148"/>
    </row>
    <row r="86" spans="1:11" ht="31.2" x14ac:dyDescent="0.3">
      <c r="A86" s="141" t="s">
        <v>179</v>
      </c>
      <c r="B86" s="142">
        <f>SUM(B82:B84)</f>
        <v>0</v>
      </c>
      <c r="C86" s="142">
        <f t="shared" ref="C86:D86" si="17">SUM(C82:C84)</f>
        <v>0</v>
      </c>
      <c r="D86" s="142">
        <f t="shared" si="17"/>
        <v>0</v>
      </c>
      <c r="E86" s="142">
        <f>SUM(E82:E84)</f>
        <v>0</v>
      </c>
      <c r="F86" s="147" t="s">
        <v>169</v>
      </c>
      <c r="G86" s="148"/>
      <c r="H86" s="148"/>
      <c r="I86" s="148"/>
      <c r="J86" s="148"/>
    </row>
    <row r="87" spans="1:11" ht="31.2" x14ac:dyDescent="0.3">
      <c r="A87" s="149" t="s">
        <v>161</v>
      </c>
      <c r="B87" s="148"/>
      <c r="C87" s="148"/>
      <c r="D87" s="148"/>
      <c r="E87" s="148"/>
      <c r="F87" s="150" t="s">
        <v>170</v>
      </c>
      <c r="G87" s="148"/>
      <c r="H87" s="148"/>
      <c r="I87" s="148"/>
      <c r="J87" s="148"/>
    </row>
    <row r="88" spans="1:11" ht="31.2" x14ac:dyDescent="0.3">
      <c r="A88" s="135"/>
      <c r="B88" s="146"/>
      <c r="C88" s="127"/>
      <c r="D88" s="127"/>
      <c r="E88" s="127"/>
      <c r="F88" s="112" t="s">
        <v>127</v>
      </c>
      <c r="G88" s="146"/>
      <c r="H88" s="148"/>
      <c r="I88" s="148"/>
      <c r="J88" s="148"/>
    </row>
    <row r="89" spans="1:11" ht="46.8" x14ac:dyDescent="0.3">
      <c r="A89" s="130" t="s">
        <v>187</v>
      </c>
      <c r="B89" s="128">
        <f>SUM(B82:B88)</f>
        <v>0</v>
      </c>
      <c r="C89" s="128">
        <f t="shared" ref="C89:D89" si="18">SUM(C82:C88)</f>
        <v>0</v>
      </c>
      <c r="D89" s="128">
        <f t="shared" si="18"/>
        <v>0</v>
      </c>
      <c r="E89" s="128">
        <f>SUM(E82:E88)</f>
        <v>0</v>
      </c>
      <c r="F89" s="136" t="s">
        <v>188</v>
      </c>
      <c r="G89" s="128">
        <f>SUM(G82:G88)</f>
        <v>0</v>
      </c>
      <c r="H89" s="128">
        <f t="shared" ref="H89" si="19">SUM(H82:H88)</f>
        <v>0</v>
      </c>
      <c r="I89" s="128">
        <v>0</v>
      </c>
      <c r="J89" s="128">
        <f>SUM(J82:J88)</f>
        <v>0</v>
      </c>
    </row>
    <row r="90" spans="1:11" x14ac:dyDescent="0.3">
      <c r="B90" s="137">
        <f>B89+B80+B62+B49+B31+B20</f>
        <v>191030159</v>
      </c>
      <c r="C90" s="137">
        <f>C89+C80+C62+C49+C31+C20</f>
        <v>193106740</v>
      </c>
      <c r="D90" s="137">
        <f>D89+D80+D62+D49+D31+D20</f>
        <v>199487979</v>
      </c>
      <c r="E90" s="137">
        <f>E89+E80+E62+E49+E31+E20</f>
        <v>6381239</v>
      </c>
      <c r="G90" s="137">
        <f>G89+G80+G62+G49+G31+G20</f>
        <v>191030159</v>
      </c>
      <c r="H90" s="137">
        <f t="shared" ref="H90:I90" si="20">H89+H80+H62+H49+H31+H20</f>
        <v>193106740</v>
      </c>
      <c r="I90" s="137">
        <f t="shared" si="20"/>
        <v>199487979</v>
      </c>
      <c r="J90" s="137">
        <f>J89+J80+J62+J49+J31+J20</f>
        <v>6381239</v>
      </c>
      <c r="K90" s="137">
        <f>E90-J90</f>
        <v>0</v>
      </c>
    </row>
    <row r="91" spans="1:11" x14ac:dyDescent="0.3">
      <c r="A91" s="113" t="s">
        <v>230</v>
      </c>
      <c r="B91" s="137">
        <f>G90-B90</f>
        <v>0</v>
      </c>
      <c r="C91" s="137">
        <f>H90-C90</f>
        <v>0</v>
      </c>
      <c r="D91" s="137">
        <f>I90-D90</f>
        <v>0</v>
      </c>
      <c r="E91" s="137">
        <f t="shared" ref="E91" si="21">J90-E90</f>
        <v>0</v>
      </c>
    </row>
  </sheetData>
  <sheetProtection selectLockedCells="1" selectUnlockedCells="1"/>
  <mergeCells count="3">
    <mergeCell ref="A4:J4"/>
    <mergeCell ref="A64:J64"/>
    <mergeCell ref="A33:J33"/>
  </mergeCells>
  <phoneticPr fontId="19" type="noConversion"/>
  <pageMargins left="0.74803149606299213" right="0.74803149606299213" top="0.98425196850393704" bottom="0.98425196850393704" header="0.51181102362204722" footer="0.51181102362204722"/>
  <pageSetup paperSize="9" scale="57" firstPageNumber="0" orientation="landscape" r:id="rId1"/>
  <headerFooter alignWithMargins="0">
    <oddHeader>&amp;L&amp;"Times New Roman,Normál"&amp;12Pécsely Község Önkormányzata&amp;C&amp;"Times New Roman,Normál"&amp;12 7. melléklet
Az önkormányzat 2020. évi költségvetéséről szóló 11/2020. (IX. 28.) önkormányzati rendelethez</oddHeader>
  </headerFooter>
  <rowBreaks count="2" manualBreakCount="2">
    <brk id="32" max="9" man="1"/>
    <brk id="63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5"/>
    <pageSetUpPr fitToPage="1"/>
  </sheetPr>
  <dimension ref="A1:O39"/>
  <sheetViews>
    <sheetView view="pageLayout" zoomScaleNormal="100" zoomScaleSheetLayoutView="89" workbookViewId="0">
      <selection activeCell="A3" sqref="A3:N3"/>
    </sheetView>
  </sheetViews>
  <sheetFormatPr defaultColWidth="9.109375" defaultRowHeight="13.2" x14ac:dyDescent="0.25"/>
  <cols>
    <col min="1" max="1" width="51" style="170" customWidth="1"/>
    <col min="2" max="2" width="13.5546875" style="163" bestFit="1" customWidth="1"/>
    <col min="3" max="3" width="12.6640625" style="163" bestFit="1" customWidth="1"/>
    <col min="4" max="5" width="13.33203125" style="163" bestFit="1" customWidth="1"/>
    <col min="6" max="6" width="12.109375" style="163" bestFit="1" customWidth="1"/>
    <col min="7" max="7" width="12.44140625" style="163" bestFit="1" customWidth="1"/>
    <col min="8" max="9" width="13.33203125" style="163" bestFit="1" customWidth="1"/>
    <col min="10" max="10" width="16.109375" style="163" bestFit="1" customWidth="1"/>
    <col min="11" max="13" width="13.33203125" style="163" bestFit="1" customWidth="1"/>
    <col min="14" max="14" width="14.109375" style="163" bestFit="1" customWidth="1"/>
    <col min="15" max="15" width="12.6640625" style="163" bestFit="1" customWidth="1"/>
    <col min="16" max="16384" width="9.109375" style="163"/>
  </cols>
  <sheetData>
    <row r="1" spans="1:15" ht="15.6" x14ac:dyDescent="0.3">
      <c r="A1" s="162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5" ht="15.6" x14ac:dyDescent="0.3">
      <c r="A2" s="164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277"/>
      <c r="N2" s="277"/>
    </row>
    <row r="3" spans="1:15" ht="15.6" x14ac:dyDescent="0.3">
      <c r="A3" s="278" t="s">
        <v>364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</row>
    <row r="4" spans="1:15" ht="15.6" x14ac:dyDescent="0.3">
      <c r="A4" s="162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165"/>
    </row>
    <row r="5" spans="1:15" ht="15.6" x14ac:dyDescent="0.3">
      <c r="A5" s="252" t="s">
        <v>82</v>
      </c>
      <c r="B5" s="252" t="s">
        <v>189</v>
      </c>
      <c r="C5" s="252" t="s">
        <v>190</v>
      </c>
      <c r="D5" s="252" t="s">
        <v>191</v>
      </c>
      <c r="E5" s="252" t="s">
        <v>192</v>
      </c>
      <c r="F5" s="252" t="s">
        <v>193</v>
      </c>
      <c r="G5" s="252" t="s">
        <v>194</v>
      </c>
      <c r="H5" s="252" t="s">
        <v>195</v>
      </c>
      <c r="I5" s="252" t="s">
        <v>196</v>
      </c>
      <c r="J5" s="252" t="s">
        <v>350</v>
      </c>
      <c r="K5" s="252" t="s">
        <v>197</v>
      </c>
      <c r="L5" s="252" t="s">
        <v>198</v>
      </c>
      <c r="M5" s="252" t="s">
        <v>199</v>
      </c>
      <c r="N5" s="252" t="s">
        <v>81</v>
      </c>
    </row>
    <row r="6" spans="1:15" ht="15.6" x14ac:dyDescent="0.3">
      <c r="A6" s="253" t="s">
        <v>200</v>
      </c>
      <c r="B6" s="167">
        <f>109600+38550928+252003+91491000</f>
        <v>130403531</v>
      </c>
      <c r="C6" s="167">
        <f t="shared" ref="C6:M6" si="0">SUM(B37)</f>
        <v>123007180</v>
      </c>
      <c r="D6" s="167">
        <f t="shared" si="0"/>
        <v>123448286</v>
      </c>
      <c r="E6" s="167">
        <f t="shared" si="0"/>
        <v>134367783</v>
      </c>
      <c r="F6" s="167">
        <f t="shared" si="0"/>
        <v>134298027</v>
      </c>
      <c r="G6" s="167">
        <f t="shared" si="0"/>
        <v>134519620</v>
      </c>
      <c r="H6" s="167">
        <f t="shared" si="0"/>
        <v>123043558</v>
      </c>
      <c r="I6" s="167">
        <f t="shared" si="0"/>
        <v>98449542</v>
      </c>
      <c r="J6" s="167">
        <f t="shared" si="0"/>
        <v>75344886</v>
      </c>
      <c r="K6" s="167">
        <f t="shared" si="0"/>
        <v>80026491</v>
      </c>
      <c r="L6" s="167">
        <f t="shared" si="0"/>
        <v>75388440</v>
      </c>
      <c r="M6" s="167">
        <f t="shared" si="0"/>
        <v>48414151</v>
      </c>
      <c r="N6" s="167">
        <f>B6</f>
        <v>130403531</v>
      </c>
      <c r="O6" s="166"/>
    </row>
    <row r="7" spans="1:15" ht="24" customHeight="1" x14ac:dyDescent="0.3">
      <c r="A7" s="254" t="s">
        <v>265</v>
      </c>
      <c r="B7" s="255">
        <v>3329039</v>
      </c>
      <c r="C7" s="255">
        <v>2279635</v>
      </c>
      <c r="D7" s="255">
        <v>4578758</v>
      </c>
      <c r="E7" s="255">
        <v>2307530</v>
      </c>
      <c r="F7" s="255">
        <v>2379804</v>
      </c>
      <c r="G7" s="255">
        <v>1035900</v>
      </c>
      <c r="H7" s="255">
        <f>1135418+3697941</f>
        <v>4833359</v>
      </c>
      <c r="I7" s="255">
        <v>3697941</v>
      </c>
      <c r="J7" s="255">
        <v>3697941</v>
      </c>
      <c r="K7" s="255">
        <v>3697941</v>
      </c>
      <c r="L7" s="255">
        <v>3697941</v>
      </c>
      <c r="M7" s="255">
        <v>3697943</v>
      </c>
      <c r="N7" s="167">
        <f>SUM(B7:M7)</f>
        <v>39233732</v>
      </c>
      <c r="O7" s="166">
        <f>'1.sz.tábla'!D7</f>
        <v>39233732</v>
      </c>
    </row>
    <row r="8" spans="1:15" ht="15.6" x14ac:dyDescent="0.3">
      <c r="A8" s="200" t="s">
        <v>157</v>
      </c>
      <c r="B8" s="29">
        <v>585689</v>
      </c>
      <c r="C8" s="29">
        <v>1480914</v>
      </c>
      <c r="D8" s="29">
        <v>582338</v>
      </c>
      <c r="E8" s="29">
        <v>822352</v>
      </c>
      <c r="F8" s="29">
        <v>1100166</v>
      </c>
      <c r="G8" s="29">
        <v>41845</v>
      </c>
      <c r="H8" s="29">
        <v>187239</v>
      </c>
      <c r="I8" s="29">
        <v>187239</v>
      </c>
      <c r="J8" s="29">
        <f>60000+317500+2096000</f>
        <v>2473500</v>
      </c>
      <c r="K8" s="29">
        <v>187239</v>
      </c>
      <c r="L8" s="29">
        <v>187239</v>
      </c>
      <c r="M8" s="29">
        <v>187240</v>
      </c>
      <c r="N8" s="167">
        <f t="shared" ref="N8:N16" si="1">SUM(B8:M8)</f>
        <v>8023000</v>
      </c>
      <c r="O8" s="166">
        <f>'1.sz.tábla'!D10</f>
        <v>8023000</v>
      </c>
    </row>
    <row r="9" spans="1:15" ht="15.6" x14ac:dyDescent="0.3">
      <c r="A9" s="200" t="s">
        <v>201</v>
      </c>
      <c r="B9" s="29">
        <v>224961</v>
      </c>
      <c r="C9" s="29">
        <v>167559</v>
      </c>
      <c r="D9" s="29">
        <v>9604522</v>
      </c>
      <c r="E9" s="29">
        <v>3057220</v>
      </c>
      <c r="F9" s="29">
        <v>1121204</v>
      </c>
      <c r="G9" s="29">
        <v>-2082202</v>
      </c>
      <c r="H9" s="29">
        <v>100000</v>
      </c>
      <c r="I9" s="29">
        <v>100000</v>
      </c>
      <c r="J9" s="29">
        <v>4000000</v>
      </c>
      <c r="K9" s="29">
        <v>1000000</v>
      </c>
      <c r="L9" s="29">
        <v>403368</v>
      </c>
      <c r="M9" s="29">
        <v>403368</v>
      </c>
      <c r="N9" s="167">
        <f>SUM(B9:M9)</f>
        <v>18100000</v>
      </c>
      <c r="O9" s="250">
        <f>'1.sz.tábla'!D9</f>
        <v>18100000</v>
      </c>
    </row>
    <row r="10" spans="1:15" ht="15.6" x14ac:dyDescent="0.3">
      <c r="A10" s="200" t="s">
        <v>266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167">
        <f t="shared" si="1"/>
        <v>0</v>
      </c>
    </row>
    <row r="11" spans="1:15" ht="15.6" x14ac:dyDescent="0.3">
      <c r="A11" s="256" t="s">
        <v>202</v>
      </c>
      <c r="B11" s="168">
        <f>SUM(B7:B10)</f>
        <v>4139689</v>
      </c>
      <c r="C11" s="168">
        <f t="shared" ref="C11:M11" si="2">SUM(C7:C10)</f>
        <v>3928108</v>
      </c>
      <c r="D11" s="168">
        <f t="shared" si="2"/>
        <v>14765618</v>
      </c>
      <c r="E11" s="168">
        <f t="shared" si="2"/>
        <v>6187102</v>
      </c>
      <c r="F11" s="168">
        <f t="shared" si="2"/>
        <v>4601174</v>
      </c>
      <c r="G11" s="168">
        <f t="shared" si="2"/>
        <v>-1004457</v>
      </c>
      <c r="H11" s="168">
        <f t="shared" si="2"/>
        <v>5120598</v>
      </c>
      <c r="I11" s="168">
        <f t="shared" si="2"/>
        <v>3985180</v>
      </c>
      <c r="J11" s="168">
        <f t="shared" si="2"/>
        <v>10171441</v>
      </c>
      <c r="K11" s="168">
        <f t="shared" si="2"/>
        <v>4885180</v>
      </c>
      <c r="L11" s="168">
        <f t="shared" si="2"/>
        <v>4288548</v>
      </c>
      <c r="M11" s="168">
        <f t="shared" si="2"/>
        <v>4288551</v>
      </c>
      <c r="N11" s="167">
        <f t="shared" si="1"/>
        <v>65356732</v>
      </c>
      <c r="O11" s="166">
        <f>SUM(B11:M11)</f>
        <v>65356732</v>
      </c>
    </row>
    <row r="12" spans="1:15" ht="30.75" customHeight="1" x14ac:dyDescent="0.3">
      <c r="A12" s="200" t="s">
        <v>267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167">
        <f t="shared" si="1"/>
        <v>0</v>
      </c>
      <c r="O12" s="166">
        <f>'2.sz.tábla'!B23</f>
        <v>0</v>
      </c>
    </row>
    <row r="13" spans="1:15" ht="15.6" x14ac:dyDescent="0.3">
      <c r="A13" s="200" t="s">
        <v>268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167">
        <f t="shared" si="1"/>
        <v>0</v>
      </c>
      <c r="O13" s="166">
        <f>'2.sz.tábla'!B61</f>
        <v>0</v>
      </c>
    </row>
    <row r="14" spans="1:15" ht="15.6" x14ac:dyDescent="0.3">
      <c r="A14" s="200" t="s">
        <v>269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167">
        <f t="shared" si="1"/>
        <v>0</v>
      </c>
      <c r="O14" s="166">
        <f>'2.sz.tábla'!E67</f>
        <v>0</v>
      </c>
    </row>
    <row r="15" spans="1:15" ht="15.6" x14ac:dyDescent="0.3">
      <c r="A15" s="256" t="s">
        <v>203</v>
      </c>
      <c r="B15" s="168">
        <f t="shared" ref="B15:M15" si="3">SUM(B12:B14)</f>
        <v>0</v>
      </c>
      <c r="C15" s="168">
        <f t="shared" si="3"/>
        <v>0</v>
      </c>
      <c r="D15" s="168">
        <f t="shared" si="3"/>
        <v>0</v>
      </c>
      <c r="E15" s="168">
        <f t="shared" si="3"/>
        <v>0</v>
      </c>
      <c r="F15" s="168">
        <f t="shared" si="3"/>
        <v>0</v>
      </c>
      <c r="G15" s="168">
        <f t="shared" si="3"/>
        <v>0</v>
      </c>
      <c r="H15" s="168">
        <v>4952269</v>
      </c>
      <c r="I15" s="168">
        <f t="shared" si="3"/>
        <v>0</v>
      </c>
      <c r="J15" s="168">
        <f t="shared" si="3"/>
        <v>0</v>
      </c>
      <c r="K15" s="168">
        <f t="shared" si="3"/>
        <v>0</v>
      </c>
      <c r="L15" s="168">
        <f t="shared" si="3"/>
        <v>0</v>
      </c>
      <c r="M15" s="168">
        <f t="shared" si="3"/>
        <v>0</v>
      </c>
      <c r="N15" s="167">
        <f t="shared" si="1"/>
        <v>4952269</v>
      </c>
      <c r="O15" s="166">
        <f>'2.sz.tábla'!E61+'2.sz.tábla'!D23</f>
        <v>4952269</v>
      </c>
    </row>
    <row r="16" spans="1:15" ht="15.6" x14ac:dyDescent="0.3">
      <c r="A16" s="199" t="s">
        <v>9</v>
      </c>
      <c r="B16" s="29">
        <f>SUM(B11,B15)</f>
        <v>4139689</v>
      </c>
      <c r="C16" s="29">
        <f t="shared" ref="C16:M16" si="4">SUM(C11,C15)</f>
        <v>3928108</v>
      </c>
      <c r="D16" s="29">
        <f>SUM(D11,D15)</f>
        <v>14765618</v>
      </c>
      <c r="E16" s="29">
        <f t="shared" si="4"/>
        <v>6187102</v>
      </c>
      <c r="F16" s="29">
        <f t="shared" si="4"/>
        <v>4601174</v>
      </c>
      <c r="G16" s="29">
        <f t="shared" si="4"/>
        <v>-1004457</v>
      </c>
      <c r="H16" s="29">
        <f t="shared" si="4"/>
        <v>10072867</v>
      </c>
      <c r="I16" s="29">
        <f t="shared" si="4"/>
        <v>3985180</v>
      </c>
      <c r="J16" s="29">
        <f t="shared" si="4"/>
        <v>10171441</v>
      </c>
      <c r="K16" s="29">
        <f t="shared" si="4"/>
        <v>4885180</v>
      </c>
      <c r="L16" s="29">
        <f t="shared" si="4"/>
        <v>4288548</v>
      </c>
      <c r="M16" s="29">
        <f t="shared" si="4"/>
        <v>4288551</v>
      </c>
      <c r="N16" s="167">
        <f t="shared" si="1"/>
        <v>70309001</v>
      </c>
      <c r="O16" s="166">
        <f>'1.sz.tábla'!D14</f>
        <v>70309001</v>
      </c>
    </row>
    <row r="17" spans="1:15" ht="31.2" x14ac:dyDescent="0.3">
      <c r="A17" s="200" t="s">
        <v>270</v>
      </c>
      <c r="B17" s="29">
        <v>77251</v>
      </c>
      <c r="C17" s="29">
        <v>79377</v>
      </c>
      <c r="D17" s="29">
        <v>68894</v>
      </c>
      <c r="E17" s="29">
        <v>53234</v>
      </c>
      <c r="F17" s="29">
        <v>68894</v>
      </c>
      <c r="G17" s="29">
        <v>68894</v>
      </c>
      <c r="H17" s="29">
        <v>122820</v>
      </c>
      <c r="I17" s="29">
        <v>122820</v>
      </c>
      <c r="J17" s="29">
        <v>122820</v>
      </c>
      <c r="K17" s="29">
        <v>122820</v>
      </c>
      <c r="L17" s="29">
        <v>122820</v>
      </c>
      <c r="M17" s="29">
        <v>122821</v>
      </c>
      <c r="N17" s="167">
        <f>SUM(B17:M17)</f>
        <v>1153465</v>
      </c>
      <c r="O17" s="166">
        <f>'1.sz.tábla'!D17</f>
        <v>1153465</v>
      </c>
    </row>
    <row r="18" spans="1:15" ht="15.6" x14ac:dyDescent="0.3">
      <c r="A18" s="200" t="s">
        <v>271</v>
      </c>
      <c r="B18" s="29"/>
      <c r="C18" s="29"/>
      <c r="D18" s="29"/>
      <c r="E18" s="29"/>
      <c r="F18" s="29"/>
      <c r="G18" s="29">
        <v>128025513</v>
      </c>
      <c r="H18" s="29"/>
      <c r="I18" s="29"/>
      <c r="J18" s="29"/>
      <c r="K18" s="29"/>
      <c r="L18" s="29"/>
      <c r="M18" s="29"/>
      <c r="N18" s="167">
        <f>SUM(B18:M18)</f>
        <v>128025513</v>
      </c>
      <c r="O18" s="166">
        <f>'2.sz.tábla'!D79</f>
        <v>128025513</v>
      </c>
    </row>
    <row r="19" spans="1:15" ht="15.6" x14ac:dyDescent="0.3">
      <c r="A19" s="199" t="s">
        <v>13</v>
      </c>
      <c r="B19" s="56">
        <f>SUM(B16:B18)</f>
        <v>4216940</v>
      </c>
      <c r="C19" s="56">
        <f>SUM(C16:C18)</f>
        <v>4007485</v>
      </c>
      <c r="D19" s="56">
        <f>SUM(D16:D18)</f>
        <v>14834512</v>
      </c>
      <c r="E19" s="56">
        <f t="shared" ref="E19:M19" si="5">SUM(E16:E18)</f>
        <v>6240336</v>
      </c>
      <c r="F19" s="56">
        <f t="shared" si="5"/>
        <v>4670068</v>
      </c>
      <c r="G19" s="56">
        <f t="shared" si="5"/>
        <v>127089950</v>
      </c>
      <c r="H19" s="56">
        <f t="shared" si="5"/>
        <v>10195687</v>
      </c>
      <c r="I19" s="56">
        <f t="shared" si="5"/>
        <v>4108000</v>
      </c>
      <c r="J19" s="56">
        <f>SUM(J16:J18)</f>
        <v>10294261</v>
      </c>
      <c r="K19" s="56">
        <f t="shared" si="5"/>
        <v>5008000</v>
      </c>
      <c r="L19" s="56">
        <f t="shared" si="5"/>
        <v>4411368</v>
      </c>
      <c r="M19" s="56">
        <f t="shared" si="5"/>
        <v>4411372</v>
      </c>
      <c r="N19" s="56">
        <f>SUM(N16:N18)</f>
        <v>199487979</v>
      </c>
      <c r="O19" s="166">
        <f>'1.sz.tábla'!D19</f>
        <v>199487979</v>
      </c>
    </row>
    <row r="20" spans="1:15" ht="15.6" x14ac:dyDescent="0.3">
      <c r="A20" s="200" t="s">
        <v>272</v>
      </c>
      <c r="B20" s="29">
        <v>1808501</v>
      </c>
      <c r="C20" s="29">
        <v>1670769</v>
      </c>
      <c r="D20" s="29">
        <v>2305161</v>
      </c>
      <c r="E20" s="29">
        <v>1648371</v>
      </c>
      <c r="F20" s="29">
        <v>1588849</v>
      </c>
      <c r="G20" s="29">
        <v>1781536</v>
      </c>
      <c r="H20" s="29">
        <v>1936704</v>
      </c>
      <c r="I20" s="29">
        <v>1936704</v>
      </c>
      <c r="J20" s="29">
        <v>1936704</v>
      </c>
      <c r="K20" s="29">
        <v>1936704</v>
      </c>
      <c r="L20" s="29">
        <v>1936704</v>
      </c>
      <c r="M20" s="29">
        <f>1500000+1936706+175860</f>
        <v>3612566</v>
      </c>
      <c r="N20" s="29">
        <f t="shared" ref="N20:N36" si="6">SUM(B20:M20)</f>
        <v>24099273</v>
      </c>
      <c r="O20" s="166">
        <f>'3.tábla'!D7</f>
        <v>24916310</v>
      </c>
    </row>
    <row r="21" spans="1:15" ht="15.6" x14ac:dyDescent="0.3">
      <c r="A21" s="200" t="s">
        <v>273</v>
      </c>
      <c r="B21" s="29">
        <v>235904</v>
      </c>
      <c r="C21" s="29">
        <v>228607</v>
      </c>
      <c r="D21" s="29">
        <v>234813</v>
      </c>
      <c r="E21" s="29">
        <v>422540</v>
      </c>
      <c r="F21" s="29">
        <v>222706</v>
      </c>
      <c r="G21" s="29">
        <v>250035</v>
      </c>
      <c r="H21" s="29">
        <v>320097</v>
      </c>
      <c r="I21" s="29">
        <v>320097</v>
      </c>
      <c r="J21" s="29">
        <v>320097</v>
      </c>
      <c r="K21" s="29">
        <v>320097</v>
      </c>
      <c r="L21" s="29">
        <v>320097</v>
      </c>
      <c r="M21" s="29">
        <f>582598+30776</f>
        <v>613374</v>
      </c>
      <c r="N21" s="29">
        <f t="shared" si="6"/>
        <v>3808464</v>
      </c>
      <c r="O21" s="166">
        <f>'3.tábla'!D10</f>
        <v>4134441</v>
      </c>
    </row>
    <row r="22" spans="1:15" ht="15" customHeight="1" x14ac:dyDescent="0.3">
      <c r="A22" s="200" t="s">
        <v>274</v>
      </c>
      <c r="B22" s="29">
        <v>2366752</v>
      </c>
      <c r="C22" s="29">
        <v>1399601</v>
      </c>
      <c r="D22" s="29">
        <v>1070469</v>
      </c>
      <c r="E22" s="29">
        <v>3860169</v>
      </c>
      <c r="F22" s="29">
        <v>2146091</v>
      </c>
      <c r="G22" s="29">
        <v>1301399</v>
      </c>
      <c r="H22" s="29">
        <v>4000000</v>
      </c>
      <c r="I22" s="29">
        <v>3500000</v>
      </c>
      <c r="J22" s="29">
        <v>2000000</v>
      </c>
      <c r="K22" s="29">
        <v>2900000</v>
      </c>
      <c r="L22" s="29">
        <v>2500000</v>
      </c>
      <c r="M22" s="29">
        <v>1741570</v>
      </c>
      <c r="N22" s="29">
        <f t="shared" si="6"/>
        <v>28786051</v>
      </c>
      <c r="O22" s="166">
        <f>'3.tábla'!D13</f>
        <v>34641570</v>
      </c>
    </row>
    <row r="23" spans="1:15" ht="15.6" x14ac:dyDescent="0.3">
      <c r="A23" s="200" t="s">
        <v>204</v>
      </c>
      <c r="B23" s="29">
        <v>48500</v>
      </c>
      <c r="C23" s="29">
        <v>88025</v>
      </c>
      <c r="D23" s="29">
        <v>48500</v>
      </c>
      <c r="E23" s="29">
        <v>31906</v>
      </c>
      <c r="F23" s="29">
        <v>32000</v>
      </c>
      <c r="G23" s="29">
        <v>112000</v>
      </c>
      <c r="H23" s="29">
        <v>150000</v>
      </c>
      <c r="I23" s="29">
        <v>50000</v>
      </c>
      <c r="J23" s="29">
        <v>100000</v>
      </c>
      <c r="K23" s="29">
        <v>50000</v>
      </c>
      <c r="L23" s="29">
        <v>100000</v>
      </c>
      <c r="M23" s="29">
        <v>1223000</v>
      </c>
      <c r="N23" s="29">
        <f t="shared" si="6"/>
        <v>2033931</v>
      </c>
      <c r="O23" s="166">
        <f>'3.tábla'!D48</f>
        <v>2302000</v>
      </c>
    </row>
    <row r="24" spans="1:15" ht="18.75" customHeight="1" x14ac:dyDescent="0.3">
      <c r="A24" s="200" t="s">
        <v>275</v>
      </c>
      <c r="B24" s="29"/>
      <c r="C24" s="29"/>
      <c r="D24" s="29"/>
      <c r="E24" s="29"/>
      <c r="F24" s="29"/>
      <c r="G24" s="29">
        <v>50000</v>
      </c>
      <c r="H24" s="29">
        <v>100000</v>
      </c>
      <c r="I24" s="29">
        <v>50000</v>
      </c>
      <c r="J24" s="29"/>
      <c r="K24" s="29"/>
      <c r="L24" s="29">
        <v>50000</v>
      </c>
      <c r="M24" s="29"/>
      <c r="N24" s="29">
        <f t="shared" si="6"/>
        <v>250000</v>
      </c>
      <c r="O24" s="166">
        <f>'4. sz. tábla'!D11</f>
        <v>300000</v>
      </c>
    </row>
    <row r="25" spans="1:15" ht="18" customHeight="1" x14ac:dyDescent="0.3">
      <c r="A25" s="200" t="s">
        <v>276</v>
      </c>
      <c r="B25" s="29">
        <v>0</v>
      </c>
      <c r="C25" s="29">
        <v>136000</v>
      </c>
      <c r="D25" s="29">
        <v>-30000</v>
      </c>
      <c r="E25" s="29">
        <v>0</v>
      </c>
      <c r="F25" s="29">
        <v>10578</v>
      </c>
      <c r="G25" s="29">
        <f>4055173+2714002</f>
        <v>6769175</v>
      </c>
      <c r="H25" s="29">
        <v>1128196</v>
      </c>
      <c r="I25" s="29">
        <v>1228196</v>
      </c>
      <c r="J25" s="29">
        <v>1128196</v>
      </c>
      <c r="K25" s="29">
        <v>1128196</v>
      </c>
      <c r="L25" s="29">
        <v>1128196</v>
      </c>
      <c r="M25" s="29">
        <v>1128196</v>
      </c>
      <c r="N25" s="29">
        <f t="shared" si="6"/>
        <v>13754929</v>
      </c>
      <c r="O25" s="251">
        <f>'4. sz. tábla'!D5</f>
        <v>11960197</v>
      </c>
    </row>
    <row r="26" spans="1:15" ht="18.75" customHeight="1" x14ac:dyDescent="0.3">
      <c r="A26" s="200" t="s">
        <v>277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>
        <f t="shared" si="6"/>
        <v>0</v>
      </c>
      <c r="O26" s="166">
        <f>'3.tábla'!D39</f>
        <v>36000</v>
      </c>
    </row>
    <row r="27" spans="1:15" ht="15.6" x14ac:dyDescent="0.3">
      <c r="A27" s="200" t="s">
        <v>19</v>
      </c>
      <c r="B27" s="29">
        <v>3514050</v>
      </c>
      <c r="C27" s="29">
        <v>-36000</v>
      </c>
      <c r="D27" s="29"/>
      <c r="E27" s="29">
        <v>-1</v>
      </c>
      <c r="F27" s="29">
        <v>-10578</v>
      </c>
      <c r="G27" s="29">
        <v>-26670</v>
      </c>
      <c r="H27" s="29">
        <v>6827047</v>
      </c>
      <c r="I27" s="29"/>
      <c r="J27" s="29"/>
      <c r="K27" s="29"/>
      <c r="L27" s="29"/>
      <c r="M27" s="29"/>
      <c r="N27" s="29">
        <f t="shared" si="6"/>
        <v>10267848</v>
      </c>
      <c r="O27" s="166">
        <f>'1.sz.tábla'!D31</f>
        <v>10267848</v>
      </c>
    </row>
    <row r="28" spans="1:15" ht="15.6" x14ac:dyDescent="0.3">
      <c r="A28" s="256" t="s">
        <v>205</v>
      </c>
      <c r="B28" s="168">
        <f>SUM(B20:B27)</f>
        <v>7973707</v>
      </c>
      <c r="C28" s="168">
        <f>SUM(C20:C27)</f>
        <v>3487002</v>
      </c>
      <c r="D28" s="168">
        <f>SUM(D20:D27)</f>
        <v>3628943</v>
      </c>
      <c r="E28" s="168">
        <f>SUM(E20:E27)</f>
        <v>5962985</v>
      </c>
      <c r="F28" s="168">
        <f t="shared" ref="F28:M28" si="7">SUM(F20:F27)</f>
        <v>3989646</v>
      </c>
      <c r="G28" s="168">
        <f t="shared" si="7"/>
        <v>10237475</v>
      </c>
      <c r="H28" s="168">
        <f t="shared" si="7"/>
        <v>14462044</v>
      </c>
      <c r="I28" s="168">
        <f t="shared" si="7"/>
        <v>7084997</v>
      </c>
      <c r="J28" s="168">
        <f t="shared" si="7"/>
        <v>5484997</v>
      </c>
      <c r="K28" s="168">
        <f t="shared" si="7"/>
        <v>6334997</v>
      </c>
      <c r="L28" s="168">
        <f t="shared" si="7"/>
        <v>6034997</v>
      </c>
      <c r="M28" s="168">
        <f t="shared" si="7"/>
        <v>8318706</v>
      </c>
      <c r="N28" s="29">
        <f t="shared" si="6"/>
        <v>83000496</v>
      </c>
      <c r="O28" s="166">
        <f>SUM(O20:O27)</f>
        <v>88558366</v>
      </c>
    </row>
    <row r="29" spans="1:15" ht="15.6" x14ac:dyDescent="0.3">
      <c r="A29" s="200" t="s">
        <v>206</v>
      </c>
      <c r="B29" s="29">
        <v>2631440</v>
      </c>
      <c r="C29" s="29">
        <v>0</v>
      </c>
      <c r="D29" s="29">
        <v>217178</v>
      </c>
      <c r="E29" s="29">
        <v>293873</v>
      </c>
      <c r="F29" s="29">
        <v>389935</v>
      </c>
      <c r="G29" s="29">
        <v>205100</v>
      </c>
      <c r="H29" s="29">
        <v>200000</v>
      </c>
      <c r="I29" s="29"/>
      <c r="J29" s="29"/>
      <c r="K29" s="29">
        <v>3183395</v>
      </c>
      <c r="L29" s="29">
        <v>3223000</v>
      </c>
      <c r="M29" s="29">
        <v>4952269</v>
      </c>
      <c r="N29" s="29">
        <f t="shared" si="6"/>
        <v>15296190</v>
      </c>
      <c r="O29" s="251">
        <f>'1.sz.tábla'!D27</f>
        <v>15296190</v>
      </c>
    </row>
    <row r="30" spans="1:15" ht="15.6" x14ac:dyDescent="0.3">
      <c r="A30" s="200" t="s">
        <v>207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20000000</v>
      </c>
      <c r="I30" s="29">
        <v>20000000</v>
      </c>
      <c r="J30" s="29"/>
      <c r="K30" s="29"/>
      <c r="L30" s="29">
        <v>22000000</v>
      </c>
      <c r="M30" s="29">
        <v>31491000</v>
      </c>
      <c r="N30" s="29">
        <f>SUM(B30:M30)</f>
        <v>93491000</v>
      </c>
      <c r="O30" s="251">
        <f>'1.sz.tábla'!D28</f>
        <v>93491000</v>
      </c>
    </row>
    <row r="31" spans="1:15" ht="15.6" x14ac:dyDescent="0.3">
      <c r="A31" s="200" t="s">
        <v>278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29030</v>
      </c>
      <c r="H31" s="29">
        <v>4839</v>
      </c>
      <c r="I31" s="29">
        <v>4839</v>
      </c>
      <c r="J31" s="29">
        <v>4839</v>
      </c>
      <c r="K31" s="29">
        <v>4839</v>
      </c>
      <c r="L31" s="29">
        <v>4840</v>
      </c>
      <c r="M31" s="29">
        <v>4839</v>
      </c>
      <c r="N31" s="29">
        <f t="shared" si="6"/>
        <v>58065</v>
      </c>
      <c r="O31" s="251">
        <f>'1.sz.tábla'!D29</f>
        <v>58065</v>
      </c>
    </row>
    <row r="32" spans="1:15" ht="15.6" x14ac:dyDescent="0.3">
      <c r="A32" s="256" t="s">
        <v>208</v>
      </c>
      <c r="B32" s="168">
        <f>SUM(B29:B31)</f>
        <v>2631440</v>
      </c>
      <c r="C32" s="168">
        <f>SUM(C29:C31)</f>
        <v>0</v>
      </c>
      <c r="D32" s="168">
        <f t="shared" ref="D32:M32" si="8">SUM(D29:D31)</f>
        <v>217178</v>
      </c>
      <c r="E32" s="168">
        <f t="shared" si="8"/>
        <v>293873</v>
      </c>
      <c r="F32" s="168">
        <f t="shared" si="8"/>
        <v>389935</v>
      </c>
      <c r="G32" s="168">
        <f t="shared" si="8"/>
        <v>234130</v>
      </c>
      <c r="H32" s="168">
        <f t="shared" si="8"/>
        <v>20204839</v>
      </c>
      <c r="I32" s="168">
        <f t="shared" si="8"/>
        <v>20004839</v>
      </c>
      <c r="J32" s="168">
        <f t="shared" si="8"/>
        <v>4839</v>
      </c>
      <c r="K32" s="168">
        <f>SUM(K29:K31)</f>
        <v>3188234</v>
      </c>
      <c r="L32" s="168">
        <f t="shared" si="8"/>
        <v>25227840</v>
      </c>
      <c r="M32" s="168">
        <f t="shared" si="8"/>
        <v>36448108</v>
      </c>
      <c r="N32" s="29">
        <f>SUM(B32:M32)</f>
        <v>108845255</v>
      </c>
      <c r="O32" s="166">
        <f>'1.sz.tábla'!D25</f>
        <v>108845255</v>
      </c>
    </row>
    <row r="33" spans="1:15" ht="15.6" x14ac:dyDescent="0.3">
      <c r="A33" s="199" t="s">
        <v>21</v>
      </c>
      <c r="B33" s="169">
        <f>SUM(B32,B28)</f>
        <v>10605147</v>
      </c>
      <c r="C33" s="169">
        <f t="shared" ref="C33:M33" si="9">SUM(C32,C28)</f>
        <v>3487002</v>
      </c>
      <c r="D33" s="169">
        <f t="shared" si="9"/>
        <v>3846121</v>
      </c>
      <c r="E33" s="169">
        <f t="shared" si="9"/>
        <v>6256858</v>
      </c>
      <c r="F33" s="169">
        <f t="shared" si="9"/>
        <v>4379581</v>
      </c>
      <c r="G33" s="169">
        <f t="shared" si="9"/>
        <v>10471605</v>
      </c>
      <c r="H33" s="169">
        <f t="shared" si="9"/>
        <v>34666883</v>
      </c>
      <c r="I33" s="169">
        <f t="shared" si="9"/>
        <v>27089836</v>
      </c>
      <c r="J33" s="169">
        <f t="shared" si="9"/>
        <v>5489836</v>
      </c>
      <c r="K33" s="169">
        <f t="shared" si="9"/>
        <v>9523231</v>
      </c>
      <c r="L33" s="169">
        <f t="shared" si="9"/>
        <v>31262837</v>
      </c>
      <c r="M33" s="169">
        <f t="shared" si="9"/>
        <v>44766814</v>
      </c>
      <c r="N33" s="169">
        <f>SUM(B33:M33)</f>
        <v>191845751</v>
      </c>
      <c r="O33" s="166">
        <f>'1.sz.tábla'!D35</f>
        <v>197403621</v>
      </c>
    </row>
    <row r="34" spans="1:15" ht="46.8" x14ac:dyDescent="0.3">
      <c r="A34" s="200" t="s">
        <v>279</v>
      </c>
      <c r="B34" s="29">
        <f>77251+930893</f>
        <v>1008144</v>
      </c>
      <c r="C34" s="29">
        <v>79377</v>
      </c>
      <c r="D34" s="29">
        <v>68894</v>
      </c>
      <c r="E34" s="29">
        <v>53234</v>
      </c>
      <c r="F34" s="29">
        <v>68894</v>
      </c>
      <c r="G34" s="29">
        <v>68894</v>
      </c>
      <c r="H34" s="29">
        <v>122820</v>
      </c>
      <c r="I34" s="29">
        <v>122820</v>
      </c>
      <c r="J34" s="29">
        <v>122820</v>
      </c>
      <c r="K34" s="29">
        <v>122820</v>
      </c>
      <c r="L34" s="29">
        <v>122820</v>
      </c>
      <c r="M34" s="29">
        <v>122821</v>
      </c>
      <c r="N34" s="29">
        <f t="shared" si="6"/>
        <v>2084358</v>
      </c>
      <c r="O34" s="166">
        <f>'1.sz.tábla'!D37</f>
        <v>2084358</v>
      </c>
    </row>
    <row r="35" spans="1:15" ht="15.6" x14ac:dyDescent="0.3">
      <c r="A35" s="199" t="s">
        <v>24</v>
      </c>
      <c r="B35" s="169">
        <f>SUM(B33:B34)</f>
        <v>11613291</v>
      </c>
      <c r="C35" s="169">
        <f>SUM(C33:C34)</f>
        <v>3566379</v>
      </c>
      <c r="D35" s="169">
        <f t="shared" ref="D35:M35" si="10">SUM(D33:D34)</f>
        <v>3915015</v>
      </c>
      <c r="E35" s="169">
        <f t="shared" si="10"/>
        <v>6310092</v>
      </c>
      <c r="F35" s="169">
        <f t="shared" si="10"/>
        <v>4448475</v>
      </c>
      <c r="G35" s="169">
        <f t="shared" si="10"/>
        <v>10540499</v>
      </c>
      <c r="H35" s="169">
        <f t="shared" si="10"/>
        <v>34789703</v>
      </c>
      <c r="I35" s="169">
        <f t="shared" si="10"/>
        <v>27212656</v>
      </c>
      <c r="J35" s="169">
        <f t="shared" si="10"/>
        <v>5612656</v>
      </c>
      <c r="K35" s="169">
        <f t="shared" si="10"/>
        <v>9646051</v>
      </c>
      <c r="L35" s="169">
        <f t="shared" si="10"/>
        <v>31385657</v>
      </c>
      <c r="M35" s="169">
        <f t="shared" si="10"/>
        <v>44889635</v>
      </c>
      <c r="N35" s="169">
        <f>SUM(B35:M35)</f>
        <v>193930109</v>
      </c>
      <c r="O35" s="166">
        <f>'1.sz.tábla'!D39</f>
        <v>199487979</v>
      </c>
    </row>
    <row r="36" spans="1:15" ht="15.6" x14ac:dyDescent="0.3">
      <c r="A36" s="199" t="s">
        <v>280</v>
      </c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29">
        <f t="shared" si="6"/>
        <v>0</v>
      </c>
    </row>
    <row r="37" spans="1:15" ht="15.6" x14ac:dyDescent="0.3">
      <c r="A37" s="199" t="s">
        <v>209</v>
      </c>
      <c r="B37" s="169">
        <f>B6+B16+B17-B35-B36</f>
        <v>123007180</v>
      </c>
      <c r="C37" s="169">
        <f t="shared" ref="C37:N37" si="11">C6+C16+C17-C35-C36</f>
        <v>123448286</v>
      </c>
      <c r="D37" s="169">
        <f t="shared" si="11"/>
        <v>134367783</v>
      </c>
      <c r="E37" s="169">
        <f t="shared" si="11"/>
        <v>134298027</v>
      </c>
      <c r="F37" s="169">
        <f t="shared" si="11"/>
        <v>134519620</v>
      </c>
      <c r="G37" s="169">
        <f t="shared" si="11"/>
        <v>123043558</v>
      </c>
      <c r="H37" s="169">
        <f t="shared" si="11"/>
        <v>98449542</v>
      </c>
      <c r="I37" s="169">
        <f t="shared" si="11"/>
        <v>75344886</v>
      </c>
      <c r="J37" s="169">
        <f t="shared" si="11"/>
        <v>80026491</v>
      </c>
      <c r="K37" s="169">
        <f t="shared" si="11"/>
        <v>75388440</v>
      </c>
      <c r="L37" s="169">
        <f t="shared" si="11"/>
        <v>48414151</v>
      </c>
      <c r="M37" s="169">
        <f t="shared" si="11"/>
        <v>7935888</v>
      </c>
      <c r="N37" s="169">
        <f t="shared" si="11"/>
        <v>7935888</v>
      </c>
      <c r="O37" s="166"/>
    </row>
    <row r="39" spans="1:15" x14ac:dyDescent="0.25">
      <c r="N39" s="166">
        <f>SUM(N20)</f>
        <v>24099273</v>
      </c>
    </row>
  </sheetData>
  <sheetProtection selectLockedCells="1" selectUnlockedCells="1"/>
  <mergeCells count="2">
    <mergeCell ref="M2:N2"/>
    <mergeCell ref="A3:N3"/>
  </mergeCells>
  <phoneticPr fontId="19" type="noConversion"/>
  <pageMargins left="0" right="0" top="0.74803149606299213" bottom="0.74803149606299213" header="0.31496062992125984" footer="0.31496062992125984"/>
  <pageSetup paperSize="9" scale="62" firstPageNumber="0" orientation="landscape" r:id="rId1"/>
  <headerFooter alignWithMargins="0">
    <oddHeader>&amp;L&amp;"Times New Roman,Normál"&amp;12Pécsely Község Önkormányzata&amp;C&amp;"Times New Roman,Normál"&amp;12 8. melléklet
Az önkormányzat 2020. évi költségvetéséről szóló 11/2020. (IX. 28.)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9</vt:i4>
      </vt:variant>
    </vt:vector>
  </HeadingPairs>
  <TitlesOfParts>
    <vt:vector size="18" baseType="lpstr">
      <vt:lpstr>1.sz.tábla</vt:lpstr>
      <vt:lpstr>2.sz.tábla</vt:lpstr>
      <vt:lpstr>2a. tábla</vt:lpstr>
      <vt:lpstr>3.tábla</vt:lpstr>
      <vt:lpstr>4. sz. tábla</vt:lpstr>
      <vt:lpstr>5.sz.tábla </vt:lpstr>
      <vt:lpstr>6. sz. tábla </vt:lpstr>
      <vt:lpstr>7. sz. tábla</vt:lpstr>
      <vt:lpstr>8. sz. tábla </vt:lpstr>
      <vt:lpstr>'1.sz.tábla'!Nyomtatási_terület</vt:lpstr>
      <vt:lpstr>'2.sz.tábla'!Nyomtatási_terület</vt:lpstr>
      <vt:lpstr>'2a. tábla'!Nyomtatási_terület</vt:lpstr>
      <vt:lpstr>'3.tábla'!Nyomtatási_terület</vt:lpstr>
      <vt:lpstr>'4. sz. tábla'!Nyomtatási_terület</vt:lpstr>
      <vt:lpstr>'5.sz.tábla '!Nyomtatási_terület</vt:lpstr>
      <vt:lpstr>'6. sz. tábla '!Nyomtatási_terület</vt:lpstr>
      <vt:lpstr>'7. sz. tábla'!Nyomtatási_terület</vt:lpstr>
      <vt:lpstr>'8. sz. tábla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Fejes Rita</cp:lastModifiedBy>
  <cp:lastPrinted>2020-09-17T12:56:36Z</cp:lastPrinted>
  <dcterms:created xsi:type="dcterms:W3CDTF">2014-05-27T12:51:39Z</dcterms:created>
  <dcterms:modified xsi:type="dcterms:W3CDTF">2020-09-29T06:08:14Z</dcterms:modified>
</cp:coreProperties>
</file>