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Ági\Documents\Titkársági dokumentumok\2 Rendeletek\2019. évi rendeletek\"/>
    </mc:Choice>
  </mc:AlternateContent>
  <xr:revisionPtr revIDLastSave="0" documentId="13_ncr:1_{A6986B92-4248-4065-97A4-07A042ACF921}" xr6:coauthVersionLast="44" xr6:coauthVersionMax="44" xr10:uidLastSave="{00000000-0000-0000-0000-000000000000}"/>
  <bookViews>
    <workbookView xWindow="-108" yWindow="-108" windowWidth="23256" windowHeight="12600" activeTab="15" xr2:uid="{00000000-000D-0000-FFFF-FFFF00000000}"/>
  </bookViews>
  <sheets>
    <sheet name="1" sheetId="191" r:id="rId1"/>
    <sheet name="2" sheetId="164" r:id="rId2"/>
    <sheet name="3" sheetId="186" r:id="rId3"/>
    <sheet name="4" sheetId="189" r:id="rId4"/>
    <sheet name="5" sheetId="190" r:id="rId5"/>
    <sheet name="6" sheetId="165" r:id="rId6"/>
    <sheet name="7" sheetId="187" r:id="rId7"/>
    <sheet name="8" sheetId="177" r:id="rId8"/>
    <sheet name="9" sheetId="178" r:id="rId9"/>
    <sheet name="10" sheetId="188" r:id="rId10"/>
    <sheet name="11" sheetId="193" r:id="rId11"/>
    <sheet name="12" sheetId="179" r:id="rId12"/>
    <sheet name="13" sheetId="180" r:id="rId13"/>
    <sheet name="14" sheetId="181" r:id="rId14"/>
    <sheet name="15" sheetId="182" r:id="rId15"/>
    <sheet name="16" sheetId="192" r:id="rId16"/>
  </sheets>
  <externalReferences>
    <externalReference r:id="rId17"/>
  </externalReferences>
  <definedNames>
    <definedName name="_xlnm.Print_Area" localSheetId="9">#REF!</definedName>
    <definedName name="_xlnm.Print_Area" localSheetId="10">#REF!</definedName>
    <definedName name="_xlnm.Print_Area" localSheetId="11">#REF!</definedName>
    <definedName name="_xlnm.Print_Area" localSheetId="13">#REF!</definedName>
    <definedName name="_xlnm.Print_Area" localSheetId="14">'15'!$B$1:$O$34</definedName>
    <definedName name="_xlnm.Print_Area" localSheetId="15">#REF!</definedName>
    <definedName name="_xlnm.Print_Area" localSheetId="1">#REF!</definedName>
    <definedName name="_xlnm.Print_Area" localSheetId="2">#REF!</definedName>
    <definedName name="_xlnm.Print_Area" localSheetId="5">#REF!</definedName>
    <definedName name="_xlnm.Print_Area" localSheetId="6">#REF!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92" l="1"/>
  <c r="F13" i="192"/>
  <c r="F14" i="192"/>
  <c r="F12" i="192"/>
  <c r="D12" i="192" s="1"/>
  <c r="E12" i="192" s="1"/>
  <c r="L25" i="193"/>
  <c r="L26" i="193"/>
  <c r="K28" i="193"/>
  <c r="J28" i="193"/>
  <c r="I28" i="193"/>
  <c r="H28" i="193"/>
  <c r="F28" i="193"/>
  <c r="E28" i="193"/>
  <c r="L27" i="193"/>
  <c r="G24" i="193"/>
  <c r="L24" i="193" s="1"/>
  <c r="L23" i="193"/>
  <c r="G23" i="193"/>
  <c r="G22" i="193"/>
  <c r="L22" i="193" s="1"/>
  <c r="L21" i="193"/>
  <c r="G21" i="193"/>
  <c r="G20" i="193"/>
  <c r="L20" i="193" s="1"/>
  <c r="L19" i="193"/>
  <c r="G19" i="193"/>
  <c r="G28" i="193" s="1"/>
  <c r="J15" i="192"/>
  <c r="F15" i="192" s="1"/>
  <c r="I15" i="192"/>
  <c r="H15" i="192"/>
  <c r="G15" i="192"/>
  <c r="C15" i="192"/>
  <c r="D14" i="192"/>
  <c r="F11" i="192"/>
  <c r="D11" i="192"/>
  <c r="E11" i="192" s="1"/>
  <c r="F10" i="192"/>
  <c r="E10" i="192"/>
  <c r="F9" i="192"/>
  <c r="E9" i="192"/>
  <c r="F8" i="192"/>
  <c r="E8" i="192"/>
  <c r="L28" i="193" l="1"/>
  <c r="E15" i="192"/>
  <c r="D15" i="192"/>
  <c r="F23" i="189" l="1"/>
  <c r="P30" i="182"/>
  <c r="C25" i="182"/>
  <c r="C30" i="182"/>
  <c r="D35" i="177"/>
  <c r="F22" i="189" l="1"/>
  <c r="G17" i="182" l="1"/>
  <c r="F17" i="182"/>
  <c r="H17" i="182"/>
  <c r="K17" i="182"/>
  <c r="L17" i="182"/>
  <c r="M17" i="182"/>
  <c r="G8" i="188"/>
  <c r="F8" i="188"/>
  <c r="G20" i="188"/>
  <c r="K20" i="191" l="1"/>
  <c r="G32" i="165"/>
  <c r="F21" i="189" l="1"/>
  <c r="K53" i="191" l="1"/>
  <c r="K54" i="191"/>
  <c r="I50" i="191"/>
  <c r="K48" i="191"/>
  <c r="I47" i="191"/>
  <c r="K47" i="191" s="1"/>
  <c r="I48" i="191"/>
  <c r="I49" i="191"/>
  <c r="K49" i="191" s="1"/>
  <c r="I46" i="191"/>
  <c r="K46" i="191" s="1"/>
  <c r="K30" i="191"/>
  <c r="I30" i="191"/>
  <c r="D30" i="191"/>
  <c r="F30" i="191" s="1"/>
  <c r="K58" i="191"/>
  <c r="K57" i="191"/>
  <c r="K56" i="191"/>
  <c r="F56" i="191"/>
  <c r="F55" i="191" s="1"/>
  <c r="J55" i="191"/>
  <c r="I55" i="191"/>
  <c r="E55" i="191"/>
  <c r="D55" i="191"/>
  <c r="F54" i="191"/>
  <c r="K52" i="191"/>
  <c r="I51" i="191"/>
  <c r="K51" i="191" s="1"/>
  <c r="F51" i="191"/>
  <c r="F50" i="191" s="1"/>
  <c r="D51" i="191"/>
  <c r="J50" i="191"/>
  <c r="E50" i="191"/>
  <c r="D50" i="191"/>
  <c r="F49" i="191"/>
  <c r="K45" i="191"/>
  <c r="F45" i="191"/>
  <c r="K44" i="191"/>
  <c r="I44" i="191"/>
  <c r="D44" i="191"/>
  <c r="F44" i="191" s="1"/>
  <c r="I43" i="191"/>
  <c r="K43" i="191" s="1"/>
  <c r="D43" i="191"/>
  <c r="F43" i="191" s="1"/>
  <c r="I42" i="191"/>
  <c r="K42" i="191" s="1"/>
  <c r="F42" i="191"/>
  <c r="D42" i="191"/>
  <c r="I41" i="191"/>
  <c r="K41" i="191" s="1"/>
  <c r="F41" i="191"/>
  <c r="D41" i="191"/>
  <c r="K40" i="191"/>
  <c r="F40" i="191"/>
  <c r="K39" i="191"/>
  <c r="F39" i="191"/>
  <c r="I38" i="191"/>
  <c r="D38" i="191"/>
  <c r="F38" i="191" s="1"/>
  <c r="K37" i="191"/>
  <c r="D37" i="191"/>
  <c r="I36" i="191"/>
  <c r="K36" i="191" s="1"/>
  <c r="D36" i="191"/>
  <c r="F36" i="191" s="1"/>
  <c r="K35" i="191"/>
  <c r="F35" i="191"/>
  <c r="I34" i="191"/>
  <c r="K34" i="191" s="1"/>
  <c r="F34" i="191"/>
  <c r="D34" i="191"/>
  <c r="J32" i="191"/>
  <c r="E32" i="191"/>
  <c r="K31" i="191"/>
  <c r="D31" i="191"/>
  <c r="F31" i="191" s="1"/>
  <c r="I29" i="191"/>
  <c r="K29" i="191" s="1"/>
  <c r="F29" i="191"/>
  <c r="D29" i="191"/>
  <c r="K28" i="191"/>
  <c r="D28" i="191"/>
  <c r="F28" i="191" s="1"/>
  <c r="I27" i="191"/>
  <c r="K27" i="191" s="1"/>
  <c r="D27" i="191"/>
  <c r="F27" i="191" s="1"/>
  <c r="I26" i="191"/>
  <c r="K26" i="191" s="1"/>
  <c r="D26" i="191"/>
  <c r="F26" i="191" s="1"/>
  <c r="I25" i="191"/>
  <c r="D25" i="191"/>
  <c r="F25" i="191" s="1"/>
  <c r="I24" i="191"/>
  <c r="K24" i="191" s="1"/>
  <c r="D24" i="191"/>
  <c r="F24" i="191" s="1"/>
  <c r="I23" i="191"/>
  <c r="K23" i="191" s="1"/>
  <c r="D23" i="191"/>
  <c r="F23" i="191" s="1"/>
  <c r="J22" i="191"/>
  <c r="E22" i="191"/>
  <c r="K21" i="191"/>
  <c r="F21" i="191"/>
  <c r="K19" i="191"/>
  <c r="F19" i="191"/>
  <c r="I18" i="191"/>
  <c r="D18" i="191"/>
  <c r="E18" i="191" s="1"/>
  <c r="F18" i="191" s="1"/>
  <c r="I17" i="191"/>
  <c r="J17" i="191" s="1"/>
  <c r="D17" i="191"/>
  <c r="E17" i="191" s="1"/>
  <c r="F17" i="191" s="1"/>
  <c r="I16" i="191"/>
  <c r="K16" i="191" s="1"/>
  <c r="D16" i="191"/>
  <c r="F16" i="191" s="1"/>
  <c r="I15" i="191"/>
  <c r="K15" i="191" s="1"/>
  <c r="D15" i="191"/>
  <c r="K14" i="191"/>
  <c r="E14" i="191"/>
  <c r="F14" i="191" s="1"/>
  <c r="J13" i="191"/>
  <c r="K13" i="191" s="1"/>
  <c r="F13" i="191"/>
  <c r="E13" i="191"/>
  <c r="I12" i="191"/>
  <c r="K12" i="191" s="1"/>
  <c r="D12" i="191"/>
  <c r="F12" i="191" s="1"/>
  <c r="J7" i="191"/>
  <c r="E7" i="191"/>
  <c r="J5" i="191"/>
  <c r="H6" i="191" s="1"/>
  <c r="E5" i="191"/>
  <c r="C6" i="191" s="1"/>
  <c r="J18" i="191" l="1"/>
  <c r="J11" i="191" s="1"/>
  <c r="J10" i="191" s="1"/>
  <c r="K55" i="191"/>
  <c r="K50" i="191"/>
  <c r="I32" i="191"/>
  <c r="F15" i="191"/>
  <c r="F11" i="191" s="1"/>
  <c r="K17" i="191"/>
  <c r="F22" i="191"/>
  <c r="F32" i="191"/>
  <c r="D11" i="191"/>
  <c r="I22" i="191"/>
  <c r="D32" i="191"/>
  <c r="D22" i="191"/>
  <c r="K25" i="191"/>
  <c r="K22" i="191" s="1"/>
  <c r="K38" i="191"/>
  <c r="K32" i="191" s="1"/>
  <c r="I11" i="191"/>
  <c r="E15" i="191"/>
  <c r="E11" i="191" s="1"/>
  <c r="E10" i="191" s="1"/>
  <c r="K18" i="191" l="1"/>
  <c r="K11" i="191" s="1"/>
  <c r="K10" i="191" s="1"/>
  <c r="I10" i="191"/>
  <c r="D10" i="191"/>
  <c r="F10" i="191"/>
  <c r="F39" i="190" l="1"/>
  <c r="F40" i="190"/>
  <c r="F41" i="190"/>
  <c r="F42" i="190"/>
  <c r="E43" i="190" l="1"/>
  <c r="C43" i="190"/>
  <c r="F38" i="190"/>
  <c r="F37" i="190"/>
  <c r="G36" i="190"/>
  <c r="G43" i="190" s="1"/>
  <c r="F36" i="190"/>
  <c r="F35" i="190"/>
  <c r="F34" i="190"/>
  <c r="F33" i="190"/>
  <c r="F32" i="190"/>
  <c r="F31" i="190"/>
  <c r="F30" i="190"/>
  <c r="F29" i="190"/>
  <c r="F28" i="190"/>
  <c r="D27" i="190"/>
  <c r="F27" i="190" s="1"/>
  <c r="D26" i="190"/>
  <c r="F26" i="190" s="1"/>
  <c r="D25" i="190"/>
  <c r="F25" i="190" s="1"/>
  <c r="D24" i="190"/>
  <c r="F24" i="190" s="1"/>
  <c r="F23" i="190"/>
  <c r="F22" i="190"/>
  <c r="D22" i="190"/>
  <c r="F21" i="190"/>
  <c r="F20" i="190"/>
  <c r="F19" i="190"/>
  <c r="D19" i="190"/>
  <c r="D18" i="190"/>
  <c r="F18" i="190" s="1"/>
  <c r="D17" i="190"/>
  <c r="F17" i="190" s="1"/>
  <c r="D16" i="190"/>
  <c r="F16" i="190" s="1"/>
  <c r="F15" i="190"/>
  <c r="D15" i="190"/>
  <c r="F14" i="190"/>
  <c r="D13" i="190"/>
  <c r="F13" i="190" s="1"/>
  <c r="D12" i="190"/>
  <c r="F12" i="190" s="1"/>
  <c r="D11" i="190"/>
  <c r="F11" i="190" s="1"/>
  <c r="D10" i="190"/>
  <c r="F10" i="190" s="1"/>
  <c r="F9" i="190"/>
  <c r="F8" i="190"/>
  <c r="F7" i="190"/>
  <c r="D6" i="190"/>
  <c r="D43" i="190" s="1"/>
  <c r="G25" i="189"/>
  <c r="E25" i="189"/>
  <c r="C25" i="189"/>
  <c r="F24" i="189"/>
  <c r="F20" i="189"/>
  <c r="F19" i="189"/>
  <c r="F18" i="189"/>
  <c r="F17" i="189"/>
  <c r="F16" i="189"/>
  <c r="D16" i="189"/>
  <c r="F15" i="189"/>
  <c r="D15" i="189"/>
  <c r="F14" i="189"/>
  <c r="D14" i="189"/>
  <c r="F13" i="189"/>
  <c r="D13" i="189"/>
  <c r="F12" i="189"/>
  <c r="D12" i="189"/>
  <c r="F11" i="189"/>
  <c r="D11" i="189"/>
  <c r="F10" i="189"/>
  <c r="F9" i="189"/>
  <c r="F8" i="189"/>
  <c r="D8" i="189"/>
  <c r="F7" i="189"/>
  <c r="D7" i="189"/>
  <c r="F6" i="189"/>
  <c r="D6" i="189"/>
  <c r="D25" i="189" s="1"/>
  <c r="F6" i="190" l="1"/>
  <c r="F43" i="190" s="1"/>
  <c r="F25" i="189"/>
  <c r="D35" i="186"/>
  <c r="D21" i="186"/>
  <c r="D16" i="187"/>
  <c r="G21" i="188" l="1"/>
  <c r="G19" i="188"/>
  <c r="G18" i="188"/>
  <c r="G17" i="188"/>
  <c r="G16" i="188"/>
  <c r="G15" i="188"/>
  <c r="G14" i="188"/>
  <c r="G13" i="188"/>
  <c r="G11" i="188"/>
  <c r="E8" i="188"/>
  <c r="D8" i="188"/>
  <c r="C8" i="188"/>
  <c r="G27" i="188" l="1"/>
  <c r="E70" i="186" l="1"/>
  <c r="F70" i="186"/>
  <c r="G70" i="186"/>
  <c r="H70" i="186"/>
  <c r="D70" i="186"/>
  <c r="H47" i="187" l="1"/>
  <c r="E47" i="187"/>
  <c r="H46" i="187"/>
  <c r="G46" i="187"/>
  <c r="G47" i="187" s="1"/>
  <c r="F46" i="187"/>
  <c r="F47" i="187" s="1"/>
  <c r="E46" i="187"/>
  <c r="D46" i="187"/>
  <c r="D47" i="187" s="1"/>
  <c r="C45" i="187"/>
  <c r="C44" i="187"/>
  <c r="H42" i="187"/>
  <c r="E42" i="187"/>
  <c r="C41" i="187"/>
  <c r="C40" i="187"/>
  <c r="C39" i="187"/>
  <c r="H38" i="187"/>
  <c r="G38" i="187"/>
  <c r="G42" i="187" s="1"/>
  <c r="F38" i="187"/>
  <c r="F42" i="187" s="1"/>
  <c r="E38" i="187"/>
  <c r="H37" i="187"/>
  <c r="G37" i="187"/>
  <c r="F37" i="187"/>
  <c r="E37" i="187"/>
  <c r="D37" i="187"/>
  <c r="C37" i="187" s="1"/>
  <c r="C36" i="187"/>
  <c r="C35" i="187"/>
  <c r="C34" i="187"/>
  <c r="C33" i="187"/>
  <c r="H32" i="187"/>
  <c r="G32" i="187"/>
  <c r="F32" i="187"/>
  <c r="E32" i="187"/>
  <c r="D32" i="187"/>
  <c r="C31" i="187"/>
  <c r="C30" i="187"/>
  <c r="C29" i="187"/>
  <c r="C28" i="187"/>
  <c r="C27" i="187"/>
  <c r="H26" i="187"/>
  <c r="C25" i="187"/>
  <c r="C24" i="187"/>
  <c r="C23" i="187"/>
  <c r="C22" i="187"/>
  <c r="C21" i="187"/>
  <c r="C20" i="187"/>
  <c r="C19" i="187"/>
  <c r="H18" i="187"/>
  <c r="G18" i="187"/>
  <c r="G26" i="187" s="1"/>
  <c r="F18" i="187"/>
  <c r="F26" i="187" s="1"/>
  <c r="E18" i="187"/>
  <c r="E26" i="187" s="1"/>
  <c r="D18" i="187"/>
  <c r="C18" i="187" s="1"/>
  <c r="C17" i="187"/>
  <c r="C15" i="187"/>
  <c r="C14" i="187"/>
  <c r="H13" i="187"/>
  <c r="H16" i="187" s="1"/>
  <c r="G13" i="187"/>
  <c r="F13" i="187"/>
  <c r="E13" i="187"/>
  <c r="E16" i="187" s="1"/>
  <c r="C13" i="187"/>
  <c r="C12" i="187"/>
  <c r="H11" i="187"/>
  <c r="G11" i="187"/>
  <c r="F11" i="187"/>
  <c r="E11" i="187"/>
  <c r="D11" i="187"/>
  <c r="C11" i="187"/>
  <c r="C10" i="187"/>
  <c r="H9" i="187"/>
  <c r="G9" i="187"/>
  <c r="G16" i="187" s="1"/>
  <c r="F9" i="187"/>
  <c r="F16" i="187" s="1"/>
  <c r="E9" i="187"/>
  <c r="D9" i="187"/>
  <c r="C8" i="187"/>
  <c r="C7" i="187"/>
  <c r="C32" i="187" l="1"/>
  <c r="E43" i="187"/>
  <c r="E48" i="187" s="1"/>
  <c r="D26" i="187"/>
  <c r="C26" i="187" s="1"/>
  <c r="G43" i="187"/>
  <c r="G48" i="187" s="1"/>
  <c r="F43" i="187"/>
  <c r="F48" i="187" s="1"/>
  <c r="H43" i="187"/>
  <c r="H48" i="187" s="1"/>
  <c r="C47" i="187"/>
  <c r="D42" i="187"/>
  <c r="C42" i="187" s="1"/>
  <c r="C9" i="187"/>
  <c r="C46" i="187"/>
  <c r="C6" i="187"/>
  <c r="C38" i="187"/>
  <c r="H76" i="186"/>
  <c r="H77" i="186" s="1"/>
  <c r="G76" i="186"/>
  <c r="G77" i="186" s="1"/>
  <c r="F76" i="186"/>
  <c r="F77" i="186" s="1"/>
  <c r="E76" i="186"/>
  <c r="D76" i="186"/>
  <c r="D77" i="186" s="1"/>
  <c r="C75" i="186"/>
  <c r="C74" i="186"/>
  <c r="C73" i="186"/>
  <c r="C72" i="186"/>
  <c r="C70" i="186"/>
  <c r="C69" i="186"/>
  <c r="C68" i="186"/>
  <c r="C67" i="186"/>
  <c r="H66" i="186"/>
  <c r="G66" i="186"/>
  <c r="F66" i="186"/>
  <c r="E66" i="186"/>
  <c r="D66" i="186"/>
  <c r="C66" i="186" s="1"/>
  <c r="C65" i="186"/>
  <c r="H64" i="186"/>
  <c r="G64" i="186"/>
  <c r="F64" i="186"/>
  <c r="E64" i="186"/>
  <c r="D64" i="186"/>
  <c r="C64" i="186" s="1"/>
  <c r="C63" i="186"/>
  <c r="C62" i="186"/>
  <c r="C60" i="186"/>
  <c r="C59" i="186"/>
  <c r="C58" i="186"/>
  <c r="C57" i="186"/>
  <c r="C56" i="186"/>
  <c r="C55" i="186"/>
  <c r="C54" i="186"/>
  <c r="C53" i="186"/>
  <c r="C52" i="186"/>
  <c r="C51" i="186"/>
  <c r="C50" i="186"/>
  <c r="H49" i="186"/>
  <c r="F49" i="186"/>
  <c r="E49" i="186"/>
  <c r="C48" i="186"/>
  <c r="C47" i="186"/>
  <c r="H46" i="186"/>
  <c r="G46" i="186"/>
  <c r="F46" i="186"/>
  <c r="E46" i="186"/>
  <c r="D46" i="186"/>
  <c r="C45" i="186"/>
  <c r="C44" i="186"/>
  <c r="C43" i="186"/>
  <c r="C42" i="186"/>
  <c r="G41" i="186"/>
  <c r="F41" i="186"/>
  <c r="E41" i="186"/>
  <c r="D41" i="186"/>
  <c r="C40" i="186"/>
  <c r="C38" i="186"/>
  <c r="C37" i="186"/>
  <c r="H36" i="186"/>
  <c r="G36" i="186"/>
  <c r="F36" i="186"/>
  <c r="C36" i="186"/>
  <c r="H35" i="186"/>
  <c r="G35" i="186"/>
  <c r="F35" i="186"/>
  <c r="C35" i="186"/>
  <c r="C34" i="186"/>
  <c r="C33" i="186"/>
  <c r="C32" i="186"/>
  <c r="C31" i="186"/>
  <c r="C30" i="186"/>
  <c r="H29" i="186"/>
  <c r="H39" i="186" s="1"/>
  <c r="G29" i="186"/>
  <c r="G39" i="186" s="1"/>
  <c r="F29" i="186"/>
  <c r="F39" i="186" s="1"/>
  <c r="E29" i="186"/>
  <c r="E39" i="186" s="1"/>
  <c r="D29" i="186"/>
  <c r="D39" i="186" s="1"/>
  <c r="G28" i="186"/>
  <c r="C27" i="186"/>
  <c r="C26" i="186"/>
  <c r="C25" i="186"/>
  <c r="C24" i="186"/>
  <c r="H23" i="186"/>
  <c r="G23" i="186"/>
  <c r="F23" i="186"/>
  <c r="E23" i="186"/>
  <c r="D23" i="186"/>
  <c r="C22" i="186"/>
  <c r="H21" i="186"/>
  <c r="H28" i="186" s="1"/>
  <c r="G21" i="186"/>
  <c r="F21" i="186"/>
  <c r="F28" i="186" s="1"/>
  <c r="E21" i="186"/>
  <c r="E28" i="186" s="1"/>
  <c r="D28" i="186"/>
  <c r="C19" i="186"/>
  <c r="C18" i="186"/>
  <c r="C17" i="186"/>
  <c r="C16" i="186"/>
  <c r="C15" i="186"/>
  <c r="H14" i="186"/>
  <c r="G14" i="186"/>
  <c r="F14" i="186"/>
  <c r="F20" i="186" s="1"/>
  <c r="E14" i="186"/>
  <c r="D14" i="186"/>
  <c r="C13" i="186"/>
  <c r="H12" i="186"/>
  <c r="H20" i="186" s="1"/>
  <c r="G12" i="186"/>
  <c r="F12" i="186"/>
  <c r="E12" i="186"/>
  <c r="D12" i="186"/>
  <c r="C12" i="186" s="1"/>
  <c r="C11" i="186"/>
  <c r="C10" i="186"/>
  <c r="C9" i="186"/>
  <c r="C8" i="186"/>
  <c r="C7" i="186"/>
  <c r="C6" i="186"/>
  <c r="H61" i="186" l="1"/>
  <c r="H71" i="186" s="1"/>
  <c r="H78" i="186" s="1"/>
  <c r="D61" i="186"/>
  <c r="E61" i="186"/>
  <c r="G20" i="186"/>
  <c r="C76" i="186"/>
  <c r="G61" i="186"/>
  <c r="G71" i="186" s="1"/>
  <c r="G78" i="186" s="1"/>
  <c r="C16" i="187"/>
  <c r="D43" i="187"/>
  <c r="D48" i="187" s="1"/>
  <c r="C48" i="187" s="1"/>
  <c r="E77" i="186"/>
  <c r="C77" i="186" s="1"/>
  <c r="C49" i="186"/>
  <c r="C46" i="186"/>
  <c r="F61" i="186"/>
  <c r="C23" i="186"/>
  <c r="C14" i="186"/>
  <c r="E20" i="186"/>
  <c r="C39" i="186"/>
  <c r="C28" i="186"/>
  <c r="D20" i="186"/>
  <c r="C29" i="186"/>
  <c r="C21" i="186"/>
  <c r="C41" i="186"/>
  <c r="E71" i="186" l="1"/>
  <c r="E78" i="186" s="1"/>
  <c r="C43" i="187"/>
  <c r="C61" i="186"/>
  <c r="F71" i="186"/>
  <c r="F78" i="186" s="1"/>
  <c r="C20" i="186"/>
  <c r="D71" i="186"/>
  <c r="D78" i="186" l="1"/>
  <c r="C78" i="186" s="1"/>
  <c r="C71" i="186"/>
  <c r="E43" i="165" l="1"/>
  <c r="D30" i="180"/>
  <c r="J113" i="180"/>
  <c r="H80" i="179"/>
  <c r="H81" i="179"/>
  <c r="H83" i="179"/>
  <c r="H85" i="179"/>
  <c r="H87" i="179"/>
  <c r="H88" i="179"/>
  <c r="H90" i="179"/>
  <c r="H92" i="179"/>
  <c r="H93" i="179"/>
  <c r="H94" i="179"/>
  <c r="H95" i="179"/>
  <c r="H96" i="179"/>
  <c r="H97" i="179"/>
  <c r="H98" i="179"/>
  <c r="H100" i="179"/>
  <c r="H101" i="179"/>
  <c r="H102" i="179"/>
  <c r="H103" i="179"/>
  <c r="H104" i="179"/>
  <c r="H106" i="179"/>
  <c r="H107" i="179"/>
  <c r="H108" i="179"/>
  <c r="H109" i="179"/>
  <c r="H112" i="179"/>
  <c r="H113" i="179"/>
  <c r="H114" i="179"/>
  <c r="H117" i="179"/>
  <c r="H118" i="179"/>
  <c r="G80" i="179"/>
  <c r="G81" i="179"/>
  <c r="G83" i="179"/>
  <c r="G85" i="179"/>
  <c r="G87" i="179"/>
  <c r="G88" i="179"/>
  <c r="G90" i="179"/>
  <c r="G92" i="179"/>
  <c r="G93" i="179"/>
  <c r="G94" i="179"/>
  <c r="G95" i="179"/>
  <c r="G96" i="179"/>
  <c r="G97" i="179"/>
  <c r="G98" i="179"/>
  <c r="G100" i="179"/>
  <c r="G101" i="179"/>
  <c r="G102" i="179"/>
  <c r="G103" i="179"/>
  <c r="G104" i="179"/>
  <c r="G106" i="179"/>
  <c r="G107" i="179"/>
  <c r="G108" i="179"/>
  <c r="G109" i="179"/>
  <c r="G112" i="179"/>
  <c r="G113" i="179"/>
  <c r="G114" i="179"/>
  <c r="G117" i="179"/>
  <c r="G118" i="179"/>
  <c r="F80" i="179"/>
  <c r="F81" i="179"/>
  <c r="F83" i="179"/>
  <c r="F85" i="179"/>
  <c r="F87" i="179"/>
  <c r="F88" i="179"/>
  <c r="F90" i="179"/>
  <c r="F92" i="179"/>
  <c r="F93" i="179"/>
  <c r="F94" i="179"/>
  <c r="F95" i="179"/>
  <c r="F96" i="179"/>
  <c r="F97" i="179"/>
  <c r="F98" i="179"/>
  <c r="F100" i="179"/>
  <c r="F101" i="179"/>
  <c r="F102" i="179"/>
  <c r="F103" i="179"/>
  <c r="F104" i="179"/>
  <c r="F106" i="179"/>
  <c r="F107" i="179"/>
  <c r="F108" i="179"/>
  <c r="F109" i="179"/>
  <c r="F112" i="179"/>
  <c r="F113" i="179"/>
  <c r="F114" i="179"/>
  <c r="F117" i="179"/>
  <c r="F118" i="179"/>
  <c r="E80" i="179"/>
  <c r="E81" i="179"/>
  <c r="E83" i="179"/>
  <c r="E85" i="179"/>
  <c r="E87" i="179"/>
  <c r="E88" i="179"/>
  <c r="E90" i="179"/>
  <c r="E92" i="179"/>
  <c r="E93" i="179"/>
  <c r="E94" i="179"/>
  <c r="E95" i="179"/>
  <c r="E96" i="179"/>
  <c r="E97" i="179"/>
  <c r="E98" i="179"/>
  <c r="E100" i="179"/>
  <c r="E101" i="179"/>
  <c r="E102" i="179"/>
  <c r="E103" i="179"/>
  <c r="E104" i="179"/>
  <c r="E106" i="179"/>
  <c r="E107" i="179"/>
  <c r="E108" i="179"/>
  <c r="E109" i="179"/>
  <c r="E112" i="179"/>
  <c r="E113" i="179"/>
  <c r="E114" i="179"/>
  <c r="E117" i="179"/>
  <c r="E118" i="179"/>
  <c r="D80" i="179"/>
  <c r="D81" i="179"/>
  <c r="D83" i="179"/>
  <c r="D85" i="179"/>
  <c r="D87" i="179"/>
  <c r="D88" i="179"/>
  <c r="D90" i="179"/>
  <c r="D92" i="179"/>
  <c r="D93" i="179"/>
  <c r="D94" i="179"/>
  <c r="D95" i="179"/>
  <c r="D96" i="179"/>
  <c r="D97" i="179"/>
  <c r="D98" i="179"/>
  <c r="D100" i="179"/>
  <c r="D101" i="179"/>
  <c r="D102" i="179"/>
  <c r="D103" i="179"/>
  <c r="D104" i="179"/>
  <c r="D106" i="179"/>
  <c r="D107" i="179"/>
  <c r="D108" i="179"/>
  <c r="D109" i="179"/>
  <c r="D111" i="179"/>
  <c r="D113" i="179"/>
  <c r="D114" i="179"/>
  <c r="D117" i="179"/>
  <c r="D118" i="179"/>
  <c r="D79" i="179"/>
  <c r="E79" i="179"/>
  <c r="F79" i="179"/>
  <c r="G79" i="179"/>
  <c r="H79" i="179"/>
  <c r="H7" i="179"/>
  <c r="H8" i="179"/>
  <c r="H9" i="179"/>
  <c r="H10" i="179"/>
  <c r="H11" i="179"/>
  <c r="H13" i="179"/>
  <c r="H15" i="179"/>
  <c r="H16" i="179"/>
  <c r="H17" i="179"/>
  <c r="H18" i="179"/>
  <c r="H19" i="179"/>
  <c r="H22" i="179"/>
  <c r="H24" i="179"/>
  <c r="H25" i="179"/>
  <c r="H26" i="179"/>
  <c r="H27" i="179"/>
  <c r="H30" i="179"/>
  <c r="H31" i="179"/>
  <c r="H32" i="179"/>
  <c r="H33" i="179"/>
  <c r="H34" i="179"/>
  <c r="H37" i="179"/>
  <c r="H38" i="179"/>
  <c r="H40" i="179"/>
  <c r="H42" i="179"/>
  <c r="H43" i="179"/>
  <c r="H44" i="179"/>
  <c r="H45" i="179"/>
  <c r="H47" i="179"/>
  <c r="H48" i="179"/>
  <c r="H50" i="179"/>
  <c r="H51" i="179"/>
  <c r="H52" i="179"/>
  <c r="H53" i="179"/>
  <c r="H54" i="179"/>
  <c r="H55" i="179"/>
  <c r="H56" i="179"/>
  <c r="H57" i="179"/>
  <c r="H58" i="179"/>
  <c r="H59" i="179"/>
  <c r="H60" i="179"/>
  <c r="H62" i="179"/>
  <c r="H63" i="179"/>
  <c r="H65" i="179"/>
  <c r="H67" i="179"/>
  <c r="H68" i="179"/>
  <c r="H69" i="179"/>
  <c r="H72" i="179"/>
  <c r="H73" i="179"/>
  <c r="H74" i="179"/>
  <c r="H75" i="179"/>
  <c r="G7" i="179"/>
  <c r="G8" i="179"/>
  <c r="G9" i="179"/>
  <c r="G10" i="179"/>
  <c r="G11" i="179"/>
  <c r="G13" i="179"/>
  <c r="G15" i="179"/>
  <c r="G16" i="179"/>
  <c r="G17" i="179"/>
  <c r="G18" i="179"/>
  <c r="G19" i="179"/>
  <c r="G22" i="179"/>
  <c r="G24" i="179"/>
  <c r="G25" i="179"/>
  <c r="G26" i="179"/>
  <c r="G27" i="179"/>
  <c r="G30" i="179"/>
  <c r="G31" i="179"/>
  <c r="G32" i="179"/>
  <c r="G33" i="179"/>
  <c r="G34" i="179"/>
  <c r="G37" i="179"/>
  <c r="G38" i="179"/>
  <c r="G40" i="179"/>
  <c r="G42" i="179"/>
  <c r="G43" i="179"/>
  <c r="G44" i="179"/>
  <c r="G45" i="179"/>
  <c r="G47" i="179"/>
  <c r="G48" i="179"/>
  <c r="G50" i="179"/>
  <c r="G51" i="179"/>
  <c r="G52" i="179"/>
  <c r="G53" i="179"/>
  <c r="G54" i="179"/>
  <c r="G55" i="179"/>
  <c r="G56" i="179"/>
  <c r="G57" i="179"/>
  <c r="G58" i="179"/>
  <c r="G59" i="179"/>
  <c r="G60" i="179"/>
  <c r="G62" i="179"/>
  <c r="G63" i="179"/>
  <c r="G65" i="179"/>
  <c r="G67" i="179"/>
  <c r="G68" i="179"/>
  <c r="G69" i="179"/>
  <c r="G72" i="179"/>
  <c r="G73" i="179"/>
  <c r="G74" i="179"/>
  <c r="G75" i="179"/>
  <c r="F7" i="179"/>
  <c r="F8" i="179"/>
  <c r="F9" i="179"/>
  <c r="F10" i="179"/>
  <c r="F11" i="179"/>
  <c r="F13" i="179"/>
  <c r="F15" i="179"/>
  <c r="F16" i="179"/>
  <c r="F17" i="179"/>
  <c r="F18" i="179"/>
  <c r="F19" i="179"/>
  <c r="F22" i="179"/>
  <c r="F24" i="179"/>
  <c r="F25" i="179"/>
  <c r="F26" i="179"/>
  <c r="F27" i="179"/>
  <c r="F30" i="179"/>
  <c r="F31" i="179"/>
  <c r="F32" i="179"/>
  <c r="F33" i="179"/>
  <c r="F34" i="179"/>
  <c r="F37" i="179"/>
  <c r="F38" i="179"/>
  <c r="F40" i="179"/>
  <c r="F42" i="179"/>
  <c r="F43" i="179"/>
  <c r="F44" i="179"/>
  <c r="F45" i="179"/>
  <c r="F47" i="179"/>
  <c r="F48" i="179"/>
  <c r="F50" i="179"/>
  <c r="F51" i="179"/>
  <c r="F52" i="179"/>
  <c r="F53" i="179"/>
  <c r="F54" i="179"/>
  <c r="F55" i="179"/>
  <c r="F56" i="179"/>
  <c r="F57" i="179"/>
  <c r="F58" i="179"/>
  <c r="F59" i="179"/>
  <c r="F60" i="179"/>
  <c r="F62" i="179"/>
  <c r="F63" i="179"/>
  <c r="F65" i="179"/>
  <c r="F67" i="179"/>
  <c r="F68" i="179"/>
  <c r="F69" i="179"/>
  <c r="F72" i="179"/>
  <c r="F73" i="179"/>
  <c r="F74" i="179"/>
  <c r="F75" i="179"/>
  <c r="E7" i="179"/>
  <c r="E8" i="179"/>
  <c r="E9" i="179"/>
  <c r="E10" i="179"/>
  <c r="E11" i="179"/>
  <c r="E13" i="179"/>
  <c r="E15" i="179"/>
  <c r="E16" i="179"/>
  <c r="E17" i="179"/>
  <c r="E18" i="179"/>
  <c r="E19" i="179"/>
  <c r="E22" i="179"/>
  <c r="E24" i="179"/>
  <c r="E25" i="179"/>
  <c r="E26" i="179"/>
  <c r="E27" i="179"/>
  <c r="E30" i="179"/>
  <c r="E31" i="179"/>
  <c r="E32" i="179"/>
  <c r="E33" i="179"/>
  <c r="E34" i="179"/>
  <c r="E37" i="179"/>
  <c r="E38" i="179"/>
  <c r="E40" i="179"/>
  <c r="E42" i="179"/>
  <c r="E43" i="179"/>
  <c r="E44" i="179"/>
  <c r="E45" i="179"/>
  <c r="E47" i="179"/>
  <c r="E48" i="179"/>
  <c r="E50" i="179"/>
  <c r="E51" i="179"/>
  <c r="E52" i="179"/>
  <c r="E53" i="179"/>
  <c r="E54" i="179"/>
  <c r="E55" i="179"/>
  <c r="E56" i="179"/>
  <c r="E57" i="179"/>
  <c r="E58" i="179"/>
  <c r="E59" i="179"/>
  <c r="E60" i="179"/>
  <c r="E62" i="179"/>
  <c r="E63" i="179"/>
  <c r="E65" i="179"/>
  <c r="E67" i="179"/>
  <c r="E68" i="179"/>
  <c r="E69" i="179"/>
  <c r="E72" i="179"/>
  <c r="E73" i="179"/>
  <c r="E74" i="179"/>
  <c r="E75" i="179"/>
  <c r="D7" i="179"/>
  <c r="D8" i="179"/>
  <c r="D9" i="179"/>
  <c r="D10" i="179"/>
  <c r="D11" i="179"/>
  <c r="D13" i="179"/>
  <c r="D15" i="179"/>
  <c r="D16" i="179"/>
  <c r="D17" i="179"/>
  <c r="D18" i="179"/>
  <c r="D19" i="179"/>
  <c r="D22" i="179"/>
  <c r="D24" i="179"/>
  <c r="D25" i="179"/>
  <c r="D26" i="179"/>
  <c r="D27" i="179"/>
  <c r="D30" i="179"/>
  <c r="D31" i="179"/>
  <c r="D32" i="179"/>
  <c r="D33" i="179"/>
  <c r="D34" i="179"/>
  <c r="D36" i="179"/>
  <c r="D37" i="179"/>
  <c r="D38" i="179"/>
  <c r="D40" i="179"/>
  <c r="D42" i="179"/>
  <c r="D43" i="179"/>
  <c r="D44" i="179"/>
  <c r="D45" i="179"/>
  <c r="D47" i="179"/>
  <c r="D48" i="179"/>
  <c r="D50" i="179"/>
  <c r="D51" i="179"/>
  <c r="D52" i="179"/>
  <c r="D53" i="179"/>
  <c r="D54" i="179"/>
  <c r="D55" i="179"/>
  <c r="D56" i="179"/>
  <c r="D57" i="179"/>
  <c r="D58" i="179"/>
  <c r="D59" i="179"/>
  <c r="D60" i="179"/>
  <c r="D62" i="179"/>
  <c r="D63" i="179"/>
  <c r="D65" i="179"/>
  <c r="D67" i="179"/>
  <c r="D68" i="179"/>
  <c r="D69" i="179"/>
  <c r="D72" i="179"/>
  <c r="D73" i="179"/>
  <c r="D74" i="179"/>
  <c r="D75" i="179"/>
  <c r="D6" i="179"/>
  <c r="E6" i="179"/>
  <c r="F6" i="179"/>
  <c r="G6" i="179"/>
  <c r="H6" i="179"/>
  <c r="D17" i="182" l="1"/>
  <c r="P14" i="182"/>
  <c r="G120" i="181"/>
  <c r="H119" i="181"/>
  <c r="H120" i="181" s="1"/>
  <c r="G119" i="181"/>
  <c r="F119" i="181"/>
  <c r="F120" i="181" s="1"/>
  <c r="E119" i="181"/>
  <c r="E120" i="181" s="1"/>
  <c r="C117" i="181"/>
  <c r="H115" i="181"/>
  <c r="F115" i="181"/>
  <c r="D115" i="181"/>
  <c r="C114" i="181"/>
  <c r="C113" i="181"/>
  <c r="C112" i="181"/>
  <c r="H111" i="181"/>
  <c r="G111" i="181"/>
  <c r="G115" i="181" s="1"/>
  <c r="F111" i="181"/>
  <c r="E111" i="181"/>
  <c r="C111" i="181" s="1"/>
  <c r="H110" i="181"/>
  <c r="G110" i="181"/>
  <c r="F110" i="181"/>
  <c r="E110" i="181"/>
  <c r="D110" i="181"/>
  <c r="C110" i="181" s="1"/>
  <c r="C109" i="181"/>
  <c r="C108" i="181"/>
  <c r="C107" i="181"/>
  <c r="C106" i="181"/>
  <c r="H105" i="181"/>
  <c r="G105" i="181"/>
  <c r="F105" i="181"/>
  <c r="E105" i="181"/>
  <c r="D105" i="181"/>
  <c r="C105" i="181" s="1"/>
  <c r="C104" i="181"/>
  <c r="C103" i="181"/>
  <c r="C102" i="181"/>
  <c r="C101" i="181"/>
  <c r="C100" i="181"/>
  <c r="G99" i="181"/>
  <c r="E99" i="181"/>
  <c r="C98" i="181"/>
  <c r="C97" i="181"/>
  <c r="C96" i="181"/>
  <c r="C95" i="181"/>
  <c r="C94" i="181"/>
  <c r="C93" i="181"/>
  <c r="C92" i="181"/>
  <c r="H91" i="181"/>
  <c r="H99" i="181" s="1"/>
  <c r="G91" i="181"/>
  <c r="F91" i="181"/>
  <c r="F99" i="181" s="1"/>
  <c r="E91" i="181"/>
  <c r="D91" i="181"/>
  <c r="C91" i="181" s="1"/>
  <c r="C90" i="181"/>
  <c r="C88" i="181"/>
  <c r="C87" i="181"/>
  <c r="H86" i="181"/>
  <c r="G86" i="181"/>
  <c r="G89" i="181" s="1"/>
  <c r="G116" i="181" s="1"/>
  <c r="G121" i="181" s="1"/>
  <c r="F86" i="181"/>
  <c r="E86" i="181"/>
  <c r="D86" i="181"/>
  <c r="C86" i="181"/>
  <c r="C85" i="181"/>
  <c r="H84" i="181"/>
  <c r="G84" i="181"/>
  <c r="F84" i="181"/>
  <c r="E84" i="181"/>
  <c r="D84" i="181"/>
  <c r="C84" i="181" s="1"/>
  <c r="C83" i="181"/>
  <c r="H82" i="181"/>
  <c r="H89" i="181" s="1"/>
  <c r="H116" i="181" s="1"/>
  <c r="H121" i="181" s="1"/>
  <c r="G82" i="181"/>
  <c r="F82" i="181"/>
  <c r="F89" i="181" s="1"/>
  <c r="F116" i="181" s="1"/>
  <c r="F121" i="181" s="1"/>
  <c r="E82" i="181"/>
  <c r="E89" i="181" s="1"/>
  <c r="D82" i="181"/>
  <c r="D89" i="181" s="1"/>
  <c r="C81" i="181"/>
  <c r="C80" i="181"/>
  <c r="C79" i="181"/>
  <c r="H77" i="181"/>
  <c r="D77" i="181"/>
  <c r="H76" i="181"/>
  <c r="G76" i="181"/>
  <c r="G77" i="181" s="1"/>
  <c r="F76" i="181"/>
  <c r="F77" i="181" s="1"/>
  <c r="D76" i="181"/>
  <c r="C74" i="181"/>
  <c r="C73" i="181"/>
  <c r="C72" i="181"/>
  <c r="H70" i="181"/>
  <c r="G70" i="181"/>
  <c r="F70" i="181"/>
  <c r="E70" i="181"/>
  <c r="D70" i="181"/>
  <c r="C70" i="181"/>
  <c r="C69" i="181"/>
  <c r="C68" i="181"/>
  <c r="C67" i="181"/>
  <c r="H66" i="181"/>
  <c r="G66" i="181"/>
  <c r="F66" i="181"/>
  <c r="E66" i="181"/>
  <c r="D66" i="181"/>
  <c r="C66" i="181" s="1"/>
  <c r="C65" i="181"/>
  <c r="H64" i="181"/>
  <c r="G64" i="181"/>
  <c r="F64" i="181"/>
  <c r="E64" i="181"/>
  <c r="D64" i="181"/>
  <c r="C64" i="181"/>
  <c r="C63" i="181"/>
  <c r="C62" i="181"/>
  <c r="G61" i="181"/>
  <c r="E61" i="181"/>
  <c r="C60" i="181"/>
  <c r="C59" i="181"/>
  <c r="C58" i="181"/>
  <c r="C57" i="181"/>
  <c r="C56" i="181"/>
  <c r="C55" i="181"/>
  <c r="C54" i="181"/>
  <c r="C53" i="181"/>
  <c r="C52" i="181"/>
  <c r="C51" i="181"/>
  <c r="C50" i="181"/>
  <c r="H49" i="181"/>
  <c r="G49" i="181"/>
  <c r="F49" i="181"/>
  <c r="E49" i="181"/>
  <c r="D49" i="181"/>
  <c r="C49" i="181" s="1"/>
  <c r="C48" i="181"/>
  <c r="C47" i="181"/>
  <c r="H46" i="181"/>
  <c r="G46" i="181"/>
  <c r="F46" i="181"/>
  <c r="E46" i="181"/>
  <c r="D46" i="181"/>
  <c r="C46" i="181" s="1"/>
  <c r="C45" i="181"/>
  <c r="C44" i="181"/>
  <c r="C43" i="181"/>
  <c r="C42" i="181"/>
  <c r="H41" i="181"/>
  <c r="H61" i="181" s="1"/>
  <c r="G41" i="181"/>
  <c r="F41" i="181"/>
  <c r="F61" i="181" s="1"/>
  <c r="E41" i="181"/>
  <c r="D41" i="181"/>
  <c r="D61" i="181" s="1"/>
  <c r="C40" i="181"/>
  <c r="C38" i="181"/>
  <c r="C37" i="181"/>
  <c r="H36" i="181"/>
  <c r="G36" i="181"/>
  <c r="F36" i="181"/>
  <c r="E36" i="181"/>
  <c r="E39" i="181" s="1"/>
  <c r="D36" i="181"/>
  <c r="H35" i="181"/>
  <c r="G35" i="181"/>
  <c r="F35" i="181"/>
  <c r="E35" i="181"/>
  <c r="D35" i="181"/>
  <c r="C35" i="181"/>
  <c r="C34" i="181"/>
  <c r="C33" i="181"/>
  <c r="C32" i="181"/>
  <c r="C31" i="181"/>
  <c r="H29" i="181"/>
  <c r="H39" i="181" s="1"/>
  <c r="G29" i="181"/>
  <c r="G39" i="181" s="1"/>
  <c r="F29" i="181"/>
  <c r="F39" i="181" s="1"/>
  <c r="E29" i="181"/>
  <c r="E28" i="181"/>
  <c r="C27" i="181"/>
  <c r="C26" i="181"/>
  <c r="C25" i="181"/>
  <c r="C24" i="181"/>
  <c r="H23" i="181"/>
  <c r="G23" i="181"/>
  <c r="G28" i="181" s="1"/>
  <c r="F23" i="181"/>
  <c r="E23" i="181"/>
  <c r="D23" i="181"/>
  <c r="C23" i="181"/>
  <c r="C22" i="181"/>
  <c r="H21" i="181"/>
  <c r="H28" i="181" s="1"/>
  <c r="G21" i="181"/>
  <c r="F21" i="181"/>
  <c r="F28" i="181" s="1"/>
  <c r="E21" i="181"/>
  <c r="D21" i="181"/>
  <c r="D28" i="181" s="1"/>
  <c r="C28" i="181" s="1"/>
  <c r="H20" i="181"/>
  <c r="D20" i="181"/>
  <c r="C19" i="181"/>
  <c r="C18" i="181"/>
  <c r="C17" i="181"/>
  <c r="C16" i="181"/>
  <c r="C15" i="181"/>
  <c r="H14" i="181"/>
  <c r="G14" i="181"/>
  <c r="F14" i="181"/>
  <c r="E14" i="181"/>
  <c r="D14" i="181"/>
  <c r="C14" i="181"/>
  <c r="C13" i="181"/>
  <c r="H12" i="181"/>
  <c r="G12" i="181"/>
  <c r="G20" i="181" s="1"/>
  <c r="G71" i="181" s="1"/>
  <c r="G78" i="181" s="1"/>
  <c r="F12" i="181"/>
  <c r="F20" i="181" s="1"/>
  <c r="E12" i="181"/>
  <c r="E20" i="181" s="1"/>
  <c r="D12" i="181"/>
  <c r="C12" i="181" s="1"/>
  <c r="C11" i="181"/>
  <c r="C10" i="181"/>
  <c r="C9" i="181"/>
  <c r="C8" i="181"/>
  <c r="C7" i="181"/>
  <c r="C6" i="181"/>
  <c r="G120" i="180"/>
  <c r="H119" i="180"/>
  <c r="H120" i="180" s="1"/>
  <c r="G119" i="180"/>
  <c r="F119" i="180"/>
  <c r="F120" i="180" s="1"/>
  <c r="E119" i="180"/>
  <c r="E120" i="180" s="1"/>
  <c r="C117" i="180"/>
  <c r="H115" i="180"/>
  <c r="F115" i="180"/>
  <c r="D115" i="180"/>
  <c r="C114" i="180"/>
  <c r="C113" i="180"/>
  <c r="C112" i="180"/>
  <c r="H111" i="180"/>
  <c r="G111" i="180"/>
  <c r="G115" i="180" s="1"/>
  <c r="F111" i="180"/>
  <c r="E111" i="180"/>
  <c r="C111" i="180" s="1"/>
  <c r="H110" i="180"/>
  <c r="G110" i="180"/>
  <c r="F110" i="180"/>
  <c r="E110" i="180"/>
  <c r="D110" i="180"/>
  <c r="C110" i="180" s="1"/>
  <c r="C109" i="180"/>
  <c r="C108" i="180"/>
  <c r="C107" i="180"/>
  <c r="C106" i="180"/>
  <c r="H105" i="180"/>
  <c r="G105" i="180"/>
  <c r="F105" i="180"/>
  <c r="E105" i="180"/>
  <c r="D105" i="180"/>
  <c r="C105" i="180" s="1"/>
  <c r="C104" i="180"/>
  <c r="C103" i="180"/>
  <c r="C102" i="180"/>
  <c r="C101" i="180"/>
  <c r="C100" i="180"/>
  <c r="G99" i="180"/>
  <c r="E99" i="180"/>
  <c r="C98" i="180"/>
  <c r="C97" i="180"/>
  <c r="C96" i="180"/>
  <c r="C95" i="180"/>
  <c r="C94" i="180"/>
  <c r="C93" i="180"/>
  <c r="C92" i="180"/>
  <c r="H91" i="180"/>
  <c r="H99" i="180" s="1"/>
  <c r="G91" i="180"/>
  <c r="F91" i="180"/>
  <c r="F99" i="180" s="1"/>
  <c r="E91" i="180"/>
  <c r="D91" i="180"/>
  <c r="C91" i="180" s="1"/>
  <c r="C90" i="180"/>
  <c r="C88" i="180"/>
  <c r="C87" i="180"/>
  <c r="H86" i="180"/>
  <c r="G86" i="180"/>
  <c r="G89" i="180" s="1"/>
  <c r="G116" i="180" s="1"/>
  <c r="G121" i="180" s="1"/>
  <c r="G75" i="180" s="1"/>
  <c r="F86" i="180"/>
  <c r="E86" i="180"/>
  <c r="D86" i="180"/>
  <c r="C86" i="180"/>
  <c r="C85" i="180"/>
  <c r="H84" i="180"/>
  <c r="G84" i="180"/>
  <c r="F84" i="180"/>
  <c r="E84" i="180"/>
  <c r="D84" i="180"/>
  <c r="C84" i="180" s="1"/>
  <c r="C83" i="180"/>
  <c r="H82" i="180"/>
  <c r="H89" i="180" s="1"/>
  <c r="H116" i="180" s="1"/>
  <c r="H121" i="180" s="1"/>
  <c r="G82" i="180"/>
  <c r="F82" i="180"/>
  <c r="F89" i="180" s="1"/>
  <c r="F116" i="180" s="1"/>
  <c r="F121" i="180" s="1"/>
  <c r="E82" i="180"/>
  <c r="E89" i="180" s="1"/>
  <c r="D82" i="180"/>
  <c r="D89" i="180" s="1"/>
  <c r="C81" i="180"/>
  <c r="C80" i="180"/>
  <c r="C79" i="180"/>
  <c r="H77" i="180"/>
  <c r="D77" i="180"/>
  <c r="H76" i="180"/>
  <c r="F76" i="180"/>
  <c r="F77" i="180" s="1"/>
  <c r="E76" i="180"/>
  <c r="E77" i="180" s="1"/>
  <c r="D76" i="180"/>
  <c r="C74" i="180"/>
  <c r="C73" i="180"/>
  <c r="C72" i="180"/>
  <c r="H70" i="180"/>
  <c r="G70" i="180"/>
  <c r="F70" i="180"/>
  <c r="E70" i="180"/>
  <c r="D70" i="180"/>
  <c r="C70" i="180"/>
  <c r="C69" i="180"/>
  <c r="C68" i="180"/>
  <c r="C67" i="180"/>
  <c r="H66" i="180"/>
  <c r="G66" i="180"/>
  <c r="F66" i="180"/>
  <c r="E66" i="180"/>
  <c r="D66" i="180"/>
  <c r="C66" i="180" s="1"/>
  <c r="C65" i="180"/>
  <c r="H64" i="180"/>
  <c r="G64" i="180"/>
  <c r="F64" i="180"/>
  <c r="E64" i="180"/>
  <c r="D64" i="180"/>
  <c r="C64" i="180"/>
  <c r="C63" i="180"/>
  <c r="C62" i="180"/>
  <c r="G61" i="180"/>
  <c r="E61" i="180"/>
  <c r="C60" i="180"/>
  <c r="C59" i="180"/>
  <c r="C58" i="180"/>
  <c r="C57" i="180"/>
  <c r="C56" i="180"/>
  <c r="C55" i="180"/>
  <c r="C54" i="180"/>
  <c r="C53" i="180"/>
  <c r="C52" i="180"/>
  <c r="C51" i="180"/>
  <c r="C50" i="180"/>
  <c r="H49" i="180"/>
  <c r="G49" i="180"/>
  <c r="F49" i="180"/>
  <c r="E49" i="180"/>
  <c r="D49" i="180"/>
  <c r="C49" i="180" s="1"/>
  <c r="C48" i="180"/>
  <c r="C47" i="180"/>
  <c r="H46" i="180"/>
  <c r="G46" i="180"/>
  <c r="F46" i="180"/>
  <c r="E46" i="180"/>
  <c r="D46" i="180"/>
  <c r="C46" i="180" s="1"/>
  <c r="C45" i="180"/>
  <c r="C44" i="180"/>
  <c r="C43" i="180"/>
  <c r="C42" i="180"/>
  <c r="H41" i="180"/>
  <c r="H61" i="180" s="1"/>
  <c r="G41" i="180"/>
  <c r="F41" i="180"/>
  <c r="F61" i="180" s="1"/>
  <c r="E41" i="180"/>
  <c r="D41" i="180"/>
  <c r="D61" i="180" s="1"/>
  <c r="C61" i="180" s="1"/>
  <c r="C40" i="180"/>
  <c r="C38" i="180"/>
  <c r="C37" i="180"/>
  <c r="H36" i="180"/>
  <c r="G36" i="180"/>
  <c r="F36" i="180"/>
  <c r="E36" i="180"/>
  <c r="E39" i="180" s="1"/>
  <c r="D36" i="180"/>
  <c r="H35" i="180"/>
  <c r="G35" i="180"/>
  <c r="F35" i="180"/>
  <c r="E35" i="180"/>
  <c r="D35" i="180"/>
  <c r="C35" i="180"/>
  <c r="C34" i="180"/>
  <c r="C33" i="180"/>
  <c r="C32" i="180"/>
  <c r="C31" i="180"/>
  <c r="C30" i="180"/>
  <c r="H29" i="180"/>
  <c r="H39" i="180" s="1"/>
  <c r="G29" i="180"/>
  <c r="G39" i="180" s="1"/>
  <c r="F29" i="180"/>
  <c r="F39" i="180" s="1"/>
  <c r="E29" i="180"/>
  <c r="D29" i="180"/>
  <c r="E28" i="180"/>
  <c r="C27" i="180"/>
  <c r="C26" i="180"/>
  <c r="C25" i="180"/>
  <c r="C24" i="180"/>
  <c r="H23" i="180"/>
  <c r="G23" i="180"/>
  <c r="G28" i="180" s="1"/>
  <c r="F23" i="180"/>
  <c r="E23" i="180"/>
  <c r="D23" i="180"/>
  <c r="C23" i="180"/>
  <c r="C22" i="180"/>
  <c r="H21" i="180"/>
  <c r="H28" i="180" s="1"/>
  <c r="G21" i="180"/>
  <c r="F21" i="180"/>
  <c r="F28" i="180" s="1"/>
  <c r="E21" i="180"/>
  <c r="D21" i="180"/>
  <c r="D28" i="180" s="1"/>
  <c r="H20" i="180"/>
  <c r="D20" i="180"/>
  <c r="C19" i="180"/>
  <c r="C18" i="180"/>
  <c r="C17" i="180"/>
  <c r="C16" i="180"/>
  <c r="C15" i="180"/>
  <c r="H14" i="180"/>
  <c r="G14" i="180"/>
  <c r="F14" i="180"/>
  <c r="E14" i="180"/>
  <c r="D14" i="180"/>
  <c r="C14" i="180"/>
  <c r="C13" i="180"/>
  <c r="H12" i="180"/>
  <c r="G12" i="180"/>
  <c r="G20" i="180" s="1"/>
  <c r="F12" i="180"/>
  <c r="F20" i="180" s="1"/>
  <c r="E12" i="180"/>
  <c r="E20" i="180" s="1"/>
  <c r="E71" i="180" s="1"/>
  <c r="E78" i="180" s="1"/>
  <c r="D12" i="180"/>
  <c r="C12" i="180" s="1"/>
  <c r="C11" i="180"/>
  <c r="C10" i="180"/>
  <c r="C9" i="180"/>
  <c r="C8" i="180"/>
  <c r="C7" i="180"/>
  <c r="C6" i="180"/>
  <c r="C13" i="178"/>
  <c r="D39" i="180" l="1"/>
  <c r="C29" i="180"/>
  <c r="E71" i="181"/>
  <c r="F71" i="181"/>
  <c r="F78" i="181" s="1"/>
  <c r="H71" i="181"/>
  <c r="H78" i="181" s="1"/>
  <c r="C61" i="181"/>
  <c r="C89" i="181"/>
  <c r="C21" i="181"/>
  <c r="C41" i="181"/>
  <c r="D99" i="181"/>
  <c r="C99" i="181" s="1"/>
  <c r="E115" i="181"/>
  <c r="C115" i="181" s="1"/>
  <c r="C36" i="181"/>
  <c r="C82" i="181"/>
  <c r="C20" i="181"/>
  <c r="F71" i="180"/>
  <c r="F78" i="180" s="1"/>
  <c r="H71" i="180"/>
  <c r="H78" i="180" s="1"/>
  <c r="C77" i="180"/>
  <c r="G71" i="180"/>
  <c r="C28" i="180"/>
  <c r="C89" i="180"/>
  <c r="C75" i="180"/>
  <c r="D118" i="180" s="1"/>
  <c r="G76" i="180"/>
  <c r="G77" i="180" s="1"/>
  <c r="C21" i="180"/>
  <c r="C41" i="180"/>
  <c r="D99" i="180"/>
  <c r="E115" i="180"/>
  <c r="E116" i="180" s="1"/>
  <c r="E121" i="180" s="1"/>
  <c r="C36" i="180"/>
  <c r="C82" i="180"/>
  <c r="C20" i="180"/>
  <c r="C39" i="180" l="1"/>
  <c r="D71" i="180"/>
  <c r="C99" i="180"/>
  <c r="P25" i="182"/>
  <c r="E116" i="181"/>
  <c r="E121" i="181" s="1"/>
  <c r="D116" i="181"/>
  <c r="D116" i="180"/>
  <c r="C76" i="180"/>
  <c r="C115" i="180"/>
  <c r="D119" i="180"/>
  <c r="C118" i="180"/>
  <c r="G78" i="180"/>
  <c r="D78" i="180" l="1"/>
  <c r="C71" i="180"/>
  <c r="C78" i="180"/>
  <c r="C116" i="181"/>
  <c r="D118" i="181"/>
  <c r="E75" i="181"/>
  <c r="C116" i="180"/>
  <c r="C119" i="180"/>
  <c r="D120" i="180"/>
  <c r="C120" i="180" s="1"/>
  <c r="D119" i="181" l="1"/>
  <c r="D30" i="181"/>
  <c r="C118" i="181"/>
  <c r="E76" i="181"/>
  <c r="C75" i="181"/>
  <c r="D121" i="180"/>
  <c r="C121" i="180" l="1"/>
  <c r="C30" i="181"/>
  <c r="D29" i="181"/>
  <c r="E77" i="181"/>
  <c r="C76" i="181"/>
  <c r="C119" i="181"/>
  <c r="D120" i="181"/>
  <c r="C120" i="181" l="1"/>
  <c r="D121" i="181"/>
  <c r="C121" i="181" s="1"/>
  <c r="C77" i="181"/>
  <c r="E78" i="181"/>
  <c r="D39" i="181"/>
  <c r="C29" i="181"/>
  <c r="C39" i="181" l="1"/>
  <c r="D71" i="181"/>
  <c r="D78" i="181" l="1"/>
  <c r="C78" i="181" s="1"/>
  <c r="C71" i="181"/>
  <c r="F47" i="165" l="1"/>
  <c r="F120" i="179" s="1"/>
  <c r="H46" i="165"/>
  <c r="G46" i="165"/>
  <c r="F46" i="165"/>
  <c r="F119" i="179" s="1"/>
  <c r="E46" i="165"/>
  <c r="D46" i="165"/>
  <c r="D119" i="179" s="1"/>
  <c r="C45" i="165"/>
  <c r="C44" i="165"/>
  <c r="C41" i="165"/>
  <c r="C114" i="179" s="1"/>
  <c r="C40" i="165"/>
  <c r="C113" i="179" s="1"/>
  <c r="D39" i="165"/>
  <c r="H38" i="165"/>
  <c r="G38" i="165"/>
  <c r="G111" i="179" s="1"/>
  <c r="F38" i="165"/>
  <c r="E38" i="165"/>
  <c r="H37" i="165"/>
  <c r="H110" i="179" s="1"/>
  <c r="G37" i="165"/>
  <c r="G110" i="179" s="1"/>
  <c r="F37" i="165"/>
  <c r="F110" i="179" s="1"/>
  <c r="E37" i="165"/>
  <c r="E110" i="179" s="1"/>
  <c r="D37" i="165"/>
  <c r="D110" i="179" s="1"/>
  <c r="C36" i="165"/>
  <c r="C35" i="165"/>
  <c r="C34" i="165"/>
  <c r="C107" i="179" s="1"/>
  <c r="C33" i="165"/>
  <c r="H32" i="165"/>
  <c r="F32" i="165"/>
  <c r="E32" i="165"/>
  <c r="E105" i="179" s="1"/>
  <c r="D32" i="165"/>
  <c r="C31" i="165"/>
  <c r="C30" i="165"/>
  <c r="C29" i="165"/>
  <c r="C28" i="165"/>
  <c r="C27" i="165"/>
  <c r="C100" i="179" s="1"/>
  <c r="C25" i="165"/>
  <c r="C24" i="165"/>
  <c r="C23" i="165"/>
  <c r="C22" i="165"/>
  <c r="C21" i="165"/>
  <c r="C94" i="179" s="1"/>
  <c r="C20" i="165"/>
  <c r="C93" i="179" s="1"/>
  <c r="C19" i="165"/>
  <c r="C92" i="179" s="1"/>
  <c r="H18" i="165"/>
  <c r="G18" i="165"/>
  <c r="F18" i="165"/>
  <c r="E18" i="165"/>
  <c r="D18" i="165"/>
  <c r="C17" i="165"/>
  <c r="C90" i="179" s="1"/>
  <c r="C15" i="165"/>
  <c r="C14" i="165"/>
  <c r="C87" i="179" s="1"/>
  <c r="H13" i="165"/>
  <c r="H86" i="179" s="1"/>
  <c r="G13" i="165"/>
  <c r="G86" i="179" s="1"/>
  <c r="F13" i="165"/>
  <c r="F86" i="179" s="1"/>
  <c r="E13" i="165"/>
  <c r="E86" i="179" s="1"/>
  <c r="D13" i="165"/>
  <c r="D86" i="179" s="1"/>
  <c r="C12" i="165"/>
  <c r="C85" i="179" s="1"/>
  <c r="H11" i="165"/>
  <c r="H84" i="179" s="1"/>
  <c r="G11" i="165"/>
  <c r="G84" i="179" s="1"/>
  <c r="F11" i="165"/>
  <c r="F84" i="179" s="1"/>
  <c r="E11" i="165"/>
  <c r="E84" i="179" s="1"/>
  <c r="D11" i="165"/>
  <c r="D84" i="179" s="1"/>
  <c r="C10" i="165"/>
  <c r="H9" i="165"/>
  <c r="G9" i="165"/>
  <c r="G82" i="179" s="1"/>
  <c r="F9" i="165"/>
  <c r="F82" i="179" s="1"/>
  <c r="E9" i="165"/>
  <c r="E82" i="179" s="1"/>
  <c r="D9" i="165"/>
  <c r="C8" i="165"/>
  <c r="C7" i="165"/>
  <c r="C6" i="165"/>
  <c r="H76" i="164"/>
  <c r="G76" i="164"/>
  <c r="G76" i="179" s="1"/>
  <c r="F76" i="164"/>
  <c r="E76" i="164"/>
  <c r="D76" i="164"/>
  <c r="D76" i="179" s="1"/>
  <c r="C75" i="164"/>
  <c r="C74" i="164"/>
  <c r="C73" i="164"/>
  <c r="C72" i="164"/>
  <c r="C72" i="179" s="1"/>
  <c r="H70" i="164"/>
  <c r="H70" i="179" s="1"/>
  <c r="G70" i="164"/>
  <c r="G70" i="179" s="1"/>
  <c r="F70" i="164"/>
  <c r="F70" i="179" s="1"/>
  <c r="E70" i="164"/>
  <c r="E70" i="179" s="1"/>
  <c r="D70" i="164"/>
  <c r="D70" i="179" s="1"/>
  <c r="C69" i="164"/>
  <c r="C69" i="179" s="1"/>
  <c r="C68" i="164"/>
  <c r="C67" i="164"/>
  <c r="C67" i="179" s="1"/>
  <c r="H66" i="164"/>
  <c r="H66" i="179" s="1"/>
  <c r="G66" i="164"/>
  <c r="G66" i="179" s="1"/>
  <c r="F66" i="164"/>
  <c r="F66" i="179" s="1"/>
  <c r="E66" i="164"/>
  <c r="E66" i="179" s="1"/>
  <c r="D66" i="164"/>
  <c r="D66" i="179" s="1"/>
  <c r="C65" i="164"/>
  <c r="H64" i="164"/>
  <c r="H64" i="179" s="1"/>
  <c r="G64" i="164"/>
  <c r="G64" i="179" s="1"/>
  <c r="F64" i="164"/>
  <c r="F64" i="179" s="1"/>
  <c r="E64" i="164"/>
  <c r="E64" i="179" s="1"/>
  <c r="D64" i="164"/>
  <c r="D64" i="179" s="1"/>
  <c r="C63" i="164"/>
  <c r="C63" i="179" s="1"/>
  <c r="C62" i="164"/>
  <c r="C60" i="164"/>
  <c r="C60" i="179" s="1"/>
  <c r="C59" i="164"/>
  <c r="C59" i="179" s="1"/>
  <c r="C58" i="164"/>
  <c r="C58" i="179" s="1"/>
  <c r="C57" i="164"/>
  <c r="C57" i="179" s="1"/>
  <c r="C56" i="164"/>
  <c r="C56" i="179" s="1"/>
  <c r="C55" i="164"/>
  <c r="C54" i="164"/>
  <c r="C54" i="179" s="1"/>
  <c r="C53" i="164"/>
  <c r="C53" i="179" s="1"/>
  <c r="C52" i="164"/>
  <c r="C52" i="179" s="1"/>
  <c r="C51" i="164"/>
  <c r="C50" i="164"/>
  <c r="C50" i="179" s="1"/>
  <c r="H49" i="164"/>
  <c r="H49" i="179" s="1"/>
  <c r="G49" i="164"/>
  <c r="G49" i="179" s="1"/>
  <c r="F49" i="164"/>
  <c r="F49" i="179" s="1"/>
  <c r="E49" i="164"/>
  <c r="E49" i="179" s="1"/>
  <c r="D49" i="164"/>
  <c r="D49" i="179" s="1"/>
  <c r="C48" i="164"/>
  <c r="C48" i="179" s="1"/>
  <c r="C47" i="164"/>
  <c r="H46" i="164"/>
  <c r="G46" i="164"/>
  <c r="G46" i="179" s="1"/>
  <c r="F46" i="164"/>
  <c r="F46" i="179" s="1"/>
  <c r="E46" i="164"/>
  <c r="E46" i="179" s="1"/>
  <c r="D46" i="164"/>
  <c r="C45" i="164"/>
  <c r="C45" i="179" s="1"/>
  <c r="C44" i="164"/>
  <c r="C44" i="179" s="1"/>
  <c r="C43" i="164"/>
  <c r="C42" i="164"/>
  <c r="C42" i="179" s="1"/>
  <c r="H41" i="164"/>
  <c r="H41" i="179" s="1"/>
  <c r="G41" i="164"/>
  <c r="F41" i="164"/>
  <c r="F41" i="179" s="1"/>
  <c r="E41" i="164"/>
  <c r="D41" i="164"/>
  <c r="C40" i="164"/>
  <c r="C40" i="179" s="1"/>
  <c r="C38" i="164"/>
  <c r="C38" i="179" s="1"/>
  <c r="C37" i="164"/>
  <c r="C37" i="179" s="1"/>
  <c r="H36" i="164"/>
  <c r="H36" i="179" s="1"/>
  <c r="G36" i="164"/>
  <c r="G36" i="179" s="1"/>
  <c r="F36" i="164"/>
  <c r="F36" i="179" s="1"/>
  <c r="E36" i="164"/>
  <c r="E36" i="179" s="1"/>
  <c r="H35" i="164"/>
  <c r="H35" i="179" s="1"/>
  <c r="G35" i="164"/>
  <c r="G35" i="179" s="1"/>
  <c r="F35" i="164"/>
  <c r="F35" i="179" s="1"/>
  <c r="E35" i="164"/>
  <c r="E35" i="179" s="1"/>
  <c r="D35" i="164"/>
  <c r="C34" i="164"/>
  <c r="C34" i="179" s="1"/>
  <c r="C33" i="164"/>
  <c r="C33" i="179" s="1"/>
  <c r="C32" i="164"/>
  <c r="C32" i="179" s="1"/>
  <c r="C31" i="164"/>
  <c r="C31" i="179" s="1"/>
  <c r="C30" i="164"/>
  <c r="C30" i="179" s="1"/>
  <c r="H29" i="164"/>
  <c r="H29" i="179" s="1"/>
  <c r="G29" i="164"/>
  <c r="F29" i="164"/>
  <c r="F29" i="179" s="1"/>
  <c r="E29" i="164"/>
  <c r="D29" i="164"/>
  <c r="D29" i="179" s="1"/>
  <c r="C27" i="164"/>
  <c r="C27" i="179" s="1"/>
  <c r="C26" i="164"/>
  <c r="C26" i="179" s="1"/>
  <c r="C25" i="164"/>
  <c r="C25" i="179" s="1"/>
  <c r="C24" i="164"/>
  <c r="C24" i="179" s="1"/>
  <c r="H23" i="164"/>
  <c r="H23" i="179" s="1"/>
  <c r="G23" i="164"/>
  <c r="G23" i="179" s="1"/>
  <c r="F23" i="164"/>
  <c r="F23" i="179" s="1"/>
  <c r="E23" i="164"/>
  <c r="E23" i="179" s="1"/>
  <c r="D23" i="164"/>
  <c r="D23" i="179" s="1"/>
  <c r="C22" i="164"/>
  <c r="C22" i="179" s="1"/>
  <c r="H21" i="164"/>
  <c r="G21" i="164"/>
  <c r="F21" i="164"/>
  <c r="E21" i="164"/>
  <c r="D21" i="164"/>
  <c r="D21" i="179" s="1"/>
  <c r="C19" i="164"/>
  <c r="C19" i="179" s="1"/>
  <c r="C18" i="164"/>
  <c r="C17" i="164"/>
  <c r="C16" i="164"/>
  <c r="C15" i="164"/>
  <c r="H14" i="164"/>
  <c r="H14" i="179" s="1"/>
  <c r="G14" i="164"/>
  <c r="F14" i="164"/>
  <c r="F14" i="179" s="1"/>
  <c r="E14" i="164"/>
  <c r="E14" i="179" s="1"/>
  <c r="D14" i="164"/>
  <c r="D14" i="179" s="1"/>
  <c r="C13" i="164"/>
  <c r="C13" i="179" s="1"/>
  <c r="H12" i="164"/>
  <c r="G12" i="164"/>
  <c r="G12" i="179" s="1"/>
  <c r="F12" i="164"/>
  <c r="E12" i="164"/>
  <c r="D12" i="164"/>
  <c r="D12" i="179" s="1"/>
  <c r="C11" i="164"/>
  <c r="C11" i="179" s="1"/>
  <c r="C10" i="164"/>
  <c r="C9" i="164"/>
  <c r="C8" i="164"/>
  <c r="C7" i="164"/>
  <c r="C6" i="164"/>
  <c r="C109" i="179" l="1"/>
  <c r="C108" i="179"/>
  <c r="C106" i="179"/>
  <c r="C17" i="182"/>
  <c r="C95" i="179"/>
  <c r="C83" i="179"/>
  <c r="C31" i="182"/>
  <c r="D36" i="177"/>
  <c r="C68" i="179"/>
  <c r="C51" i="179"/>
  <c r="C17" i="179"/>
  <c r="C8" i="179"/>
  <c r="C7" i="179"/>
  <c r="C6" i="179"/>
  <c r="F105" i="179"/>
  <c r="F43" i="165"/>
  <c r="C43" i="179"/>
  <c r="C101" i="179"/>
  <c r="C32" i="182"/>
  <c r="C98" i="179"/>
  <c r="C97" i="179"/>
  <c r="C96" i="179"/>
  <c r="C88" i="179"/>
  <c r="C104" i="179"/>
  <c r="G105" i="179"/>
  <c r="G43" i="165"/>
  <c r="C65" i="179"/>
  <c r="C16" i="179"/>
  <c r="C74" i="179"/>
  <c r="C55" i="179"/>
  <c r="C47" i="179"/>
  <c r="C62" i="179"/>
  <c r="C15" i="179"/>
  <c r="C10" i="179"/>
  <c r="C9" i="179"/>
  <c r="C103" i="179"/>
  <c r="H105" i="179"/>
  <c r="H43" i="165"/>
  <c r="H116" i="179" s="1"/>
  <c r="C102" i="179"/>
  <c r="C18" i="179"/>
  <c r="E26" i="165"/>
  <c r="E99" i="179" s="1"/>
  <c r="E91" i="179"/>
  <c r="F26" i="165"/>
  <c r="F99" i="179" s="1"/>
  <c r="F91" i="179"/>
  <c r="C9" i="165"/>
  <c r="D82" i="179"/>
  <c r="H16" i="165"/>
  <c r="H89" i="179" s="1"/>
  <c r="H82" i="179"/>
  <c r="C18" i="165"/>
  <c r="G26" i="165"/>
  <c r="G99" i="179" s="1"/>
  <c r="G91" i="179"/>
  <c r="E42" i="165"/>
  <c r="E115" i="179" s="1"/>
  <c r="E111" i="179"/>
  <c r="D42" i="165"/>
  <c r="D115" i="179" s="1"/>
  <c r="D112" i="179"/>
  <c r="G37" i="177"/>
  <c r="C117" i="179"/>
  <c r="C32" i="165"/>
  <c r="D105" i="179"/>
  <c r="H47" i="165"/>
  <c r="H120" i="179" s="1"/>
  <c r="H119" i="179"/>
  <c r="H42" i="165"/>
  <c r="H115" i="179" s="1"/>
  <c r="H111" i="179"/>
  <c r="G42" i="165"/>
  <c r="G115" i="179" s="1"/>
  <c r="E47" i="165"/>
  <c r="E120" i="179" s="1"/>
  <c r="E119" i="179"/>
  <c r="D26" i="165"/>
  <c r="D99" i="179" s="1"/>
  <c r="D91" i="179"/>
  <c r="H26" i="165"/>
  <c r="H99" i="179" s="1"/>
  <c r="H91" i="179"/>
  <c r="F42" i="165"/>
  <c r="F115" i="179" s="1"/>
  <c r="F111" i="179"/>
  <c r="G47" i="165"/>
  <c r="G120" i="179" s="1"/>
  <c r="G119" i="179"/>
  <c r="C118" i="179"/>
  <c r="C18" i="182"/>
  <c r="G34" i="177"/>
  <c r="F28" i="164"/>
  <c r="F28" i="179" s="1"/>
  <c r="F21" i="179"/>
  <c r="H28" i="164"/>
  <c r="H28" i="179" s="1"/>
  <c r="H21" i="179"/>
  <c r="E39" i="164"/>
  <c r="E39" i="179" s="1"/>
  <c r="E29" i="179"/>
  <c r="G61" i="164"/>
  <c r="G61" i="179" s="1"/>
  <c r="G41" i="179"/>
  <c r="F20" i="164"/>
  <c r="F20" i="179" s="1"/>
  <c r="F12" i="179"/>
  <c r="H20" i="164"/>
  <c r="H20" i="179" s="1"/>
  <c r="H12" i="179"/>
  <c r="E20" i="164"/>
  <c r="E20" i="179" s="1"/>
  <c r="E12" i="179"/>
  <c r="G20" i="164"/>
  <c r="G20" i="179" s="1"/>
  <c r="G14" i="179"/>
  <c r="E28" i="164"/>
  <c r="E28" i="179" s="1"/>
  <c r="E21" i="179"/>
  <c r="C35" i="164"/>
  <c r="C35" i="179" s="1"/>
  <c r="D35" i="179"/>
  <c r="D61" i="164"/>
  <c r="D61" i="179" s="1"/>
  <c r="D41" i="179"/>
  <c r="C41" i="164"/>
  <c r="E41" i="179"/>
  <c r="C46" i="164"/>
  <c r="D46" i="179"/>
  <c r="H61" i="164"/>
  <c r="H61" i="179" s="1"/>
  <c r="H46" i="179"/>
  <c r="G39" i="164"/>
  <c r="G39" i="179" s="1"/>
  <c r="G29" i="179"/>
  <c r="G28" i="164"/>
  <c r="G28" i="179" s="1"/>
  <c r="G21" i="179"/>
  <c r="C75" i="179"/>
  <c r="D34" i="177"/>
  <c r="C9" i="182"/>
  <c r="C81" i="179"/>
  <c r="G10" i="177"/>
  <c r="C8" i="182"/>
  <c r="G9" i="177"/>
  <c r="C80" i="179"/>
  <c r="G8" i="177"/>
  <c r="C7" i="182"/>
  <c r="C79" i="179"/>
  <c r="D28" i="164"/>
  <c r="D28" i="179" s="1"/>
  <c r="E77" i="164"/>
  <c r="E77" i="179" s="1"/>
  <c r="E76" i="179"/>
  <c r="H77" i="164"/>
  <c r="H77" i="179" s="1"/>
  <c r="H76" i="179"/>
  <c r="G77" i="164"/>
  <c r="G77" i="179" s="1"/>
  <c r="C73" i="179"/>
  <c r="C29" i="182"/>
  <c r="D37" i="177"/>
  <c r="F77" i="164"/>
  <c r="F77" i="179" s="1"/>
  <c r="F76" i="179"/>
  <c r="F39" i="164"/>
  <c r="F61" i="164"/>
  <c r="F61" i="179" s="1"/>
  <c r="E61" i="164"/>
  <c r="C70" i="164"/>
  <c r="E16" i="165"/>
  <c r="C76" i="164"/>
  <c r="C13" i="165"/>
  <c r="C37" i="165"/>
  <c r="C38" i="165"/>
  <c r="C111" i="179" s="1"/>
  <c r="C23" i="164"/>
  <c r="C23" i="179" s="1"/>
  <c r="C66" i="164"/>
  <c r="D11" i="177" s="1"/>
  <c r="C12" i="164"/>
  <c r="C14" i="164"/>
  <c r="D20" i="164"/>
  <c r="D20" i="179" s="1"/>
  <c r="D39" i="164"/>
  <c r="D39" i="179" s="1"/>
  <c r="H39" i="164"/>
  <c r="C36" i="164"/>
  <c r="C36" i="179" s="1"/>
  <c r="C49" i="164"/>
  <c r="C64" i="164"/>
  <c r="C11" i="165"/>
  <c r="C84" i="179" s="1"/>
  <c r="G16" i="165"/>
  <c r="C39" i="165"/>
  <c r="C112" i="179" s="1"/>
  <c r="C46" i="165"/>
  <c r="C42" i="165"/>
  <c r="F16" i="165"/>
  <c r="D16" i="165"/>
  <c r="D89" i="179" s="1"/>
  <c r="D47" i="165"/>
  <c r="C39" i="164"/>
  <c r="C29" i="164"/>
  <c r="C29" i="179" s="1"/>
  <c r="C21" i="164"/>
  <c r="C21" i="179" s="1"/>
  <c r="D77" i="164"/>
  <c r="D77" i="179" s="1"/>
  <c r="C91" i="179" l="1"/>
  <c r="C82" i="179"/>
  <c r="C49" i="179"/>
  <c r="C41" i="179"/>
  <c r="G71" i="164"/>
  <c r="C119" i="179"/>
  <c r="N32" i="182"/>
  <c r="N28" i="182" s="1"/>
  <c r="G32" i="182"/>
  <c r="G28" i="182" s="1"/>
  <c r="L32" i="182"/>
  <c r="L28" i="182" s="1"/>
  <c r="E32" i="182"/>
  <c r="F32" i="182"/>
  <c r="F28" i="182" s="1"/>
  <c r="J32" i="182"/>
  <c r="J28" i="182" s="1"/>
  <c r="K32" i="182"/>
  <c r="K28" i="182" s="1"/>
  <c r="I32" i="182"/>
  <c r="I28" i="182" s="1"/>
  <c r="H32" i="182"/>
  <c r="H28" i="182" s="1"/>
  <c r="O32" i="182"/>
  <c r="O28" i="182" s="1"/>
  <c r="D32" i="182"/>
  <c r="M32" i="182"/>
  <c r="M28" i="182" s="1"/>
  <c r="C86" i="179"/>
  <c r="C66" i="179"/>
  <c r="C76" i="179"/>
  <c r="C46" i="179"/>
  <c r="C12" i="179"/>
  <c r="C12" i="182"/>
  <c r="O12" i="182" s="1"/>
  <c r="C14" i="179"/>
  <c r="G21" i="177"/>
  <c r="C105" i="179"/>
  <c r="C14" i="182"/>
  <c r="C115" i="179"/>
  <c r="G23" i="177"/>
  <c r="F116" i="179"/>
  <c r="F89" i="179"/>
  <c r="C110" i="179"/>
  <c r="C13" i="182"/>
  <c r="G22" i="177"/>
  <c r="C26" i="165"/>
  <c r="C99" i="179" s="1"/>
  <c r="G48" i="165"/>
  <c r="G89" i="179"/>
  <c r="E48" i="165"/>
  <c r="E89" i="179"/>
  <c r="C47" i="165"/>
  <c r="D120" i="179"/>
  <c r="K18" i="182"/>
  <c r="K16" i="182" s="1"/>
  <c r="G18" i="182"/>
  <c r="G16" i="182" s="1"/>
  <c r="O18" i="182"/>
  <c r="O16" i="182" s="1"/>
  <c r="C16" i="182"/>
  <c r="M18" i="182"/>
  <c r="M16" i="182" s="1"/>
  <c r="H18" i="182"/>
  <c r="H16" i="182" s="1"/>
  <c r="I18" i="182"/>
  <c r="I16" i="182" s="1"/>
  <c r="D18" i="182"/>
  <c r="J18" i="182"/>
  <c r="J16" i="182" s="1"/>
  <c r="F18" i="182"/>
  <c r="F16" i="182" s="1"/>
  <c r="N18" i="182"/>
  <c r="N16" i="182" s="1"/>
  <c r="E18" i="182"/>
  <c r="L18" i="182"/>
  <c r="L16" i="182" s="1"/>
  <c r="C61" i="164"/>
  <c r="F71" i="164"/>
  <c r="F71" i="179" s="1"/>
  <c r="F39" i="179"/>
  <c r="G78" i="164"/>
  <c r="G78" i="179" s="1"/>
  <c r="G71" i="179"/>
  <c r="H71" i="164"/>
  <c r="H39" i="179"/>
  <c r="C26" i="182"/>
  <c r="D23" i="177"/>
  <c r="C70" i="179"/>
  <c r="C20" i="164"/>
  <c r="C64" i="179"/>
  <c r="C24" i="182"/>
  <c r="D22" i="177"/>
  <c r="E71" i="164"/>
  <c r="E61" i="179"/>
  <c r="C22" i="182"/>
  <c r="D9" i="177"/>
  <c r="C39" i="179"/>
  <c r="H48" i="165"/>
  <c r="H121" i="179" s="1"/>
  <c r="I9" i="182"/>
  <c r="E9" i="182"/>
  <c r="L9" i="182"/>
  <c r="M9" i="182"/>
  <c r="N9" i="182"/>
  <c r="G9" i="182"/>
  <c r="K9" i="182"/>
  <c r="O9" i="182"/>
  <c r="D9" i="182"/>
  <c r="H9" i="182"/>
  <c r="F9" i="182"/>
  <c r="J9" i="182"/>
  <c r="O8" i="182"/>
  <c r="K8" i="182"/>
  <c r="N8" i="182"/>
  <c r="I8" i="182"/>
  <c r="D8" i="182"/>
  <c r="G8" i="182"/>
  <c r="J8" i="182"/>
  <c r="E8" i="182"/>
  <c r="H8" i="182"/>
  <c r="F8" i="182"/>
  <c r="L8" i="182"/>
  <c r="M8" i="182"/>
  <c r="M7" i="182"/>
  <c r="I7" i="182"/>
  <c r="E7" i="182"/>
  <c r="L7" i="182"/>
  <c r="O7" i="182"/>
  <c r="D7" i="182"/>
  <c r="G7" i="182"/>
  <c r="K7" i="182"/>
  <c r="F7" i="182"/>
  <c r="H7" i="182"/>
  <c r="J7" i="182"/>
  <c r="N7" i="182"/>
  <c r="C28" i="164"/>
  <c r="C28" i="179" s="1"/>
  <c r="H34" i="177"/>
  <c r="C77" i="164"/>
  <c r="D29" i="182"/>
  <c r="C28" i="182"/>
  <c r="D71" i="164"/>
  <c r="C16" i="165"/>
  <c r="D43" i="165"/>
  <c r="D116" i="179" s="1"/>
  <c r="F78" i="164" l="1"/>
  <c r="F78" i="179" s="1"/>
  <c r="F12" i="182"/>
  <c r="E12" i="182"/>
  <c r="L12" i="182"/>
  <c r="D12" i="182"/>
  <c r="H12" i="182"/>
  <c r="I12" i="182"/>
  <c r="M12" i="182"/>
  <c r="J12" i="182"/>
  <c r="N12" i="182"/>
  <c r="G12" i="182"/>
  <c r="K12" i="182"/>
  <c r="G29" i="177"/>
  <c r="C120" i="179"/>
  <c r="P32" i="182"/>
  <c r="G12" i="177"/>
  <c r="C43" i="165"/>
  <c r="C77" i="179"/>
  <c r="F48" i="165"/>
  <c r="F121" i="179" s="1"/>
  <c r="G116" i="179"/>
  <c r="C11" i="182"/>
  <c r="L11" i="182" s="1"/>
  <c r="E116" i="179"/>
  <c r="G11" i="177"/>
  <c r="C89" i="179"/>
  <c r="C10" i="182"/>
  <c r="I13" i="182"/>
  <c r="E13" i="182"/>
  <c r="L13" i="182"/>
  <c r="M13" i="182"/>
  <c r="N13" i="182"/>
  <c r="K13" i="182"/>
  <c r="D13" i="182"/>
  <c r="H13" i="182"/>
  <c r="F13" i="182"/>
  <c r="J13" i="182"/>
  <c r="O13" i="182"/>
  <c r="G13" i="182"/>
  <c r="P18" i="182"/>
  <c r="D16" i="182"/>
  <c r="D21" i="177"/>
  <c r="D29" i="177" s="1"/>
  <c r="G30" i="177" s="1"/>
  <c r="K26" i="182"/>
  <c r="O26" i="182"/>
  <c r="M26" i="182"/>
  <c r="H26" i="182"/>
  <c r="N26" i="182"/>
  <c r="I26" i="182"/>
  <c r="D26" i="182"/>
  <c r="L26" i="182"/>
  <c r="J26" i="182"/>
  <c r="E26" i="182"/>
  <c r="G26" i="182"/>
  <c r="F26" i="182"/>
  <c r="E78" i="164"/>
  <c r="E78" i="179" s="1"/>
  <c r="E71" i="179"/>
  <c r="C20" i="182"/>
  <c r="D8" i="177"/>
  <c r="C20" i="179"/>
  <c r="H78" i="164"/>
  <c r="H78" i="179" s="1"/>
  <c r="H71" i="179"/>
  <c r="C21" i="182"/>
  <c r="M21" i="182" s="1"/>
  <c r="K22" i="182"/>
  <c r="O22" i="182"/>
  <c r="J22" i="182"/>
  <c r="E22" i="182"/>
  <c r="G22" i="182"/>
  <c r="F22" i="182"/>
  <c r="L22" i="182"/>
  <c r="N22" i="182"/>
  <c r="D22" i="182"/>
  <c r="M22" i="182"/>
  <c r="H22" i="182"/>
  <c r="I22" i="182"/>
  <c r="O24" i="182"/>
  <c r="K24" i="182"/>
  <c r="N24" i="182"/>
  <c r="I24" i="182"/>
  <c r="D24" i="182"/>
  <c r="J24" i="182"/>
  <c r="E24" i="182"/>
  <c r="G24" i="182"/>
  <c r="H24" i="182"/>
  <c r="F24" i="182"/>
  <c r="L24" i="182"/>
  <c r="M24" i="182"/>
  <c r="C61" i="179"/>
  <c r="C23" i="182"/>
  <c r="D10" i="177"/>
  <c r="G121" i="179"/>
  <c r="E121" i="179"/>
  <c r="P9" i="182"/>
  <c r="P8" i="182"/>
  <c r="P7" i="182"/>
  <c r="I21" i="182"/>
  <c r="C71" i="164"/>
  <c r="D71" i="179"/>
  <c r="P29" i="182"/>
  <c r="D28" i="182"/>
  <c r="D78" i="164"/>
  <c r="D48" i="165"/>
  <c r="D121" i="179" s="1"/>
  <c r="H21" i="182" l="1"/>
  <c r="K21" i="182"/>
  <c r="N21" i="182"/>
  <c r="G21" i="182"/>
  <c r="L21" i="182"/>
  <c r="D21" i="182"/>
  <c r="J21" i="182"/>
  <c r="E21" i="182"/>
  <c r="O21" i="182"/>
  <c r="F21" i="182"/>
  <c r="H29" i="177"/>
  <c r="P12" i="182"/>
  <c r="C116" i="179"/>
  <c r="P22" i="182"/>
  <c r="G31" i="177"/>
  <c r="G16" i="177"/>
  <c r="G33" i="177" s="1"/>
  <c r="G38" i="177" s="1"/>
  <c r="K11" i="182"/>
  <c r="D11" i="182"/>
  <c r="G11" i="182"/>
  <c r="F11" i="182"/>
  <c r="M11" i="182"/>
  <c r="J11" i="182"/>
  <c r="O11" i="182"/>
  <c r="E11" i="182"/>
  <c r="N11" i="182"/>
  <c r="H11" i="182"/>
  <c r="C71" i="179"/>
  <c r="I11" i="182"/>
  <c r="P13" i="182"/>
  <c r="O10" i="182"/>
  <c r="K10" i="182"/>
  <c r="M10" i="182"/>
  <c r="H10" i="182"/>
  <c r="J10" i="182"/>
  <c r="G10" i="182"/>
  <c r="L10" i="182"/>
  <c r="L15" i="182" s="1"/>
  <c r="L19" i="182" s="1"/>
  <c r="N10" i="182"/>
  <c r="I10" i="182"/>
  <c r="D10" i="182"/>
  <c r="E10" i="182"/>
  <c r="F10" i="182"/>
  <c r="C15" i="182"/>
  <c r="C19" i="182" s="1"/>
  <c r="I23" i="182"/>
  <c r="E23" i="182"/>
  <c r="L23" i="182"/>
  <c r="M23" i="182"/>
  <c r="N23" i="182"/>
  <c r="J23" i="182"/>
  <c r="G23" i="182"/>
  <c r="F23" i="182"/>
  <c r="K23" i="182"/>
  <c r="D23" i="182"/>
  <c r="O23" i="182"/>
  <c r="H23" i="182"/>
  <c r="O20" i="182"/>
  <c r="K20" i="182"/>
  <c r="F20" i="182"/>
  <c r="L20" i="182"/>
  <c r="J20" i="182"/>
  <c r="M20" i="182"/>
  <c r="H20" i="182"/>
  <c r="N20" i="182"/>
  <c r="I20" i="182"/>
  <c r="I27" i="182" s="1"/>
  <c r="I33" i="182" s="1"/>
  <c r="D20" i="182"/>
  <c r="D27" i="182" s="1"/>
  <c r="E20" i="182"/>
  <c r="G20" i="182"/>
  <c r="P26" i="182"/>
  <c r="P24" i="182"/>
  <c r="C27" i="182"/>
  <c r="C33" i="182" s="1"/>
  <c r="D16" i="177"/>
  <c r="C78" i="164"/>
  <c r="D78" i="179"/>
  <c r="C48" i="165"/>
  <c r="O27" i="182" l="1"/>
  <c r="O33" i="182" s="1"/>
  <c r="L27" i="182"/>
  <c r="L33" i="182" s="1"/>
  <c r="H15" i="182"/>
  <c r="H19" i="182" s="1"/>
  <c r="M15" i="182"/>
  <c r="M19" i="182" s="1"/>
  <c r="O15" i="182"/>
  <c r="O19" i="182" s="1"/>
  <c r="P21" i="182"/>
  <c r="G27" i="182"/>
  <c r="G33" i="182" s="1"/>
  <c r="J15" i="182"/>
  <c r="J19" i="182" s="1"/>
  <c r="E27" i="182"/>
  <c r="H27" i="182"/>
  <c r="H33" i="182" s="1"/>
  <c r="F27" i="182"/>
  <c r="F33" i="182" s="1"/>
  <c r="J27" i="182"/>
  <c r="J33" i="182" s="1"/>
  <c r="G15" i="182"/>
  <c r="G19" i="182" s="1"/>
  <c r="K15" i="182"/>
  <c r="K19" i="182" s="1"/>
  <c r="F15" i="182"/>
  <c r="F19" i="182" s="1"/>
  <c r="E15" i="182"/>
  <c r="I15" i="182"/>
  <c r="I19" i="182" s="1"/>
  <c r="P11" i="182"/>
  <c r="N15" i="182"/>
  <c r="N19" i="182" s="1"/>
  <c r="N27" i="182"/>
  <c r="N33" i="182" s="1"/>
  <c r="M27" i="182"/>
  <c r="M33" i="182" s="1"/>
  <c r="K27" i="182"/>
  <c r="K33" i="182" s="1"/>
  <c r="C78" i="179"/>
  <c r="C49" i="165"/>
  <c r="P10" i="182"/>
  <c r="D15" i="182"/>
  <c r="G17" i="177"/>
  <c r="G18" i="177" s="1"/>
  <c r="H16" i="177"/>
  <c r="D33" i="177"/>
  <c r="P20" i="182"/>
  <c r="P23" i="182"/>
  <c r="C121" i="179"/>
  <c r="D33" i="182"/>
  <c r="P27" i="182" l="1"/>
  <c r="D19" i="182"/>
  <c r="P15" i="182"/>
  <c r="D38" i="177"/>
  <c r="H33" i="177"/>
  <c r="E28" i="182"/>
  <c r="E33" i="182" s="1"/>
  <c r="P33" i="182" s="1"/>
  <c r="P28" i="182"/>
  <c r="P31" i="182"/>
  <c r="E17" i="182"/>
  <c r="E16" i="182" s="1"/>
  <c r="P16" i="182" l="1"/>
  <c r="E19" i="182"/>
  <c r="P19" i="182" s="1"/>
  <c r="P17" i="18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Önkormányzat Berhida</author>
  </authors>
  <commentList>
    <comment ref="G9" authorId="0" shapeId="0" xr:uid="{7CFD121E-E4A7-4941-B5A6-79FE2B2C12A1}">
      <text>
        <r>
          <rPr>
            <b/>
            <sz val="9"/>
            <color indexed="81"/>
            <rFont val="Tahoma"/>
            <family val="2"/>
            <charset val="238"/>
          </rPr>
          <t>Önkormányzat Berhida:</t>
        </r>
        <r>
          <rPr>
            <sz val="9"/>
            <color indexed="81"/>
            <rFont val="Tahoma"/>
            <family val="2"/>
            <charset val="238"/>
          </rPr>
          <t xml:space="preserve">
Erkel F. u.csapadékvíz levzetés útfelújítás TERV</t>
        </r>
      </text>
    </comment>
    <comment ref="G15" authorId="0" shapeId="0" xr:uid="{986A4F11-F834-4E55-AC64-0E7A752E775D}">
      <text>
        <r>
          <rPr>
            <b/>
            <sz val="9"/>
            <color indexed="81"/>
            <rFont val="Tahoma"/>
            <charset val="1"/>
          </rPr>
          <t>Önkormányzat Berhida:</t>
        </r>
        <r>
          <rPr>
            <sz val="9"/>
            <color indexed="81"/>
            <rFont val="Tahoma"/>
            <charset val="1"/>
          </rPr>
          <t xml:space="preserve">
06/2 Hrsz lakóép. Víz,-szennyvíz bekötés TERV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Önkormányzat Berhida</author>
  </authors>
  <commentList>
    <comment ref="G14" authorId="0" shapeId="0" xr:uid="{3633EE73-00D0-4118-AE14-F9158EB6EEA5}">
      <text>
        <r>
          <rPr>
            <b/>
            <sz val="9"/>
            <color indexed="81"/>
            <rFont val="Tahoma"/>
            <charset val="1"/>
          </rPr>
          <t>Süni: 
2000 Ft billentyűzet
Informatikai eszköz</t>
        </r>
      </text>
    </comment>
  </commentList>
</comments>
</file>

<file path=xl/sharedStrings.xml><?xml version="1.0" encoding="utf-8"?>
<sst xmlns="http://schemas.openxmlformats.org/spreadsheetml/2006/main" count="1087" uniqueCount="475">
  <si>
    <t>Berhida Város Önkormányzata</t>
  </si>
  <si>
    <t>Sor-
szám</t>
  </si>
  <si>
    <t>Rovat megnevezése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</si>
  <si>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</si>
  <si>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</si>
  <si>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</si>
  <si>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</si>
  <si>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</si>
  <si>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</si>
  <si>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</si>
  <si>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</si>
  <si>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</si>
  <si>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</si>
  <si>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</si>
  <si>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</si>
  <si>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</si>
  <si>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elkülönített állami pénzalap   (K50615)</t>
  </si>
  <si>
    <t>ebből: önkormányzatok és költségv-i szerveik K50616)</t>
  </si>
  <si>
    <t>ebből: társulások és költségvetési szerveik (K50617)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</si>
  <si>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</si>
  <si>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</si>
  <si>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</si>
  <si>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</si>
  <si>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</si>
  <si>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</si>
  <si>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</si>
  <si>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</si>
  <si>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</si>
  <si>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</si>
  <si>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</si>
  <si>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</si>
  <si>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</si>
  <si>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</si>
  <si>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</si>
  <si>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</si>
  <si>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</si>
  <si>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</si>
  <si>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</si>
  <si>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</si>
  <si>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</si>
  <si>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TESZ</t>
  </si>
  <si>
    <t>Süni</t>
  </si>
  <si>
    <t>Helyi önkormányzatok működésének általános támogatása (B1111)</t>
  </si>
  <si>
    <t>Önkormányzatok működési támogatásai (B11)</t>
  </si>
  <si>
    <t>Egyéb működési célú támogatások bevételei államháztartáson belülről (B16)</t>
  </si>
  <si>
    <t>Működési célú támogatások államháztartáson belülről (B1)</t>
  </si>
  <si>
    <t>Felhalmozási célú önkormányzati támogatások (B21)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</si>
  <si>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</si>
  <si>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</si>
  <si>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</si>
  <si>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</si>
  <si>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</si>
  <si>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Termékek és szolgáltatások adói  (B35)</t>
  </si>
  <si>
    <t>Egyéb közhatalmi bevételek (B36)</t>
  </si>
  <si>
    <t>Közhatalmi bevételek (B3)</t>
  </si>
  <si>
    <t>Szolgáltatások (B4021)</t>
  </si>
  <si>
    <t>ebből: bérleti díj bev (B40212)</t>
  </si>
  <si>
    <t>Közvetített szolgáltatások ellenértéke  (B403)</t>
  </si>
  <si>
    <t>ebből: államháztartáson belül (B40311)</t>
  </si>
  <si>
    <t>ebből: államháztartáson kívül (B40312)</t>
  </si>
  <si>
    <t>ebből: önkormányzati vagyon vagyonkezelésbe adásából származó bevétel (B404133)</t>
  </si>
  <si>
    <t>ebből: egy önk tulajdonosi bevétel (B404139)</t>
  </si>
  <si>
    <t>Általános forgalmi adó visszatérítése (B4071)</t>
  </si>
  <si>
    <t>Biztosító által fizetett kártérítés (B4101)</t>
  </si>
  <si>
    <t>Működési bevételek (B4)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</si>
  <si>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</si>
  <si>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</si>
  <si>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</si>
  <si>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</si>
  <si>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</si>
  <si>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</si>
  <si>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Államháztartáson belüli megelőlegezések (B814)</t>
  </si>
  <si>
    <t>Belföldi finanszírozás bevételei (B81)</t>
  </si>
  <si>
    <t>Finanszírozási bevételek  (B8)</t>
  </si>
  <si>
    <t>Kiadások</t>
  </si>
  <si>
    <t>Ft-ban</t>
  </si>
  <si>
    <t>B</t>
  </si>
  <si>
    <t>C</t>
  </si>
  <si>
    <t>F</t>
  </si>
  <si>
    <t>Felújítások</t>
  </si>
  <si>
    <t>Eredeti előir</t>
  </si>
  <si>
    <t>ÖH informatikai eszköz felújítás</t>
  </si>
  <si>
    <t>Beruházások</t>
  </si>
  <si>
    <t>TESZ informatikai eszközök+áfa</t>
  </si>
  <si>
    <t>ÖH informatikai eszközök + áfa</t>
  </si>
  <si>
    <t>ÖH egyéb gép, berend + áfa</t>
  </si>
  <si>
    <t>adatok Ft-ban</t>
  </si>
  <si>
    <t>Működési bevételek</t>
  </si>
  <si>
    <t xml:space="preserve">Dologi kiadások </t>
  </si>
  <si>
    <t>Költségvetési kiadások</t>
  </si>
  <si>
    <t xml:space="preserve">Finanszírozási kiadások </t>
  </si>
  <si>
    <t xml:space="preserve">ÖNK védőnői szolg. Egyéb eszközbeszerzés  </t>
  </si>
  <si>
    <t>Működési célú átvett pénzeszközök (B6)</t>
  </si>
  <si>
    <t>Egyéb működési célú átvett pénzeszközök (65)</t>
  </si>
  <si>
    <t>Elszámolásból származó bevételek (B116)</t>
  </si>
  <si>
    <t>Süni egyéb tárgyi eszköz + áfa</t>
  </si>
  <si>
    <t xml:space="preserve">ÖNK urnahely temetkezési hely kialakítás </t>
  </si>
  <si>
    <t>ÖNK Kiskovácsi temető ravatalozó bővítés Korm. Hiv hatós. Előir</t>
  </si>
  <si>
    <t xml:space="preserve">ÖNK tervek </t>
  </si>
  <si>
    <t>Kultúrház</t>
  </si>
  <si>
    <t>adatok  Ft-ban</t>
  </si>
  <si>
    <t xml:space="preserve">Berhida Város Önkormányzata </t>
  </si>
  <si>
    <t>BEVÉTELEK</t>
  </si>
  <si>
    <t>Eredeti előirányzat összesen</t>
  </si>
  <si>
    <t>Közös Hivatal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</si>
  <si>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</si>
  <si>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</si>
  <si>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</si>
  <si>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</si>
  <si>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</si>
  <si>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</si>
  <si>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</si>
  <si>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</si>
  <si>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</si>
  <si>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</si>
  <si>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</si>
  <si>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</si>
  <si>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</si>
  <si>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</si>
  <si>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</si>
  <si>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</si>
  <si>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</si>
  <si>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</si>
  <si>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</si>
  <si>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</si>
  <si>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</si>
  <si>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</si>
  <si>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</si>
  <si>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</si>
  <si>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</si>
  <si>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</si>
  <si>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</si>
  <si>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</si>
  <si>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</si>
  <si>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</si>
  <si>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</si>
  <si>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</si>
  <si>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</si>
  <si>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</si>
  <si>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</si>
  <si>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</si>
  <si>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</si>
  <si>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KIADÁSOK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</si>
  <si>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</si>
  <si>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</si>
  <si>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</si>
  <si>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</si>
  <si>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</si>
  <si>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</si>
  <si>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egyéb civil szervezeteknek</t>
  </si>
  <si>
    <t>ÖNK kerékpárút kialakítás TOP 3.1.1-16 pályázat</t>
  </si>
  <si>
    <t>ÖNK szennyvíz tisztítótelep, csatornahál fejl. KEHOP pályázat</t>
  </si>
  <si>
    <t>KÖTELEZŐ FELADATOK</t>
  </si>
  <si>
    <t>ÖNKÉNT VÁLLALT FELADATOK</t>
  </si>
  <si>
    <t>ÁLLAMIGAZGATÁSI FELADATOK</t>
  </si>
  <si>
    <t>Mód. Előirányzat</t>
  </si>
  <si>
    <t>ÖNK tervek</t>
  </si>
  <si>
    <t>ÖNK 181/2 hrsz-ú közút közvilágítási hálózatra csatlakozás</t>
  </si>
  <si>
    <t>ÖNK Gyermekorvosi és védőnői szolg. Épület felúj pályázat 64 m</t>
  </si>
  <si>
    <t>A</t>
  </si>
  <si>
    <t>D</t>
  </si>
  <si>
    <t>E</t>
  </si>
  <si>
    <t>Egyéb működési célú támogatások államháztartáson kívülre  (K512)</t>
  </si>
  <si>
    <t>ÖNK Petőfi Műv Ház mellékbejárat ajtócsere</t>
  </si>
  <si>
    <t>ÖNK Üzletsor virág-zöldség-vegyesker. ablakcsere</t>
  </si>
  <si>
    <t>ÖNK sportparkok kialakítása térburkolat</t>
  </si>
  <si>
    <t>ÖNK sportpark napelemes lámpa</t>
  </si>
  <si>
    <t xml:space="preserve">ÖNK VP6-7.2.1.4.1.3-17 közétkeztetés fejl. Süni eszközfejl.pály.  </t>
  </si>
  <si>
    <t xml:space="preserve">ÖNK védőnői szolg. informatikai eszközbeszerzés  </t>
  </si>
  <si>
    <t>ÖNK ivóvíz bekötés felújítások Viziközmű szl-.ról</t>
  </si>
  <si>
    <t>ÖNK viziközmű alapból tervek</t>
  </si>
  <si>
    <t>ÖNK viziközmű alapból keretszerződés</t>
  </si>
  <si>
    <t>Berhida Város Önkormányzatának</t>
  </si>
  <si>
    <t xml:space="preserve">A </t>
  </si>
  <si>
    <t xml:space="preserve">E </t>
  </si>
  <si>
    <t>2019 évi költségvetés</t>
  </si>
  <si>
    <t xml:space="preserve">D </t>
  </si>
  <si>
    <t>2019. évi eredeti költségvetés</t>
  </si>
  <si>
    <t>Egyéb felhalmozási célú támogatások államháztartáson belülre  (K84)</t>
  </si>
  <si>
    <t>Egyéb felhalmozási célú támogatás Áht-n kívülre (K89)</t>
  </si>
  <si>
    <t>2019. évi költségvetés</t>
  </si>
  <si>
    <t>TESZ egyéb gép, berendezés, jármű  felújítás</t>
  </si>
  <si>
    <t xml:space="preserve">ÖNK külterületi utak pályázat </t>
  </si>
  <si>
    <t>ÖNK Süni konyha felújítás pályázat</t>
  </si>
  <si>
    <t>ÖNK MTZ traktor felújítás</t>
  </si>
  <si>
    <t>TESZ egyéb gép- berendezés+áfa</t>
  </si>
  <si>
    <t>Kultúrház éven túli könyvbeszerzés</t>
  </si>
  <si>
    <t>Kultúrház immateriális javak beszerzése</t>
  </si>
  <si>
    <t xml:space="preserve">Kultúr kisértékű te. Csóri pályázat  </t>
  </si>
  <si>
    <t>ÖNK  közvilágítás korszer</t>
  </si>
  <si>
    <t>ÖNK Petőfi Műv ház tetőszigetelés javítása</t>
  </si>
  <si>
    <t>ÖNK kamerák elhelyezése, cseréje</t>
  </si>
  <si>
    <t>ÖNK térburkolat Péti úti temetőben (urnafalnál)</t>
  </si>
  <si>
    <t>ÖNK buszmegálló beszerzés</t>
  </si>
  <si>
    <t>ÖNK Bem u. sarka terület átvétel kapcsán kerítés építés</t>
  </si>
  <si>
    <t>ÖNK Magyar Ifjúság-Liszt F. u. közötti járdához területvásárlás</t>
  </si>
  <si>
    <t>ÖNK rendezési terv, települési rendezési eszköz terv módosítás</t>
  </si>
  <si>
    <t>ÖNK Művelődési ház  érintésvédelem vill szekrény</t>
  </si>
  <si>
    <t>ÖNK Péti úti ravatalozó kültéri rav.hely és lábazat felújítás</t>
  </si>
  <si>
    <t xml:space="preserve">                                    BERHIDA VÁROS ÖNKORMÁNYZATA</t>
  </si>
  <si>
    <t>2019.évi MÉRLEGTERV</t>
  </si>
  <si>
    <t>a működési és felhalmozási célú bevételi és kiadási előirányzatokról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</si>
  <si>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</si>
  <si>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</si>
  <si>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</si>
  <si>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</si>
  <si>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</si>
  <si>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</si>
  <si>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</si>
  <si>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</si>
  <si>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</si>
  <si>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</si>
  <si>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</si>
  <si>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</si>
  <si>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</si>
  <si>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</si>
  <si>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</si>
  <si>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</si>
  <si>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</si>
  <si>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</si>
  <si>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</si>
  <si>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</si>
  <si>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</si>
  <si>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</si>
  <si>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</si>
  <si>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</si>
  <si>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</si>
  <si>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</si>
  <si>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</si>
  <si>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</si>
  <si>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</si>
  <si>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</si>
  <si>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</si>
  <si>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</si>
  <si>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</si>
  <si>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</si>
  <si>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</si>
  <si>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</si>
  <si>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</si>
  <si>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</si>
  <si>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</si>
  <si>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</si>
  <si>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</si>
  <si>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</si>
  <si>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</si>
  <si>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</si>
  <si>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</si>
  <si>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iránytószervi támogatás</t>
  </si>
  <si>
    <t>iránítószervi támogatás</t>
  </si>
  <si>
    <t>kv-i mararvány</t>
  </si>
  <si>
    <t>Áht megelőleg visszafiz</t>
  </si>
  <si>
    <t>Össz bevétel</t>
  </si>
  <si>
    <t>Össz Kiadás</t>
  </si>
  <si>
    <t xml:space="preserve">               Közösségi szolgáltatások támogatása </t>
  </si>
  <si>
    <t>I.)   Sporttámogatás működési célú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</si>
  <si>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</si>
  <si>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</si>
  <si>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</si>
  <si>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</si>
  <si>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</si>
  <si>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2019. Évi költségvetéséhez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</si>
  <si>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</si>
  <si>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</si>
  <si>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</si>
  <si>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</si>
  <si>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</si>
  <si>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</si>
  <si>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</si>
  <si>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</si>
  <si>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</si>
  <si>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</si>
  <si>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</si>
  <si>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</si>
  <si>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</si>
  <si>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</si>
  <si>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</si>
  <si>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</si>
  <si>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</si>
  <si>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</si>
  <si>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</si>
  <si>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</si>
  <si>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</si>
  <si>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</si>
  <si>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</si>
  <si>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</si>
  <si>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</si>
  <si>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</si>
  <si>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</si>
  <si>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</si>
  <si>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</si>
  <si>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</si>
  <si>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</si>
  <si>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2019. Év</t>
  </si>
  <si>
    <t>változás</t>
  </si>
  <si>
    <t>Mód előir.</t>
  </si>
  <si>
    <t>ÖNK Süni ovifoci pálya pályázat kerítés</t>
  </si>
  <si>
    <t>Kultúrház 2019. évi érdekeltség növ, egyéb gép, berend</t>
  </si>
  <si>
    <t>Mód előirányzat összesen</t>
  </si>
  <si>
    <t>Áht megelőlegezés</t>
  </si>
  <si>
    <t>ellátottak pénzbeli juttatásai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</si>
  <si>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</si>
  <si>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</si>
  <si>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</si>
  <si>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</si>
  <si>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</si>
  <si>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</si>
  <si>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</si>
  <si>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</si>
  <si>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</si>
  <si>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</si>
  <si>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</si>
  <si>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 célonként</t>
  </si>
  <si>
    <t>Gyermekvéd.támog.</t>
  </si>
  <si>
    <t>Lakhatási támog</t>
  </si>
  <si>
    <t>Temetési segély</t>
  </si>
  <si>
    <t>közgyógy ellátás helyi megáll</t>
  </si>
  <si>
    <t xml:space="preserve">Átmeneti segély </t>
  </si>
  <si>
    <t>Köztemetés</t>
  </si>
  <si>
    <t>Intézményi ell., oktatásban részt  vevők</t>
  </si>
  <si>
    <t>Arany János ösztöndíj</t>
  </si>
  <si>
    <t>érettségire jelentkezők regisztrációs díja</t>
  </si>
  <si>
    <t>Dologi kiadás</t>
  </si>
  <si>
    <t>Téli rezsicsökkentés pályázat</t>
  </si>
  <si>
    <t>szociális tüzifa juttatás</t>
  </si>
  <si>
    <t>Egyéb központi kezelésű tám</t>
  </si>
  <si>
    <t>Bursa hungarica felsőoktatási pály tám</t>
  </si>
  <si>
    <t>MMINDÖSSZESEN</t>
  </si>
  <si>
    <t>ÖNK Víziközmű Alap szennyvíz tisztító aknák felúj</t>
  </si>
  <si>
    <t>Teljesítés 07.31 összesen</t>
  </si>
  <si>
    <t>Teljesítés 07.31</t>
  </si>
  <si>
    <t>Kultúrház egyéb tárgyi eszköz  beszerzés (világító testek,kuka)</t>
  </si>
  <si>
    <t>Kultúrház 2018. érdekeltségnöv pályázat egyéb gép, berend (színpad felsőgépészet)</t>
  </si>
  <si>
    <t>Kultúr szakkörök kisértékű egyéb eszköz beszerz.+áfa (függöny,blúz Pere-Rúzs; Berhida TE ruha,)</t>
  </si>
  <si>
    <t>Süni informatikai  tárgyi eszköz + áfa</t>
  </si>
  <si>
    <t xml:space="preserve">állami támogatások részletezése </t>
  </si>
  <si>
    <t>IPA alap</t>
  </si>
  <si>
    <t>elvonás</t>
  </si>
  <si>
    <t>0,55 %-nak</t>
  </si>
  <si>
    <t>1 lakosra jutó adóerőképesség</t>
  </si>
  <si>
    <t>fő</t>
  </si>
  <si>
    <t>beszámítás</t>
  </si>
  <si>
    <t>2018 tényl</t>
  </si>
  <si>
    <t>2019 tényl</t>
  </si>
  <si>
    <t>Forint</t>
  </si>
  <si>
    <t>Módosított összesen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</si>
  <si>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</si>
  <si>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</si>
  <si>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</si>
  <si>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</si>
  <si>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</si>
  <si>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</si>
  <si>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</si>
  <si>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</si>
  <si>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</si>
  <si>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Polgármesterek illetményének támogatása</t>
  </si>
  <si>
    <t>2.)Települési önkorm. Egyes köznevelési feladatainak támoga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</si>
  <si>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</si>
  <si>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</si>
  <si>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</si>
  <si>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</si>
  <si>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 működtetési támogatás 8 hó</t>
  </si>
  <si>
    <t>Óvoda működtetési támogatás 4 hó</t>
  </si>
  <si>
    <t xml:space="preserve">Kieg tám. Óv pedag minősítéséhez II. kategóriába sorolt 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</si>
  <si>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</si>
  <si>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</si>
  <si>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</si>
  <si>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</si>
  <si>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</si>
  <si>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</si>
  <si>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Bölcsődei ellátás bértámogatás</t>
  </si>
  <si>
    <t>Bölcsődei működtetési tám</t>
  </si>
  <si>
    <t xml:space="preserve">Családsegítés és gyermekjóléti szolgáltatás B: 5972   Vi: 683 = 6655 fő  </t>
  </si>
  <si>
    <t>szociális étkeztetés</t>
  </si>
  <si>
    <t>házi segítségnyújtás szem élyi gondozás</t>
  </si>
  <si>
    <t>házi segítségnyújtás - szociális segítés</t>
  </si>
  <si>
    <t>időskorúak nappali ellátása</t>
  </si>
  <si>
    <t>ágazati pótlék</t>
  </si>
  <si>
    <t>4.) Tel önk kulturális feladatainak támogatása</t>
  </si>
  <si>
    <t xml:space="preserve">könyvtári és közművelődési feladat tám Berhida: </t>
  </si>
  <si>
    <t>könyvtári érdekeltségnövelő tám</t>
  </si>
  <si>
    <t>Kulturális pótlék</t>
  </si>
  <si>
    <t>5.)Helyi önkorm. Kiegészítő támogatásai</t>
  </si>
  <si>
    <t>2018. évi állami tám. elszámolásból adódó bevétel</t>
  </si>
  <si>
    <t>Természetbeni ellátások, Erzsébet utalvány</t>
  </si>
  <si>
    <t>bérkompenzáció</t>
  </si>
  <si>
    <t>Minimálbér támogatás köznevelés</t>
  </si>
  <si>
    <t>minimál bér támogatás ált. műk. Feladat</t>
  </si>
  <si>
    <t>Minimálbér támogatás gyermekétkeztetési feladathoz</t>
  </si>
  <si>
    <t>Minimálbér támogaás családs, gyermekjólét-hez</t>
  </si>
  <si>
    <t>Minimálbér tám. Szoc. Étkeztetéshez</t>
  </si>
  <si>
    <t>Minimálbér támogatás idősek nappali ell.-hoz</t>
  </si>
  <si>
    <t>Minimálbér támogatás közművelődési feladathoz</t>
  </si>
  <si>
    <t xml:space="preserve">Köztisztviselői bérrendezési alap pályázat </t>
  </si>
  <si>
    <t>ÖNK rendezetlen ingatlanvásárlás</t>
  </si>
  <si>
    <t>ÖNK kamera rendszer felújítás</t>
  </si>
  <si>
    <t>ÖNK Kiskovácsi temető egyéb építményi munkák (kerítés, térkő)</t>
  </si>
  <si>
    <t>Gyermekvédelmi kedvezmény</t>
  </si>
  <si>
    <t>kötvény visszaváltás</t>
  </si>
  <si>
    <t>ÖNK rendőrség épület felújítás BM pályázat</t>
  </si>
  <si>
    <t>ÖNK VP6-19.2.1.-7-2-17 közösségi együttműködést segítő fejl. Tám. Fittnesparkok</t>
  </si>
  <si>
    <t xml:space="preserve">Az Önkormányzat és az önkormányzati költségvetési szervek európai uniós forrásból megvalósítás alatt lévő projektjei  </t>
  </si>
  <si>
    <t xml:space="preserve">F </t>
  </si>
  <si>
    <t>Sorsz</t>
  </si>
  <si>
    <t>Uniós projekt megnevezése</t>
  </si>
  <si>
    <t>Uniós támogatás</t>
  </si>
  <si>
    <t>Önkormányzati forrás</t>
  </si>
  <si>
    <t>Összes bevétel</t>
  </si>
  <si>
    <t>Kiadás összesen</t>
  </si>
  <si>
    <t>személyi jutt</t>
  </si>
  <si>
    <t>járulék</t>
  </si>
  <si>
    <t>dologi</t>
  </si>
  <si>
    <t>Beruházás</t>
  </si>
  <si>
    <t>TOP 3.1.1-16 közlekedésfejlesztés (kerékpárút)pály</t>
  </si>
  <si>
    <t>KEHOP 2.2.1-15-00005 szennyvíztisztítótelep pály</t>
  </si>
  <si>
    <t>KÖFOP-1.2.1-VEKOP-16 ASP rendszer bevezetése</t>
  </si>
  <si>
    <t>VP Külterületi utas pályázat</t>
  </si>
  <si>
    <t>Összesen:</t>
  </si>
  <si>
    <t>Több éves kihatással járó döntésekből származó kötelezettségek célok szerint, évenkénti bontásban</t>
  </si>
  <si>
    <t>Lejárat és eszközök szerinti bontásban (e/Ft-ban)</t>
  </si>
  <si>
    <t>G</t>
  </si>
  <si>
    <t>H</t>
  </si>
  <si>
    <t>I</t>
  </si>
  <si>
    <t>J</t>
  </si>
  <si>
    <t>Sorszám</t>
  </si>
  <si>
    <t>Kötelezett-</t>
  </si>
  <si>
    <t xml:space="preserve">Lejárat </t>
  </si>
  <si>
    <t xml:space="preserve">Hitel jellege </t>
  </si>
  <si>
    <t>ségváll.</t>
  </si>
  <si>
    <t>éve</t>
  </si>
  <si>
    <t>összeg</t>
  </si>
  <si>
    <t xml:space="preserve">előtti </t>
  </si>
  <si>
    <t>2019.</t>
  </si>
  <si>
    <t>2020.</t>
  </si>
  <si>
    <t>2021.</t>
  </si>
  <si>
    <t>2022.</t>
  </si>
  <si>
    <t>2022. után</t>
  </si>
  <si>
    <t>kifizetés</t>
  </si>
  <si>
    <t>Működési célú</t>
  </si>
  <si>
    <t xml:space="preserve">Felhalmozási célú </t>
  </si>
  <si>
    <t>ÖNK konyha épület felújítás Süni</t>
  </si>
  <si>
    <t>ÖNK orvosi rendelő felúj pályázat</t>
  </si>
  <si>
    <t>Összesen: (1+6)</t>
  </si>
  <si>
    <t>BM rendőrségépület felújítása pályázat</t>
  </si>
  <si>
    <t>1/d. melléklet a 2/2019.(III.1.) rendelethez</t>
  </si>
  <si>
    <t>2/a. melléklet a 2/2019.(III.1.) rendelethez</t>
  </si>
  <si>
    <t>1/a. melléklet a 2/2019.(III.1.) rendelethez</t>
  </si>
  <si>
    <t>1/c. melléklet a 2/2019.(III.1.) rendelethez</t>
  </si>
  <si>
    <t>2/b. melléklet a 2/2019.(III.1.) rendelethez</t>
  </si>
  <si>
    <t>2/d. melléklet a 2/2019.(III.1.) rendelethez</t>
  </si>
  <si>
    <t>2/e. melléklet a 2/2019.(III.1.) rendelethez</t>
  </si>
  <si>
    <t>4. melléklet a 2/2019.(III.1.) rendelethez</t>
  </si>
  <si>
    <t>5. melléklet a 2/2019.(III.1.) rendelethez</t>
  </si>
  <si>
    <t>6. melléklet a 2/2019.(III.1.) rendelethez</t>
  </si>
  <si>
    <t>8. melléklet a 2/2019.(III.1.) rendelethez</t>
  </si>
  <si>
    <t>9/a. melléklet a 2/2019.(III.1.) rendelethez</t>
  </si>
  <si>
    <t>9/b. melléklet a 2/2019.(III.1.) rendelethez</t>
  </si>
  <si>
    <t>9/c. melléklet a 2/2019.(III.1.) rendelethez</t>
  </si>
  <si>
    <t>13. melléklet a 2/2019.(III.1.) rendelethez</t>
  </si>
  <si>
    <t>14. melléklet a 2/2019.(III.1.) rendelethez</t>
  </si>
  <si>
    <t>1. melléklet a 11/2019.(IX.27.) rendelethez</t>
  </si>
  <si>
    <t>2. melléklet a 11/2019.(IX.27.) rendelethez</t>
  </si>
  <si>
    <t>3. melléklet a 11/2019.(IX.27.) rendelethez</t>
  </si>
  <si>
    <t>4. melléklet a 11/2019.(IX.27.) rendelethez</t>
  </si>
  <si>
    <t>5. melléklet a 11/2019.(IX.27.) rendelethez</t>
  </si>
  <si>
    <t>6. melléklet a 11/2019.(IX.27.) rendelethez</t>
  </si>
  <si>
    <t>7. melléklet a 11/2019.(IX.27.) rendelethez</t>
  </si>
  <si>
    <t>8. melléklet a 11/2019.(IX.27.) rendelethez</t>
  </si>
  <si>
    <t>9. melléklet a 11/2019.(IX.27.) rendelethez</t>
  </si>
  <si>
    <t>10. melléklet a 11/2019.(IX.27.) rendelethez</t>
  </si>
  <si>
    <t>11. melléklet a 11/2019.(IX.27.) rendelethez</t>
  </si>
  <si>
    <t>12. melléklet a 11/2019.(IX.27.) rendelethez</t>
  </si>
  <si>
    <t>13. melléklet a 11/2019.(IX.27.) rendelethez</t>
  </si>
  <si>
    <t>14. melléklet a 11/2019.(IX.27.) rendelethez</t>
  </si>
  <si>
    <t>15. melléklet a 11/2019.(IX.27.) rendelethez</t>
  </si>
  <si>
    <t>16. melléklet a 11/2019.(IX.27.)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</si>
</sst>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F_t_-;\-* #,##0.00\ _F_t_-;_-* &quot;-&quot;??\ _F_t_-;_-@_-"/>
    <numFmt numFmtId="165" formatCode="00"/>
    <numFmt numFmtId="166" formatCode="_-* #,##0\ _F_t_-;\-* #,##0\ _F_t_-;_-* &quot;-&quot;??\ _F_t_-;_-@_-"/>
    <numFmt numFmtId="167" formatCode="0__"/>
    <numFmt numFmtId="168" formatCode="0.0"/>
    <numFmt numFmtId="169" formatCode="_-* #,##0.0\ _F_t_-;\-* #,##0.0\ _F_t_-;_-* &quot;-&quot;??\ _F_t_-;_-@_-"/>
  </numFmts>
  <fonts count="7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14"/>
      <name val="Arial CE"/>
      <family val="2"/>
      <charset val="238"/>
    </font>
    <font>
      <b/>
      <sz val="9"/>
      <color indexed="81"/>
      <name val="Tahoma"/>
      <charset val="1"/>
    </font>
    <font>
      <sz val="12"/>
      <color rgb="FFFF0000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sz val="17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4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8"/>
      <name val="Times New Roman"/>
      <family val="1"/>
      <charset val="238"/>
    </font>
    <font>
      <sz val="10"/>
      <color indexed="8"/>
      <name val="Calibri"/>
      <family val="2"/>
      <charset val="238"/>
    </font>
    <font>
      <sz val="9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Arial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4" tint="0.79998168889431442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9">
    <xf numFmtId="0" fontId="0" fillId="0" borderId="0"/>
    <xf numFmtId="164" fontId="38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35" fillId="0" borderId="0"/>
    <xf numFmtId="0" fontId="49" fillId="0" borderId="0"/>
    <xf numFmtId="0" fontId="33" fillId="0" borderId="0"/>
    <xf numFmtId="0" fontId="49" fillId="0" borderId="0"/>
    <xf numFmtId="0" fontId="49" fillId="0" borderId="0"/>
    <xf numFmtId="0" fontId="4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8" fillId="0" borderId="0"/>
    <xf numFmtId="0" fontId="29" fillId="0" borderId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28" fillId="0" borderId="0"/>
    <xf numFmtId="0" fontId="50" fillId="0" borderId="0"/>
    <xf numFmtId="0" fontId="51" fillId="0" borderId="0"/>
    <xf numFmtId="0" fontId="38" fillId="0" borderId="0"/>
    <xf numFmtId="164" fontId="28" fillId="0" borderId="0" applyFont="0" applyFill="0" applyBorder="0" applyAlignment="0" applyProtection="0"/>
    <xf numFmtId="0" fontId="27" fillId="0" borderId="0"/>
    <xf numFmtId="164" fontId="30" fillId="0" borderId="0" applyFont="0" applyFill="0" applyBorder="0" applyAlignment="0" applyProtection="0"/>
    <xf numFmtId="0" fontId="35" fillId="0" borderId="0"/>
    <xf numFmtId="164" fontId="38" fillId="0" borderId="0" applyFont="0" applyFill="0" applyBorder="0" applyAlignment="0" applyProtection="0"/>
    <xf numFmtId="0" fontId="26" fillId="0" borderId="0"/>
    <xf numFmtId="0" fontId="26" fillId="0" borderId="0"/>
    <xf numFmtId="164" fontId="30" fillId="0" borderId="0" applyFont="0" applyFill="0" applyBorder="0" applyAlignment="0" applyProtection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164" fontId="23" fillId="0" borderId="0" applyFont="0" applyFill="0" applyBorder="0" applyAlignment="0" applyProtection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8" fillId="0" borderId="0"/>
    <xf numFmtId="0" fontId="33" fillId="0" borderId="0"/>
    <xf numFmtId="0" fontId="1" fillId="0" borderId="0"/>
  </cellStyleXfs>
  <cellXfs count="487">
    <xf numFmtId="0" fontId="0" fillId="0" borderId="0" xfId="0"/>
    <xf numFmtId="165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3" fontId="32" fillId="0" borderId="1" xfId="0" applyNumberFormat="1" applyFont="1" applyBorder="1" applyAlignment="1">
      <alignment horizontal="right" vertical="top" wrapText="1"/>
    </xf>
    <xf numFmtId="0" fontId="33" fillId="0" borderId="1" xfId="0" applyFont="1" applyBorder="1" applyAlignment="1">
      <alignment horizontal="center" vertical="top" wrapText="1"/>
    </xf>
    <xf numFmtId="3" fontId="33" fillId="0" borderId="1" xfId="0" applyNumberFormat="1" applyFont="1" applyBorder="1" applyAlignment="1">
      <alignment horizontal="right" vertical="top" wrapText="1"/>
    </xf>
    <xf numFmtId="3" fontId="33" fillId="2" borderId="1" xfId="0" applyNumberFormat="1" applyFont="1" applyFill="1" applyBorder="1" applyAlignment="1">
      <alignment horizontal="right" vertical="top" wrapText="1"/>
    </xf>
    <xf numFmtId="3" fontId="33" fillId="3" borderId="1" xfId="0" applyNumberFormat="1" applyFont="1" applyFill="1" applyBorder="1" applyAlignment="1">
      <alignment horizontal="right" vertical="top" wrapText="1"/>
    </xf>
    <xf numFmtId="3" fontId="33" fillId="4" borderId="1" xfId="0" applyNumberFormat="1" applyFont="1" applyFill="1" applyBorder="1" applyAlignment="1">
      <alignment horizontal="right" vertical="top" wrapText="1"/>
    </xf>
    <xf numFmtId="3" fontId="32" fillId="5" borderId="1" xfId="0" applyNumberFormat="1" applyFont="1" applyFill="1" applyBorder="1" applyAlignment="1">
      <alignment horizontal="right" vertical="top" wrapText="1"/>
    </xf>
    <xf numFmtId="3" fontId="32" fillId="6" borderId="1" xfId="0" applyNumberFormat="1" applyFont="1" applyFill="1" applyBorder="1" applyAlignment="1">
      <alignment horizontal="right" vertical="top" wrapText="1"/>
    </xf>
    <xf numFmtId="3" fontId="0" fillId="0" borderId="2" xfId="0" applyNumberFormat="1" applyBorder="1"/>
    <xf numFmtId="0" fontId="0" fillId="3" borderId="0" xfId="0" applyFill="1" applyBorder="1"/>
    <xf numFmtId="3" fontId="33" fillId="7" borderId="1" xfId="0" applyNumberFormat="1" applyFont="1" applyFill="1" applyBorder="1" applyAlignment="1">
      <alignment horizontal="right" vertical="top" wrapText="1"/>
    </xf>
    <xf numFmtId="3" fontId="32" fillId="7" borderId="1" xfId="0" applyNumberFormat="1" applyFont="1" applyFill="1" applyBorder="1" applyAlignment="1">
      <alignment horizontal="right" vertical="top" wrapText="1"/>
    </xf>
    <xf numFmtId="3" fontId="33" fillId="8" borderId="1" xfId="0" applyNumberFormat="1" applyFont="1" applyFill="1" applyBorder="1" applyAlignment="1">
      <alignment horizontal="right" vertical="top" wrapText="1"/>
    </xf>
    <xf numFmtId="3" fontId="32" fillId="2" borderId="1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33" fillId="0" borderId="5" xfId="0" applyFont="1" applyBorder="1" applyAlignment="1">
      <alignment horizontal="left" vertical="top" wrapText="1"/>
    </xf>
    <xf numFmtId="0" fontId="32" fillId="6" borderId="5" xfId="0" applyFont="1" applyFill="1" applyBorder="1" applyAlignment="1">
      <alignment horizontal="left" vertical="top" wrapText="1"/>
    </xf>
    <xf numFmtId="0" fontId="32" fillId="5" borderId="5" xfId="0" applyFont="1" applyFill="1" applyBorder="1" applyAlignment="1">
      <alignment horizontal="left" vertical="top" wrapText="1"/>
    </xf>
    <xf numFmtId="0" fontId="0" fillId="0" borderId="6" xfId="0" applyBorder="1"/>
    <xf numFmtId="0" fontId="43" fillId="0" borderId="0" xfId="16" applyFont="1"/>
    <xf numFmtId="0" fontId="39" fillId="0" borderId="0" xfId="17" applyFont="1"/>
    <xf numFmtId="0" fontId="38" fillId="0" borderId="0" xfId="19" applyBorder="1"/>
    <xf numFmtId="0" fontId="38" fillId="0" borderId="0" xfId="19" applyFill="1" applyBorder="1"/>
    <xf numFmtId="3" fontId="0" fillId="0" borderId="0" xfId="0" applyNumberFormat="1"/>
    <xf numFmtId="3" fontId="33" fillId="11" borderId="1" xfId="0" applyNumberFormat="1" applyFont="1" applyFill="1" applyBorder="1" applyAlignment="1">
      <alignment horizontal="right" vertical="top" wrapText="1"/>
    </xf>
    <xf numFmtId="3" fontId="33" fillId="6" borderId="1" xfId="0" applyNumberFormat="1" applyFont="1" applyFill="1" applyBorder="1" applyAlignment="1">
      <alignment horizontal="right" vertical="top" wrapText="1"/>
    </xf>
    <xf numFmtId="0" fontId="34" fillId="0" borderId="0" xfId="0" applyFont="1"/>
    <xf numFmtId="0" fontId="0" fillId="0" borderId="0" xfId="0" applyBorder="1"/>
    <xf numFmtId="0" fontId="34" fillId="3" borderId="0" xfId="0" applyFont="1" applyFill="1"/>
    <xf numFmtId="0" fontId="33" fillId="0" borderId="1" xfId="0" applyFont="1" applyBorder="1" applyAlignment="1">
      <alignment horizontal="left" vertical="top" wrapText="1"/>
    </xf>
    <xf numFmtId="3" fontId="33" fillId="13" borderId="1" xfId="0" applyNumberFormat="1" applyFont="1" applyFill="1" applyBorder="1" applyAlignment="1">
      <alignment horizontal="right" vertical="top" wrapText="1"/>
    </xf>
    <xf numFmtId="0" fontId="33" fillId="11" borderId="1" xfId="0" applyFont="1" applyFill="1" applyBorder="1" applyAlignment="1">
      <alignment horizontal="left" vertical="top" wrapText="1"/>
    </xf>
    <xf numFmtId="3" fontId="33" fillId="14" borderId="1" xfId="0" applyNumberFormat="1" applyFont="1" applyFill="1" applyBorder="1" applyAlignment="1">
      <alignment horizontal="right" vertical="top" wrapText="1"/>
    </xf>
    <xf numFmtId="0" fontId="0" fillId="11" borderId="0" xfId="0" applyFill="1"/>
    <xf numFmtId="0" fontId="32" fillId="2" borderId="1" xfId="0" applyFont="1" applyFill="1" applyBorder="1" applyAlignment="1">
      <alignment horizontal="left" vertical="top" wrapText="1"/>
    </xf>
    <xf numFmtId="3" fontId="32" fillId="11" borderId="1" xfId="0" applyNumberFormat="1" applyFont="1" applyFill="1" applyBorder="1" applyAlignment="1">
      <alignment horizontal="right" vertical="top" wrapText="1"/>
    </xf>
    <xf numFmtId="0" fontId="33" fillId="0" borderId="11" xfId="0" applyFont="1" applyFill="1" applyBorder="1" applyAlignment="1">
      <alignment horizontal="left" vertical="top" wrapText="1"/>
    </xf>
    <xf numFmtId="3" fontId="33" fillId="15" borderId="1" xfId="0" applyNumberFormat="1" applyFont="1" applyFill="1" applyBorder="1" applyAlignment="1">
      <alignment horizontal="right" vertical="top" wrapText="1"/>
    </xf>
    <xf numFmtId="0" fontId="33" fillId="3" borderId="1" xfId="0" applyFont="1" applyFill="1" applyBorder="1" applyAlignment="1">
      <alignment horizontal="left" vertical="top" wrapText="1"/>
    </xf>
    <xf numFmtId="0" fontId="32" fillId="6" borderId="1" xfId="0" applyFont="1" applyFill="1" applyBorder="1" applyAlignment="1">
      <alignment horizontal="left" vertical="top" wrapText="1"/>
    </xf>
    <xf numFmtId="0" fontId="0" fillId="15" borderId="12" xfId="0" applyFill="1" applyBorder="1"/>
    <xf numFmtId="3" fontId="0" fillId="15" borderId="3" xfId="0" applyNumberFormat="1" applyFill="1" applyBorder="1"/>
    <xf numFmtId="3" fontId="32" fillId="13" borderId="10" xfId="0" applyNumberFormat="1" applyFont="1" applyFill="1" applyBorder="1" applyAlignment="1">
      <alignment horizontal="right" vertical="top" wrapText="1"/>
    </xf>
    <xf numFmtId="0" fontId="32" fillId="5" borderId="1" xfId="0" applyFont="1" applyFill="1" applyBorder="1" applyAlignment="1">
      <alignment horizontal="left" vertical="top" wrapText="1"/>
    </xf>
    <xf numFmtId="3" fontId="33" fillId="5" borderId="1" xfId="0" applyNumberFormat="1" applyFont="1" applyFill="1" applyBorder="1" applyAlignment="1">
      <alignment horizontal="right" vertical="top" wrapText="1"/>
    </xf>
    <xf numFmtId="3" fontId="33" fillId="13" borderId="7" xfId="0" applyNumberFormat="1" applyFont="1" applyFill="1" applyBorder="1" applyAlignment="1">
      <alignment horizontal="right" vertical="top" wrapText="1"/>
    </xf>
    <xf numFmtId="0" fontId="0" fillId="15" borderId="13" xfId="0" applyFill="1" applyBorder="1"/>
    <xf numFmtId="3" fontId="33" fillId="13" borderId="14" xfId="0" applyNumberFormat="1" applyFont="1" applyFill="1" applyBorder="1" applyAlignment="1">
      <alignment horizontal="right" vertical="top" wrapText="1"/>
    </xf>
    <xf numFmtId="0" fontId="32" fillId="5" borderId="4" xfId="0" applyFont="1" applyFill="1" applyBorder="1" applyAlignment="1">
      <alignment horizontal="left" vertical="top" wrapText="1"/>
    </xf>
    <xf numFmtId="3" fontId="33" fillId="13" borderId="4" xfId="0" applyNumberFormat="1" applyFont="1" applyFill="1" applyBorder="1" applyAlignment="1">
      <alignment horizontal="right" vertical="top" wrapText="1"/>
    </xf>
    <xf numFmtId="3" fontId="33" fillId="13" borderId="15" xfId="0" applyNumberFormat="1" applyFont="1" applyFill="1" applyBorder="1" applyAlignment="1">
      <alignment horizontal="right" vertical="top" wrapText="1"/>
    </xf>
    <xf numFmtId="3" fontId="0" fillId="15" borderId="16" xfId="0" applyNumberFormat="1" applyFill="1" applyBorder="1"/>
    <xf numFmtId="3" fontId="0" fillId="15" borderId="17" xfId="0" applyNumberFormat="1" applyFill="1" applyBorder="1"/>
    <xf numFmtId="3" fontId="33" fillId="5" borderId="4" xfId="0" applyNumberFormat="1" applyFont="1" applyFill="1" applyBorder="1" applyAlignment="1">
      <alignment horizontal="right" vertical="top" wrapText="1"/>
    </xf>
    <xf numFmtId="0" fontId="0" fillId="0" borderId="0" xfId="0"/>
    <xf numFmtId="0" fontId="32" fillId="0" borderId="0" xfId="14" applyFont="1" applyAlignment="1">
      <alignment horizontal="center"/>
    </xf>
    <xf numFmtId="3" fontId="32" fillId="0" borderId="18" xfId="0" applyNumberFormat="1" applyFont="1" applyBorder="1" applyAlignment="1">
      <alignment horizontal="right" vertical="top" wrapText="1"/>
    </xf>
    <xf numFmtId="3" fontId="32" fillId="5" borderId="21" xfId="0" applyNumberFormat="1" applyFont="1" applyFill="1" applyBorder="1" applyAlignment="1">
      <alignment horizontal="right" vertical="top" wrapText="1"/>
    </xf>
    <xf numFmtId="168" fontId="0" fillId="0" borderId="0" xfId="0" applyNumberFormat="1"/>
    <xf numFmtId="3" fontId="33" fillId="3" borderId="21" xfId="0" applyNumberFormat="1" applyFont="1" applyFill="1" applyBorder="1" applyAlignment="1">
      <alignment horizontal="right" vertical="top" wrapText="1"/>
    </xf>
    <xf numFmtId="3" fontId="33" fillId="0" borderId="21" xfId="0" applyNumberFormat="1" applyFont="1" applyBorder="1" applyAlignment="1">
      <alignment horizontal="right" vertical="top" wrapText="1"/>
    </xf>
    <xf numFmtId="3" fontId="33" fillId="2" borderId="21" xfId="0" applyNumberFormat="1" applyFont="1" applyFill="1" applyBorder="1" applyAlignment="1">
      <alignment horizontal="right" vertical="top" wrapText="1"/>
    </xf>
    <xf numFmtId="3" fontId="32" fillId="6" borderId="21" xfId="0" applyNumberFormat="1" applyFont="1" applyFill="1" applyBorder="1" applyAlignment="1">
      <alignment horizontal="right" vertical="top" wrapText="1"/>
    </xf>
    <xf numFmtId="0" fontId="32" fillId="6" borderId="19" xfId="0" applyFont="1" applyFill="1" applyBorder="1" applyAlignment="1">
      <alignment horizontal="left" vertical="top" wrapText="1"/>
    </xf>
    <xf numFmtId="3" fontId="32" fillId="6" borderId="20" xfId="0" applyNumberFormat="1" applyFont="1" applyFill="1" applyBorder="1" applyAlignment="1">
      <alignment horizontal="right" vertical="top" wrapText="1"/>
    </xf>
    <xf numFmtId="3" fontId="32" fillId="6" borderId="18" xfId="0" applyNumberFormat="1" applyFont="1" applyFill="1" applyBorder="1" applyAlignment="1">
      <alignment horizontal="right" vertical="top" wrapText="1"/>
    </xf>
    <xf numFmtId="3" fontId="0" fillId="6" borderId="18" xfId="0" applyNumberFormat="1" applyFill="1" applyBorder="1"/>
    <xf numFmtId="0" fontId="33" fillId="0" borderId="0" xfId="10"/>
    <xf numFmtId="0" fontId="32" fillId="0" borderId="0" xfId="10" applyFont="1"/>
    <xf numFmtId="0" fontId="34" fillId="0" borderId="23" xfId="0" applyFont="1" applyBorder="1"/>
    <xf numFmtId="0" fontId="33" fillId="11" borderId="5" xfId="86" applyFont="1" applyFill="1" applyBorder="1" applyAlignment="1">
      <alignment horizontal="left" vertical="center" wrapText="1"/>
    </xf>
    <xf numFmtId="0" fontId="31" fillId="12" borderId="5" xfId="86" applyFont="1" applyFill="1" applyBorder="1" applyAlignment="1">
      <alignment horizontal="left" vertical="center" wrapText="1"/>
    </xf>
    <xf numFmtId="0" fontId="32" fillId="6" borderId="18" xfId="0" applyFont="1" applyFill="1" applyBorder="1" applyAlignment="1">
      <alignment horizontal="left" vertical="top" wrapText="1"/>
    </xf>
    <xf numFmtId="0" fontId="31" fillId="0" borderId="19" xfId="0" applyFont="1" applyFill="1" applyBorder="1" applyAlignment="1">
      <alignment horizontal="center" vertical="center"/>
    </xf>
    <xf numFmtId="3" fontId="32" fillId="0" borderId="20" xfId="0" applyNumberFormat="1" applyFont="1" applyBorder="1" applyAlignment="1">
      <alignment horizontal="right" vertical="top" wrapText="1"/>
    </xf>
    <xf numFmtId="166" fontId="0" fillId="0" borderId="0" xfId="1" applyNumberFormat="1" applyFont="1"/>
    <xf numFmtId="166" fontId="39" fillId="0" borderId="1" xfId="22" applyNumberFormat="1" applyFont="1" applyBorder="1"/>
    <xf numFmtId="0" fontId="39" fillId="0" borderId="1" xfId="0" applyFont="1" applyBorder="1"/>
    <xf numFmtId="0" fontId="39" fillId="0" borderId="1" xfId="26" applyFont="1" applyBorder="1"/>
    <xf numFmtId="0" fontId="52" fillId="0" borderId="1" xfId="0" applyFont="1" applyBorder="1"/>
    <xf numFmtId="166" fontId="39" fillId="11" borderId="1" xfId="22" applyNumberFormat="1" applyFont="1" applyFill="1" applyBorder="1"/>
    <xf numFmtId="166" fontId="37" fillId="10" borderId="1" xfId="22" applyNumberFormat="1" applyFont="1" applyFill="1" applyBorder="1"/>
    <xf numFmtId="166" fontId="33" fillId="0" borderId="11" xfId="1" applyNumberFormat="1" applyFont="1" applyBorder="1"/>
    <xf numFmtId="0" fontId="33" fillId="0" borderId="0" xfId="14"/>
    <xf numFmtId="0" fontId="32" fillId="0" borderId="0" xfId="14" applyFont="1" applyAlignment="1">
      <alignment horizontal="left"/>
    </xf>
    <xf numFmtId="0" fontId="32" fillId="0" borderId="0" xfId="14" applyFont="1"/>
    <xf numFmtId="0" fontId="43" fillId="0" borderId="0" xfId="14" applyFont="1"/>
    <xf numFmtId="0" fontId="33" fillId="8" borderId="11" xfId="14" applyFill="1" applyBorder="1"/>
    <xf numFmtId="0" fontId="33" fillId="0" borderId="11" xfId="14" applyBorder="1"/>
    <xf numFmtId="0" fontId="33" fillId="0" borderId="11" xfId="14" applyFont="1" applyBorder="1"/>
    <xf numFmtId="166" fontId="33" fillId="3" borderId="11" xfId="1" applyNumberFormat="1" applyFont="1" applyFill="1" applyBorder="1"/>
    <xf numFmtId="0" fontId="33" fillId="8" borderId="1" xfId="14" applyFill="1" applyBorder="1"/>
    <xf numFmtId="166" fontId="33" fillId="8" borderId="1" xfId="1" applyNumberFormat="1" applyFont="1" applyFill="1" applyBorder="1"/>
    <xf numFmtId="166" fontId="33" fillId="0" borderId="0" xfId="14" applyNumberFormat="1"/>
    <xf numFmtId="0" fontId="33" fillId="0" borderId="4" xfId="14" applyBorder="1"/>
    <xf numFmtId="0" fontId="33" fillId="0" borderId="11" xfId="14" applyFill="1" applyBorder="1"/>
    <xf numFmtId="0" fontId="33" fillId="9" borderId="1" xfId="14" applyFill="1" applyBorder="1"/>
    <xf numFmtId="166" fontId="33" fillId="9" borderId="1" xfId="1" applyNumberFormat="1" applyFont="1" applyFill="1" applyBorder="1"/>
    <xf numFmtId="166" fontId="33" fillId="0" borderId="22" xfId="14" applyNumberFormat="1" applyBorder="1"/>
    <xf numFmtId="0" fontId="33" fillId="0" borderId="0" xfId="14" applyBorder="1"/>
    <xf numFmtId="0" fontId="33" fillId="0" borderId="0" xfId="14" applyFont="1" applyBorder="1"/>
    <xf numFmtId="166" fontId="33" fillId="0" borderId="0" xfId="1" applyNumberFormat="1" applyFont="1" applyBorder="1"/>
    <xf numFmtId="166" fontId="33" fillId="0" borderId="0" xfId="1" applyNumberFormat="1" applyFont="1"/>
    <xf numFmtId="0" fontId="43" fillId="0" borderId="0" xfId="81" applyFont="1"/>
    <xf numFmtId="0" fontId="33" fillId="9" borderId="1" xfId="14" applyFont="1" applyFill="1" applyBorder="1"/>
    <xf numFmtId="0" fontId="32" fillId="9" borderId="9" xfId="14" applyFont="1" applyFill="1" applyBorder="1"/>
    <xf numFmtId="166" fontId="32" fillId="9" borderId="9" xfId="1" applyNumberFormat="1" applyFont="1" applyFill="1" applyBorder="1"/>
    <xf numFmtId="0" fontId="32" fillId="8" borderId="4" xfId="14" applyFont="1" applyFill="1" applyBorder="1"/>
    <xf numFmtId="166" fontId="32" fillId="8" borderId="4" xfId="1" applyNumberFormat="1" applyFont="1" applyFill="1" applyBorder="1"/>
    <xf numFmtId="0" fontId="32" fillId="0" borderId="8" xfId="14" applyFont="1" applyBorder="1"/>
    <xf numFmtId="166" fontId="32" fillId="0" borderId="8" xfId="1" applyNumberFormat="1" applyFont="1" applyBorder="1"/>
    <xf numFmtId="0" fontId="33" fillId="16" borderId="8" xfId="14" applyFont="1" applyFill="1" applyBorder="1"/>
    <xf numFmtId="166" fontId="33" fillId="16" borderId="8" xfId="1" applyNumberFormat="1" applyFont="1" applyFill="1" applyBorder="1"/>
    <xf numFmtId="0" fontId="33" fillId="11" borderId="5" xfId="89" applyFont="1" applyFill="1" applyBorder="1" applyAlignment="1">
      <alignment horizontal="left" vertical="center" wrapText="1"/>
    </xf>
    <xf numFmtId="0" fontId="31" fillId="12" borderId="5" xfId="89" applyFont="1" applyFill="1" applyBorder="1" applyAlignment="1">
      <alignment horizontal="left" vertical="center" wrapText="1"/>
    </xf>
    <xf numFmtId="3" fontId="33" fillId="13" borderId="18" xfId="0" applyNumberFormat="1" applyFont="1" applyFill="1" applyBorder="1" applyAlignment="1">
      <alignment horizontal="right" vertical="top" wrapText="1"/>
    </xf>
    <xf numFmtId="0" fontId="40" fillId="0" borderId="0" xfId="10" applyFont="1"/>
    <xf numFmtId="166" fontId="40" fillId="0" borderId="0" xfId="1" applyNumberFormat="1" applyFont="1"/>
    <xf numFmtId="0" fontId="42" fillId="0" borderId="0" xfId="10" applyFont="1"/>
    <xf numFmtId="166" fontId="43" fillId="0" borderId="0" xfId="1" applyNumberFormat="1" applyFont="1"/>
    <xf numFmtId="0" fontId="42" fillId="10" borderId="1" xfId="10" applyFont="1" applyFill="1" applyBorder="1"/>
    <xf numFmtId="166" fontId="40" fillId="10" borderId="1" xfId="1" applyNumberFormat="1" applyFont="1" applyFill="1" applyBorder="1"/>
    <xf numFmtId="0" fontId="40" fillId="10" borderId="11" xfId="10" applyFont="1" applyFill="1" applyBorder="1"/>
    <xf numFmtId="0" fontId="40" fillId="0" borderId="1" xfId="10" applyFont="1" applyBorder="1" applyAlignment="1">
      <alignment horizontal="justify" wrapText="1"/>
    </xf>
    <xf numFmtId="166" fontId="40" fillId="0" borderId="1" xfId="4" applyNumberFormat="1" applyFont="1" applyBorder="1" applyAlignment="1">
      <alignment horizontal="right" wrapText="1"/>
    </xf>
    <xf numFmtId="166" fontId="40" fillId="0" borderId="1" xfId="1" applyNumberFormat="1" applyFont="1" applyBorder="1"/>
    <xf numFmtId="1" fontId="33" fillId="0" borderId="0" xfId="10" applyNumberFormat="1" applyFont="1"/>
    <xf numFmtId="0" fontId="40" fillId="0" borderId="1" xfId="10" applyFont="1" applyFill="1" applyBorder="1" applyAlignment="1">
      <alignment horizontal="justify" wrapText="1"/>
    </xf>
    <xf numFmtId="166" fontId="40" fillId="0" borderId="1" xfId="4" applyNumberFormat="1" applyFont="1" applyFill="1" applyBorder="1" applyAlignment="1">
      <alignment horizontal="right" wrapText="1"/>
    </xf>
    <xf numFmtId="0" fontId="42" fillId="17" borderId="1" xfId="10" applyFont="1" applyFill="1" applyBorder="1" applyAlignment="1">
      <alignment horizontal="justify" wrapText="1"/>
    </xf>
    <xf numFmtId="166" fontId="40" fillId="17" borderId="1" xfId="4" applyNumberFormat="1" applyFont="1" applyFill="1" applyBorder="1" applyAlignment="1">
      <alignment horizontal="right" wrapText="1"/>
    </xf>
    <xf numFmtId="166" fontId="40" fillId="17" borderId="1" xfId="1" applyNumberFormat="1" applyFont="1" applyFill="1" applyBorder="1" applyAlignment="1">
      <alignment horizontal="right" wrapText="1"/>
    </xf>
    <xf numFmtId="0" fontId="42" fillId="17" borderId="1" xfId="10" applyFont="1" applyFill="1" applyBorder="1" applyAlignment="1">
      <alignment wrapText="1"/>
    </xf>
    <xf numFmtId="166" fontId="42" fillId="17" borderId="1" xfId="4" applyNumberFormat="1" applyFont="1" applyFill="1" applyBorder="1" applyAlignment="1">
      <alignment horizontal="right" wrapText="1"/>
    </xf>
    <xf numFmtId="166" fontId="42" fillId="17" borderId="1" xfId="1" applyNumberFormat="1" applyFont="1" applyFill="1" applyBorder="1" applyAlignment="1">
      <alignment horizontal="right" wrapText="1"/>
    </xf>
    <xf numFmtId="1" fontId="33" fillId="0" borderId="0" xfId="10" applyNumberFormat="1"/>
    <xf numFmtId="0" fontId="38" fillId="3" borderId="0" xfId="19" applyFont="1" applyFill="1" applyBorder="1"/>
    <xf numFmtId="0" fontId="40" fillId="3" borderId="1" xfId="10" applyFont="1" applyFill="1" applyBorder="1" applyAlignment="1">
      <alignment wrapText="1"/>
    </xf>
    <xf numFmtId="166" fontId="40" fillId="3" borderId="1" xfId="4" applyNumberFormat="1" applyFont="1" applyFill="1" applyBorder="1" applyAlignment="1">
      <alignment horizontal="right" wrapText="1"/>
    </xf>
    <xf numFmtId="166" fontId="40" fillId="3" borderId="1" xfId="1" applyNumberFormat="1" applyFont="1" applyFill="1" applyBorder="1" applyAlignment="1">
      <alignment horizontal="right" wrapText="1"/>
    </xf>
    <xf numFmtId="0" fontId="33" fillId="3" borderId="0" xfId="10" applyFont="1" applyFill="1"/>
    <xf numFmtId="0" fontId="40" fillId="0" borderId="1" xfId="10" applyFont="1" applyBorder="1" applyAlignment="1">
      <alignment wrapText="1"/>
    </xf>
    <xf numFmtId="166" fontId="42" fillId="0" borderId="1" xfId="4" applyNumberFormat="1" applyFont="1" applyBorder="1" applyAlignment="1">
      <alignment horizontal="right" wrapText="1"/>
    </xf>
    <xf numFmtId="0" fontId="42" fillId="10" borderId="1" xfId="10" applyFont="1" applyFill="1" applyBorder="1" applyAlignment="1">
      <alignment wrapText="1"/>
    </xf>
    <xf numFmtId="166" fontId="42" fillId="10" borderId="1" xfId="4" applyNumberFormat="1" applyFont="1" applyFill="1" applyBorder="1" applyAlignment="1">
      <alignment horizontal="right" wrapText="1"/>
    </xf>
    <xf numFmtId="166" fontId="42" fillId="10" borderId="1" xfId="1" applyNumberFormat="1" applyFont="1" applyFill="1" applyBorder="1" applyAlignment="1">
      <alignment horizontal="right" wrapText="1"/>
    </xf>
    <xf numFmtId="0" fontId="40" fillId="0" borderId="1" xfId="10" applyFont="1" applyFill="1" applyBorder="1" applyAlignment="1">
      <alignment wrapText="1"/>
    </xf>
    <xf numFmtId="167" fontId="47" fillId="0" borderId="1" xfId="90" applyNumberFormat="1" applyFont="1" applyFill="1" applyBorder="1" applyAlignment="1">
      <alignment horizontal="left" vertical="center" wrapText="1"/>
    </xf>
    <xf numFmtId="166" fontId="47" fillId="0" borderId="1" xfId="4" applyNumberFormat="1" applyFont="1" applyFill="1" applyBorder="1" applyAlignment="1">
      <alignment horizontal="right" vertical="center" wrapText="1"/>
    </xf>
    <xf numFmtId="0" fontId="34" fillId="0" borderId="0" xfId="19" applyFont="1" applyFill="1" applyBorder="1"/>
    <xf numFmtId="167" fontId="48" fillId="17" borderId="1" xfId="90" applyNumberFormat="1" applyFont="1" applyFill="1" applyBorder="1" applyAlignment="1">
      <alignment horizontal="left" vertical="center" wrapText="1"/>
    </xf>
    <xf numFmtId="166" fontId="48" fillId="17" borderId="1" xfId="4" applyNumberFormat="1" applyFont="1" applyFill="1" applyBorder="1" applyAlignment="1">
      <alignment horizontal="right" vertical="center" wrapText="1"/>
    </xf>
    <xf numFmtId="166" fontId="48" fillId="17" borderId="1" xfId="1" applyNumberFormat="1" applyFont="1" applyFill="1" applyBorder="1" applyAlignment="1">
      <alignment horizontal="right" vertical="center" wrapText="1"/>
    </xf>
    <xf numFmtId="1" fontId="32" fillId="0" borderId="0" xfId="10" applyNumberFormat="1" applyFont="1"/>
    <xf numFmtId="0" fontId="38" fillId="0" borderId="0" xfId="19" applyFont="1" applyFill="1" applyBorder="1"/>
    <xf numFmtId="0" fontId="33" fillId="0" borderId="0" xfId="10" applyFont="1"/>
    <xf numFmtId="166" fontId="48" fillId="0" borderId="1" xfId="4" applyNumberFormat="1" applyFont="1" applyFill="1" applyBorder="1" applyAlignment="1">
      <alignment horizontal="right" vertical="center" wrapText="1"/>
    </xf>
    <xf numFmtId="167" fontId="48" fillId="10" borderId="1" xfId="90" applyNumberFormat="1" applyFont="1" applyFill="1" applyBorder="1" applyAlignment="1">
      <alignment horizontal="left" vertical="center" wrapText="1"/>
    </xf>
    <xf numFmtId="166" fontId="48" fillId="10" borderId="1" xfId="4" applyNumberFormat="1" applyFont="1" applyFill="1" applyBorder="1" applyAlignment="1">
      <alignment horizontal="right" vertical="center" wrapText="1"/>
    </xf>
    <xf numFmtId="166" fontId="48" fillId="10" borderId="1" xfId="1" applyNumberFormat="1" applyFont="1" applyFill="1" applyBorder="1" applyAlignment="1">
      <alignment horizontal="right" vertical="center" wrapText="1"/>
    </xf>
    <xf numFmtId="3" fontId="33" fillId="13" borderId="24" xfId="0" applyNumberFormat="1" applyFont="1" applyFill="1" applyBorder="1" applyAlignment="1">
      <alignment horizontal="right" vertical="top" wrapText="1"/>
    </xf>
    <xf numFmtId="166" fontId="35" fillId="0" borderId="1" xfId="1" applyNumberFormat="1" applyFont="1" applyBorder="1"/>
    <xf numFmtId="0" fontId="52" fillId="11" borderId="1" xfId="0" applyFont="1" applyFill="1" applyBorder="1"/>
    <xf numFmtId="166" fontId="40" fillId="0" borderId="0" xfId="10" applyNumberFormat="1" applyFont="1"/>
    <xf numFmtId="0" fontId="0" fillId="0" borderId="0" xfId="0"/>
    <xf numFmtId="0" fontId="38" fillId="0" borderId="0" xfId="19"/>
    <xf numFmtId="0" fontId="34" fillId="0" borderId="0" xfId="19" applyFont="1"/>
    <xf numFmtId="0" fontId="34" fillId="0" borderId="0" xfId="19" applyFont="1" applyAlignment="1">
      <alignment horizontal="left"/>
    </xf>
    <xf numFmtId="0" fontId="33" fillId="0" borderId="0" xfId="16"/>
    <xf numFmtId="0" fontId="34" fillId="9" borderId="18" xfId="19" applyFont="1" applyFill="1" applyBorder="1"/>
    <xf numFmtId="0" fontId="34" fillId="9" borderId="4" xfId="19" applyFont="1" applyFill="1" applyBorder="1"/>
    <xf numFmtId="0" fontId="38" fillId="8" borderId="1" xfId="19" applyFill="1" applyBorder="1"/>
    <xf numFmtId="166" fontId="38" fillId="8" borderId="1" xfId="1" applyNumberFormat="1" applyFill="1" applyBorder="1"/>
    <xf numFmtId="0" fontId="34" fillId="0" borderId="1" xfId="19" applyFont="1" applyBorder="1"/>
    <xf numFmtId="166" fontId="38" fillId="0" borderId="1" xfId="1" applyNumberFormat="1" applyBorder="1"/>
    <xf numFmtId="0" fontId="34" fillId="0" borderId="11" xfId="19" applyFont="1" applyBorder="1"/>
    <xf numFmtId="166" fontId="38" fillId="0" borderId="11" xfId="1" applyNumberFormat="1" applyBorder="1"/>
    <xf numFmtId="0" fontId="38" fillId="0" borderId="11" xfId="19" applyBorder="1"/>
    <xf numFmtId="0" fontId="54" fillId="0" borderId="0" xfId="19" applyFont="1"/>
    <xf numFmtId="0" fontId="0" fillId="0" borderId="11" xfId="19" applyFont="1" applyBorder="1"/>
    <xf numFmtId="0" fontId="0" fillId="0" borderId="4" xfId="19" applyFont="1" applyBorder="1"/>
    <xf numFmtId="166" fontId="38" fillId="0" borderId="4" xfId="1" applyNumberFormat="1" applyBorder="1"/>
    <xf numFmtId="166" fontId="38" fillId="0" borderId="0" xfId="1" applyNumberFormat="1"/>
    <xf numFmtId="0" fontId="34" fillId="0" borderId="19" xfId="19" applyFont="1" applyBorder="1"/>
    <xf numFmtId="0" fontId="38" fillId="0" borderId="25" xfId="19" applyBorder="1"/>
    <xf numFmtId="166" fontId="34" fillId="0" borderId="20" xfId="1" applyNumberFormat="1" applyFont="1" applyBorder="1"/>
    <xf numFmtId="0" fontId="38" fillId="0" borderId="26" xfId="19" applyBorder="1"/>
    <xf numFmtId="166" fontId="38" fillId="0" borderId="27" xfId="1" applyNumberFormat="1" applyBorder="1"/>
    <xf numFmtId="0" fontId="0" fillId="0" borderId="28" xfId="19" applyFont="1" applyBorder="1"/>
    <xf numFmtId="0" fontId="38" fillId="0" borderId="23" xfId="19" applyBorder="1"/>
    <xf numFmtId="166" fontId="38" fillId="0" borderId="29" xfId="1" applyNumberFormat="1" applyBorder="1"/>
    <xf numFmtId="166" fontId="38" fillId="0" borderId="20" xfId="1" applyNumberFormat="1" applyBorder="1"/>
    <xf numFmtId="166" fontId="34" fillId="0" borderId="29" xfId="1" applyNumberFormat="1" applyFont="1" applyBorder="1"/>
    <xf numFmtId="0" fontId="34" fillId="18" borderId="0" xfId="19" applyFont="1" applyFill="1"/>
    <xf numFmtId="166" fontId="34" fillId="18" borderId="0" xfId="1" applyNumberFormat="1" applyFont="1" applyFill="1"/>
    <xf numFmtId="0" fontId="39" fillId="0" borderId="30" xfId="26" applyFont="1" applyBorder="1"/>
    <xf numFmtId="0" fontId="39" fillId="0" borderId="0" xfId="92" applyFont="1"/>
    <xf numFmtId="0" fontId="44" fillId="0" borderId="0" xfId="92" applyFont="1"/>
    <xf numFmtId="0" fontId="3" fillId="0" borderId="0" xfId="92"/>
    <xf numFmtId="0" fontId="36" fillId="3" borderId="0" xfId="92" applyFont="1" applyFill="1"/>
    <xf numFmtId="0" fontId="37" fillId="10" borderId="1" xfId="92" applyFont="1" applyFill="1" applyBorder="1"/>
    <xf numFmtId="0" fontId="39" fillId="10" borderId="1" xfId="92" applyFont="1" applyFill="1" applyBorder="1"/>
    <xf numFmtId="0" fontId="39" fillId="0" borderId="1" xfId="92" applyFont="1" applyBorder="1"/>
    <xf numFmtId="0" fontId="39" fillId="11" borderId="1" xfId="92" applyFont="1" applyFill="1" applyBorder="1"/>
    <xf numFmtId="166" fontId="56" fillId="11" borderId="1" xfId="22" applyNumberFormat="1" applyFont="1" applyFill="1" applyBorder="1"/>
    <xf numFmtId="166" fontId="3" fillId="0" borderId="0" xfId="92" applyNumberFormat="1"/>
    <xf numFmtId="0" fontId="52" fillId="11" borderId="1" xfId="94" applyFont="1" applyFill="1" applyBorder="1"/>
    <xf numFmtId="0" fontId="45" fillId="0" borderId="0" xfId="92" applyFont="1"/>
    <xf numFmtId="0" fontId="39" fillId="11" borderId="1" xfId="0" applyFont="1" applyFill="1" applyBorder="1"/>
    <xf numFmtId="0" fontId="3" fillId="11" borderId="0" xfId="92" applyFill="1"/>
    <xf numFmtId="166" fontId="3" fillId="11" borderId="0" xfId="92" applyNumberFormat="1" applyFill="1"/>
    <xf numFmtId="0" fontId="39" fillId="11" borderId="18" xfId="0" applyFont="1" applyFill="1" applyBorder="1"/>
    <xf numFmtId="0" fontId="36" fillId="0" borderId="0" xfId="8" applyFont="1"/>
    <xf numFmtId="0" fontId="2" fillId="0" borderId="0" xfId="95"/>
    <xf numFmtId="0" fontId="33" fillId="0" borderId="0" xfId="10" applyAlignment="1">
      <alignment horizontal="left"/>
    </xf>
    <xf numFmtId="0" fontId="60" fillId="0" borderId="0" xfId="95" applyFont="1"/>
    <xf numFmtId="0" fontId="33" fillId="6" borderId="31" xfId="95" applyFont="1" applyFill="1" applyBorder="1" applyAlignment="1">
      <alignment horizontal="left"/>
    </xf>
    <xf numFmtId="0" fontId="2" fillId="6" borderId="32" xfId="95" applyFill="1" applyBorder="1"/>
    <xf numFmtId="166" fontId="61" fillId="6" borderId="32" xfId="2" applyNumberFormat="1" applyFont="1" applyFill="1" applyBorder="1"/>
    <xf numFmtId="0" fontId="35" fillId="6" borderId="33" xfId="8" applyFill="1" applyBorder="1"/>
    <xf numFmtId="9" fontId="33" fillId="6" borderId="0" xfId="95" applyNumberFormat="1" applyFont="1" applyFill="1" applyAlignment="1">
      <alignment horizontal="left"/>
    </xf>
    <xf numFmtId="0" fontId="2" fillId="6" borderId="0" xfId="95" applyFill="1"/>
    <xf numFmtId="166" fontId="61" fillId="6" borderId="0" xfId="2" applyNumberFormat="1" applyFont="1" applyFill="1"/>
    <xf numFmtId="0" fontId="62" fillId="3" borderId="34" xfId="95" applyFont="1" applyFill="1" applyBorder="1"/>
    <xf numFmtId="0" fontId="33" fillId="6" borderId="35" xfId="95" applyFont="1" applyFill="1" applyBorder="1" applyAlignment="1">
      <alignment horizontal="left"/>
    </xf>
    <xf numFmtId="10" fontId="52" fillId="4" borderId="35" xfId="8" applyNumberFormat="1" applyFont="1" applyFill="1" applyBorder="1"/>
    <xf numFmtId="0" fontId="35" fillId="6" borderId="35" xfId="8" applyFill="1" applyBorder="1"/>
    <xf numFmtId="166" fontId="61" fillId="6" borderId="35" xfId="2" applyNumberFormat="1" applyFont="1" applyFill="1" applyBorder="1"/>
    <xf numFmtId="0" fontId="2" fillId="6" borderId="35" xfId="95" applyFill="1" applyBorder="1"/>
    <xf numFmtId="0" fontId="62" fillId="3" borderId="0" xfId="95" applyFont="1" applyFill="1"/>
    <xf numFmtId="0" fontId="63" fillId="11" borderId="0" xfId="8" applyFont="1" applyFill="1"/>
    <xf numFmtId="0" fontId="64" fillId="11" borderId="0" xfId="8" applyFont="1" applyFill="1"/>
    <xf numFmtId="166" fontId="65" fillId="19" borderId="0" xfId="95" applyNumberFormat="1" applyFont="1" applyFill="1"/>
    <xf numFmtId="166" fontId="65" fillId="11" borderId="0" xfId="95" applyNumberFormat="1" applyFont="1" applyFill="1"/>
    <xf numFmtId="0" fontId="63" fillId="6" borderId="0" xfId="8" applyFont="1" applyFill="1"/>
    <xf numFmtId="0" fontId="64" fillId="6" borderId="0" xfId="8" applyFont="1" applyFill="1"/>
    <xf numFmtId="0" fontId="65" fillId="21" borderId="0" xfId="95" applyFont="1" applyFill="1"/>
    <xf numFmtId="0" fontId="39" fillId="0" borderId="0" xfId="8" applyFont="1" applyAlignment="1">
      <alignment horizontal="center"/>
    </xf>
    <xf numFmtId="0" fontId="34" fillId="11" borderId="36" xfId="96" applyFont="1" applyFill="1" applyBorder="1"/>
    <xf numFmtId="0" fontId="34" fillId="11" borderId="0" xfId="96" applyFont="1" applyFill="1"/>
    <xf numFmtId="0" fontId="53" fillId="11" borderId="0" xfId="95" applyFont="1" applyFill="1"/>
    <xf numFmtId="0" fontId="2" fillId="11" borderId="0" xfId="95" applyFill="1"/>
    <xf numFmtId="0" fontId="34" fillId="0" borderId="36" xfId="96" applyFont="1" applyBorder="1"/>
    <xf numFmtId="0" fontId="34" fillId="0" borderId="0" xfId="96" applyFont="1"/>
    <xf numFmtId="0" fontId="63" fillId="0" borderId="0" xfId="8" applyFont="1"/>
    <xf numFmtId="0" fontId="53" fillId="0" borderId="0" xfId="95" applyFont="1"/>
    <xf numFmtId="0" fontId="63" fillId="0" borderId="19" xfId="8" applyFont="1" applyBorder="1"/>
    <xf numFmtId="0" fontId="63" fillId="0" borderId="37" xfId="8" applyFont="1" applyBorder="1"/>
    <xf numFmtId="0" fontId="63" fillId="0" borderId="38" xfId="8" applyFont="1" applyBorder="1"/>
    <xf numFmtId="0" fontId="35" fillId="0" borderId="18" xfId="8" applyBorder="1" applyAlignment="1">
      <alignment horizontal="center"/>
    </xf>
    <xf numFmtId="0" fontId="2" fillId="0" borderId="39" xfId="95" applyBorder="1"/>
    <xf numFmtId="0" fontId="2" fillId="0" borderId="40" xfId="95" applyBorder="1" applyAlignment="1">
      <alignment wrapText="1"/>
    </xf>
    <xf numFmtId="0" fontId="63" fillId="0" borderId="41" xfId="8" applyFont="1" applyBorder="1"/>
    <xf numFmtId="0" fontId="35" fillId="0" borderId="42" xfId="8" applyBorder="1"/>
    <xf numFmtId="0" fontId="35" fillId="0" borderId="41" xfId="8" applyBorder="1"/>
    <xf numFmtId="3" fontId="63" fillId="10" borderId="43" xfId="3" applyNumberFormat="1" applyFont="1" applyFill="1" applyBorder="1"/>
    <xf numFmtId="3" fontId="63" fillId="10" borderId="44" xfId="3" applyNumberFormat="1" applyFont="1" applyFill="1" applyBorder="1"/>
    <xf numFmtId="0" fontId="63" fillId="0" borderId="45" xfId="8" applyFont="1" applyBorder="1"/>
    <xf numFmtId="3" fontId="63" fillId="5" borderId="43" xfId="3" applyNumberFormat="1" applyFont="1" applyFill="1" applyBorder="1"/>
    <xf numFmtId="3" fontId="63" fillId="22" borderId="44" xfId="3" applyNumberFormat="1" applyFont="1" applyFill="1" applyBorder="1"/>
    <xf numFmtId="0" fontId="66" fillId="0" borderId="26" xfId="97" applyFont="1" applyBorder="1"/>
    <xf numFmtId="166" fontId="40" fillId="0" borderId="46" xfId="3" applyNumberFormat="1" applyFont="1" applyBorder="1"/>
    <xf numFmtId="164" fontId="40" fillId="3" borderId="27" xfId="3" applyFont="1" applyFill="1" applyBorder="1"/>
    <xf numFmtId="3" fontId="35" fillId="4" borderId="47" xfId="3" applyNumberFormat="1" applyFill="1" applyBorder="1"/>
    <xf numFmtId="166" fontId="67" fillId="0" borderId="0" xfId="29" applyNumberFormat="1" applyFont="1"/>
    <xf numFmtId="166" fontId="68" fillId="5" borderId="0" xfId="95" applyNumberFormat="1" applyFont="1" applyFill="1"/>
    <xf numFmtId="166" fontId="68" fillId="5" borderId="48" xfId="95" applyNumberFormat="1" applyFont="1" applyFill="1" applyBorder="1"/>
    <xf numFmtId="0" fontId="66" fillId="3" borderId="26" xfId="97" applyFont="1" applyFill="1" applyBorder="1"/>
    <xf numFmtId="166" fontId="40" fillId="3" borderId="27" xfId="3" applyNumberFormat="1" applyFont="1" applyFill="1" applyBorder="1"/>
    <xf numFmtId="3" fontId="35" fillId="4" borderId="49" xfId="3" applyNumberFormat="1" applyFill="1" applyBorder="1"/>
    <xf numFmtId="166" fontId="40" fillId="3" borderId="0" xfId="29" applyNumberFormat="1" applyFont="1" applyFill="1"/>
    <xf numFmtId="169" fontId="40" fillId="3" borderId="27" xfId="3" applyNumberFormat="1" applyFont="1" applyFill="1" applyBorder="1"/>
    <xf numFmtId="3" fontId="35" fillId="4" borderId="50" xfId="3" applyNumberFormat="1" applyFill="1" applyBorder="1"/>
    <xf numFmtId="166" fontId="40" fillId="3" borderId="46" xfId="3" applyNumberFormat="1" applyFont="1" applyFill="1" applyBorder="1"/>
    <xf numFmtId="0" fontId="66" fillId="3" borderId="51" xfId="8" applyFont="1" applyFill="1" applyBorder="1"/>
    <xf numFmtId="166" fontId="40" fillId="0" borderId="27" xfId="3" applyNumberFormat="1" applyFont="1" applyBorder="1"/>
    <xf numFmtId="3" fontId="35" fillId="4" borderId="52" xfId="3" applyNumberFormat="1" applyFill="1" applyBorder="1"/>
    <xf numFmtId="0" fontId="66" fillId="0" borderId="51" xfId="8" applyFont="1" applyBorder="1"/>
    <xf numFmtId="166" fontId="35" fillId="0" borderId="36" xfId="3" applyNumberFormat="1" applyBorder="1"/>
    <xf numFmtId="166" fontId="35" fillId="0" borderId="0" xfId="3" applyNumberFormat="1"/>
    <xf numFmtId="3" fontId="66" fillId="4" borderId="53" xfId="3" applyNumberFormat="1" applyFont="1" applyFill="1" applyBorder="1"/>
    <xf numFmtId="0" fontId="66" fillId="11" borderId="51" xfId="8" applyFont="1" applyFill="1" applyBorder="1"/>
    <xf numFmtId="3" fontId="66" fillId="20" borderId="53" xfId="3" applyNumberFormat="1" applyFont="1" applyFill="1" applyBorder="1"/>
    <xf numFmtId="166" fontId="63" fillId="0" borderId="42" xfId="3" applyNumberFormat="1" applyFont="1" applyBorder="1"/>
    <xf numFmtId="166" fontId="63" fillId="0" borderId="41" xfId="3" applyNumberFormat="1" applyFont="1" applyBorder="1"/>
    <xf numFmtId="3" fontId="63" fillId="10" borderId="54" xfId="3" applyNumberFormat="1" applyFont="1" applyFill="1" applyBorder="1"/>
    <xf numFmtId="3" fontId="63" fillId="5" borderId="44" xfId="3" applyNumberFormat="1" applyFont="1" applyFill="1" applyBorder="1"/>
    <xf numFmtId="0" fontId="35" fillId="0" borderId="33" xfId="8" applyBorder="1"/>
    <xf numFmtId="166" fontId="42" fillId="3" borderId="46" xfId="3" applyNumberFormat="1" applyFont="1" applyFill="1" applyBorder="1"/>
    <xf numFmtId="169" fontId="40" fillId="20" borderId="27" xfId="3" applyNumberFormat="1" applyFont="1" applyFill="1" applyBorder="1"/>
    <xf numFmtId="166" fontId="40" fillId="20" borderId="47" xfId="3" applyNumberFormat="1" applyFont="1" applyFill="1" applyBorder="1"/>
    <xf numFmtId="169" fontId="40" fillId="11" borderId="27" xfId="3" applyNumberFormat="1" applyFont="1" applyFill="1" applyBorder="1"/>
    <xf numFmtId="0" fontId="35" fillId="0" borderId="55" xfId="8" applyBorder="1"/>
    <xf numFmtId="166" fontId="40" fillId="3" borderId="56" xfId="3" applyNumberFormat="1" applyFont="1" applyFill="1" applyBorder="1"/>
    <xf numFmtId="169" fontId="40" fillId="23" borderId="27" xfId="3" applyNumberFormat="1" applyFont="1" applyFill="1" applyBorder="1"/>
    <xf numFmtId="166" fontId="40" fillId="20" borderId="57" xfId="3" applyNumberFormat="1" applyFont="1" applyFill="1" applyBorder="1"/>
    <xf numFmtId="166" fontId="42" fillId="3" borderId="56" xfId="3" applyNumberFormat="1" applyFont="1" applyFill="1" applyBorder="1"/>
    <xf numFmtId="166" fontId="40" fillId="4" borderId="57" xfId="3" applyNumberFormat="1" applyFont="1" applyFill="1" applyBorder="1"/>
    <xf numFmtId="166" fontId="40" fillId="20" borderId="59" xfId="3" applyNumberFormat="1" applyFont="1" applyFill="1" applyBorder="1"/>
    <xf numFmtId="166" fontId="40" fillId="4" borderId="58" xfId="3" applyNumberFormat="1" applyFont="1" applyFill="1" applyBorder="1"/>
    <xf numFmtId="166" fontId="42" fillId="0" borderId="60" xfId="3" applyNumberFormat="1" applyFont="1" applyBorder="1"/>
    <xf numFmtId="166" fontId="42" fillId="0" borderId="41" xfId="3" applyNumberFormat="1" applyFont="1" applyBorder="1"/>
    <xf numFmtId="166" fontId="63" fillId="10" borderId="54" xfId="3" applyNumberFormat="1" applyFont="1" applyFill="1" applyBorder="1"/>
    <xf numFmtId="166" fontId="63" fillId="5" borderId="43" xfId="3" applyNumberFormat="1" applyFont="1" applyFill="1" applyBorder="1"/>
    <xf numFmtId="166" fontId="63" fillId="5" borderId="44" xfId="3" applyNumberFormat="1" applyFont="1" applyFill="1" applyBorder="1"/>
    <xf numFmtId="0" fontId="35" fillId="0" borderId="61" xfId="8" applyBorder="1"/>
    <xf numFmtId="166" fontId="40" fillId="0" borderId="62" xfId="3" applyNumberFormat="1" applyFont="1" applyBorder="1"/>
    <xf numFmtId="166" fontId="40" fillId="4" borderId="11" xfId="3" applyNumberFormat="1" applyFont="1" applyFill="1" applyBorder="1"/>
    <xf numFmtId="0" fontId="2" fillId="5" borderId="0" xfId="95" applyFill="1"/>
    <xf numFmtId="0" fontId="2" fillId="5" borderId="48" xfId="95" applyFill="1" applyBorder="1"/>
    <xf numFmtId="0" fontId="35" fillId="0" borderId="63" xfId="8" applyBorder="1"/>
    <xf numFmtId="166" fontId="40" fillId="0" borderId="64" xfId="3" applyNumberFormat="1" applyFont="1" applyBorder="1"/>
    <xf numFmtId="164" fontId="40" fillId="23" borderId="27" xfId="3" applyFont="1" applyFill="1" applyBorder="1"/>
    <xf numFmtId="164" fontId="40" fillId="11" borderId="27" xfId="3" applyFont="1" applyFill="1" applyBorder="1"/>
    <xf numFmtId="166" fontId="40" fillId="4" borderId="65" xfId="3" applyNumberFormat="1" applyFont="1" applyFill="1" applyBorder="1"/>
    <xf numFmtId="166" fontId="40" fillId="11" borderId="27" xfId="3" applyNumberFormat="1" applyFont="1" applyFill="1" applyBorder="1"/>
    <xf numFmtId="166" fontId="40" fillId="22" borderId="65" xfId="3" applyNumberFormat="1" applyFont="1" applyFill="1" applyBorder="1"/>
    <xf numFmtId="166" fontId="40" fillId="23" borderId="0" xfId="3" applyNumberFormat="1" applyFont="1" applyFill="1"/>
    <xf numFmtId="166" fontId="40" fillId="11" borderId="0" xfId="3" applyNumberFormat="1" applyFont="1" applyFill="1"/>
    <xf numFmtId="0" fontId="35" fillId="3" borderId="63" xfId="8" applyFill="1" applyBorder="1"/>
    <xf numFmtId="166" fontId="40" fillId="0" borderId="0" xfId="3" applyNumberFormat="1" applyFont="1"/>
    <xf numFmtId="166" fontId="69" fillId="24" borderId="0" xfId="1" applyNumberFormat="1" applyFont="1" applyFill="1"/>
    <xf numFmtId="166" fontId="40" fillId="23" borderId="27" xfId="3" applyNumberFormat="1" applyFont="1" applyFill="1" applyBorder="1"/>
    <xf numFmtId="166" fontId="40" fillId="20" borderId="27" xfId="3" applyNumberFormat="1" applyFont="1" applyFill="1" applyBorder="1"/>
    <xf numFmtId="166" fontId="40" fillId="6" borderId="64" xfId="3" applyNumberFormat="1" applyFont="1" applyFill="1" applyBorder="1"/>
    <xf numFmtId="166" fontId="40" fillId="11" borderId="56" xfId="3" applyNumberFormat="1" applyFont="1" applyFill="1" applyBorder="1"/>
    <xf numFmtId="166" fontId="40" fillId="0" borderId="56" xfId="3" applyNumberFormat="1" applyFont="1" applyBorder="1"/>
    <xf numFmtId="166" fontId="40" fillId="6" borderId="56" xfId="3" applyNumberFormat="1" applyFont="1" applyFill="1" applyBorder="1"/>
    <xf numFmtId="0" fontId="63" fillId="0" borderId="31" xfId="8" applyFont="1" applyBorder="1"/>
    <xf numFmtId="166" fontId="42" fillId="0" borderId="66" xfId="3" applyNumberFormat="1" applyFont="1" applyBorder="1"/>
    <xf numFmtId="166" fontId="42" fillId="0" borderId="32" xfId="3" applyNumberFormat="1" applyFont="1" applyBorder="1"/>
    <xf numFmtId="166" fontId="63" fillId="10" borderId="67" xfId="3" applyNumberFormat="1" applyFont="1" applyFill="1" applyBorder="1"/>
    <xf numFmtId="166" fontId="63" fillId="10" borderId="68" xfId="3" applyNumberFormat="1" applyFont="1" applyFill="1" applyBorder="1"/>
    <xf numFmtId="166" fontId="63" fillId="10" borderId="69" xfId="3" applyNumberFormat="1" applyFont="1" applyFill="1" applyBorder="1"/>
    <xf numFmtId="0" fontId="35" fillId="0" borderId="70" xfId="8" applyBorder="1"/>
    <xf numFmtId="166" fontId="40" fillId="0" borderId="71" xfId="3" applyNumberFormat="1" applyFont="1" applyBorder="1"/>
    <xf numFmtId="166" fontId="40" fillId="0" borderId="70" xfId="3" applyNumberFormat="1" applyFont="1" applyBorder="1"/>
    <xf numFmtId="166" fontId="40" fillId="4" borderId="70" xfId="3" applyNumberFormat="1" applyFont="1" applyFill="1" applyBorder="1"/>
    <xf numFmtId="166" fontId="68" fillId="5" borderId="72" xfId="95" applyNumberFormat="1" applyFont="1" applyFill="1" applyBorder="1"/>
    <xf numFmtId="166" fontId="68" fillId="5" borderId="73" xfId="95" applyNumberFormat="1" applyFont="1" applyFill="1" applyBorder="1"/>
    <xf numFmtId="166" fontId="40" fillId="0" borderId="11" xfId="3" applyNumberFormat="1" applyFont="1" applyBorder="1"/>
    <xf numFmtId="166" fontId="68" fillId="5" borderId="26" xfId="95" applyNumberFormat="1" applyFont="1" applyFill="1" applyBorder="1"/>
    <xf numFmtId="0" fontId="35" fillId="0" borderId="9" xfId="8" applyBorder="1"/>
    <xf numFmtId="0" fontId="2" fillId="0" borderId="27" xfId="95" applyBorder="1"/>
    <xf numFmtId="0" fontId="2" fillId="0" borderId="11" xfId="95" applyBorder="1"/>
    <xf numFmtId="0" fontId="2" fillId="0" borderId="26" xfId="95" applyBorder="1"/>
    <xf numFmtId="166" fontId="2" fillId="0" borderId="74" xfId="1" applyNumberFormat="1" applyFont="1" applyBorder="1"/>
    <xf numFmtId="0" fontId="63" fillId="0" borderId="75" xfId="30" applyFont="1" applyBorder="1"/>
    <xf numFmtId="0" fontId="2" fillId="0" borderId="76" xfId="95" applyBorder="1"/>
    <xf numFmtId="0" fontId="2" fillId="0" borderId="8" xfId="95" applyBorder="1"/>
    <xf numFmtId="0" fontId="2" fillId="0" borderId="43" xfId="95" applyBorder="1"/>
    <xf numFmtId="166" fontId="2" fillId="0" borderId="8" xfId="1" applyNumberFormat="1" applyFont="1" applyBorder="1"/>
    <xf numFmtId="0" fontId="35" fillId="0" borderId="11" xfId="30" applyBorder="1"/>
    <xf numFmtId="0" fontId="2" fillId="0" borderId="4" xfId="95" applyBorder="1"/>
    <xf numFmtId="0" fontId="35" fillId="0" borderId="77" xfId="30" applyBorder="1"/>
    <xf numFmtId="0" fontId="2" fillId="0" borderId="77" xfId="95" applyBorder="1"/>
    <xf numFmtId="166" fontId="2" fillId="0" borderId="26" xfId="1" applyNumberFormat="1" applyFont="1" applyBorder="1"/>
    <xf numFmtId="0" fontId="39" fillId="0" borderId="0" xfId="0" applyFont="1" applyAlignment="1">
      <alignment wrapText="1"/>
    </xf>
    <xf numFmtId="166" fontId="2" fillId="0" borderId="0" xfId="1" applyNumberFormat="1" applyFont="1"/>
    <xf numFmtId="166" fontId="2" fillId="0" borderId="48" xfId="1" applyNumberFormat="1" applyFont="1" applyBorder="1"/>
    <xf numFmtId="3" fontId="66" fillId="19" borderId="53" xfId="3" applyNumberFormat="1" applyFont="1" applyFill="1" applyBorder="1"/>
    <xf numFmtId="169" fontId="40" fillId="19" borderId="27" xfId="3" applyNumberFormat="1" applyFont="1" applyFill="1" applyBorder="1"/>
    <xf numFmtId="166" fontId="40" fillId="19" borderId="47" xfId="3" applyNumberFormat="1" applyFont="1" applyFill="1" applyBorder="1"/>
    <xf numFmtId="166" fontId="40" fillId="19" borderId="57" xfId="3" applyNumberFormat="1" applyFont="1" applyFill="1" applyBorder="1"/>
    <xf numFmtId="166" fontId="40" fillId="19" borderId="0" xfId="3" applyNumberFormat="1" applyFont="1" applyFill="1"/>
    <xf numFmtId="166" fontId="40" fillId="19" borderId="58" xfId="3" applyNumberFormat="1" applyFont="1" applyFill="1" applyBorder="1"/>
    <xf numFmtId="3" fontId="35" fillId="19" borderId="47" xfId="3" applyNumberFormat="1" applyFill="1" applyBorder="1"/>
    <xf numFmtId="166" fontId="40" fillId="4" borderId="78" xfId="3" applyNumberFormat="1" applyFont="1" applyFill="1" applyBorder="1"/>
    <xf numFmtId="169" fontId="40" fillId="0" borderId="27" xfId="3" applyNumberFormat="1" applyFont="1" applyBorder="1"/>
    <xf numFmtId="166" fontId="70" fillId="19" borderId="11" xfId="1" applyNumberFormat="1" applyFont="1" applyFill="1" applyBorder="1"/>
    <xf numFmtId="166" fontId="70" fillId="19" borderId="8" xfId="1" applyNumberFormat="1" applyFont="1" applyFill="1" applyBorder="1"/>
    <xf numFmtId="0" fontId="39" fillId="0" borderId="79" xfId="92" applyFont="1" applyBorder="1"/>
    <xf numFmtId="0" fontId="39" fillId="0" borderId="79" xfId="26" applyFont="1" applyBorder="1"/>
    <xf numFmtId="166" fontId="39" fillId="0" borderId="79" xfId="22" applyNumberFormat="1" applyFont="1" applyBorder="1"/>
    <xf numFmtId="0" fontId="37" fillId="11" borderId="1" xfId="92" applyFont="1" applyFill="1" applyBorder="1"/>
    <xf numFmtId="0" fontId="39" fillId="11" borderId="1" xfId="18" applyFont="1" applyFill="1" applyBorder="1"/>
    <xf numFmtId="0" fontId="39" fillId="11" borderId="4" xfId="92" applyFont="1" applyFill="1" applyBorder="1"/>
    <xf numFmtId="0" fontId="39" fillId="11" borderId="4" xfId="18" applyFont="1" applyFill="1" applyBorder="1"/>
    <xf numFmtId="0" fontId="39" fillId="11" borderId="4" xfId="26" applyFont="1" applyFill="1" applyBorder="1"/>
    <xf numFmtId="0" fontId="39" fillId="11" borderId="1" xfId="26" applyFont="1" applyFill="1" applyBorder="1"/>
    <xf numFmtId="0" fontId="53" fillId="11" borderId="1" xfId="26" applyFont="1" applyFill="1" applyBorder="1"/>
    <xf numFmtId="0" fontId="52" fillId="11" borderId="1" xfId="93" applyFont="1" applyFill="1" applyBorder="1"/>
    <xf numFmtId="0" fontId="52" fillId="11" borderId="1" xfId="26" applyFont="1" applyFill="1" applyBorder="1"/>
    <xf numFmtId="0" fontId="39" fillId="11" borderId="0" xfId="0" applyFont="1" applyFill="1"/>
    <xf numFmtId="0" fontId="0" fillId="0" borderId="0" xfId="19" applyFont="1"/>
    <xf numFmtId="0" fontId="39" fillId="11" borderId="79" xfId="0" applyFont="1" applyFill="1" applyBorder="1"/>
    <xf numFmtId="166" fontId="40" fillId="3" borderId="79" xfId="4" applyNumberFormat="1" applyFont="1" applyFill="1" applyBorder="1" applyAlignment="1">
      <alignment horizontal="right" wrapText="1"/>
    </xf>
    <xf numFmtId="166" fontId="35" fillId="0" borderId="79" xfId="1" applyNumberFormat="1" applyFont="1" applyBorder="1"/>
    <xf numFmtId="166" fontId="40" fillId="0" borderId="79" xfId="1" applyNumberFormat="1" applyFont="1" applyBorder="1"/>
    <xf numFmtId="166" fontId="56" fillId="11" borderId="79" xfId="22" applyNumberFormat="1" applyFont="1" applyFill="1" applyBorder="1"/>
    <xf numFmtId="166" fontId="39" fillId="11" borderId="79" xfId="22" applyNumberFormat="1" applyFont="1" applyFill="1" applyBorder="1"/>
    <xf numFmtId="0" fontId="39" fillId="0" borderId="0" xfId="0" applyFont="1"/>
    <xf numFmtId="0" fontId="39" fillId="0" borderId="0" xfId="0" applyFont="1" applyAlignment="1">
      <alignment horizontal="justify" vertical="center"/>
    </xf>
    <xf numFmtId="0" fontId="43" fillId="0" borderId="0" xfId="10" applyFont="1"/>
    <xf numFmtId="0" fontId="72" fillId="9" borderId="11" xfId="10" applyFont="1" applyFill="1" applyBorder="1"/>
    <xf numFmtId="0" fontId="73" fillId="9" borderId="71" xfId="10" applyFont="1" applyFill="1" applyBorder="1" applyAlignment="1">
      <alignment horizontal="center"/>
    </xf>
    <xf numFmtId="0" fontId="73" fillId="9" borderId="79" xfId="10" applyFont="1" applyFill="1" applyBorder="1" applyAlignment="1">
      <alignment horizontal="center" wrapText="1"/>
    </xf>
    <xf numFmtId="0" fontId="73" fillId="9" borderId="21" xfId="10" applyFont="1" applyFill="1" applyBorder="1" applyAlignment="1">
      <alignment horizontal="center" wrapText="1"/>
    </xf>
    <xf numFmtId="0" fontId="73" fillId="23" borderId="21" xfId="10" applyFont="1" applyFill="1" applyBorder="1" applyAlignment="1">
      <alignment horizontal="center" wrapText="1"/>
    </xf>
    <xf numFmtId="0" fontId="73" fillId="23" borderId="21" xfId="10" applyFont="1" applyFill="1" applyBorder="1" applyAlignment="1">
      <alignment horizontal="center"/>
    </xf>
    <xf numFmtId="0" fontId="33" fillId="25" borderId="79" xfId="10" applyFill="1" applyBorder="1" applyAlignment="1">
      <alignment wrapText="1"/>
    </xf>
    <xf numFmtId="0" fontId="33" fillId="25" borderId="79" xfId="10" applyFill="1" applyBorder="1"/>
    <xf numFmtId="0" fontId="74" fillId="0" borderId="79" xfId="10" applyFont="1" applyBorder="1" applyAlignment="1">
      <alignment horizontal="center"/>
    </xf>
    <xf numFmtId="0" fontId="74" fillId="0" borderId="21" xfId="10" applyFont="1" applyBorder="1" applyAlignment="1">
      <alignment wrapText="1"/>
    </xf>
    <xf numFmtId="166" fontId="74" fillId="0" borderId="21" xfId="4" applyNumberFormat="1" applyFont="1" applyBorder="1" applyAlignment="1">
      <alignment horizontal="right"/>
    </xf>
    <xf numFmtId="166" fontId="74" fillId="23" borderId="21" xfId="4" applyNumberFormat="1" applyFont="1" applyFill="1" applyBorder="1" applyAlignment="1">
      <alignment horizontal="right"/>
    </xf>
    <xf numFmtId="166" fontId="33" fillId="0" borderId="79" xfId="1" applyNumberFormat="1" applyFont="1" applyBorder="1"/>
    <xf numFmtId="0" fontId="74" fillId="0" borderId="21" xfId="10" applyFont="1" applyBorder="1"/>
    <xf numFmtId="0" fontId="40" fillId="0" borderId="70" xfId="10" applyFont="1" applyBorder="1"/>
    <xf numFmtId="166" fontId="74" fillId="0" borderId="79" xfId="1" applyNumberFormat="1" applyFont="1" applyBorder="1"/>
    <xf numFmtId="0" fontId="35" fillId="0" borderId="79" xfId="0" applyFont="1" applyBorder="1" applyAlignment="1">
      <alignment wrapText="1"/>
    </xf>
    <xf numFmtId="0" fontId="75" fillId="9" borderId="79" xfId="10" applyFont="1" applyFill="1" applyBorder="1"/>
    <xf numFmtId="166" fontId="75" fillId="9" borderId="79" xfId="4" applyNumberFormat="1" applyFont="1" applyFill="1" applyBorder="1" applyAlignment="1">
      <alignment horizontal="right"/>
    </xf>
    <xf numFmtId="166" fontId="75" fillId="23" borderId="79" xfId="4" applyNumberFormat="1" applyFont="1" applyFill="1" applyBorder="1" applyAlignment="1">
      <alignment horizontal="right"/>
    </xf>
    <xf numFmtId="166" fontId="33" fillId="25" borderId="79" xfId="1" applyNumberFormat="1" applyFont="1" applyFill="1" applyBorder="1"/>
    <xf numFmtId="0" fontId="76" fillId="0" borderId="0" xfId="10" applyFont="1"/>
    <xf numFmtId="0" fontId="76" fillId="0" borderId="0" xfId="10" applyFont="1" applyAlignment="1">
      <alignment horizontal="center"/>
    </xf>
    <xf numFmtId="0" fontId="75" fillId="0" borderId="70" xfId="10" applyFont="1" applyBorder="1" applyAlignment="1">
      <alignment horizontal="center"/>
    </xf>
    <xf numFmtId="0" fontId="75" fillId="9" borderId="70" xfId="10" applyFont="1" applyFill="1" applyBorder="1" applyAlignment="1">
      <alignment horizontal="center"/>
    </xf>
    <xf numFmtId="0" fontId="75" fillId="9" borderId="71" xfId="10" applyFont="1" applyFill="1" applyBorder="1" applyAlignment="1">
      <alignment horizontal="center"/>
    </xf>
    <xf numFmtId="0" fontId="75" fillId="9" borderId="72" xfId="10" applyFont="1" applyFill="1" applyBorder="1" applyAlignment="1">
      <alignment horizontal="center"/>
    </xf>
    <xf numFmtId="0" fontId="74" fillId="0" borderId="11" xfId="10" applyFont="1" applyBorder="1" applyAlignment="1">
      <alignment horizontal="center"/>
    </xf>
    <xf numFmtId="0" fontId="75" fillId="9" borderId="11" xfId="10" applyFont="1" applyFill="1" applyBorder="1" applyAlignment="1">
      <alignment horizontal="center"/>
    </xf>
    <xf numFmtId="0" fontId="75" fillId="9" borderId="27" xfId="10" applyFont="1" applyFill="1" applyBorder="1" applyAlignment="1">
      <alignment horizontal="center"/>
    </xf>
    <xf numFmtId="0" fontId="75" fillId="9" borderId="0" xfId="10" applyFont="1" applyFill="1" applyAlignment="1">
      <alignment horizontal="center"/>
    </xf>
    <xf numFmtId="0" fontId="33" fillId="9" borderId="11" xfId="10" applyFill="1" applyBorder="1"/>
    <xf numFmtId="0" fontId="74" fillId="0" borderId="4" xfId="10" applyFont="1" applyBorder="1" applyAlignment="1">
      <alignment horizontal="center"/>
    </xf>
    <xf numFmtId="0" fontId="74" fillId="9" borderId="4" xfId="10" applyFont="1" applyFill="1" applyBorder="1" applyAlignment="1">
      <alignment horizontal="center"/>
    </xf>
    <xf numFmtId="0" fontId="75" fillId="9" borderId="29" xfId="10" applyFont="1" applyFill="1" applyBorder="1" applyAlignment="1">
      <alignment horizontal="center"/>
    </xf>
    <xf numFmtId="0" fontId="74" fillId="9" borderId="29" xfId="10" applyFont="1" applyFill="1" applyBorder="1" applyAlignment="1">
      <alignment horizontal="center"/>
    </xf>
    <xf numFmtId="0" fontId="74" fillId="9" borderId="23" xfId="10" applyFont="1" applyFill="1" applyBorder="1" applyAlignment="1">
      <alignment horizontal="center"/>
    </xf>
    <xf numFmtId="0" fontId="74" fillId="9" borderId="28" xfId="10" applyFont="1" applyFill="1" applyBorder="1" applyAlignment="1">
      <alignment horizontal="center"/>
    </xf>
    <xf numFmtId="0" fontId="33" fillId="9" borderId="4" xfId="10" applyFill="1" applyBorder="1"/>
    <xf numFmtId="0" fontId="75" fillId="0" borderId="80" xfId="10" applyFont="1" applyBorder="1" applyAlignment="1">
      <alignment horizontal="center"/>
    </xf>
    <xf numFmtId="0" fontId="75" fillId="0" borderId="81" xfId="10" applyFont="1" applyBorder="1" applyAlignment="1">
      <alignment horizontal="center"/>
    </xf>
    <xf numFmtId="0" fontId="75" fillId="0" borderId="27" xfId="10" applyFont="1" applyBorder="1" applyAlignment="1">
      <alignment horizontal="center"/>
    </xf>
    <xf numFmtId="0" fontId="75" fillId="0" borderId="82" xfId="10" applyFont="1" applyBorder="1" applyAlignment="1">
      <alignment horizontal="center"/>
    </xf>
    <xf numFmtId="0" fontId="75" fillId="0" borderId="83" xfId="10" applyFont="1" applyBorder="1"/>
    <xf numFmtId="0" fontId="74" fillId="0" borderId="83" xfId="10" applyFont="1" applyBorder="1"/>
    <xf numFmtId="0" fontId="74" fillId="0" borderId="45" xfId="10" applyFont="1" applyBorder="1"/>
    <xf numFmtId="0" fontId="33" fillId="0" borderId="8" xfId="10" applyBorder="1"/>
    <xf numFmtId="0" fontId="75" fillId="0" borderId="84" xfId="10" applyFont="1" applyBorder="1" applyAlignment="1">
      <alignment horizontal="center"/>
    </xf>
    <xf numFmtId="0" fontId="33" fillId="0" borderId="4" xfId="10" applyBorder="1"/>
    <xf numFmtId="0" fontId="74" fillId="0" borderId="4" xfId="10" applyFont="1" applyBorder="1"/>
    <xf numFmtId="0" fontId="74" fillId="0" borderId="28" xfId="10" applyFont="1" applyBorder="1"/>
    <xf numFmtId="0" fontId="33" fillId="0" borderId="79" xfId="10" applyBorder="1"/>
    <xf numFmtId="0" fontId="74" fillId="0" borderId="79" xfId="10" applyFont="1" applyBorder="1"/>
    <xf numFmtId="0" fontId="74" fillId="0" borderId="5" xfId="10" applyFont="1" applyBorder="1"/>
    <xf numFmtId="0" fontId="33" fillId="0" borderId="70" xfId="10" applyBorder="1"/>
    <xf numFmtId="0" fontId="74" fillId="0" borderId="70" xfId="10" applyFont="1" applyBorder="1"/>
    <xf numFmtId="0" fontId="74" fillId="0" borderId="72" xfId="10" applyFont="1" applyBorder="1"/>
    <xf numFmtId="3" fontId="75" fillId="0" borderId="83" xfId="10" applyNumberFormat="1" applyFont="1" applyBorder="1"/>
    <xf numFmtId="3" fontId="75" fillId="0" borderId="45" xfId="10" applyNumberFormat="1" applyFont="1" applyBorder="1"/>
    <xf numFmtId="0" fontId="74" fillId="0" borderId="85" xfId="10" applyFont="1" applyBorder="1"/>
    <xf numFmtId="166" fontId="74" fillId="0" borderId="85" xfId="1" applyNumberFormat="1" applyFont="1" applyBorder="1"/>
    <xf numFmtId="166" fontId="33" fillId="0" borderId="85" xfId="4" applyNumberFormat="1" applyBorder="1"/>
    <xf numFmtId="166" fontId="77" fillId="0" borderId="79" xfId="1" applyNumberFormat="1" applyFont="1" applyBorder="1"/>
    <xf numFmtId="166" fontId="33" fillId="0" borderId="79" xfId="4" applyNumberFormat="1" applyBorder="1"/>
    <xf numFmtId="0" fontId="35" fillId="0" borderId="79" xfId="0" applyFont="1" applyBorder="1"/>
    <xf numFmtId="0" fontId="35" fillId="0" borderId="79" xfId="98" applyFont="1" applyBorder="1"/>
    <xf numFmtId="166" fontId="78" fillId="0" borderId="79" xfId="1" applyNumberFormat="1" applyFont="1" applyBorder="1"/>
    <xf numFmtId="3" fontId="74" fillId="0" borderId="79" xfId="10" applyNumberFormat="1" applyFont="1" applyBorder="1"/>
    <xf numFmtId="3" fontId="77" fillId="0" borderId="79" xfId="10" applyNumberFormat="1" applyFont="1" applyBorder="1"/>
    <xf numFmtId="3" fontId="77" fillId="0" borderId="70" xfId="10" applyNumberFormat="1" applyFont="1" applyBorder="1"/>
    <xf numFmtId="3" fontId="77" fillId="0" borderId="72" xfId="10" applyNumberFormat="1" applyFont="1" applyBorder="1"/>
    <xf numFmtId="166" fontId="33" fillId="0" borderId="4" xfId="4" applyNumberFormat="1" applyBorder="1"/>
    <xf numFmtId="0" fontId="75" fillId="9" borderId="83" xfId="10" applyFont="1" applyFill="1" applyBorder="1"/>
    <xf numFmtId="0" fontId="74" fillId="9" borderId="83" xfId="10" applyFont="1" applyFill="1" applyBorder="1"/>
    <xf numFmtId="3" fontId="75" fillId="9" borderId="83" xfId="10" applyNumberFormat="1" applyFont="1" applyFill="1" applyBorder="1"/>
    <xf numFmtId="166" fontId="33" fillId="0" borderId="0" xfId="4" applyNumberFormat="1"/>
    <xf numFmtId="166" fontId="74" fillId="0" borderId="70" xfId="1" applyNumberFormat="1" applyFont="1" applyBorder="1"/>
    <xf numFmtId="3" fontId="74" fillId="0" borderId="70" xfId="10" applyNumberFormat="1" applyFont="1" applyBorder="1"/>
    <xf numFmtId="3" fontId="74" fillId="0" borderId="72" xfId="10" applyNumberFormat="1" applyFont="1" applyBorder="1"/>
    <xf numFmtId="0" fontId="40" fillId="0" borderId="0" xfId="0" applyFont="1" applyAlignment="1">
      <alignment horizontal="justify" vertical="center"/>
    </xf>
    <xf numFmtId="0" fontId="40" fillId="0" borderId="30" xfId="10" applyFont="1" applyBorder="1"/>
    <xf numFmtId="0" fontId="40" fillId="0" borderId="79" xfId="0" applyFont="1" applyBorder="1" applyAlignment="1">
      <alignment horizontal="justify" vertical="center"/>
    </xf>
    <xf numFmtId="0" fontId="33" fillId="9" borderId="1" xfId="14" applyFill="1" applyBorder="1" applyAlignment="1">
      <alignment horizontal="center"/>
    </xf>
    <xf numFmtId="0" fontId="34" fillId="9" borderId="19" xfId="19" applyFont="1" applyFill="1" applyBorder="1" applyAlignment="1">
      <alignment horizontal="center"/>
    </xf>
    <xf numFmtId="0" fontId="34" fillId="9" borderId="20" xfId="19" applyFont="1" applyFill="1" applyBorder="1" applyAlignment="1">
      <alignment horizontal="center"/>
    </xf>
    <xf numFmtId="0" fontId="76" fillId="0" borderId="0" xfId="10" applyFont="1" applyAlignment="1">
      <alignment horizontal="center"/>
    </xf>
    <xf numFmtId="0" fontId="75" fillId="9" borderId="72" xfId="10" applyFont="1" applyFill="1" applyBorder="1" applyAlignment="1">
      <alignment horizontal="center"/>
    </xf>
    <xf numFmtId="0" fontId="75" fillId="9" borderId="25" xfId="10" applyFont="1" applyFill="1" applyBorder="1" applyAlignment="1">
      <alignment horizontal="center"/>
    </xf>
    <xf numFmtId="0" fontId="75" fillId="9" borderId="71" xfId="10" applyFont="1" applyFill="1" applyBorder="1" applyAlignment="1">
      <alignment horizontal="center"/>
    </xf>
    <xf numFmtId="0" fontId="71" fillId="0" borderId="0" xfId="10" applyFont="1" applyAlignment="1">
      <alignment horizontal="center" wrapText="1"/>
    </xf>
  </cellXfs>
  <cellStyles count="99">
    <cellStyle name="Ezres" xfId="1" builtinId="3"/>
    <cellStyle name="Ezres 2" xfId="2" xr:uid="{00000000-0005-0000-0000-000001000000}"/>
    <cellStyle name="Ezres 2 2" xfId="3" xr:uid="{00000000-0005-0000-0000-000002000000}"/>
    <cellStyle name="Ezres 2 3" xfId="31" xr:uid="{00000000-0005-0000-0000-000003000000}"/>
    <cellStyle name="Ezres 3" xfId="4" xr:uid="{00000000-0005-0000-0000-000004000000}"/>
    <cellStyle name="Ezres 4" xfId="27" xr:uid="{00000000-0005-0000-0000-000005000000}"/>
    <cellStyle name="Ezres 4 2" xfId="5" xr:uid="{00000000-0005-0000-0000-000006000000}"/>
    <cellStyle name="Ezres 4 3" xfId="40" xr:uid="{00000000-0005-0000-0000-000007000000}"/>
    <cellStyle name="Ezres 4 3 2" xfId="48" xr:uid="{1238A6AD-B32A-46B7-B88E-625507E1FF5E}"/>
    <cellStyle name="Ezres 4 3 2 2" xfId="53" xr:uid="{4AB72426-6457-4C58-8969-F0A95423D4F2}"/>
    <cellStyle name="Ezres 4 3 2 3" xfId="57" xr:uid="{2D2EAD1A-12ED-4262-B918-953E1A0F4C44}"/>
    <cellStyle name="Ezres 4 4" xfId="46" xr:uid="{E498038D-798F-4337-88ED-4FDF252C22CE}"/>
    <cellStyle name="Ezres 4 5" xfId="59" xr:uid="{37DE2D06-8105-4FF4-BB10-E6D13501BF71}"/>
    <cellStyle name="Ezres 4 5 2" xfId="78" xr:uid="{B77E7556-824B-4A99-ADD1-3752D2258932}"/>
    <cellStyle name="Ezres 5 2" xfId="34" xr:uid="{00000000-0005-0000-0000-000008000000}"/>
    <cellStyle name="Ezres 6" xfId="6" xr:uid="{00000000-0005-0000-0000-000009000000}"/>
    <cellStyle name="Ezres 6 2" xfId="29" xr:uid="{00000000-0005-0000-0000-00000A000000}"/>
    <cellStyle name="Ezres 7" xfId="21" xr:uid="{00000000-0005-0000-0000-00000B000000}"/>
    <cellStyle name="Ezres 7 2" xfId="7" xr:uid="{00000000-0005-0000-0000-00000C000000}"/>
    <cellStyle name="Ezres 7 2 2" xfId="22" xr:uid="{00000000-0005-0000-0000-00000D000000}"/>
    <cellStyle name="Normál" xfId="0" builtinId="0"/>
    <cellStyle name="Normál 10" xfId="35" xr:uid="{00000000-0005-0000-0000-00000F000000}"/>
    <cellStyle name="Normál 2" xfId="8" xr:uid="{00000000-0005-0000-0000-000010000000}"/>
    <cellStyle name="Normál 2 3" xfId="30" xr:uid="{00000000-0005-0000-0000-000011000000}"/>
    <cellStyle name="Normál 3" xfId="9" xr:uid="{00000000-0005-0000-0000-000012000000}"/>
    <cellStyle name="Normál 3 2" xfId="10" xr:uid="{00000000-0005-0000-0000-000013000000}"/>
    <cellStyle name="Normál 3 3" xfId="37" xr:uid="{00000000-0005-0000-0000-000014000000}"/>
    <cellStyle name="Normál 3 3 2" xfId="49" xr:uid="{00CB95E0-36D6-4881-B1D5-C1612672CC82}"/>
    <cellStyle name="Normál 3 4" xfId="38" xr:uid="{00000000-0005-0000-0000-000015000000}"/>
    <cellStyle name="Normál 3 4 2" xfId="43" xr:uid="{2FD3D679-1B2B-42EE-8BA8-C5B787F9638F}"/>
    <cellStyle name="Normál 3 4 2 2" xfId="51" xr:uid="{813326B8-80EB-4C82-B6FD-7511284C8241}"/>
    <cellStyle name="Normál 3 4 2 2 2" xfId="60" xr:uid="{6739E2D2-D2EA-485C-AF3C-E63D3F045284}"/>
    <cellStyle name="Normál 3 4 2 2 2 2" xfId="80" xr:uid="{D2545132-1A23-4814-9845-8EFBB3234C08}"/>
    <cellStyle name="Normál 3 4 2 2 3" xfId="69" xr:uid="{842C861D-5036-446E-B3C1-7072DC0A4C7B}"/>
    <cellStyle name="Normál 3 4 2 2 3 2" xfId="72" xr:uid="{FC7982AC-B27E-45D5-A954-1F8C544F25F1}"/>
    <cellStyle name="Normál 3 4 2 2 3 2 2" xfId="74" xr:uid="{F150594F-4C4D-4476-BAD1-000C24DABAE4}"/>
    <cellStyle name="Normál 3 4 2 2 3 2 2 2" xfId="76" xr:uid="{CAEF4EA8-A8AF-46CD-85A0-DCC6114AFAC0}"/>
    <cellStyle name="Normál 3 4 2 2 3 2 2 3" xfId="87" xr:uid="{D785076B-383A-444A-AAEC-C10D2F9980A8}"/>
    <cellStyle name="Normál 3 4 2 2 3 2 2 3 2" xfId="92" xr:uid="{BB26EC87-651F-4605-9F10-BB3B0E04790E}"/>
    <cellStyle name="Normál 3 4 2 2 4" xfId="85" xr:uid="{7E57E097-62C6-4AC7-9B70-E314E2967D80}"/>
    <cellStyle name="Normál 3 4 2 2 5" xfId="98" xr:uid="{66EFF093-49AB-47A8-8D30-F3457CE71BCE}"/>
    <cellStyle name="Normál 3 4 2 3" xfId="55" xr:uid="{767777A9-3FD6-4806-B836-1455CA3DE14A}"/>
    <cellStyle name="Normál 3 4 2 3 2" xfId="62" xr:uid="{D64B0A3D-CF08-4A2F-9E0C-D5AF00DD9005}"/>
    <cellStyle name="Normál 3 5" xfId="42" xr:uid="{00000000-0005-0000-0000-000016000000}"/>
    <cellStyle name="Normál 3 5 2" xfId="50" xr:uid="{88B56308-1D20-47B6-AE33-6865432F4597}"/>
    <cellStyle name="Normál 3 5 2 2" xfId="66" xr:uid="{A7B8494A-7775-4858-8A1F-CED6F6D698FC}"/>
    <cellStyle name="Normál 3 5 2 3" xfId="71" xr:uid="{9DB054CB-CC75-4A31-931B-F42E196C8538}"/>
    <cellStyle name="Normál 3 5 2 3 2" xfId="95" xr:uid="{0F680607-1B2B-4173-B500-72EE8D9DBDC6}"/>
    <cellStyle name="Normál 3 6" xfId="65" xr:uid="{6736AF4C-347F-4BAD-8412-9C19689DFE64}"/>
    <cellStyle name="Normál 3 7" xfId="70" xr:uid="{00E792D7-FCC3-46EB-8319-F18E79FF452A}"/>
    <cellStyle name="Normál 3 8" xfId="82" xr:uid="{C2EE71A6-CDD1-44F8-9043-28750A2BB828}"/>
    <cellStyle name="Normál 4" xfId="11" xr:uid="{00000000-0005-0000-0000-000017000000}"/>
    <cellStyle name="Normál 4 2" xfId="12" xr:uid="{00000000-0005-0000-0000-000018000000}"/>
    <cellStyle name="Normál 4 2 2" xfId="13" xr:uid="{00000000-0005-0000-0000-000019000000}"/>
    <cellStyle name="Normál 4 2 3" xfId="33" xr:uid="{00000000-0005-0000-0000-00001A000000}"/>
    <cellStyle name="Normál 4 2 4" xfId="36" xr:uid="{00000000-0005-0000-0000-00001B000000}"/>
    <cellStyle name="Normál 4 2 5" xfId="39" xr:uid="{00000000-0005-0000-0000-00001C000000}"/>
    <cellStyle name="Normál 4 2 5 2" xfId="47" xr:uid="{7F4AC7AE-B072-4717-BF07-C58288ABA8B0}"/>
    <cellStyle name="Normál 4 2 5 2 2" xfId="52" xr:uid="{5F965979-B920-4C9B-8D59-18E98923BDC6}"/>
    <cellStyle name="Normál 4 2 5 2 3" xfId="56" xr:uid="{E5FFA5DF-106F-43B1-8BBE-C249B42D1ED7}"/>
    <cellStyle name="Normál 4 2 5 2 3 2" xfId="63" xr:uid="{A91886C6-02DB-4D31-A5AF-923DA8B53FC9}"/>
    <cellStyle name="Normál 4 2 6" xfId="45" xr:uid="{6654B481-6E3B-4331-836D-31847B9DB557}"/>
    <cellStyle name="Normál 4 3" xfId="14" xr:uid="{00000000-0005-0000-0000-00001D000000}"/>
    <cellStyle name="Normál 4 4" xfId="20" xr:uid="{00000000-0005-0000-0000-00001E000000}"/>
    <cellStyle name="Normál 5" xfId="23" xr:uid="{00000000-0005-0000-0000-00001F000000}"/>
    <cellStyle name="Normál 5 2" xfId="15" xr:uid="{00000000-0005-0000-0000-000020000000}"/>
    <cellStyle name="Normál 5 3" xfId="41" xr:uid="{00000000-0005-0000-0000-000021000000}"/>
    <cellStyle name="Normál 5 3 2" xfId="44" xr:uid="{9F89D927-0E63-4190-B879-A7FEF7A077AE}"/>
    <cellStyle name="Normál 5 3 3" xfId="54" xr:uid="{0D0C5208-F2CA-4803-8F8A-7D449FD62499}"/>
    <cellStyle name="Normál 5 3 4" xfId="58" xr:uid="{DF674A15-0464-47D4-A2A5-EC1DA8DECB0F}"/>
    <cellStyle name="Normál 5 3 4 2" xfId="64" xr:uid="{29F61C0A-15AB-4CEE-AFEC-1BE4C67A9D7B}"/>
    <cellStyle name="Normál 5 4" xfId="61" xr:uid="{C2781686-4A60-4B9F-BDDC-9CD22521660F}"/>
    <cellStyle name="Normál 5 4 2" xfId="73" xr:uid="{D7DCFF9F-CA4E-4138-90C9-E2868979A67E}"/>
    <cellStyle name="Normál 5 4 2 2" xfId="75" xr:uid="{C274A79F-4AFD-49AF-A888-A10F022E2C24}"/>
    <cellStyle name="Normál 5 4 2 2 2" xfId="77" xr:uid="{287E18AA-BC97-4546-A7F0-B267A3D25CBC}"/>
    <cellStyle name="Normál 5 4 2 2 3" xfId="88" xr:uid="{5D4031E8-B5AE-4870-9DCD-C9EB06527F66}"/>
    <cellStyle name="Normál 5 4 2 2 3 2" xfId="93" xr:uid="{DCB8E843-A404-4F1C-B79E-04937A565F3F}"/>
    <cellStyle name="Normál 5 4 3" xfId="79" xr:uid="{9238AEF6-6A13-4B2D-A5AD-9E7147C833A1}"/>
    <cellStyle name="Normál 5 4 3 2" xfId="89" xr:uid="{D5CACFC3-793E-4F98-ADFC-A2197E62C73A}"/>
    <cellStyle name="Normál 5 4 3 3" xfId="94" xr:uid="{BA3FB2DE-1134-4F8C-B12E-529E0F05C90F}"/>
    <cellStyle name="Normál 5 4 4" xfId="84" xr:uid="{0D86DE42-C2C3-4C5B-83C9-D4D9B475078D}"/>
    <cellStyle name="Normál 5 5" xfId="67" xr:uid="{5C5D50A9-EE02-4788-8638-E999EC307FE2}"/>
    <cellStyle name="Normál 5 6" xfId="68" xr:uid="{460A428F-5C54-42B1-94C5-5502E78AC008}"/>
    <cellStyle name="Normál 5 7" xfId="83" xr:uid="{7CE0FC5E-F4F8-48F6-BD1A-A244FE989A85}"/>
    <cellStyle name="Normál 5 8" xfId="86" xr:uid="{888034C1-645C-4313-B987-981E7A3CD84F}"/>
    <cellStyle name="Normál 5 9" xfId="91" xr:uid="{27DA0EBF-1A58-467B-B1DF-F92E88C54FD8}"/>
    <cellStyle name="Normál 6" xfId="25" xr:uid="{00000000-0005-0000-0000-000022000000}"/>
    <cellStyle name="Normál 6 2" xfId="26" xr:uid="{00000000-0005-0000-0000-000023000000}"/>
    <cellStyle name="Normál 7" xfId="24" xr:uid="{00000000-0005-0000-0000-000024000000}"/>
    <cellStyle name="Normál 8" xfId="28" xr:uid="{00000000-0005-0000-0000-000025000000}"/>
    <cellStyle name="Normál 9" xfId="32" xr:uid="{00000000-0005-0000-0000-000026000000}"/>
    <cellStyle name="Normál_2006. július felülv." xfId="97" xr:uid="{A78954A0-698D-4C66-B6EF-ACD80A3B1420}"/>
    <cellStyle name="Normál_2007.költségv.táblák 2" xfId="16" xr:uid="{00000000-0005-0000-0000-000028000000}"/>
    <cellStyle name="Normál_2007.költségv.táblák 3" xfId="17" xr:uid="{00000000-0005-0000-0000-000029000000}"/>
    <cellStyle name="Normál_2007.költségv.táblák 3 2" xfId="81" xr:uid="{1009773C-604B-4A1D-A3C7-FF26EFBF771C}"/>
    <cellStyle name="Normál_2-1, 2-2 melléklet 2006" xfId="18" xr:uid="{00000000-0005-0000-0000-00002B000000}"/>
    <cellStyle name="Normál_6.MELL.szoc.tábla" xfId="19" xr:uid="{00000000-0005-0000-0000-00002C000000}"/>
    <cellStyle name="Normál_97ûrlap" xfId="90" xr:uid="{D084FC46-DD85-41EC-9502-53DE3477DD86}"/>
    <cellStyle name="Normál_Intézményi kiadás 2008" xfId="96" xr:uid="{24F0353F-83C8-48FE-AF26-66093B689779}"/>
  </cellStyles>
  <dxfs count="0"/>
  <tableStyles count="0" defaultTableStyle="TableStyleMedium2" defaultPivotStyle="PivotStyleLight16"/>
  <colors>
    <mruColors>
      <color rgb="FFFFCCFF"/>
      <color rgb="FFFF99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Hivatali%20z&#225;rsz&#225;mad&#225;s\2018%20z&#225;rsz&#225;mad&#225;s\2019%20k&#246;lts&#233;gv%20t&#225;bl&#225;k%20m&#225;sol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 mell"/>
      <sheetName val="12 mell"/>
      <sheetName val="13. mell"/>
      <sheetName val="14 mell"/>
    </sheetNames>
    <sheetDataSet>
      <sheetData sheetId="0">
        <row r="66">
          <cell r="C66">
            <v>0</v>
          </cell>
        </row>
      </sheetData>
      <sheetData sheetId="1" refreshError="1"/>
      <sheetData sheetId="2">
        <row r="44">
          <cell r="D44">
            <v>13401715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B3151-4AED-4FC3-9CCE-9615F706303E}">
  <dimension ref="A1:K59"/>
  <sheetViews>
    <sheetView workbookViewId="0">
      <selection activeCell="E1" sqref="E1"/>
    </sheetView>
  </sheetViews>
  <sheetFormatPr defaultColWidth="9.109375" defaultRowHeight="14.4" x14ac:dyDescent="0.3"/>
  <cols>
    <col min="1" max="1" width="48.44140625" style="216" customWidth="1"/>
    <col min="2" max="2" width="11.6640625" style="216" customWidth="1"/>
    <col min="3" max="3" width="8.88671875" style="216" customWidth="1"/>
    <col min="4" max="4" width="14.44140625" style="216" customWidth="1"/>
    <col min="5" max="5" width="13" style="216" customWidth="1"/>
    <col min="6" max="7" width="12.44140625" style="216" customWidth="1"/>
    <col min="8" max="8" width="14.44140625" style="216" customWidth="1"/>
    <col min="9" max="9" width="13" style="216" customWidth="1"/>
    <col min="10" max="10" width="15.44140625" style="216" customWidth="1"/>
    <col min="11" max="11" width="14.5546875" style="216" customWidth="1"/>
    <col min="12" max="16384" width="9.109375" style="216"/>
  </cols>
  <sheetData>
    <row r="1" spans="1:11" ht="18" x14ac:dyDescent="0.35">
      <c r="A1" s="215" t="s">
        <v>0</v>
      </c>
      <c r="E1" s="167" t="s">
        <v>459</v>
      </c>
      <c r="I1" s="167"/>
    </row>
    <row r="2" spans="1:11" ht="18" x14ac:dyDescent="0.35">
      <c r="A2" s="215" t="s">
        <v>334</v>
      </c>
      <c r="E2" s="167" t="s">
        <v>445</v>
      </c>
      <c r="I2" s="167"/>
    </row>
    <row r="3" spans="1:11" ht="22.8" thickBot="1" x14ac:dyDescent="0.5">
      <c r="A3" s="215"/>
      <c r="D3" s="218">
        <v>2018</v>
      </c>
      <c r="H3" s="218">
        <v>2019</v>
      </c>
    </row>
    <row r="4" spans="1:11" ht="18" x14ac:dyDescent="0.35">
      <c r="A4" s="215"/>
      <c r="B4" s="219" t="s">
        <v>335</v>
      </c>
      <c r="C4" s="220"/>
      <c r="D4" s="220"/>
      <c r="E4" s="221">
        <v>9437151820</v>
      </c>
      <c r="F4" s="220"/>
      <c r="G4" s="219" t="s">
        <v>335</v>
      </c>
      <c r="H4" s="220"/>
      <c r="I4" s="220"/>
      <c r="J4" s="221">
        <v>9578698183</v>
      </c>
      <c r="K4" s="220"/>
    </row>
    <row r="5" spans="1:11" ht="18" x14ac:dyDescent="0.35">
      <c r="A5" s="215"/>
      <c r="B5" s="222" t="s">
        <v>336</v>
      </c>
      <c r="C5" s="223" t="s">
        <v>337</v>
      </c>
      <c r="D5" s="224"/>
      <c r="E5" s="225">
        <f>E4*0.0055</f>
        <v>51904335.009999998</v>
      </c>
      <c r="F5" s="224"/>
      <c r="G5" s="222" t="s">
        <v>336</v>
      </c>
      <c r="H5" s="223" t="s">
        <v>337</v>
      </c>
      <c r="I5" s="224"/>
      <c r="J5" s="225">
        <f>J4*0.0055</f>
        <v>52682840.006499998</v>
      </c>
      <c r="K5" s="224"/>
    </row>
    <row r="6" spans="1:11" ht="18.600000000000001" thickBot="1" x14ac:dyDescent="0.4">
      <c r="A6" s="226" t="s">
        <v>180</v>
      </c>
      <c r="B6" s="227"/>
      <c r="C6" s="228">
        <f>E6/E5</f>
        <v>0.7499999950389501</v>
      </c>
      <c r="D6" s="229"/>
      <c r="E6" s="230">
        <v>38928251</v>
      </c>
      <c r="F6" s="231"/>
      <c r="G6" s="227"/>
      <c r="H6" s="228">
        <f>J6/J5</f>
        <v>0.52116317185277861</v>
      </c>
      <c r="I6" s="229"/>
      <c r="J6" s="230">
        <v>27456356</v>
      </c>
      <c r="K6" s="231"/>
    </row>
    <row r="7" spans="1:11" ht="18" x14ac:dyDescent="0.35">
      <c r="A7" s="232"/>
      <c r="B7" s="233" t="s">
        <v>338</v>
      </c>
      <c r="C7" s="234"/>
      <c r="D7" s="233"/>
      <c r="E7" s="235">
        <f>E4*0.014/C8</f>
        <v>22156.653610598692</v>
      </c>
      <c r="F7" s="236"/>
      <c r="G7" s="237" t="s">
        <v>338</v>
      </c>
      <c r="H7" s="238"/>
      <c r="I7" s="237"/>
      <c r="J7" s="235">
        <f>J4*0.014/H8</f>
        <v>22455.08616242465</v>
      </c>
      <c r="K7" s="239"/>
    </row>
    <row r="8" spans="1:11" ht="15.6" x14ac:dyDescent="0.3">
      <c r="A8" s="240"/>
      <c r="B8" s="241"/>
      <c r="C8" s="242">
        <v>5963</v>
      </c>
      <c r="D8" s="233" t="s">
        <v>339</v>
      </c>
      <c r="E8" s="243" t="s">
        <v>340</v>
      </c>
      <c r="F8" s="244" t="s">
        <v>341</v>
      </c>
      <c r="G8" s="245"/>
      <c r="H8" s="246">
        <v>5972</v>
      </c>
      <c r="I8" s="247" t="s">
        <v>339</v>
      </c>
      <c r="J8" s="248" t="s">
        <v>340</v>
      </c>
      <c r="K8" s="244" t="s">
        <v>342</v>
      </c>
    </row>
    <row r="9" spans="1:11" ht="29.4" thickBot="1" x14ac:dyDescent="0.35">
      <c r="A9" s="249"/>
      <c r="B9" s="250"/>
      <c r="C9" s="251"/>
      <c r="D9" s="252" t="s">
        <v>343</v>
      </c>
      <c r="G9" s="253"/>
      <c r="H9" s="252" t="s">
        <v>343</v>
      </c>
      <c r="K9" s="254" t="s">
        <v>344</v>
      </c>
    </row>
    <row r="10" spans="1:11" ht="15" thickBot="1" x14ac:dyDescent="0.35">
      <c r="A10" s="255" t="s">
        <v>345</v>
      </c>
      <c r="B10" s="256"/>
      <c r="C10" s="257"/>
      <c r="D10" s="258">
        <f>D11+D22+D32+D50+D55</f>
        <v>415033054.66666663</v>
      </c>
      <c r="E10" s="258">
        <f>E11+E22+E32+E50+E55</f>
        <v>-59421251</v>
      </c>
      <c r="F10" s="258">
        <f>F11+F22+F32+F50+F55</f>
        <v>355611803.66666663</v>
      </c>
      <c r="G10" s="256"/>
      <c r="H10" s="257"/>
      <c r="I10" s="258">
        <f>I11+I22+I32+I50+I55+I58</f>
        <v>439237009</v>
      </c>
      <c r="J10" s="258">
        <f>J11+J22+J32+J50+J55+J58</f>
        <v>-27456356</v>
      </c>
      <c r="K10" s="259">
        <f>K11+K22+K32+K50+K55+K58</f>
        <v>411780653</v>
      </c>
    </row>
    <row r="11" spans="1:11" ht="15" thickBot="1" x14ac:dyDescent="0.35">
      <c r="A11" s="260" t="s">
        <v>346</v>
      </c>
      <c r="B11" s="256"/>
      <c r="C11" s="257"/>
      <c r="D11" s="258">
        <f t="shared" ref="D11:F11" si="0">SUM(D12:D21)</f>
        <v>147447989</v>
      </c>
      <c r="E11" s="258">
        <f t="shared" si="0"/>
        <v>-38928251</v>
      </c>
      <c r="F11" s="261">
        <f t="shared" si="0"/>
        <v>108519738</v>
      </c>
      <c r="G11" s="256"/>
      <c r="H11" s="257"/>
      <c r="I11" s="258">
        <f t="shared" ref="I11:K11" si="1">SUM(I12:I21)</f>
        <v>152316157</v>
      </c>
      <c r="J11" s="258">
        <f t="shared" si="1"/>
        <v>-27456356</v>
      </c>
      <c r="K11" s="262">
        <f t="shared" si="1"/>
        <v>124859801.00000001</v>
      </c>
    </row>
    <row r="12" spans="1:11" x14ac:dyDescent="0.3">
      <c r="A12" s="263" t="s">
        <v>347</v>
      </c>
      <c r="B12" s="264">
        <v>4580000</v>
      </c>
      <c r="C12" s="265">
        <v>22.14</v>
      </c>
      <c r="D12" s="266">
        <f>B12*C12</f>
        <v>101401200</v>
      </c>
      <c r="E12" s="267"/>
      <c r="F12" s="268">
        <f t="shared" ref="F12:F21" si="2">D12+E12</f>
        <v>101401200</v>
      </c>
      <c r="G12" s="264">
        <v>4580000</v>
      </c>
      <c r="H12" s="265">
        <v>22.17</v>
      </c>
      <c r="I12" s="266">
        <f>G12*H12</f>
        <v>101538600.00000001</v>
      </c>
      <c r="J12" s="267"/>
      <c r="K12" s="269">
        <f t="shared" ref="K12:K21" si="3">I12+J12</f>
        <v>101538600.00000001</v>
      </c>
    </row>
    <row r="13" spans="1:11" x14ac:dyDescent="0.3">
      <c r="A13" s="270" t="s">
        <v>348</v>
      </c>
      <c r="B13" s="264">
        <v>22300</v>
      </c>
      <c r="C13" s="271">
        <v>402</v>
      </c>
      <c r="D13" s="272">
        <v>8984670</v>
      </c>
      <c r="E13" s="273">
        <f>-D13</f>
        <v>-8984670</v>
      </c>
      <c r="F13" s="268">
        <f t="shared" si="2"/>
        <v>0</v>
      </c>
      <c r="G13" s="264">
        <v>22300</v>
      </c>
      <c r="H13" s="271">
        <v>402</v>
      </c>
      <c r="I13" s="272">
        <v>8984670</v>
      </c>
      <c r="J13" s="273">
        <f>-I13</f>
        <v>-8984670</v>
      </c>
      <c r="K13" s="269">
        <f t="shared" si="3"/>
        <v>0</v>
      </c>
    </row>
    <row r="14" spans="1:11" x14ac:dyDescent="0.3">
      <c r="A14" s="270" t="s">
        <v>349</v>
      </c>
      <c r="B14" s="264">
        <v>320000</v>
      </c>
      <c r="C14" s="274">
        <v>46.5</v>
      </c>
      <c r="D14" s="272">
        <v>9888000</v>
      </c>
      <c r="E14" s="273">
        <f>-D14</f>
        <v>-9888000</v>
      </c>
      <c r="F14" s="268">
        <f t="shared" si="2"/>
        <v>0</v>
      </c>
      <c r="G14" s="264">
        <v>320000</v>
      </c>
      <c r="H14" s="274">
        <v>46.5</v>
      </c>
      <c r="I14" s="272">
        <v>9888000</v>
      </c>
      <c r="J14" s="273">
        <v>-2140736</v>
      </c>
      <c r="K14" s="269">
        <f t="shared" si="3"/>
        <v>7747264</v>
      </c>
    </row>
    <row r="15" spans="1:11" x14ac:dyDescent="0.3">
      <c r="A15" s="270" t="s">
        <v>350</v>
      </c>
      <c r="B15" s="264">
        <v>69</v>
      </c>
      <c r="C15" s="271">
        <v>53051</v>
      </c>
      <c r="D15" s="275">
        <f>B15*C15</f>
        <v>3660519</v>
      </c>
      <c r="E15" s="273">
        <f>-D15</f>
        <v>-3660519</v>
      </c>
      <c r="F15" s="268">
        <f t="shared" si="2"/>
        <v>0</v>
      </c>
      <c r="G15" s="264">
        <v>69</v>
      </c>
      <c r="H15" s="271">
        <v>53051</v>
      </c>
      <c r="I15" s="275">
        <f>G15*H15</f>
        <v>3660519</v>
      </c>
      <c r="J15" s="273"/>
      <c r="K15" s="269">
        <f t="shared" si="3"/>
        <v>3660519</v>
      </c>
    </row>
    <row r="16" spans="1:11" x14ac:dyDescent="0.3">
      <c r="A16" s="270" t="s">
        <v>351</v>
      </c>
      <c r="B16" s="276">
        <v>227000</v>
      </c>
      <c r="C16" s="274">
        <v>24</v>
      </c>
      <c r="D16" s="275">
        <f>B16*C16</f>
        <v>5448000</v>
      </c>
      <c r="E16" s="273">
        <v>-85862</v>
      </c>
      <c r="F16" s="268">
        <f t="shared" si="2"/>
        <v>5362138</v>
      </c>
      <c r="G16" s="276">
        <v>227000</v>
      </c>
      <c r="H16" s="274">
        <v>31.62</v>
      </c>
      <c r="I16" s="275">
        <f>G16*H16</f>
        <v>7177740</v>
      </c>
      <c r="J16" s="273"/>
      <c r="K16" s="269">
        <f t="shared" si="3"/>
        <v>7177740</v>
      </c>
    </row>
    <row r="17" spans="1:11" x14ac:dyDescent="0.3">
      <c r="A17" s="277" t="s">
        <v>352</v>
      </c>
      <c r="B17" s="264">
        <v>2700</v>
      </c>
      <c r="C17" s="278">
        <v>5963</v>
      </c>
      <c r="D17" s="279">
        <f>B17*C17</f>
        <v>16100100</v>
      </c>
      <c r="E17" s="273">
        <f>-D17</f>
        <v>-16100100</v>
      </c>
      <c r="F17" s="268">
        <f t="shared" si="2"/>
        <v>0</v>
      </c>
      <c r="G17" s="264">
        <v>2700</v>
      </c>
      <c r="H17" s="278">
        <v>5972</v>
      </c>
      <c r="I17" s="279">
        <f>G17*H17</f>
        <v>16124400</v>
      </c>
      <c r="J17" s="273">
        <f>-I17</f>
        <v>-16124400</v>
      </c>
      <c r="K17" s="269">
        <f t="shared" si="3"/>
        <v>0</v>
      </c>
    </row>
    <row r="18" spans="1:11" x14ac:dyDescent="0.3">
      <c r="A18" s="280" t="s">
        <v>353</v>
      </c>
      <c r="B18" s="281">
        <v>2550</v>
      </c>
      <c r="C18" s="282">
        <v>82</v>
      </c>
      <c r="D18" s="283">
        <f>B18*C18</f>
        <v>209100</v>
      </c>
      <c r="E18" s="273">
        <f>-D18</f>
        <v>-209100</v>
      </c>
      <c r="F18" s="268">
        <f t="shared" si="2"/>
        <v>0</v>
      </c>
      <c r="G18" s="281">
        <v>2550</v>
      </c>
      <c r="H18" s="282">
        <v>81</v>
      </c>
      <c r="I18" s="283">
        <f>G18*H18</f>
        <v>206550</v>
      </c>
      <c r="J18" s="273">
        <f>-I18</f>
        <v>-206550</v>
      </c>
      <c r="K18" s="269">
        <f t="shared" si="3"/>
        <v>0</v>
      </c>
    </row>
    <row r="19" spans="1:11" ht="15" thickBot="1" x14ac:dyDescent="0.35">
      <c r="A19" s="280" t="s">
        <v>384</v>
      </c>
      <c r="B19" s="281"/>
      <c r="C19" s="282"/>
      <c r="D19" s="283"/>
      <c r="E19" s="267"/>
      <c r="F19" s="268">
        <f t="shared" si="2"/>
        <v>0</v>
      </c>
      <c r="G19" s="281"/>
      <c r="H19" s="282"/>
      <c r="I19" s="363">
        <v>172078</v>
      </c>
      <c r="J19" s="267"/>
      <c r="K19" s="269">
        <f t="shared" si="3"/>
        <v>172078</v>
      </c>
    </row>
    <row r="20" spans="1:11" x14ac:dyDescent="0.3">
      <c r="A20" s="280" t="s">
        <v>386</v>
      </c>
      <c r="B20" s="281"/>
      <c r="C20" s="282"/>
      <c r="D20" s="283"/>
      <c r="E20" s="267"/>
      <c r="F20" s="268"/>
      <c r="G20" s="281">
        <v>130000</v>
      </c>
      <c r="H20" s="282">
        <v>22.17</v>
      </c>
      <c r="I20" s="369">
        <v>2882000</v>
      </c>
      <c r="J20" s="267"/>
      <c r="K20" s="269">
        <f t="shared" si="3"/>
        <v>2882000</v>
      </c>
    </row>
    <row r="21" spans="1:11" ht="15" thickBot="1" x14ac:dyDescent="0.35">
      <c r="A21" s="284" t="s">
        <v>354</v>
      </c>
      <c r="B21" s="281"/>
      <c r="C21" s="282"/>
      <c r="D21" s="285">
        <v>1756400</v>
      </c>
      <c r="E21" s="267"/>
      <c r="F21" s="268">
        <f t="shared" si="2"/>
        <v>1756400</v>
      </c>
      <c r="G21" s="281"/>
      <c r="H21" s="282"/>
      <c r="I21" s="285">
        <v>1681600</v>
      </c>
      <c r="J21" s="267"/>
      <c r="K21" s="269">
        <f t="shared" si="3"/>
        <v>1681600</v>
      </c>
    </row>
    <row r="22" spans="1:11" ht="15" thickBot="1" x14ac:dyDescent="0.35">
      <c r="A22" s="260" t="s">
        <v>355</v>
      </c>
      <c r="B22" s="286"/>
      <c r="C22" s="287"/>
      <c r="D22" s="288">
        <f>SUM(D23:D31)</f>
        <v>142116066.66666666</v>
      </c>
      <c r="E22" s="288">
        <f>SUM(E23:E31)</f>
        <v>0</v>
      </c>
      <c r="F22" s="261">
        <f>SUM(F23:F31)</f>
        <v>142116066.66666666</v>
      </c>
      <c r="G22" s="286"/>
      <c r="H22" s="287"/>
      <c r="I22" s="288">
        <f>SUM(I23:I31)</f>
        <v>149070733</v>
      </c>
      <c r="J22" s="288">
        <f>SUM(J23:J31)</f>
        <v>0</v>
      </c>
      <c r="K22" s="289">
        <f>SUM(K23:K31)</f>
        <v>149070733</v>
      </c>
    </row>
    <row r="23" spans="1:11" x14ac:dyDescent="0.3">
      <c r="A23" s="290" t="s">
        <v>356</v>
      </c>
      <c r="B23" s="291">
        <v>4419000</v>
      </c>
      <c r="C23" s="292">
        <v>20.399999999999999</v>
      </c>
      <c r="D23" s="293">
        <f>B23*C23*8/12</f>
        <v>60098400</v>
      </c>
      <c r="F23" s="268">
        <f t="shared" ref="F23:F31" si="4">D23+E23</f>
        <v>60098400</v>
      </c>
      <c r="G23" s="291">
        <v>4371500</v>
      </c>
      <c r="H23" s="364">
        <v>20.6</v>
      </c>
      <c r="I23" s="365">
        <f>G23*H23*8/12</f>
        <v>60035266.666666664</v>
      </c>
      <c r="K23" s="269">
        <f t="shared" ref="K23:K31" si="5">I23+J23</f>
        <v>60035266.666666664</v>
      </c>
    </row>
    <row r="24" spans="1:11" x14ac:dyDescent="0.3">
      <c r="A24" s="295" t="s">
        <v>357</v>
      </c>
      <c r="B24" s="296">
        <v>2205000</v>
      </c>
      <c r="C24" s="297">
        <v>13</v>
      </c>
      <c r="D24" s="298">
        <f>B24*C24/12*8</f>
        <v>19110000</v>
      </c>
      <c r="F24" s="268">
        <f t="shared" si="4"/>
        <v>19110000</v>
      </c>
      <c r="G24" s="296">
        <v>2205000</v>
      </c>
      <c r="H24" s="294">
        <v>14</v>
      </c>
      <c r="I24" s="298">
        <f>G24*H24/12*8</f>
        <v>20580000</v>
      </c>
      <c r="K24" s="269">
        <f t="shared" si="5"/>
        <v>20580000</v>
      </c>
    </row>
    <row r="25" spans="1:11" x14ac:dyDescent="0.3">
      <c r="A25" s="290" t="s">
        <v>358</v>
      </c>
      <c r="B25" s="299">
        <v>4419000</v>
      </c>
      <c r="C25" s="297">
        <v>20.2</v>
      </c>
      <c r="D25" s="298">
        <f>B25*C25*4/12</f>
        <v>29754600</v>
      </c>
      <c r="F25" s="268">
        <f t="shared" si="4"/>
        <v>29754600</v>
      </c>
      <c r="G25" s="299">
        <v>4371500</v>
      </c>
      <c r="H25" s="294">
        <v>20.6</v>
      </c>
      <c r="I25" s="298">
        <f>G25*H25*4/12</f>
        <v>30017633.333333332</v>
      </c>
      <c r="K25" s="269">
        <f t="shared" si="5"/>
        <v>30017633.333333332</v>
      </c>
    </row>
    <row r="26" spans="1:11" x14ac:dyDescent="0.3">
      <c r="A26" s="295" t="s">
        <v>359</v>
      </c>
      <c r="B26" s="296">
        <v>2205000</v>
      </c>
      <c r="C26" s="297">
        <v>13</v>
      </c>
      <c r="D26" s="300">
        <f>B26*C26/12*4</f>
        <v>9555000</v>
      </c>
      <c r="F26" s="268">
        <f t="shared" si="4"/>
        <v>9555000</v>
      </c>
      <c r="G26" s="296">
        <v>2205000</v>
      </c>
      <c r="H26" s="294">
        <v>14</v>
      </c>
      <c r="I26" s="300">
        <f>G26*H26/12*4</f>
        <v>10290000</v>
      </c>
      <c r="K26" s="269">
        <f t="shared" si="5"/>
        <v>10290000</v>
      </c>
    </row>
    <row r="27" spans="1:11" x14ac:dyDescent="0.3">
      <c r="A27" s="295" t="s">
        <v>360</v>
      </c>
      <c r="B27" s="299">
        <v>81700</v>
      </c>
      <c r="C27" s="292">
        <v>219</v>
      </c>
      <c r="D27" s="298">
        <f>B27*C27*8/12</f>
        <v>11928200</v>
      </c>
      <c r="F27" s="268">
        <f t="shared" si="4"/>
        <v>11928200</v>
      </c>
      <c r="G27" s="299">
        <v>97400</v>
      </c>
      <c r="H27" s="294">
        <v>222</v>
      </c>
      <c r="I27" s="298">
        <f>G27*H27*8/12</f>
        <v>14415200</v>
      </c>
      <c r="K27" s="269">
        <f t="shared" si="5"/>
        <v>14415200</v>
      </c>
    </row>
    <row r="28" spans="1:11" x14ac:dyDescent="0.3">
      <c r="A28" s="295" t="s">
        <v>361</v>
      </c>
      <c r="B28" s="299">
        <v>81700</v>
      </c>
      <c r="C28" s="297">
        <v>218</v>
      </c>
      <c r="D28" s="301">
        <f>B28*C28*4/12</f>
        <v>5936866.666666667</v>
      </c>
      <c r="F28" s="268">
        <f t="shared" si="4"/>
        <v>5936866.666666667</v>
      </c>
      <c r="G28" s="299">
        <v>97400</v>
      </c>
      <c r="H28" s="294">
        <v>221</v>
      </c>
      <c r="I28" s="301">
        <v>7175133</v>
      </c>
      <c r="K28" s="269">
        <f t="shared" si="5"/>
        <v>7175133</v>
      </c>
    </row>
    <row r="29" spans="1:11" x14ac:dyDescent="0.3">
      <c r="A29" s="295" t="s">
        <v>362</v>
      </c>
      <c r="B29" s="296">
        <v>401000</v>
      </c>
      <c r="C29" s="274">
        <v>7</v>
      </c>
      <c r="D29" s="302">
        <f>B29*C29</f>
        <v>2807000</v>
      </c>
      <c r="F29" s="268">
        <f t="shared" si="4"/>
        <v>2807000</v>
      </c>
      <c r="G29" s="296">
        <v>396700</v>
      </c>
      <c r="H29" s="294">
        <v>6</v>
      </c>
      <c r="I29" s="302">
        <f>G29*H29</f>
        <v>2380200</v>
      </c>
      <c r="K29" s="269">
        <f t="shared" si="5"/>
        <v>2380200</v>
      </c>
    </row>
    <row r="30" spans="1:11" x14ac:dyDescent="0.3">
      <c r="A30" s="295" t="s">
        <v>363</v>
      </c>
      <c r="B30" s="296">
        <v>1463000</v>
      </c>
      <c r="C30" s="274">
        <v>2</v>
      </c>
      <c r="D30" s="302">
        <f>B30*C30</f>
        <v>2926000</v>
      </c>
      <c r="F30" s="268">
        <f t="shared" ref="F30" si="6">D30+E30</f>
        <v>2926000</v>
      </c>
      <c r="G30" s="296">
        <v>1447300</v>
      </c>
      <c r="H30" s="294">
        <v>1</v>
      </c>
      <c r="I30" s="302">
        <f>G30*H30</f>
        <v>1447300</v>
      </c>
      <c r="K30" s="269">
        <f t="shared" ref="K30" si="7">I30+J30</f>
        <v>1447300</v>
      </c>
    </row>
    <row r="31" spans="1:11" ht="15" thickBot="1" x14ac:dyDescent="0.35">
      <c r="A31" s="295" t="s">
        <v>385</v>
      </c>
      <c r="B31" s="296"/>
      <c r="C31" s="274"/>
      <c r="D31" s="302">
        <f>B31*C31</f>
        <v>0</v>
      </c>
      <c r="F31" s="268">
        <f t="shared" si="4"/>
        <v>0</v>
      </c>
      <c r="G31" s="296">
        <v>12300</v>
      </c>
      <c r="H31" s="294">
        <v>222</v>
      </c>
      <c r="I31" s="368">
        <v>2730000</v>
      </c>
      <c r="K31" s="269">
        <f t="shared" si="5"/>
        <v>2730000</v>
      </c>
    </row>
    <row r="32" spans="1:11" ht="15" thickBot="1" x14ac:dyDescent="0.35">
      <c r="A32" s="260" t="s">
        <v>364</v>
      </c>
      <c r="B32" s="303"/>
      <c r="C32" s="304"/>
      <c r="D32" s="305">
        <f>SUM(D34:D49)</f>
        <v>118253769</v>
      </c>
      <c r="E32" s="305">
        <f>SUM(E34:E49)</f>
        <v>-20493000</v>
      </c>
      <c r="F32" s="306">
        <f>SUM(F34:F49)</f>
        <v>97760769</v>
      </c>
      <c r="G32" s="303"/>
      <c r="H32" s="304"/>
      <c r="I32" s="305">
        <f>SUM(I34:I49)</f>
        <v>116860163</v>
      </c>
      <c r="J32" s="305">
        <f>SUM(J34:J49)</f>
        <v>0</v>
      </c>
      <c r="K32" s="307">
        <f>SUM(K34:K49)</f>
        <v>116860163</v>
      </c>
    </row>
    <row r="33" spans="1:11" x14ac:dyDescent="0.3">
      <c r="A33" s="308"/>
      <c r="B33" s="309"/>
      <c r="C33" s="278"/>
      <c r="D33" s="310"/>
      <c r="F33" s="311"/>
      <c r="G33" s="309"/>
      <c r="H33" s="278"/>
      <c r="I33" s="310"/>
      <c r="K33" s="312"/>
    </row>
    <row r="34" spans="1:11" x14ac:dyDescent="0.3">
      <c r="A34" s="313" t="s">
        <v>365</v>
      </c>
      <c r="B34" s="314">
        <v>1900000</v>
      </c>
      <c r="C34" s="315">
        <v>11.1</v>
      </c>
      <c r="D34" s="300">
        <f>B34*C34</f>
        <v>21090000</v>
      </c>
      <c r="F34" s="268">
        <f t="shared" ref="F34:F49" si="8">D34+E34</f>
        <v>21090000</v>
      </c>
      <c r="G34" s="314">
        <v>1900000</v>
      </c>
      <c r="H34" s="316">
        <v>11.18</v>
      </c>
      <c r="I34" s="300">
        <f>G34*H34</f>
        <v>21242000</v>
      </c>
      <c r="K34" s="269">
        <f t="shared" ref="K34:K49" si="9">I34+J34</f>
        <v>21242000</v>
      </c>
    </row>
    <row r="35" spans="1:11" x14ac:dyDescent="0.3">
      <c r="A35" s="313" t="s">
        <v>366</v>
      </c>
      <c r="B35" s="314"/>
      <c r="C35" s="278"/>
      <c r="D35" s="317">
        <v>34323860</v>
      </c>
      <c r="F35" s="268">
        <f t="shared" si="8"/>
        <v>34323860</v>
      </c>
      <c r="G35" s="314"/>
      <c r="H35" s="318"/>
      <c r="I35" s="319">
        <v>37497698</v>
      </c>
      <c r="K35" s="269">
        <f t="shared" si="9"/>
        <v>37497698</v>
      </c>
    </row>
    <row r="36" spans="1:11" x14ac:dyDescent="0.3">
      <c r="A36" s="313" t="s">
        <v>367</v>
      </c>
      <c r="B36" s="314">
        <v>513</v>
      </c>
      <c r="C36" s="320">
        <v>5637</v>
      </c>
      <c r="D36" s="300">
        <f>B36*C36</f>
        <v>2891781</v>
      </c>
      <c r="F36" s="268">
        <f t="shared" si="8"/>
        <v>2891781</v>
      </c>
      <c r="G36" s="314">
        <v>513</v>
      </c>
      <c r="H36" s="367">
        <v>6384</v>
      </c>
      <c r="I36" s="366">
        <f>G36*H36</f>
        <v>3274992</v>
      </c>
      <c r="K36" s="269">
        <f t="shared" si="9"/>
        <v>3274992</v>
      </c>
    </row>
    <row r="37" spans="1:11" x14ac:dyDescent="0.3">
      <c r="A37" s="322" t="s">
        <v>368</v>
      </c>
      <c r="B37" s="314"/>
      <c r="C37" s="323"/>
      <c r="D37" s="300">
        <f>F37*2</f>
        <v>40986000</v>
      </c>
      <c r="E37" s="324">
        <v>-20493000</v>
      </c>
      <c r="F37" s="268">
        <v>20493000</v>
      </c>
      <c r="G37" s="314"/>
      <c r="H37" s="321"/>
      <c r="I37" s="300">
        <v>28785793</v>
      </c>
      <c r="J37" s="324"/>
      <c r="K37" s="269">
        <f t="shared" si="9"/>
        <v>28785793</v>
      </c>
    </row>
    <row r="38" spans="1:11" x14ac:dyDescent="0.3">
      <c r="A38" s="313" t="s">
        <v>369</v>
      </c>
      <c r="B38" s="314">
        <v>2993000</v>
      </c>
      <c r="C38" s="325">
        <v>3</v>
      </c>
      <c r="D38" s="298">
        <f>B38*C38</f>
        <v>8979000</v>
      </c>
      <c r="F38" s="268">
        <f t="shared" si="8"/>
        <v>8979000</v>
      </c>
      <c r="G38" s="314">
        <v>2993000</v>
      </c>
      <c r="H38" s="318">
        <v>3</v>
      </c>
      <c r="I38" s="298">
        <f>G38*H38</f>
        <v>8979000</v>
      </c>
      <c r="K38" s="269">
        <f t="shared" si="9"/>
        <v>8979000</v>
      </c>
    </row>
    <row r="39" spans="1:11" x14ac:dyDescent="0.3">
      <c r="A39" s="313" t="s">
        <v>370</v>
      </c>
      <c r="B39" s="314"/>
      <c r="C39" s="326"/>
      <c r="D39" s="298">
        <v>1770000</v>
      </c>
      <c r="F39" s="268">
        <f t="shared" si="8"/>
        <v>1770000</v>
      </c>
      <c r="G39" s="314"/>
      <c r="H39" s="318"/>
      <c r="I39" s="366">
        <v>1611000</v>
      </c>
      <c r="K39" s="269">
        <f t="shared" si="9"/>
        <v>1611000</v>
      </c>
    </row>
    <row r="40" spans="1:11" x14ac:dyDescent="0.3">
      <c r="A40" s="313" t="s">
        <v>371</v>
      </c>
      <c r="B40" s="314">
        <v>3400000</v>
      </c>
      <c r="C40" s="278"/>
      <c r="D40" s="300">
        <v>4420000</v>
      </c>
      <c r="F40" s="268">
        <f t="shared" si="8"/>
        <v>4420000</v>
      </c>
      <c r="G40" s="314">
        <v>3400000</v>
      </c>
      <c r="H40" s="318"/>
      <c r="I40" s="300">
        <v>4420000</v>
      </c>
      <c r="K40" s="269">
        <f t="shared" si="9"/>
        <v>4420000</v>
      </c>
    </row>
    <row r="41" spans="1:11" x14ac:dyDescent="0.3">
      <c r="A41" s="313" t="s">
        <v>372</v>
      </c>
      <c r="B41" s="314">
        <v>60896</v>
      </c>
      <c r="C41" s="278">
        <v>18</v>
      </c>
      <c r="D41" s="300">
        <f>B41*C41</f>
        <v>1096128</v>
      </c>
      <c r="F41" s="268">
        <f t="shared" si="8"/>
        <v>1096128</v>
      </c>
      <c r="G41" s="314">
        <v>60896</v>
      </c>
      <c r="H41" s="318">
        <v>20</v>
      </c>
      <c r="I41" s="300">
        <f>G41*H41</f>
        <v>1217920</v>
      </c>
      <c r="K41" s="269">
        <f t="shared" si="9"/>
        <v>1217920</v>
      </c>
    </row>
    <row r="42" spans="1:11" x14ac:dyDescent="0.3">
      <c r="A42" s="313" t="s">
        <v>373</v>
      </c>
      <c r="B42" s="327">
        <v>429000</v>
      </c>
      <c r="C42" s="325">
        <v>4</v>
      </c>
      <c r="D42" s="298">
        <f>B42*C42</f>
        <v>1716000</v>
      </c>
      <c r="F42" s="268">
        <f t="shared" si="8"/>
        <v>1716000</v>
      </c>
      <c r="G42" s="327">
        <v>429000</v>
      </c>
      <c r="H42" s="318">
        <v>5</v>
      </c>
      <c r="I42" s="298">
        <f>G42*H42</f>
        <v>2145000</v>
      </c>
      <c r="K42" s="269">
        <f t="shared" si="9"/>
        <v>2145000</v>
      </c>
    </row>
    <row r="43" spans="1:11" x14ac:dyDescent="0.3">
      <c r="A43" s="295" t="s">
        <v>374</v>
      </c>
      <c r="B43" s="328">
        <v>25000</v>
      </c>
      <c r="C43" s="325"/>
      <c r="D43" s="298">
        <f>B43*C43</f>
        <v>0</v>
      </c>
      <c r="F43" s="268">
        <f t="shared" si="8"/>
        <v>0</v>
      </c>
      <c r="G43" s="328">
        <v>25000</v>
      </c>
      <c r="H43" s="318">
        <v>1</v>
      </c>
      <c r="I43" s="298">
        <f>G43*H43</f>
        <v>25000</v>
      </c>
      <c r="K43" s="269">
        <f t="shared" si="9"/>
        <v>25000</v>
      </c>
    </row>
    <row r="44" spans="1:11" x14ac:dyDescent="0.3">
      <c r="A44" s="295" t="s">
        <v>375</v>
      </c>
      <c r="B44" s="329">
        <v>163500</v>
      </c>
      <c r="C44" s="325">
        <v>6</v>
      </c>
      <c r="D44" s="298">
        <f>B44*C44</f>
        <v>981000</v>
      </c>
      <c r="F44" s="268">
        <f t="shared" si="8"/>
        <v>981000</v>
      </c>
      <c r="G44" s="329">
        <v>163500</v>
      </c>
      <c r="H44" s="318">
        <v>6</v>
      </c>
      <c r="I44" s="298">
        <f>G44*H44</f>
        <v>981000</v>
      </c>
      <c r="K44" s="269">
        <f t="shared" si="9"/>
        <v>981000</v>
      </c>
    </row>
    <row r="45" spans="1:11" x14ac:dyDescent="0.3">
      <c r="A45" s="295" t="s">
        <v>376</v>
      </c>
      <c r="B45" s="330"/>
      <c r="C45" s="278"/>
      <c r="D45" s="300"/>
      <c r="F45" s="268">
        <f t="shared" si="8"/>
        <v>0</v>
      </c>
      <c r="G45" s="328"/>
      <c r="H45" s="278"/>
      <c r="I45" s="366">
        <v>3001760</v>
      </c>
      <c r="K45" s="269">
        <f t="shared" si="9"/>
        <v>3001760</v>
      </c>
    </row>
    <row r="46" spans="1:11" x14ac:dyDescent="0.3">
      <c r="A46" s="295" t="s">
        <v>387</v>
      </c>
      <c r="B46" s="330"/>
      <c r="C46" s="278"/>
      <c r="D46" s="370"/>
      <c r="F46" s="268"/>
      <c r="G46" s="328">
        <v>200000</v>
      </c>
      <c r="H46" s="278">
        <v>11.18</v>
      </c>
      <c r="I46" s="366">
        <f>G46*H46</f>
        <v>2236000</v>
      </c>
      <c r="K46" s="269">
        <f t="shared" si="9"/>
        <v>2236000</v>
      </c>
    </row>
    <row r="47" spans="1:11" x14ac:dyDescent="0.3">
      <c r="A47" s="295" t="s">
        <v>388</v>
      </c>
      <c r="B47" s="330"/>
      <c r="C47" s="278"/>
      <c r="D47" s="370"/>
      <c r="F47" s="268"/>
      <c r="G47" s="328">
        <v>380000</v>
      </c>
      <c r="H47" s="371">
        <v>1.3</v>
      </c>
      <c r="I47" s="366">
        <f t="shared" ref="I47:I48" si="10">G47*H47</f>
        <v>494000</v>
      </c>
      <c r="K47" s="269">
        <f t="shared" si="9"/>
        <v>494000</v>
      </c>
    </row>
    <row r="48" spans="1:11" x14ac:dyDescent="0.3">
      <c r="A48" s="295" t="s">
        <v>389</v>
      </c>
      <c r="B48" s="330"/>
      <c r="C48" s="278"/>
      <c r="D48" s="370"/>
      <c r="F48" s="268"/>
      <c r="G48" s="328">
        <v>11000</v>
      </c>
      <c r="H48" s="278">
        <v>20</v>
      </c>
      <c r="I48" s="366">
        <f t="shared" si="10"/>
        <v>220000</v>
      </c>
      <c r="K48" s="269">
        <f t="shared" si="9"/>
        <v>220000</v>
      </c>
    </row>
    <row r="49" spans="1:11" ht="15" thickBot="1" x14ac:dyDescent="0.35">
      <c r="A49" s="295" t="s">
        <v>390</v>
      </c>
      <c r="B49" s="329"/>
      <c r="C49" s="278"/>
      <c r="D49" s="300"/>
      <c r="F49" s="268">
        <f t="shared" si="8"/>
        <v>0</v>
      </c>
      <c r="G49" s="329">
        <v>121500</v>
      </c>
      <c r="H49" s="278">
        <v>6</v>
      </c>
      <c r="I49" s="366">
        <f>G49*H49</f>
        <v>729000</v>
      </c>
      <c r="K49" s="269">
        <f t="shared" si="9"/>
        <v>729000</v>
      </c>
    </row>
    <row r="50" spans="1:11" x14ac:dyDescent="0.3">
      <c r="A50" s="331" t="s">
        <v>377</v>
      </c>
      <c r="B50" s="332"/>
      <c r="C50" s="333"/>
      <c r="D50" s="334">
        <f t="shared" ref="D50:F50" si="11">SUM(D51:D54)</f>
        <v>7215230</v>
      </c>
      <c r="E50" s="334">
        <f t="shared" si="11"/>
        <v>0</v>
      </c>
      <c r="F50" s="335">
        <f t="shared" si="11"/>
        <v>7215230</v>
      </c>
      <c r="G50" s="332"/>
      <c r="H50" s="333"/>
      <c r="I50" s="334">
        <f t="shared" ref="I50:K50" si="12">SUM(I51:I54)</f>
        <v>8353056</v>
      </c>
      <c r="J50" s="334">
        <f t="shared" si="12"/>
        <v>0</v>
      </c>
      <c r="K50" s="336">
        <f t="shared" si="12"/>
        <v>8353056</v>
      </c>
    </row>
    <row r="51" spans="1:11" x14ac:dyDescent="0.3">
      <c r="A51" s="337" t="s">
        <v>378</v>
      </c>
      <c r="B51" s="338">
        <v>1210</v>
      </c>
      <c r="C51" s="339">
        <v>5963</v>
      </c>
      <c r="D51" s="340">
        <f>B51*C51</f>
        <v>7215230</v>
      </c>
      <c r="E51" s="340"/>
      <c r="F51" s="341">
        <f>D51+E51</f>
        <v>7215230</v>
      </c>
      <c r="G51" s="338">
        <v>1210</v>
      </c>
      <c r="H51" s="339">
        <v>5972</v>
      </c>
      <c r="I51" s="340">
        <f>G51*H51</f>
        <v>7226120</v>
      </c>
      <c r="J51" s="340"/>
      <c r="K51" s="342">
        <f>I51+J51</f>
        <v>7226120</v>
      </c>
    </row>
    <row r="52" spans="1:11" x14ac:dyDescent="0.3">
      <c r="A52" s="337" t="s">
        <v>379</v>
      </c>
      <c r="B52" s="278"/>
      <c r="C52" s="343"/>
      <c r="D52" s="310"/>
      <c r="E52" s="310"/>
      <c r="F52" s="344"/>
      <c r="G52" s="278"/>
      <c r="H52" s="343"/>
      <c r="I52" s="310">
        <v>111000</v>
      </c>
      <c r="J52" s="310"/>
      <c r="K52" s="342">
        <f>I52+J52</f>
        <v>111000</v>
      </c>
    </row>
    <row r="53" spans="1:11" x14ac:dyDescent="0.3">
      <c r="A53" s="337" t="s">
        <v>391</v>
      </c>
      <c r="B53" s="278"/>
      <c r="C53" s="343"/>
      <c r="D53" s="310"/>
      <c r="E53" s="310"/>
      <c r="F53" s="344"/>
      <c r="G53" s="278">
        <v>41</v>
      </c>
      <c r="H53" s="343">
        <v>5972</v>
      </c>
      <c r="I53" s="366">
        <v>245000</v>
      </c>
      <c r="J53" s="310"/>
      <c r="K53" s="342">
        <f t="shared" ref="K53:K54" si="13">I53+J53</f>
        <v>245000</v>
      </c>
    </row>
    <row r="54" spans="1:11" ht="15" thickBot="1" x14ac:dyDescent="0.35">
      <c r="A54" s="345" t="s">
        <v>380</v>
      </c>
      <c r="B54" s="346"/>
      <c r="C54" s="347"/>
      <c r="D54" s="347"/>
      <c r="E54" s="347"/>
      <c r="F54" s="348">
        <f>D54+E54</f>
        <v>0</v>
      </c>
      <c r="G54" s="346"/>
      <c r="H54" s="347"/>
      <c r="I54" s="372">
        <v>770936</v>
      </c>
      <c r="J54" s="347"/>
      <c r="K54" s="342">
        <f t="shared" si="13"/>
        <v>770936</v>
      </c>
    </row>
    <row r="55" spans="1:11" ht="15" thickBot="1" x14ac:dyDescent="0.35">
      <c r="A55" s="350" t="s">
        <v>381</v>
      </c>
      <c r="B55" s="351"/>
      <c r="C55" s="352"/>
      <c r="D55" s="352">
        <f>SUM(D56:D58)</f>
        <v>0</v>
      </c>
      <c r="E55" s="352">
        <f>SUM(E56:E58)</f>
        <v>0</v>
      </c>
      <c r="F55" s="353">
        <f>SUM(F56:F58)</f>
        <v>0</v>
      </c>
      <c r="G55" s="351"/>
      <c r="H55" s="352"/>
      <c r="I55" s="373">
        <f>SUM(I56:I57)</f>
        <v>12636900</v>
      </c>
      <c r="J55" s="354">
        <f t="shared" ref="J55:K55" si="14">SUM(J56:J57)</f>
        <v>0</v>
      </c>
      <c r="K55" s="354">
        <f t="shared" si="14"/>
        <v>12636900</v>
      </c>
    </row>
    <row r="56" spans="1:11" x14ac:dyDescent="0.3">
      <c r="A56" s="355" t="s">
        <v>392</v>
      </c>
      <c r="B56" s="346"/>
      <c r="C56" s="347"/>
      <c r="D56" s="356"/>
      <c r="E56" s="356"/>
      <c r="F56" s="348">
        <f>D56+E56</f>
        <v>0</v>
      </c>
      <c r="G56" s="346"/>
      <c r="H56" s="347"/>
      <c r="I56" s="372">
        <v>12636900</v>
      </c>
      <c r="J56" s="347"/>
      <c r="K56" s="349">
        <f>I56+J56</f>
        <v>12636900</v>
      </c>
    </row>
    <row r="57" spans="1:11" ht="15" thickBot="1" x14ac:dyDescent="0.35">
      <c r="A57" s="355"/>
      <c r="B57" s="346"/>
      <c r="C57" s="347"/>
      <c r="D57" s="347"/>
      <c r="E57" s="347"/>
      <c r="F57" s="348"/>
      <c r="G57" s="346"/>
      <c r="H57" s="347"/>
      <c r="I57" s="347"/>
      <c r="J57" s="347"/>
      <c r="K57" s="349">
        <f>I57+J57</f>
        <v>0</v>
      </c>
    </row>
    <row r="58" spans="1:11" ht="15.6" thickTop="1" thickBot="1" x14ac:dyDescent="0.35">
      <c r="A58" s="357" t="s">
        <v>382</v>
      </c>
      <c r="B58" s="358"/>
      <c r="C58" s="358"/>
      <c r="D58" s="358"/>
      <c r="E58" s="358"/>
      <c r="F58" s="359"/>
      <c r="G58" s="358"/>
      <c r="H58" s="358"/>
      <c r="I58" s="358"/>
      <c r="J58" s="358"/>
      <c r="K58" s="349">
        <f>I58+J58</f>
        <v>0</v>
      </c>
    </row>
    <row r="59" spans="1:11" ht="16.2" thickTop="1" x14ac:dyDescent="0.3">
      <c r="A59" s="360" t="s">
        <v>383</v>
      </c>
      <c r="F59" s="361"/>
      <c r="K59" s="362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F04D8-6551-4328-B81D-32E456D2AC27}">
  <dimension ref="A1:H79"/>
  <sheetViews>
    <sheetView workbookViewId="0">
      <pane ySplit="6" topLeftCell="A64" activePane="bottomLeft" state="frozen"/>
      <selection pane="bottomLeft" activeCell="F1" sqref="F1"/>
    </sheetView>
  </sheetViews>
  <sheetFormatPr defaultRowHeight="13.2" x14ac:dyDescent="0.25"/>
  <cols>
    <col min="1" max="1" width="5.6640625" style="57" customWidth="1"/>
    <col min="2" max="2" width="50" style="57" customWidth="1"/>
    <col min="3" max="3" width="14.6640625" style="57" customWidth="1"/>
    <col min="4" max="8" width="12.6640625" style="57" customWidth="1"/>
    <col min="9" max="9" width="12.33203125" style="57" bestFit="1" customWidth="1"/>
    <col min="10" max="254" width="8.88671875" style="57"/>
    <col min="255" max="255" width="5.6640625" style="57" customWidth="1"/>
    <col min="256" max="256" width="50" style="57" customWidth="1"/>
    <col min="257" max="257" width="28.88671875" style="57" customWidth="1"/>
    <col min="258" max="510" width="8.88671875" style="57"/>
    <col min="511" max="511" width="5.6640625" style="57" customWidth="1"/>
    <col min="512" max="512" width="50" style="57" customWidth="1"/>
    <col min="513" max="513" width="28.88671875" style="57" customWidth="1"/>
    <col min="514" max="766" width="8.88671875" style="57"/>
    <col min="767" max="767" width="5.6640625" style="57" customWidth="1"/>
    <col min="768" max="768" width="50" style="57" customWidth="1"/>
    <col min="769" max="769" width="28.88671875" style="57" customWidth="1"/>
    <col min="770" max="1022" width="8.88671875" style="57"/>
    <col min="1023" max="1023" width="5.6640625" style="57" customWidth="1"/>
    <col min="1024" max="1024" width="50" style="57" customWidth="1"/>
    <col min="1025" max="1025" width="28.88671875" style="57" customWidth="1"/>
    <col min="1026" max="1278" width="8.88671875" style="57"/>
    <col min="1279" max="1279" width="5.6640625" style="57" customWidth="1"/>
    <col min="1280" max="1280" width="50" style="57" customWidth="1"/>
    <col min="1281" max="1281" width="28.88671875" style="57" customWidth="1"/>
    <col min="1282" max="1534" width="8.88671875" style="57"/>
    <col min="1535" max="1535" width="5.6640625" style="57" customWidth="1"/>
    <col min="1536" max="1536" width="50" style="57" customWidth="1"/>
    <col min="1537" max="1537" width="28.88671875" style="57" customWidth="1"/>
    <col min="1538" max="1790" width="8.88671875" style="57"/>
    <col min="1791" max="1791" width="5.6640625" style="57" customWidth="1"/>
    <col min="1792" max="1792" width="50" style="57" customWidth="1"/>
    <col min="1793" max="1793" width="28.88671875" style="57" customWidth="1"/>
    <col min="1794" max="2046" width="8.88671875" style="57"/>
    <col min="2047" max="2047" width="5.6640625" style="57" customWidth="1"/>
    <col min="2048" max="2048" width="50" style="57" customWidth="1"/>
    <col min="2049" max="2049" width="28.88671875" style="57" customWidth="1"/>
    <col min="2050" max="2302" width="8.88671875" style="57"/>
    <col min="2303" max="2303" width="5.6640625" style="57" customWidth="1"/>
    <col min="2304" max="2304" width="50" style="57" customWidth="1"/>
    <col min="2305" max="2305" width="28.88671875" style="57" customWidth="1"/>
    <col min="2306" max="2558" width="8.88671875" style="57"/>
    <col min="2559" max="2559" width="5.6640625" style="57" customWidth="1"/>
    <col min="2560" max="2560" width="50" style="57" customWidth="1"/>
    <col min="2561" max="2561" width="28.88671875" style="57" customWidth="1"/>
    <col min="2562" max="2814" width="8.88671875" style="57"/>
    <col min="2815" max="2815" width="5.6640625" style="57" customWidth="1"/>
    <col min="2816" max="2816" width="50" style="57" customWidth="1"/>
    <col min="2817" max="2817" width="28.88671875" style="57" customWidth="1"/>
    <col min="2818" max="3070" width="8.88671875" style="57"/>
    <col min="3071" max="3071" width="5.6640625" style="57" customWidth="1"/>
    <col min="3072" max="3072" width="50" style="57" customWidth="1"/>
    <col min="3073" max="3073" width="28.88671875" style="57" customWidth="1"/>
    <col min="3074" max="3326" width="8.88671875" style="57"/>
    <col min="3327" max="3327" width="5.6640625" style="57" customWidth="1"/>
    <col min="3328" max="3328" width="50" style="57" customWidth="1"/>
    <col min="3329" max="3329" width="28.88671875" style="57" customWidth="1"/>
    <col min="3330" max="3582" width="8.88671875" style="57"/>
    <col min="3583" max="3583" width="5.6640625" style="57" customWidth="1"/>
    <col min="3584" max="3584" width="50" style="57" customWidth="1"/>
    <col min="3585" max="3585" width="28.88671875" style="57" customWidth="1"/>
    <col min="3586" max="3838" width="8.88671875" style="57"/>
    <col min="3839" max="3839" width="5.6640625" style="57" customWidth="1"/>
    <col min="3840" max="3840" width="50" style="57" customWidth="1"/>
    <col min="3841" max="3841" width="28.88671875" style="57" customWidth="1"/>
    <col min="3842" max="4094" width="8.88671875" style="57"/>
    <col min="4095" max="4095" width="5.6640625" style="57" customWidth="1"/>
    <col min="4096" max="4096" width="50" style="57" customWidth="1"/>
    <col min="4097" max="4097" width="28.88671875" style="57" customWidth="1"/>
    <col min="4098" max="4350" width="8.88671875" style="57"/>
    <col min="4351" max="4351" width="5.6640625" style="57" customWidth="1"/>
    <col min="4352" max="4352" width="50" style="57" customWidth="1"/>
    <col min="4353" max="4353" width="28.88671875" style="57" customWidth="1"/>
    <col min="4354" max="4606" width="8.88671875" style="57"/>
    <col min="4607" max="4607" width="5.6640625" style="57" customWidth="1"/>
    <col min="4608" max="4608" width="50" style="57" customWidth="1"/>
    <col min="4609" max="4609" width="28.88671875" style="57" customWidth="1"/>
    <col min="4610" max="4862" width="8.88671875" style="57"/>
    <col min="4863" max="4863" width="5.6640625" style="57" customWidth="1"/>
    <col min="4864" max="4864" width="50" style="57" customWidth="1"/>
    <col min="4865" max="4865" width="28.88671875" style="57" customWidth="1"/>
    <col min="4866" max="5118" width="8.88671875" style="57"/>
    <col min="5119" max="5119" width="5.6640625" style="57" customWidth="1"/>
    <col min="5120" max="5120" width="50" style="57" customWidth="1"/>
    <col min="5121" max="5121" width="28.88671875" style="57" customWidth="1"/>
    <col min="5122" max="5374" width="8.88671875" style="57"/>
    <col min="5375" max="5375" width="5.6640625" style="57" customWidth="1"/>
    <col min="5376" max="5376" width="50" style="57" customWidth="1"/>
    <col min="5377" max="5377" width="28.88671875" style="57" customWidth="1"/>
    <col min="5378" max="5630" width="8.88671875" style="57"/>
    <col min="5631" max="5631" width="5.6640625" style="57" customWidth="1"/>
    <col min="5632" max="5632" width="50" style="57" customWidth="1"/>
    <col min="5633" max="5633" width="28.88671875" style="57" customWidth="1"/>
    <col min="5634" max="5886" width="8.88671875" style="57"/>
    <col min="5887" max="5887" width="5.6640625" style="57" customWidth="1"/>
    <col min="5888" max="5888" width="50" style="57" customWidth="1"/>
    <col min="5889" max="5889" width="28.88671875" style="57" customWidth="1"/>
    <col min="5890" max="6142" width="8.88671875" style="57"/>
    <col min="6143" max="6143" width="5.6640625" style="57" customWidth="1"/>
    <col min="6144" max="6144" width="50" style="57" customWidth="1"/>
    <col min="6145" max="6145" width="28.88671875" style="57" customWidth="1"/>
    <col min="6146" max="6398" width="8.88671875" style="57"/>
    <col min="6399" max="6399" width="5.6640625" style="57" customWidth="1"/>
    <col min="6400" max="6400" width="50" style="57" customWidth="1"/>
    <col min="6401" max="6401" width="28.88671875" style="57" customWidth="1"/>
    <col min="6402" max="6654" width="8.88671875" style="57"/>
    <col min="6655" max="6655" width="5.6640625" style="57" customWidth="1"/>
    <col min="6656" max="6656" width="50" style="57" customWidth="1"/>
    <col min="6657" max="6657" width="28.88671875" style="57" customWidth="1"/>
    <col min="6658" max="6910" width="8.88671875" style="57"/>
    <col min="6911" max="6911" width="5.6640625" style="57" customWidth="1"/>
    <col min="6912" max="6912" width="50" style="57" customWidth="1"/>
    <col min="6913" max="6913" width="28.88671875" style="57" customWidth="1"/>
    <col min="6914" max="7166" width="8.88671875" style="57"/>
    <col min="7167" max="7167" width="5.6640625" style="57" customWidth="1"/>
    <col min="7168" max="7168" width="50" style="57" customWidth="1"/>
    <col min="7169" max="7169" width="28.88671875" style="57" customWidth="1"/>
    <col min="7170" max="7422" width="8.88671875" style="57"/>
    <col min="7423" max="7423" width="5.6640625" style="57" customWidth="1"/>
    <col min="7424" max="7424" width="50" style="57" customWidth="1"/>
    <col min="7425" max="7425" width="28.88671875" style="57" customWidth="1"/>
    <col min="7426" max="7678" width="8.88671875" style="57"/>
    <col min="7679" max="7679" width="5.6640625" style="57" customWidth="1"/>
    <col min="7680" max="7680" width="50" style="57" customWidth="1"/>
    <col min="7681" max="7681" width="28.88671875" style="57" customWidth="1"/>
    <col min="7682" max="7934" width="8.88671875" style="57"/>
    <col min="7935" max="7935" width="5.6640625" style="57" customWidth="1"/>
    <col min="7936" max="7936" width="50" style="57" customWidth="1"/>
    <col min="7937" max="7937" width="28.88671875" style="57" customWidth="1"/>
    <col min="7938" max="8190" width="8.88671875" style="57"/>
    <col min="8191" max="8191" width="5.6640625" style="57" customWidth="1"/>
    <col min="8192" max="8192" width="50" style="57" customWidth="1"/>
    <col min="8193" max="8193" width="28.88671875" style="57" customWidth="1"/>
    <col min="8194" max="8446" width="8.88671875" style="57"/>
    <col min="8447" max="8447" width="5.6640625" style="57" customWidth="1"/>
    <col min="8448" max="8448" width="50" style="57" customWidth="1"/>
    <col min="8449" max="8449" width="28.88671875" style="57" customWidth="1"/>
    <col min="8450" max="8702" width="8.88671875" style="57"/>
    <col min="8703" max="8703" width="5.6640625" style="57" customWidth="1"/>
    <col min="8704" max="8704" width="50" style="57" customWidth="1"/>
    <col min="8705" max="8705" width="28.88671875" style="57" customWidth="1"/>
    <col min="8706" max="8958" width="8.88671875" style="57"/>
    <col min="8959" max="8959" width="5.6640625" style="57" customWidth="1"/>
    <col min="8960" max="8960" width="50" style="57" customWidth="1"/>
    <col min="8961" max="8961" width="28.88671875" style="57" customWidth="1"/>
    <col min="8962" max="9214" width="8.88671875" style="57"/>
    <col min="9215" max="9215" width="5.6640625" style="57" customWidth="1"/>
    <col min="9216" max="9216" width="50" style="57" customWidth="1"/>
    <col min="9217" max="9217" width="28.88671875" style="57" customWidth="1"/>
    <col min="9218" max="9470" width="8.88671875" style="57"/>
    <col min="9471" max="9471" width="5.6640625" style="57" customWidth="1"/>
    <col min="9472" max="9472" width="50" style="57" customWidth="1"/>
    <col min="9473" max="9473" width="28.88671875" style="57" customWidth="1"/>
    <col min="9474" max="9726" width="8.88671875" style="57"/>
    <col min="9727" max="9727" width="5.6640625" style="57" customWidth="1"/>
    <col min="9728" max="9728" width="50" style="57" customWidth="1"/>
    <col min="9729" max="9729" width="28.88671875" style="57" customWidth="1"/>
    <col min="9730" max="9982" width="8.88671875" style="57"/>
    <col min="9983" max="9983" width="5.6640625" style="57" customWidth="1"/>
    <col min="9984" max="9984" width="50" style="57" customWidth="1"/>
    <col min="9985" max="9985" width="28.88671875" style="57" customWidth="1"/>
    <col min="9986" max="10238" width="8.88671875" style="57"/>
    <col min="10239" max="10239" width="5.6640625" style="57" customWidth="1"/>
    <col min="10240" max="10240" width="50" style="57" customWidth="1"/>
    <col min="10241" max="10241" width="28.88671875" style="57" customWidth="1"/>
    <col min="10242" max="10494" width="8.88671875" style="57"/>
    <col min="10495" max="10495" width="5.6640625" style="57" customWidth="1"/>
    <col min="10496" max="10496" width="50" style="57" customWidth="1"/>
    <col min="10497" max="10497" width="28.88671875" style="57" customWidth="1"/>
    <col min="10498" max="10750" width="8.88671875" style="57"/>
    <col min="10751" max="10751" width="5.6640625" style="57" customWidth="1"/>
    <col min="10752" max="10752" width="50" style="57" customWidth="1"/>
    <col min="10753" max="10753" width="28.88671875" style="57" customWidth="1"/>
    <col min="10754" max="11006" width="8.88671875" style="57"/>
    <col min="11007" max="11007" width="5.6640625" style="57" customWidth="1"/>
    <col min="11008" max="11008" width="50" style="57" customWidth="1"/>
    <col min="11009" max="11009" width="28.88671875" style="57" customWidth="1"/>
    <col min="11010" max="11262" width="8.88671875" style="57"/>
    <col min="11263" max="11263" width="5.6640625" style="57" customWidth="1"/>
    <col min="11264" max="11264" width="50" style="57" customWidth="1"/>
    <col min="11265" max="11265" width="28.88671875" style="57" customWidth="1"/>
    <col min="11266" max="11518" width="8.88671875" style="57"/>
    <col min="11519" max="11519" width="5.6640625" style="57" customWidth="1"/>
    <col min="11520" max="11520" width="50" style="57" customWidth="1"/>
    <col min="11521" max="11521" width="28.88671875" style="57" customWidth="1"/>
    <col min="11522" max="11774" width="8.88671875" style="57"/>
    <col min="11775" max="11775" width="5.6640625" style="57" customWidth="1"/>
    <col min="11776" max="11776" width="50" style="57" customWidth="1"/>
    <col min="11777" max="11777" width="28.88671875" style="57" customWidth="1"/>
    <col min="11778" max="12030" width="8.88671875" style="57"/>
    <col min="12031" max="12031" width="5.6640625" style="57" customWidth="1"/>
    <col min="12032" max="12032" width="50" style="57" customWidth="1"/>
    <col min="12033" max="12033" width="28.88671875" style="57" customWidth="1"/>
    <col min="12034" max="12286" width="8.88671875" style="57"/>
    <col min="12287" max="12287" width="5.6640625" style="57" customWidth="1"/>
    <col min="12288" max="12288" width="50" style="57" customWidth="1"/>
    <col min="12289" max="12289" width="28.88671875" style="57" customWidth="1"/>
    <col min="12290" max="12542" width="8.88671875" style="57"/>
    <col min="12543" max="12543" width="5.6640625" style="57" customWidth="1"/>
    <col min="12544" max="12544" width="50" style="57" customWidth="1"/>
    <col min="12545" max="12545" width="28.88671875" style="57" customWidth="1"/>
    <col min="12546" max="12798" width="8.88671875" style="57"/>
    <col min="12799" max="12799" width="5.6640625" style="57" customWidth="1"/>
    <col min="12800" max="12800" width="50" style="57" customWidth="1"/>
    <col min="12801" max="12801" width="28.88671875" style="57" customWidth="1"/>
    <col min="12802" max="13054" width="8.88671875" style="57"/>
    <col min="13055" max="13055" width="5.6640625" style="57" customWidth="1"/>
    <col min="13056" max="13056" width="50" style="57" customWidth="1"/>
    <col min="13057" max="13057" width="28.88671875" style="57" customWidth="1"/>
    <col min="13058" max="13310" width="8.88671875" style="57"/>
    <col min="13311" max="13311" width="5.6640625" style="57" customWidth="1"/>
    <col min="13312" max="13312" width="50" style="57" customWidth="1"/>
    <col min="13313" max="13313" width="28.88671875" style="57" customWidth="1"/>
    <col min="13314" max="13566" width="8.88671875" style="57"/>
    <col min="13567" max="13567" width="5.6640625" style="57" customWidth="1"/>
    <col min="13568" max="13568" width="50" style="57" customWidth="1"/>
    <col min="13569" max="13569" width="28.88671875" style="57" customWidth="1"/>
    <col min="13570" max="13822" width="8.88671875" style="57"/>
    <col min="13823" max="13823" width="5.6640625" style="57" customWidth="1"/>
    <col min="13824" max="13824" width="50" style="57" customWidth="1"/>
    <col min="13825" max="13825" width="28.88671875" style="57" customWidth="1"/>
    <col min="13826" max="14078" width="8.88671875" style="57"/>
    <col min="14079" max="14079" width="5.6640625" style="57" customWidth="1"/>
    <col min="14080" max="14080" width="50" style="57" customWidth="1"/>
    <col min="14081" max="14081" width="28.88671875" style="57" customWidth="1"/>
    <col min="14082" max="14334" width="8.88671875" style="57"/>
    <col min="14335" max="14335" width="5.6640625" style="57" customWidth="1"/>
    <col min="14336" max="14336" width="50" style="57" customWidth="1"/>
    <col min="14337" max="14337" width="28.88671875" style="57" customWidth="1"/>
    <col min="14338" max="14590" width="8.88671875" style="57"/>
    <col min="14591" max="14591" width="5.6640625" style="57" customWidth="1"/>
    <col min="14592" max="14592" width="50" style="57" customWidth="1"/>
    <col min="14593" max="14593" width="28.88671875" style="57" customWidth="1"/>
    <col min="14594" max="14846" width="8.88671875" style="57"/>
    <col min="14847" max="14847" width="5.6640625" style="57" customWidth="1"/>
    <col min="14848" max="14848" width="50" style="57" customWidth="1"/>
    <col min="14849" max="14849" width="28.88671875" style="57" customWidth="1"/>
    <col min="14850" max="15102" width="8.88671875" style="57"/>
    <col min="15103" max="15103" width="5.6640625" style="57" customWidth="1"/>
    <col min="15104" max="15104" width="50" style="57" customWidth="1"/>
    <col min="15105" max="15105" width="28.88671875" style="57" customWidth="1"/>
    <col min="15106" max="15358" width="8.88671875" style="57"/>
    <col min="15359" max="15359" width="5.6640625" style="57" customWidth="1"/>
    <col min="15360" max="15360" width="50" style="57" customWidth="1"/>
    <col min="15361" max="15361" width="28.88671875" style="57" customWidth="1"/>
    <col min="15362" max="15614" width="8.88671875" style="57"/>
    <col min="15615" max="15615" width="5.6640625" style="57" customWidth="1"/>
    <col min="15616" max="15616" width="50" style="57" customWidth="1"/>
    <col min="15617" max="15617" width="28.88671875" style="57" customWidth="1"/>
    <col min="15618" max="15870" width="8.88671875" style="57"/>
    <col min="15871" max="15871" width="5.6640625" style="57" customWidth="1"/>
    <col min="15872" max="15872" width="50" style="57" customWidth="1"/>
    <col min="15873" max="15873" width="28.88671875" style="57" customWidth="1"/>
    <col min="15874" max="16126" width="8.88671875" style="57"/>
    <col min="16127" max="16127" width="5.6640625" style="57" customWidth="1"/>
    <col min="16128" max="16128" width="50" style="57" customWidth="1"/>
    <col min="16129" max="16129" width="28.88671875" style="57" customWidth="1"/>
    <col min="16130" max="16384" width="8.88671875" style="57"/>
  </cols>
  <sheetData>
    <row r="1" spans="1:8" x14ac:dyDescent="0.25">
      <c r="B1" s="29" t="s">
        <v>101</v>
      </c>
      <c r="F1" s="167" t="s">
        <v>460</v>
      </c>
    </row>
    <row r="2" spans="1:8" x14ac:dyDescent="0.25">
      <c r="B2" s="29" t="s">
        <v>177</v>
      </c>
      <c r="C2" s="30"/>
      <c r="F2" s="167" t="s">
        <v>446</v>
      </c>
    </row>
    <row r="3" spans="1:8" x14ac:dyDescent="0.25">
      <c r="C3" s="12"/>
      <c r="F3" s="57" t="s">
        <v>75</v>
      </c>
    </row>
    <row r="4" spans="1:8" x14ac:dyDescent="0.25">
      <c r="B4" s="31"/>
      <c r="C4" s="72" t="s">
        <v>102</v>
      </c>
    </row>
    <row r="5" spans="1:8" ht="39.6" x14ac:dyDescent="0.25">
      <c r="A5" s="1" t="s">
        <v>1</v>
      </c>
      <c r="B5" s="2" t="s">
        <v>2</v>
      </c>
      <c r="C5" s="3" t="s">
        <v>297</v>
      </c>
      <c r="D5" s="3" t="s">
        <v>39</v>
      </c>
      <c r="E5" s="3" t="s">
        <v>104</v>
      </c>
      <c r="F5" s="3" t="s">
        <v>40</v>
      </c>
      <c r="G5" s="3" t="s">
        <v>99</v>
      </c>
      <c r="H5" s="3" t="s">
        <v>41</v>
      </c>
    </row>
    <row r="6" spans="1:8" ht="26.4" x14ac:dyDescent="0.25">
      <c r="A6" s="4">
        <v>1</v>
      </c>
      <c r="B6" s="32" t="s">
        <v>42</v>
      </c>
      <c r="C6" s="33">
        <f>SUM(D6:H6)</f>
        <v>124859801</v>
      </c>
      <c r="D6" s="5">
        <v>124859801</v>
      </c>
      <c r="E6" s="5"/>
      <c r="F6" s="5"/>
      <c r="G6" s="5"/>
      <c r="H6" s="5"/>
    </row>
    <row r="7" spans="1:8" ht="26.4" x14ac:dyDescent="0.25">
      <c r="A7" s="4">
        <v>2</v>
      </c>
      <c r="B7" s="32" t="s">
        <v>105</v>
      </c>
      <c r="C7" s="33">
        <f t="shared" ref="C7:C70" si="0">SUM(D7:H7)</f>
        <v>149070733</v>
      </c>
      <c r="D7" s="5">
        <v>149070733</v>
      </c>
      <c r="E7" s="5"/>
      <c r="F7" s="5"/>
      <c r="G7" s="5"/>
      <c r="H7" s="5"/>
    </row>
    <row r="8" spans="1:8" ht="26.4" x14ac:dyDescent="0.25">
      <c r="A8" s="4">
        <v>3</v>
      </c>
      <c r="B8" s="32" t="s">
        <v>106</v>
      </c>
      <c r="C8" s="33">
        <f t="shared" si="0"/>
        <v>116860163</v>
      </c>
      <c r="D8" s="5">
        <v>116860163</v>
      </c>
      <c r="E8" s="5"/>
      <c r="F8" s="5"/>
      <c r="G8" s="5"/>
      <c r="H8" s="5"/>
    </row>
    <row r="9" spans="1:8" ht="26.4" x14ac:dyDescent="0.25">
      <c r="A9" s="4">
        <v>4</v>
      </c>
      <c r="B9" s="32" t="s">
        <v>107</v>
      </c>
      <c r="C9" s="33">
        <f t="shared" si="0"/>
        <v>8353056</v>
      </c>
      <c r="D9" s="5">
        <v>8353056</v>
      </c>
      <c r="E9" s="5"/>
      <c r="F9" s="5"/>
      <c r="G9" s="5"/>
      <c r="H9" s="5"/>
    </row>
    <row r="10" spans="1:8" ht="26.4" x14ac:dyDescent="0.25">
      <c r="A10" s="4">
        <v>5</v>
      </c>
      <c r="B10" s="32" t="s">
        <v>108</v>
      </c>
      <c r="C10" s="33">
        <f t="shared" si="0"/>
        <v>12636900</v>
      </c>
      <c r="D10" s="5">
        <v>12636900</v>
      </c>
      <c r="E10" s="5"/>
      <c r="F10" s="5"/>
      <c r="G10" s="5"/>
      <c r="H10" s="5"/>
    </row>
    <row r="11" spans="1:8" x14ac:dyDescent="0.25">
      <c r="A11" s="4">
        <v>6</v>
      </c>
      <c r="B11" s="32" t="s">
        <v>94</v>
      </c>
      <c r="C11" s="33">
        <f t="shared" si="0"/>
        <v>0</v>
      </c>
      <c r="D11" s="5"/>
      <c r="E11" s="5"/>
      <c r="F11" s="5"/>
      <c r="G11" s="5"/>
      <c r="H11" s="5"/>
    </row>
    <row r="12" spans="1:8" x14ac:dyDescent="0.25">
      <c r="A12" s="4">
        <v>7</v>
      </c>
      <c r="B12" s="32" t="s">
        <v>43</v>
      </c>
      <c r="C12" s="33">
        <f t="shared" si="0"/>
        <v>411780653</v>
      </c>
      <c r="D12" s="13">
        <f>SUM(D6:D11)</f>
        <v>411780653</v>
      </c>
      <c r="E12" s="13">
        <f>SUM(E6:E11)</f>
        <v>0</v>
      </c>
      <c r="F12" s="13">
        <f>SUM(F6:F11)</f>
        <v>0</v>
      </c>
      <c r="G12" s="13">
        <f>SUM(G6:G11)</f>
        <v>0</v>
      </c>
      <c r="H12" s="13">
        <f>SUM(H6:H11)</f>
        <v>0</v>
      </c>
    </row>
    <row r="13" spans="1:8" s="36" customFormat="1" x14ac:dyDescent="0.25">
      <c r="A13" s="4">
        <v>8</v>
      </c>
      <c r="B13" s="34" t="s">
        <v>109</v>
      </c>
      <c r="C13" s="33">
        <f t="shared" si="0"/>
        <v>0</v>
      </c>
      <c r="D13" s="35"/>
      <c r="E13" s="35"/>
      <c r="F13" s="35"/>
      <c r="G13" s="35"/>
      <c r="H13" s="35"/>
    </row>
    <row r="14" spans="1:8" ht="26.4" x14ac:dyDescent="0.25">
      <c r="A14" s="4">
        <v>9</v>
      </c>
      <c r="B14" s="32" t="s">
        <v>44</v>
      </c>
      <c r="C14" s="33">
        <f t="shared" si="0"/>
        <v>296667348</v>
      </c>
      <c r="D14" s="13">
        <f>SUM(D15:D19)</f>
        <v>250441491</v>
      </c>
      <c r="E14" s="13">
        <f>SUM(E15:E19)</f>
        <v>1967691</v>
      </c>
      <c r="F14" s="13">
        <f>SUM(F15:F19)</f>
        <v>43932388</v>
      </c>
      <c r="G14" s="13">
        <f>SUM(G15:G19)</f>
        <v>325778</v>
      </c>
      <c r="H14" s="13">
        <f>SUM(H15:H19)</f>
        <v>0</v>
      </c>
    </row>
    <row r="15" spans="1:8" x14ac:dyDescent="0.25">
      <c r="A15" s="4">
        <v>10</v>
      </c>
      <c r="B15" s="32" t="s">
        <v>110</v>
      </c>
      <c r="C15" s="33">
        <f t="shared" si="0"/>
        <v>8235113</v>
      </c>
      <c r="D15" s="5">
        <v>6267422</v>
      </c>
      <c r="E15" s="5">
        <v>1967691</v>
      </c>
      <c r="F15" s="5"/>
      <c r="G15" s="5"/>
      <c r="H15" s="5"/>
    </row>
    <row r="16" spans="1:8" x14ac:dyDescent="0.25">
      <c r="A16" s="4">
        <v>11</v>
      </c>
      <c r="B16" s="32" t="s">
        <v>111</v>
      </c>
      <c r="C16" s="33">
        <f t="shared" si="0"/>
        <v>215309993</v>
      </c>
      <c r="D16" s="5">
        <v>214984215</v>
      </c>
      <c r="E16" s="5"/>
      <c r="F16" s="5"/>
      <c r="G16" s="5">
        <v>325778</v>
      </c>
      <c r="H16" s="5"/>
    </row>
    <row r="17" spans="1:8" x14ac:dyDescent="0.25">
      <c r="A17" s="4">
        <v>12</v>
      </c>
      <c r="B17" s="32" t="s">
        <v>112</v>
      </c>
      <c r="C17" s="33">
        <f t="shared" si="0"/>
        <v>29024800</v>
      </c>
      <c r="D17" s="5">
        <v>29024800</v>
      </c>
      <c r="E17" s="5"/>
      <c r="F17" s="5"/>
      <c r="G17" s="5"/>
      <c r="H17" s="5"/>
    </row>
    <row r="18" spans="1:8" x14ac:dyDescent="0.25">
      <c r="A18" s="4">
        <v>13</v>
      </c>
      <c r="B18" s="32" t="s">
        <v>113</v>
      </c>
      <c r="C18" s="33">
        <f t="shared" si="0"/>
        <v>43932388</v>
      </c>
      <c r="D18" s="5"/>
      <c r="E18" s="5"/>
      <c r="F18" s="5">
        <v>43932388</v>
      </c>
      <c r="G18" s="5"/>
      <c r="H18" s="5"/>
    </row>
    <row r="19" spans="1:8" x14ac:dyDescent="0.25">
      <c r="A19" s="4">
        <v>14</v>
      </c>
      <c r="B19" s="32" t="s">
        <v>114</v>
      </c>
      <c r="C19" s="33">
        <f t="shared" si="0"/>
        <v>165054</v>
      </c>
      <c r="D19" s="5">
        <v>165054</v>
      </c>
      <c r="E19" s="5"/>
      <c r="F19" s="5"/>
      <c r="G19" s="5"/>
      <c r="H19" s="5"/>
    </row>
    <row r="20" spans="1:8" ht="26.4" x14ac:dyDescent="0.25">
      <c r="A20" s="4">
        <v>15</v>
      </c>
      <c r="B20" s="37" t="s">
        <v>45</v>
      </c>
      <c r="C20" s="33">
        <f t="shared" si="0"/>
        <v>708448001</v>
      </c>
      <c r="D20" s="6">
        <f>D12+D14</f>
        <v>662222144</v>
      </c>
      <c r="E20" s="6">
        <f>E12+E14</f>
        <v>1967691</v>
      </c>
      <c r="F20" s="6">
        <f>F12+F14</f>
        <v>43932388</v>
      </c>
      <c r="G20" s="6">
        <f>G12+G14</f>
        <v>325778</v>
      </c>
      <c r="H20" s="6">
        <f>H12+H14</f>
        <v>0</v>
      </c>
    </row>
    <row r="21" spans="1:8" x14ac:dyDescent="0.25">
      <c r="A21" s="4">
        <v>16</v>
      </c>
      <c r="B21" s="32" t="s">
        <v>46</v>
      </c>
      <c r="C21" s="33">
        <f t="shared" si="0"/>
        <v>42100000</v>
      </c>
      <c r="D21" s="14">
        <f>D22</f>
        <v>42100000</v>
      </c>
      <c r="E21" s="14">
        <f>E22</f>
        <v>0</v>
      </c>
      <c r="F21" s="14">
        <f>F22</f>
        <v>0</v>
      </c>
      <c r="G21" s="14">
        <f>G22</f>
        <v>0</v>
      </c>
      <c r="H21" s="14">
        <f>H22</f>
        <v>0</v>
      </c>
    </row>
    <row r="22" spans="1:8" x14ac:dyDescent="0.25">
      <c r="A22" s="4">
        <v>17</v>
      </c>
      <c r="B22" s="32" t="s">
        <v>115</v>
      </c>
      <c r="C22" s="33">
        <f t="shared" si="0"/>
        <v>42100000</v>
      </c>
      <c r="D22" s="38">
        <v>42100000</v>
      </c>
      <c r="E22" s="38"/>
      <c r="F22" s="38"/>
      <c r="G22" s="38"/>
      <c r="H22" s="38"/>
    </row>
    <row r="23" spans="1:8" x14ac:dyDescent="0.25">
      <c r="A23" s="4">
        <v>18</v>
      </c>
      <c r="B23" s="32" t="s">
        <v>116</v>
      </c>
      <c r="C23" s="33">
        <f t="shared" si="0"/>
        <v>445980415</v>
      </c>
      <c r="D23" s="14">
        <f>SUM(D24:D27)</f>
        <v>445980415</v>
      </c>
      <c r="E23" s="14">
        <f>SUM(E24:E27)</f>
        <v>0</v>
      </c>
      <c r="F23" s="14">
        <f>SUM(F24:F27)</f>
        <v>0</v>
      </c>
      <c r="G23" s="14">
        <f>SUM(G24:G27)</f>
        <v>0</v>
      </c>
      <c r="H23" s="14">
        <f>SUM(H24:H27)</f>
        <v>0</v>
      </c>
    </row>
    <row r="24" spans="1:8" x14ac:dyDescent="0.25">
      <c r="A24" s="4">
        <v>19</v>
      </c>
      <c r="B24" s="32" t="s">
        <v>117</v>
      </c>
      <c r="C24" s="33">
        <f t="shared" si="0"/>
        <v>0</v>
      </c>
      <c r="D24" s="3"/>
      <c r="E24" s="3"/>
      <c r="F24" s="3"/>
      <c r="G24" s="3"/>
      <c r="H24" s="3"/>
    </row>
    <row r="25" spans="1:8" x14ac:dyDescent="0.25">
      <c r="A25" s="4">
        <v>20</v>
      </c>
      <c r="B25" s="32" t="s">
        <v>118</v>
      </c>
      <c r="C25" s="33">
        <f t="shared" si="0"/>
        <v>445980415</v>
      </c>
      <c r="D25" s="5">
        <v>445980415</v>
      </c>
      <c r="E25" s="3"/>
      <c r="F25" s="3"/>
      <c r="G25" s="3"/>
      <c r="H25" s="3"/>
    </row>
    <row r="26" spans="1:8" x14ac:dyDescent="0.25">
      <c r="A26" s="4">
        <v>21</v>
      </c>
      <c r="B26" s="32" t="s">
        <v>119</v>
      </c>
      <c r="C26" s="33">
        <f t="shared" si="0"/>
        <v>0</v>
      </c>
      <c r="D26" s="3"/>
      <c r="E26" s="3"/>
      <c r="F26" s="3"/>
      <c r="G26" s="3"/>
      <c r="H26" s="3"/>
    </row>
    <row r="27" spans="1:8" x14ac:dyDescent="0.25">
      <c r="A27" s="4">
        <v>22</v>
      </c>
      <c r="B27" s="39" t="s">
        <v>120</v>
      </c>
      <c r="C27" s="33">
        <f t="shared" si="0"/>
        <v>0</v>
      </c>
      <c r="D27" s="3"/>
      <c r="E27" s="3"/>
      <c r="F27" s="3"/>
      <c r="G27" s="3"/>
      <c r="H27" s="3"/>
    </row>
    <row r="28" spans="1:8" ht="26.4" x14ac:dyDescent="0.25">
      <c r="A28" s="4">
        <v>23</v>
      </c>
      <c r="B28" s="37" t="s">
        <v>47</v>
      </c>
      <c r="C28" s="33">
        <f t="shared" si="0"/>
        <v>488080415</v>
      </c>
      <c r="D28" s="6">
        <f>D21+D23</f>
        <v>488080415</v>
      </c>
      <c r="E28" s="6">
        <f>E21+E23</f>
        <v>0</v>
      </c>
      <c r="F28" s="6">
        <f>F21+F23</f>
        <v>0</v>
      </c>
      <c r="G28" s="6">
        <f>G21+G23</f>
        <v>0</v>
      </c>
      <c r="H28" s="6">
        <f>H21+H23</f>
        <v>0</v>
      </c>
    </row>
    <row r="29" spans="1:8" x14ac:dyDescent="0.25">
      <c r="A29" s="4">
        <v>24</v>
      </c>
      <c r="B29" s="32" t="s">
        <v>48</v>
      </c>
      <c r="C29" s="33">
        <f t="shared" si="0"/>
        <v>108243000</v>
      </c>
      <c r="D29" s="13">
        <f>SUM(D30:D31)</f>
        <v>108243000</v>
      </c>
      <c r="E29" s="13">
        <f>SUM(E30:E31)</f>
        <v>0</v>
      </c>
      <c r="F29" s="13">
        <f>SUM(F30:F31)</f>
        <v>0</v>
      </c>
      <c r="G29" s="13">
        <f>SUM(G30:G31)</f>
        <v>0</v>
      </c>
      <c r="H29" s="13">
        <f>SUM(H30:H31)</f>
        <v>0</v>
      </c>
    </row>
    <row r="30" spans="1:8" x14ac:dyDescent="0.25">
      <c r="A30" s="4">
        <v>25</v>
      </c>
      <c r="B30" s="32" t="s">
        <v>49</v>
      </c>
      <c r="C30" s="33">
        <f t="shared" si="0"/>
        <v>108243000</v>
      </c>
      <c r="D30" s="5">
        <v>108243000</v>
      </c>
      <c r="E30" s="5"/>
      <c r="F30" s="5"/>
      <c r="G30" s="5"/>
      <c r="H30" s="5"/>
    </row>
    <row r="31" spans="1:8" ht="16.5" customHeight="1" x14ac:dyDescent="0.25">
      <c r="A31" s="4">
        <v>26</v>
      </c>
      <c r="B31" s="32" t="s">
        <v>50</v>
      </c>
      <c r="C31" s="33">
        <f t="shared" si="0"/>
        <v>0</v>
      </c>
      <c r="D31" s="5"/>
      <c r="E31" s="5"/>
      <c r="F31" s="5"/>
      <c r="G31" s="5"/>
      <c r="H31" s="5"/>
    </row>
    <row r="32" spans="1:8" ht="18.75" customHeight="1" x14ac:dyDescent="0.25">
      <c r="A32" s="4">
        <v>27</v>
      </c>
      <c r="B32" s="32" t="s">
        <v>51</v>
      </c>
      <c r="C32" s="33">
        <f t="shared" si="0"/>
        <v>225000000</v>
      </c>
      <c r="D32" s="5">
        <v>225000000</v>
      </c>
      <c r="E32" s="5"/>
      <c r="F32" s="5"/>
      <c r="G32" s="5"/>
      <c r="H32" s="5"/>
    </row>
    <row r="33" spans="1:8" x14ac:dyDescent="0.25">
      <c r="A33" s="4">
        <v>28</v>
      </c>
      <c r="B33" s="32" t="s">
        <v>121</v>
      </c>
      <c r="C33" s="33">
        <f t="shared" si="0"/>
        <v>11900000</v>
      </c>
      <c r="D33" s="5">
        <v>11900000</v>
      </c>
      <c r="E33" s="5"/>
      <c r="F33" s="5"/>
      <c r="G33" s="5"/>
      <c r="H33" s="5"/>
    </row>
    <row r="34" spans="1:8" ht="26.4" x14ac:dyDescent="0.25">
      <c r="A34" s="4">
        <v>29</v>
      </c>
      <c r="B34" s="32" t="s">
        <v>122</v>
      </c>
      <c r="C34" s="33">
        <f t="shared" si="0"/>
        <v>0</v>
      </c>
      <c r="D34" s="5"/>
      <c r="E34" s="5"/>
      <c r="F34" s="5"/>
      <c r="G34" s="5"/>
      <c r="H34" s="5"/>
    </row>
    <row r="35" spans="1:8" x14ac:dyDescent="0.25">
      <c r="A35" s="4">
        <v>30</v>
      </c>
      <c r="B35" s="32" t="s">
        <v>52</v>
      </c>
      <c r="C35" s="33">
        <f t="shared" si="0"/>
        <v>236900000</v>
      </c>
      <c r="D35" s="13">
        <f>SUM(D32:D34)</f>
        <v>236900000</v>
      </c>
      <c r="E35" s="13">
        <f>SUM(E32:E34)</f>
        <v>0</v>
      </c>
      <c r="F35" s="13">
        <f>SUM(F32:F34)</f>
        <v>0</v>
      </c>
      <c r="G35" s="13">
        <f>SUM(G32:G34)</f>
        <v>0</v>
      </c>
      <c r="H35" s="13">
        <f>SUM(H32:H34)</f>
        <v>0</v>
      </c>
    </row>
    <row r="36" spans="1:8" x14ac:dyDescent="0.25">
      <c r="A36" s="4">
        <v>31</v>
      </c>
      <c r="B36" s="32" t="s">
        <v>53</v>
      </c>
      <c r="C36" s="33">
        <f t="shared" si="0"/>
        <v>400000</v>
      </c>
      <c r="D36" s="13">
        <v>400000</v>
      </c>
      <c r="E36" s="13">
        <f>SUM(E37:E38)</f>
        <v>0</v>
      </c>
      <c r="F36" s="13">
        <f>SUM(F37:F38)</f>
        <v>0</v>
      </c>
      <c r="G36" s="13">
        <f>SUM(G37:G38)</f>
        <v>0</v>
      </c>
      <c r="H36" s="13">
        <f>SUM(H37:H38)</f>
        <v>0</v>
      </c>
    </row>
    <row r="37" spans="1:8" ht="39.6" x14ac:dyDescent="0.25">
      <c r="A37" s="4">
        <v>32</v>
      </c>
      <c r="B37" s="32" t="s">
        <v>123</v>
      </c>
      <c r="C37" s="33">
        <f t="shared" si="0"/>
        <v>50000</v>
      </c>
      <c r="D37" s="5">
        <v>50000</v>
      </c>
      <c r="E37" s="5"/>
      <c r="F37" s="5"/>
      <c r="G37" s="5"/>
      <c r="H37" s="5"/>
    </row>
    <row r="38" spans="1:8" x14ac:dyDescent="0.25">
      <c r="A38" s="4">
        <v>33</v>
      </c>
      <c r="B38" s="32" t="s">
        <v>124</v>
      </c>
      <c r="C38" s="33">
        <f t="shared" si="0"/>
        <v>350000</v>
      </c>
      <c r="D38" s="5">
        <v>350000</v>
      </c>
      <c r="E38" s="5"/>
      <c r="F38" s="5"/>
      <c r="G38" s="5"/>
      <c r="H38" s="5"/>
    </row>
    <row r="39" spans="1:8" x14ac:dyDescent="0.25">
      <c r="A39" s="4">
        <v>34</v>
      </c>
      <c r="B39" s="37" t="s">
        <v>54</v>
      </c>
      <c r="C39" s="33">
        <f t="shared" si="0"/>
        <v>345543000</v>
      </c>
      <c r="D39" s="6">
        <f>D29+D35+D36</f>
        <v>345543000</v>
      </c>
      <c r="E39" s="6">
        <f>E29+E35+E36</f>
        <v>0</v>
      </c>
      <c r="F39" s="6">
        <f>F29+F35+F36</f>
        <v>0</v>
      </c>
      <c r="G39" s="6">
        <f>G29+G35+G36</f>
        <v>0</v>
      </c>
      <c r="H39" s="6">
        <f>H29+H35+H36</f>
        <v>0</v>
      </c>
    </row>
    <row r="40" spans="1:8" x14ac:dyDescent="0.25">
      <c r="A40" s="4">
        <v>35</v>
      </c>
      <c r="B40" s="34" t="s">
        <v>125</v>
      </c>
      <c r="C40" s="33">
        <f t="shared" si="0"/>
        <v>0</v>
      </c>
      <c r="D40" s="40"/>
      <c r="E40" s="40"/>
      <c r="F40" s="40"/>
      <c r="G40" s="40"/>
      <c r="H40" s="40"/>
    </row>
    <row r="41" spans="1:8" x14ac:dyDescent="0.25">
      <c r="A41" s="4">
        <v>36</v>
      </c>
      <c r="B41" s="41" t="s">
        <v>55</v>
      </c>
      <c r="C41" s="33">
        <f t="shared" si="0"/>
        <v>11048980</v>
      </c>
      <c r="D41" s="15">
        <f>SUM(D42:D45)</f>
        <v>0</v>
      </c>
      <c r="E41" s="15">
        <f>SUM(E42:E45)</f>
        <v>370000</v>
      </c>
      <c r="F41" s="15">
        <f>SUM(F42:F45)</f>
        <v>700000</v>
      </c>
      <c r="G41" s="15">
        <f>SUM(G42:G45)</f>
        <v>1486000</v>
      </c>
      <c r="H41" s="15">
        <f>SUM(H42:H45)</f>
        <v>8492980</v>
      </c>
    </row>
    <row r="42" spans="1:8" x14ac:dyDescent="0.25">
      <c r="A42" s="4">
        <v>37</v>
      </c>
      <c r="B42" s="41" t="s">
        <v>126</v>
      </c>
      <c r="C42" s="33">
        <f t="shared" si="0"/>
        <v>1146420</v>
      </c>
      <c r="D42" s="27"/>
      <c r="E42" s="27"/>
      <c r="F42" s="27"/>
      <c r="G42" s="27"/>
      <c r="H42" s="27">
        <v>1146420</v>
      </c>
    </row>
    <row r="43" spans="1:8" x14ac:dyDescent="0.25">
      <c r="A43" s="4">
        <v>38</v>
      </c>
      <c r="B43" s="41" t="s">
        <v>56</v>
      </c>
      <c r="C43" s="33">
        <f t="shared" si="0"/>
        <v>2196000</v>
      </c>
      <c r="D43" s="7"/>
      <c r="E43" s="7">
        <v>70000</v>
      </c>
      <c r="F43" s="7">
        <v>700000</v>
      </c>
      <c r="G43" s="7">
        <v>1426000</v>
      </c>
      <c r="H43" s="7"/>
    </row>
    <row r="44" spans="1:8" x14ac:dyDescent="0.25">
      <c r="A44" s="4">
        <v>39</v>
      </c>
      <c r="B44" s="41" t="s">
        <v>127</v>
      </c>
      <c r="C44" s="33">
        <f t="shared" si="0"/>
        <v>7346560</v>
      </c>
      <c r="D44" s="7"/>
      <c r="E44" s="7"/>
      <c r="F44" s="7"/>
      <c r="G44" s="7"/>
      <c r="H44" s="7">
        <v>7346560</v>
      </c>
    </row>
    <row r="45" spans="1:8" x14ac:dyDescent="0.25">
      <c r="A45" s="4">
        <v>40</v>
      </c>
      <c r="B45" s="41" t="s">
        <v>128</v>
      </c>
      <c r="C45" s="33">
        <f t="shared" si="0"/>
        <v>360000</v>
      </c>
      <c r="D45" s="7"/>
      <c r="E45" s="7">
        <v>300000</v>
      </c>
      <c r="F45" s="7"/>
      <c r="G45" s="7">
        <v>60000</v>
      </c>
      <c r="H45" s="7"/>
    </row>
    <row r="46" spans="1:8" x14ac:dyDescent="0.25">
      <c r="A46" s="4">
        <v>41</v>
      </c>
      <c r="B46" s="32" t="s">
        <v>57</v>
      </c>
      <c r="C46" s="33">
        <f t="shared" si="0"/>
        <v>4915000</v>
      </c>
      <c r="D46" s="15">
        <f>SUM(D47:D48)</f>
        <v>1470000</v>
      </c>
      <c r="E46" s="15">
        <f>SUM(E47:E48)</f>
        <v>1300000</v>
      </c>
      <c r="F46" s="15">
        <f>SUM(F47:F48)</f>
        <v>2145000</v>
      </c>
      <c r="G46" s="15">
        <f>SUM(G47:G48)</f>
        <v>0</v>
      </c>
      <c r="H46" s="15">
        <f>SUM(H47:H48)</f>
        <v>0</v>
      </c>
    </row>
    <row r="47" spans="1:8" x14ac:dyDescent="0.25">
      <c r="A47" s="4">
        <v>42</v>
      </c>
      <c r="B47" s="32" t="s">
        <v>58</v>
      </c>
      <c r="C47" s="33">
        <f t="shared" si="0"/>
        <v>3195000</v>
      </c>
      <c r="D47" s="5">
        <v>1470000</v>
      </c>
      <c r="E47" s="5">
        <v>1300000</v>
      </c>
      <c r="F47" s="5">
        <v>425000</v>
      </c>
      <c r="G47" s="5"/>
      <c r="H47" s="5"/>
    </row>
    <row r="48" spans="1:8" x14ac:dyDescent="0.25">
      <c r="A48" s="4">
        <v>43</v>
      </c>
      <c r="B48" s="32" t="s">
        <v>59</v>
      </c>
      <c r="C48" s="33">
        <f t="shared" si="0"/>
        <v>1720000</v>
      </c>
      <c r="D48" s="5"/>
      <c r="E48" s="5"/>
      <c r="F48" s="5">
        <v>1720000</v>
      </c>
      <c r="G48" s="5"/>
      <c r="H48" s="5"/>
    </row>
    <row r="49" spans="1:8" x14ac:dyDescent="0.25">
      <c r="A49" s="4">
        <v>44</v>
      </c>
      <c r="B49" s="32" t="s">
        <v>129</v>
      </c>
      <c r="C49" s="33">
        <f t="shared" si="0"/>
        <v>10618853</v>
      </c>
      <c r="D49" s="15">
        <f>SUM(D50:D53)</f>
        <v>10618853</v>
      </c>
      <c r="E49" s="15">
        <f>SUM(E50:E53)</f>
        <v>0</v>
      </c>
      <c r="F49" s="15">
        <f>SUM(F50:F53)</f>
        <v>0</v>
      </c>
      <c r="G49" s="15">
        <f>SUM(G50:G53)</f>
        <v>0</v>
      </c>
      <c r="H49" s="15">
        <f>SUM(H50:H53)</f>
        <v>0</v>
      </c>
    </row>
    <row r="50" spans="1:8" ht="26.4" x14ac:dyDescent="0.25">
      <c r="A50" s="4">
        <v>45</v>
      </c>
      <c r="B50" s="32" t="s">
        <v>130</v>
      </c>
      <c r="C50" s="33">
        <f t="shared" si="0"/>
        <v>0</v>
      </c>
      <c r="D50" s="5"/>
      <c r="E50" s="5"/>
      <c r="F50" s="5"/>
      <c r="G50" s="5"/>
      <c r="H50" s="5"/>
    </row>
    <row r="51" spans="1:8" ht="26.4" x14ac:dyDescent="0.25">
      <c r="A51" s="4">
        <v>46</v>
      </c>
      <c r="B51" s="32" t="s">
        <v>60</v>
      </c>
      <c r="C51" s="33">
        <f t="shared" si="0"/>
        <v>1008853</v>
      </c>
      <c r="D51" s="5">
        <v>1008853</v>
      </c>
      <c r="E51" s="5"/>
      <c r="F51" s="5"/>
      <c r="G51" s="5"/>
      <c r="H51" s="5"/>
    </row>
    <row r="52" spans="1:8" x14ac:dyDescent="0.25">
      <c r="A52" s="4">
        <v>47</v>
      </c>
      <c r="B52" s="32" t="s">
        <v>131</v>
      </c>
      <c r="C52" s="33">
        <f t="shared" si="0"/>
        <v>9100000</v>
      </c>
      <c r="D52" s="5">
        <v>9100000</v>
      </c>
      <c r="E52" s="5"/>
      <c r="F52" s="5"/>
      <c r="G52" s="5"/>
      <c r="H52" s="5"/>
    </row>
    <row r="53" spans="1:8" x14ac:dyDescent="0.25">
      <c r="A53" s="4">
        <v>49</v>
      </c>
      <c r="B53" s="32" t="s">
        <v>61</v>
      </c>
      <c r="C53" s="33">
        <f t="shared" si="0"/>
        <v>510000</v>
      </c>
      <c r="D53" s="5">
        <v>510000</v>
      </c>
      <c r="E53" s="5"/>
      <c r="F53" s="5"/>
      <c r="G53" s="5"/>
      <c r="H53" s="5"/>
    </row>
    <row r="54" spans="1:8" x14ac:dyDescent="0.25">
      <c r="A54" s="4">
        <v>50</v>
      </c>
      <c r="B54" s="32" t="s">
        <v>132</v>
      </c>
      <c r="C54" s="33">
        <f t="shared" si="0"/>
        <v>1365455</v>
      </c>
      <c r="D54" s="5"/>
      <c r="E54" s="5"/>
      <c r="F54" s="5"/>
      <c r="G54" s="5"/>
      <c r="H54" s="5">
        <v>1365455</v>
      </c>
    </row>
    <row r="55" spans="1:8" x14ac:dyDescent="0.25">
      <c r="A55" s="4">
        <v>51</v>
      </c>
      <c r="B55" s="32" t="s">
        <v>133</v>
      </c>
      <c r="C55" s="33">
        <f t="shared" si="0"/>
        <v>10203949</v>
      </c>
      <c r="D55" s="27">
        <v>6323122</v>
      </c>
      <c r="E55" s="27">
        <v>450900</v>
      </c>
      <c r="F55" s="27">
        <v>768150</v>
      </c>
      <c r="G55" s="27"/>
      <c r="H55" s="27">
        <v>2661777</v>
      </c>
    </row>
    <row r="56" spans="1:8" x14ac:dyDescent="0.25">
      <c r="A56" s="4">
        <v>52</v>
      </c>
      <c r="B56" s="32" t="s">
        <v>62</v>
      </c>
      <c r="C56" s="33">
        <f t="shared" si="0"/>
        <v>0</v>
      </c>
      <c r="D56" s="5"/>
      <c r="E56" s="5"/>
      <c r="F56" s="5"/>
      <c r="G56" s="5"/>
      <c r="H56" s="5"/>
    </row>
    <row r="57" spans="1:8" ht="26.4" x14ac:dyDescent="0.25">
      <c r="A57" s="4">
        <v>53</v>
      </c>
      <c r="B57" s="32" t="s">
        <v>134</v>
      </c>
      <c r="C57" s="33">
        <f t="shared" si="0"/>
        <v>0</v>
      </c>
      <c r="D57" s="5"/>
      <c r="E57" s="5"/>
      <c r="F57" s="5"/>
      <c r="G57" s="5"/>
      <c r="H57" s="5"/>
    </row>
    <row r="58" spans="1:8" x14ac:dyDescent="0.25">
      <c r="A58" s="4">
        <v>54</v>
      </c>
      <c r="B58" s="32" t="s">
        <v>135</v>
      </c>
      <c r="C58" s="33">
        <f t="shared" si="0"/>
        <v>1000</v>
      </c>
      <c r="D58" s="5"/>
      <c r="E58" s="5"/>
      <c r="F58" s="5">
        <v>1000</v>
      </c>
      <c r="G58" s="5"/>
      <c r="H58" s="5"/>
    </row>
    <row r="59" spans="1:8" x14ac:dyDescent="0.25">
      <c r="A59" s="4">
        <v>55</v>
      </c>
      <c r="B59" s="32" t="s">
        <v>63</v>
      </c>
      <c r="C59" s="33">
        <f t="shared" si="0"/>
        <v>0</v>
      </c>
      <c r="D59" s="5"/>
      <c r="E59" s="5"/>
      <c r="F59" s="5"/>
      <c r="G59" s="5"/>
      <c r="H59" s="5"/>
    </row>
    <row r="60" spans="1:8" x14ac:dyDescent="0.25">
      <c r="A60" s="4">
        <v>56</v>
      </c>
      <c r="B60" s="32" t="s">
        <v>136</v>
      </c>
      <c r="C60" s="33">
        <f t="shared" si="0"/>
        <v>1470500</v>
      </c>
      <c r="D60" s="5">
        <v>1460500</v>
      </c>
      <c r="E60" s="3"/>
      <c r="F60" s="5">
        <v>10000</v>
      </c>
      <c r="G60" s="3"/>
      <c r="H60" s="3"/>
    </row>
    <row r="61" spans="1:8" x14ac:dyDescent="0.25">
      <c r="A61" s="4">
        <v>57</v>
      </c>
      <c r="B61" s="37" t="s">
        <v>64</v>
      </c>
      <c r="C61" s="33">
        <f t="shared" si="0"/>
        <v>39623737</v>
      </c>
      <c r="D61" s="6">
        <f>D40+D41+D46+D49+D54+D55+D56+D57+D58+D59+D60</f>
        <v>19872475</v>
      </c>
      <c r="E61" s="6">
        <f>E40+E41+E46+E49+E54+E55+E56+E57+E58+E59+E60</f>
        <v>2120900</v>
      </c>
      <c r="F61" s="6">
        <f>F40+F41+F46+F49+F54+F55+F56+F57+F58+F59+F60</f>
        <v>3624150</v>
      </c>
      <c r="G61" s="6">
        <f>G40+G41+G46+G49+G54+G55+G56+G57+G58+G59+G60</f>
        <v>1486000</v>
      </c>
      <c r="H61" s="6">
        <f>H40+H41+H46+H49+H54+H55+H56+H57+H58+H59+H60</f>
        <v>12520212</v>
      </c>
    </row>
    <row r="62" spans="1:8" x14ac:dyDescent="0.25">
      <c r="A62" s="4">
        <v>58</v>
      </c>
      <c r="B62" s="32" t="s">
        <v>137</v>
      </c>
      <c r="C62" s="33">
        <f t="shared" si="0"/>
        <v>20900614</v>
      </c>
      <c r="D62" s="5">
        <v>20900614</v>
      </c>
      <c r="E62" s="5"/>
      <c r="F62" s="5"/>
      <c r="G62" s="3"/>
      <c r="H62" s="3"/>
    </row>
    <row r="63" spans="1:8" x14ac:dyDescent="0.25">
      <c r="A63" s="4">
        <v>59</v>
      </c>
      <c r="B63" s="32" t="s">
        <v>138</v>
      </c>
      <c r="C63" s="33">
        <f t="shared" si="0"/>
        <v>0</v>
      </c>
      <c r="D63" s="5"/>
      <c r="E63" s="5"/>
      <c r="F63" s="5"/>
      <c r="G63" s="3"/>
      <c r="H63" s="3"/>
    </row>
    <row r="64" spans="1:8" x14ac:dyDescent="0.25">
      <c r="A64" s="4">
        <v>60</v>
      </c>
      <c r="B64" s="37" t="s">
        <v>65</v>
      </c>
      <c r="C64" s="33">
        <f t="shared" si="0"/>
        <v>20900614</v>
      </c>
      <c r="D64" s="6">
        <f>SUM(D62:D63)</f>
        <v>20900614</v>
      </c>
      <c r="E64" s="6">
        <f>SUM(E62:E63)</f>
        <v>0</v>
      </c>
      <c r="F64" s="6">
        <f>SUM(F62:F63)</f>
        <v>0</v>
      </c>
      <c r="G64" s="6">
        <f>SUM(G62:G63)</f>
        <v>0</v>
      </c>
      <c r="H64" s="6">
        <f>SUM(H62:H63)</f>
        <v>0</v>
      </c>
    </row>
    <row r="65" spans="1:8" x14ac:dyDescent="0.25">
      <c r="A65" s="4">
        <v>61</v>
      </c>
      <c r="B65" s="73" t="s">
        <v>93</v>
      </c>
      <c r="C65" s="33">
        <f t="shared" si="0"/>
        <v>435000</v>
      </c>
      <c r="D65" s="27"/>
      <c r="E65" s="27"/>
      <c r="F65" s="27"/>
      <c r="G65" s="27">
        <v>435000</v>
      </c>
      <c r="H65" s="27"/>
    </row>
    <row r="66" spans="1:8" x14ac:dyDescent="0.25">
      <c r="A66" s="4">
        <v>62</v>
      </c>
      <c r="B66" s="74" t="s">
        <v>92</v>
      </c>
      <c r="C66" s="33">
        <f t="shared" si="0"/>
        <v>435000</v>
      </c>
      <c r="D66" s="6">
        <f>D65</f>
        <v>0</v>
      </c>
      <c r="E66" s="6">
        <f>E65</f>
        <v>0</v>
      </c>
      <c r="F66" s="6">
        <f>F65</f>
        <v>0</v>
      </c>
      <c r="G66" s="6">
        <f>G65</f>
        <v>435000</v>
      </c>
      <c r="H66" s="6">
        <f>H65</f>
        <v>0</v>
      </c>
    </row>
    <row r="67" spans="1:8" ht="26.4" x14ac:dyDescent="0.25">
      <c r="A67" s="4">
        <v>63</v>
      </c>
      <c r="B67" s="32" t="s">
        <v>66</v>
      </c>
      <c r="C67" s="33">
        <f t="shared" si="0"/>
        <v>0</v>
      </c>
      <c r="D67" s="5"/>
      <c r="E67" s="5"/>
      <c r="F67" s="5"/>
      <c r="G67" s="5"/>
      <c r="H67" s="5"/>
    </row>
    <row r="68" spans="1:8" x14ac:dyDescent="0.25">
      <c r="A68" s="4">
        <v>64</v>
      </c>
      <c r="B68" s="32" t="s">
        <v>67</v>
      </c>
      <c r="C68" s="33">
        <f t="shared" si="0"/>
        <v>608000</v>
      </c>
      <c r="D68" s="5">
        <v>608000</v>
      </c>
      <c r="E68" s="5"/>
      <c r="F68" s="5"/>
      <c r="G68" s="5"/>
      <c r="H68" s="5"/>
    </row>
    <row r="69" spans="1:8" x14ac:dyDescent="0.25">
      <c r="A69" s="4">
        <v>65</v>
      </c>
      <c r="B69" s="32" t="s">
        <v>68</v>
      </c>
      <c r="C69" s="33">
        <f t="shared" si="0"/>
        <v>120000</v>
      </c>
      <c r="D69" s="5">
        <v>120000</v>
      </c>
      <c r="E69" s="3"/>
      <c r="F69" s="3"/>
      <c r="G69" s="3"/>
      <c r="H69" s="3"/>
    </row>
    <row r="70" spans="1:8" x14ac:dyDescent="0.25">
      <c r="A70" s="4">
        <v>66</v>
      </c>
      <c r="B70" s="37" t="s">
        <v>69</v>
      </c>
      <c r="C70" s="33">
        <f t="shared" si="0"/>
        <v>728000</v>
      </c>
      <c r="D70" s="16">
        <f>SUM(D67:D69)</f>
        <v>728000</v>
      </c>
      <c r="E70" s="16">
        <f>SUM(E67:E69)</f>
        <v>0</v>
      </c>
      <c r="F70" s="16">
        <f>SUM(F67:F69)</f>
        <v>0</v>
      </c>
      <c r="G70" s="16">
        <f>SUM(G67:G69)</f>
        <v>0</v>
      </c>
      <c r="H70" s="16">
        <f>SUM(H67:H69)</f>
        <v>0</v>
      </c>
    </row>
    <row r="71" spans="1:8" x14ac:dyDescent="0.25">
      <c r="A71" s="4">
        <v>67</v>
      </c>
      <c r="B71" s="42" t="s">
        <v>70</v>
      </c>
      <c r="C71" s="33">
        <f t="shared" ref="C71:C78" si="1">SUM(D71:H71)</f>
        <v>1603758767</v>
      </c>
      <c r="D71" s="28">
        <f>D20+D28+D39+D61+D64+D66+D70</f>
        <v>1537346648</v>
      </c>
      <c r="E71" s="28">
        <f>E20+E28+E39+E61+E64+E66+E70</f>
        <v>4088591</v>
      </c>
      <c r="F71" s="28">
        <f>F20+F28+F39+F61+F64+F66+F70</f>
        <v>47556538</v>
      </c>
      <c r="G71" s="28">
        <f>G20+G28+G39+G61+G64+G66+G70</f>
        <v>2246778</v>
      </c>
      <c r="H71" s="28">
        <f>H20+H28+H39+H61+H64+H66+H70</f>
        <v>12520212</v>
      </c>
    </row>
    <row r="72" spans="1:8" ht="26.4" x14ac:dyDescent="0.25">
      <c r="A72" s="4">
        <v>68</v>
      </c>
      <c r="B72" s="34" t="s">
        <v>139</v>
      </c>
      <c r="C72" s="33">
        <f t="shared" si="1"/>
        <v>60000000</v>
      </c>
      <c r="D72" s="27">
        <v>60000000</v>
      </c>
      <c r="E72" s="27"/>
      <c r="F72" s="27"/>
      <c r="G72" s="27"/>
      <c r="H72" s="27"/>
    </row>
    <row r="73" spans="1:8" ht="26.4" x14ac:dyDescent="0.25">
      <c r="A73" s="4">
        <v>69</v>
      </c>
      <c r="B73" s="32" t="s">
        <v>140</v>
      </c>
      <c r="C73" s="33">
        <f t="shared" si="1"/>
        <v>1100474741</v>
      </c>
      <c r="D73" s="5">
        <v>1045989369</v>
      </c>
      <c r="E73" s="5">
        <v>13846714</v>
      </c>
      <c r="F73" s="5">
        <v>22277262</v>
      </c>
      <c r="G73" s="5">
        <v>11553464</v>
      </c>
      <c r="H73" s="5">
        <v>6807932</v>
      </c>
    </row>
    <row r="74" spans="1:8" x14ac:dyDescent="0.25">
      <c r="A74" s="4">
        <v>70</v>
      </c>
      <c r="B74" s="32" t="s">
        <v>71</v>
      </c>
      <c r="C74" s="33">
        <f t="shared" si="1"/>
        <v>9901101</v>
      </c>
      <c r="D74" s="5">
        <v>9901101</v>
      </c>
      <c r="E74" s="5"/>
      <c r="F74" s="5"/>
      <c r="G74" s="5"/>
      <c r="H74" s="5"/>
    </row>
    <row r="75" spans="1:8" x14ac:dyDescent="0.25">
      <c r="A75" s="4">
        <v>71</v>
      </c>
      <c r="B75" s="32" t="s">
        <v>141</v>
      </c>
      <c r="C75" s="33">
        <f t="shared" si="1"/>
        <v>552671506</v>
      </c>
      <c r="D75" s="5"/>
      <c r="E75" s="5">
        <v>210360554</v>
      </c>
      <c r="F75" s="5">
        <v>126735424</v>
      </c>
      <c r="G75" s="5">
        <v>71027271</v>
      </c>
      <c r="H75" s="5">
        <v>144548257</v>
      </c>
    </row>
    <row r="76" spans="1:8" x14ac:dyDescent="0.25">
      <c r="A76" s="4">
        <v>72</v>
      </c>
      <c r="B76" s="32" t="s">
        <v>72</v>
      </c>
      <c r="C76" s="33">
        <f t="shared" si="1"/>
        <v>1723047348</v>
      </c>
      <c r="D76" s="14">
        <f>SUM(D72:D75)</f>
        <v>1115890470</v>
      </c>
      <c r="E76" s="14">
        <f>SUM(E72:E75)</f>
        <v>224207268</v>
      </c>
      <c r="F76" s="14">
        <f>SUM(F72:F75)</f>
        <v>149012686</v>
      </c>
      <c r="G76" s="14">
        <f>SUM(G72:G75)</f>
        <v>82580735</v>
      </c>
      <c r="H76" s="14">
        <f>SUM(H72:H75)</f>
        <v>151356189</v>
      </c>
    </row>
    <row r="77" spans="1:8" ht="13.8" thickBot="1" x14ac:dyDescent="0.3">
      <c r="A77" s="4">
        <v>73</v>
      </c>
      <c r="B77" s="75" t="s">
        <v>73</v>
      </c>
      <c r="C77" s="33">
        <f t="shared" si="1"/>
        <v>1723047348</v>
      </c>
      <c r="D77" s="69">
        <f>D76</f>
        <v>1115890470</v>
      </c>
      <c r="E77" s="69">
        <f>E76</f>
        <v>224207268</v>
      </c>
      <c r="F77" s="69">
        <f>F76</f>
        <v>149012686</v>
      </c>
      <c r="G77" s="69">
        <f>G76</f>
        <v>82580735</v>
      </c>
      <c r="H77" s="69">
        <f>H76</f>
        <v>151356189</v>
      </c>
    </row>
    <row r="78" spans="1:8" ht="14.4" thickTop="1" thickBot="1" x14ac:dyDescent="0.3">
      <c r="A78" s="4">
        <v>74</v>
      </c>
      <c r="B78" s="43" t="s">
        <v>37</v>
      </c>
      <c r="C78" s="33">
        <f t="shared" si="1"/>
        <v>3326806115</v>
      </c>
      <c r="D78" s="44">
        <f>D71+D77</f>
        <v>2653237118</v>
      </c>
      <c r="E78" s="44">
        <f>E71+E77</f>
        <v>228295859</v>
      </c>
      <c r="F78" s="44">
        <f>F71+F77</f>
        <v>196569224</v>
      </c>
      <c r="G78" s="44">
        <f>G71+G77</f>
        <v>84827513</v>
      </c>
      <c r="H78" s="44">
        <f>H71+H77</f>
        <v>163876401</v>
      </c>
    </row>
    <row r="79" spans="1:8" ht="13.8" thickTop="1" x14ac:dyDescent="0.25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48E4-BCA9-4C9D-B7BE-BB633CE8EC65}">
  <sheetPr>
    <tabColor theme="2"/>
  </sheetPr>
  <dimension ref="A1:I80"/>
  <sheetViews>
    <sheetView workbookViewId="0">
      <pane ySplit="6" topLeftCell="A7" activePane="bottomLeft" state="frozen"/>
      <selection pane="bottomLeft" activeCell="F1" sqref="F1"/>
    </sheetView>
  </sheetViews>
  <sheetFormatPr defaultRowHeight="13.2" x14ac:dyDescent="0.25"/>
  <cols>
    <col min="1" max="1" width="5.6640625" style="167" customWidth="1"/>
    <col min="2" max="2" width="50" style="167" customWidth="1"/>
    <col min="3" max="3" width="14.6640625" style="167" customWidth="1"/>
    <col min="4" max="8" width="12.6640625" style="167" customWidth="1"/>
    <col min="9" max="9" width="6.88671875" style="167" customWidth="1"/>
    <col min="10" max="254" width="9.109375" style="167"/>
    <col min="255" max="255" width="5.6640625" style="167" customWidth="1"/>
    <col min="256" max="256" width="50" style="167" customWidth="1"/>
    <col min="257" max="257" width="28.88671875" style="167" customWidth="1"/>
    <col min="258" max="510" width="9.109375" style="167"/>
    <col min="511" max="511" width="5.6640625" style="167" customWidth="1"/>
    <col min="512" max="512" width="50" style="167" customWidth="1"/>
    <col min="513" max="513" width="28.88671875" style="167" customWidth="1"/>
    <col min="514" max="766" width="9.109375" style="167"/>
    <col min="767" max="767" width="5.6640625" style="167" customWidth="1"/>
    <col min="768" max="768" width="50" style="167" customWidth="1"/>
    <col min="769" max="769" width="28.88671875" style="167" customWidth="1"/>
    <col min="770" max="1022" width="9.109375" style="167"/>
    <col min="1023" max="1023" width="5.6640625" style="167" customWidth="1"/>
    <col min="1024" max="1024" width="50" style="167" customWidth="1"/>
    <col min="1025" max="1025" width="28.88671875" style="167" customWidth="1"/>
    <col min="1026" max="1278" width="9.109375" style="167"/>
    <col min="1279" max="1279" width="5.6640625" style="167" customWidth="1"/>
    <col min="1280" max="1280" width="50" style="167" customWidth="1"/>
    <col min="1281" max="1281" width="28.88671875" style="167" customWidth="1"/>
    <col min="1282" max="1534" width="9.109375" style="167"/>
    <col min="1535" max="1535" width="5.6640625" style="167" customWidth="1"/>
    <col min="1536" max="1536" width="50" style="167" customWidth="1"/>
    <col min="1537" max="1537" width="28.88671875" style="167" customWidth="1"/>
    <col min="1538" max="1790" width="9.109375" style="167"/>
    <col min="1791" max="1791" width="5.6640625" style="167" customWidth="1"/>
    <col min="1792" max="1792" width="50" style="167" customWidth="1"/>
    <col min="1793" max="1793" width="28.88671875" style="167" customWidth="1"/>
    <col min="1794" max="2046" width="9.109375" style="167"/>
    <col min="2047" max="2047" width="5.6640625" style="167" customWidth="1"/>
    <col min="2048" max="2048" width="50" style="167" customWidth="1"/>
    <col min="2049" max="2049" width="28.88671875" style="167" customWidth="1"/>
    <col min="2050" max="2302" width="9.109375" style="167"/>
    <col min="2303" max="2303" width="5.6640625" style="167" customWidth="1"/>
    <col min="2304" max="2304" width="50" style="167" customWidth="1"/>
    <col min="2305" max="2305" width="28.88671875" style="167" customWidth="1"/>
    <col min="2306" max="2558" width="9.109375" style="167"/>
    <col min="2559" max="2559" width="5.6640625" style="167" customWidth="1"/>
    <col min="2560" max="2560" width="50" style="167" customWidth="1"/>
    <col min="2561" max="2561" width="28.88671875" style="167" customWidth="1"/>
    <col min="2562" max="2814" width="9.109375" style="167"/>
    <col min="2815" max="2815" width="5.6640625" style="167" customWidth="1"/>
    <col min="2816" max="2816" width="50" style="167" customWidth="1"/>
    <col min="2817" max="2817" width="28.88671875" style="167" customWidth="1"/>
    <col min="2818" max="3070" width="9.109375" style="167"/>
    <col min="3071" max="3071" width="5.6640625" style="167" customWidth="1"/>
    <col min="3072" max="3072" width="50" style="167" customWidth="1"/>
    <col min="3073" max="3073" width="28.88671875" style="167" customWidth="1"/>
    <col min="3074" max="3326" width="9.109375" style="167"/>
    <col min="3327" max="3327" width="5.6640625" style="167" customWidth="1"/>
    <col min="3328" max="3328" width="50" style="167" customWidth="1"/>
    <col min="3329" max="3329" width="28.88671875" style="167" customWidth="1"/>
    <col min="3330" max="3582" width="9.109375" style="167"/>
    <col min="3583" max="3583" width="5.6640625" style="167" customWidth="1"/>
    <col min="3584" max="3584" width="50" style="167" customWidth="1"/>
    <col min="3585" max="3585" width="28.88671875" style="167" customWidth="1"/>
    <col min="3586" max="3838" width="9.109375" style="167"/>
    <col min="3839" max="3839" width="5.6640625" style="167" customWidth="1"/>
    <col min="3840" max="3840" width="50" style="167" customWidth="1"/>
    <col min="3841" max="3841" width="28.88671875" style="167" customWidth="1"/>
    <col min="3842" max="4094" width="9.109375" style="167"/>
    <col min="4095" max="4095" width="5.6640625" style="167" customWidth="1"/>
    <col min="4096" max="4096" width="50" style="167" customWidth="1"/>
    <col min="4097" max="4097" width="28.88671875" style="167" customWidth="1"/>
    <col min="4098" max="4350" width="9.109375" style="167"/>
    <col min="4351" max="4351" width="5.6640625" style="167" customWidth="1"/>
    <col min="4352" max="4352" width="50" style="167" customWidth="1"/>
    <col min="4353" max="4353" width="28.88671875" style="167" customWidth="1"/>
    <col min="4354" max="4606" width="9.109375" style="167"/>
    <col min="4607" max="4607" width="5.6640625" style="167" customWidth="1"/>
    <col min="4608" max="4608" width="50" style="167" customWidth="1"/>
    <col min="4609" max="4609" width="28.88671875" style="167" customWidth="1"/>
    <col min="4610" max="4862" width="9.109375" style="167"/>
    <col min="4863" max="4863" width="5.6640625" style="167" customWidth="1"/>
    <col min="4864" max="4864" width="50" style="167" customWidth="1"/>
    <col min="4865" max="4865" width="28.88671875" style="167" customWidth="1"/>
    <col min="4866" max="5118" width="9.109375" style="167"/>
    <col min="5119" max="5119" width="5.6640625" style="167" customWidth="1"/>
    <col min="5120" max="5120" width="50" style="167" customWidth="1"/>
    <col min="5121" max="5121" width="28.88671875" style="167" customWidth="1"/>
    <col min="5122" max="5374" width="9.109375" style="167"/>
    <col min="5375" max="5375" width="5.6640625" style="167" customWidth="1"/>
    <col min="5376" max="5376" width="50" style="167" customWidth="1"/>
    <col min="5377" max="5377" width="28.88671875" style="167" customWidth="1"/>
    <col min="5378" max="5630" width="9.109375" style="167"/>
    <col min="5631" max="5631" width="5.6640625" style="167" customWidth="1"/>
    <col min="5632" max="5632" width="50" style="167" customWidth="1"/>
    <col min="5633" max="5633" width="28.88671875" style="167" customWidth="1"/>
    <col min="5634" max="5886" width="9.109375" style="167"/>
    <col min="5887" max="5887" width="5.6640625" style="167" customWidth="1"/>
    <col min="5888" max="5888" width="50" style="167" customWidth="1"/>
    <col min="5889" max="5889" width="28.88671875" style="167" customWidth="1"/>
    <col min="5890" max="6142" width="9.109375" style="167"/>
    <col min="6143" max="6143" width="5.6640625" style="167" customWidth="1"/>
    <col min="6144" max="6144" width="50" style="167" customWidth="1"/>
    <col min="6145" max="6145" width="28.88671875" style="167" customWidth="1"/>
    <col min="6146" max="6398" width="9.109375" style="167"/>
    <col min="6399" max="6399" width="5.6640625" style="167" customWidth="1"/>
    <col min="6400" max="6400" width="50" style="167" customWidth="1"/>
    <col min="6401" max="6401" width="28.88671875" style="167" customWidth="1"/>
    <col min="6402" max="6654" width="9.109375" style="167"/>
    <col min="6655" max="6655" width="5.6640625" style="167" customWidth="1"/>
    <col min="6656" max="6656" width="50" style="167" customWidth="1"/>
    <col min="6657" max="6657" width="28.88671875" style="167" customWidth="1"/>
    <col min="6658" max="6910" width="9.109375" style="167"/>
    <col min="6911" max="6911" width="5.6640625" style="167" customWidth="1"/>
    <col min="6912" max="6912" width="50" style="167" customWidth="1"/>
    <col min="6913" max="6913" width="28.88671875" style="167" customWidth="1"/>
    <col min="6914" max="7166" width="9.109375" style="167"/>
    <col min="7167" max="7167" width="5.6640625" style="167" customWidth="1"/>
    <col min="7168" max="7168" width="50" style="167" customWidth="1"/>
    <col min="7169" max="7169" width="28.88671875" style="167" customWidth="1"/>
    <col min="7170" max="7422" width="9.109375" style="167"/>
    <col min="7423" max="7423" width="5.6640625" style="167" customWidth="1"/>
    <col min="7424" max="7424" width="50" style="167" customWidth="1"/>
    <col min="7425" max="7425" width="28.88671875" style="167" customWidth="1"/>
    <col min="7426" max="7678" width="9.109375" style="167"/>
    <col min="7679" max="7679" width="5.6640625" style="167" customWidth="1"/>
    <col min="7680" max="7680" width="50" style="167" customWidth="1"/>
    <col min="7681" max="7681" width="28.88671875" style="167" customWidth="1"/>
    <col min="7682" max="7934" width="9.109375" style="167"/>
    <col min="7935" max="7935" width="5.6640625" style="167" customWidth="1"/>
    <col min="7936" max="7936" width="50" style="167" customWidth="1"/>
    <col min="7937" max="7937" width="28.88671875" style="167" customWidth="1"/>
    <col min="7938" max="8190" width="9.109375" style="167"/>
    <col min="8191" max="8191" width="5.6640625" style="167" customWidth="1"/>
    <col min="8192" max="8192" width="50" style="167" customWidth="1"/>
    <col min="8193" max="8193" width="28.88671875" style="167" customWidth="1"/>
    <col min="8194" max="8446" width="9.109375" style="167"/>
    <col min="8447" max="8447" width="5.6640625" style="167" customWidth="1"/>
    <col min="8448" max="8448" width="50" style="167" customWidth="1"/>
    <col min="8449" max="8449" width="28.88671875" style="167" customWidth="1"/>
    <col min="8450" max="8702" width="9.109375" style="167"/>
    <col min="8703" max="8703" width="5.6640625" style="167" customWidth="1"/>
    <col min="8704" max="8704" width="50" style="167" customWidth="1"/>
    <col min="8705" max="8705" width="28.88671875" style="167" customWidth="1"/>
    <col min="8706" max="8958" width="9.109375" style="167"/>
    <col min="8959" max="8959" width="5.6640625" style="167" customWidth="1"/>
    <col min="8960" max="8960" width="50" style="167" customWidth="1"/>
    <col min="8961" max="8961" width="28.88671875" style="167" customWidth="1"/>
    <col min="8962" max="9214" width="9.109375" style="167"/>
    <col min="9215" max="9215" width="5.6640625" style="167" customWidth="1"/>
    <col min="9216" max="9216" width="50" style="167" customWidth="1"/>
    <col min="9217" max="9217" width="28.88671875" style="167" customWidth="1"/>
    <col min="9218" max="9470" width="9.109375" style="167"/>
    <col min="9471" max="9471" width="5.6640625" style="167" customWidth="1"/>
    <col min="9472" max="9472" width="50" style="167" customWidth="1"/>
    <col min="9473" max="9473" width="28.88671875" style="167" customWidth="1"/>
    <col min="9474" max="9726" width="9.109375" style="167"/>
    <col min="9727" max="9727" width="5.6640625" style="167" customWidth="1"/>
    <col min="9728" max="9728" width="50" style="167" customWidth="1"/>
    <col min="9729" max="9729" width="28.88671875" style="167" customWidth="1"/>
    <col min="9730" max="9982" width="9.109375" style="167"/>
    <col min="9983" max="9983" width="5.6640625" style="167" customWidth="1"/>
    <col min="9984" max="9984" width="50" style="167" customWidth="1"/>
    <col min="9985" max="9985" width="28.88671875" style="167" customWidth="1"/>
    <col min="9986" max="10238" width="9.109375" style="167"/>
    <col min="10239" max="10239" width="5.6640625" style="167" customWidth="1"/>
    <col min="10240" max="10240" width="50" style="167" customWidth="1"/>
    <col min="10241" max="10241" width="28.88671875" style="167" customWidth="1"/>
    <col min="10242" max="10494" width="9.109375" style="167"/>
    <col min="10495" max="10495" width="5.6640625" style="167" customWidth="1"/>
    <col min="10496" max="10496" width="50" style="167" customWidth="1"/>
    <col min="10497" max="10497" width="28.88671875" style="167" customWidth="1"/>
    <col min="10498" max="10750" width="9.109375" style="167"/>
    <col min="10751" max="10751" width="5.6640625" style="167" customWidth="1"/>
    <col min="10752" max="10752" width="50" style="167" customWidth="1"/>
    <col min="10753" max="10753" width="28.88671875" style="167" customWidth="1"/>
    <col min="10754" max="11006" width="9.109375" style="167"/>
    <col min="11007" max="11007" width="5.6640625" style="167" customWidth="1"/>
    <col min="11008" max="11008" width="50" style="167" customWidth="1"/>
    <col min="11009" max="11009" width="28.88671875" style="167" customWidth="1"/>
    <col min="11010" max="11262" width="9.109375" style="167"/>
    <col min="11263" max="11263" width="5.6640625" style="167" customWidth="1"/>
    <col min="11264" max="11264" width="50" style="167" customWidth="1"/>
    <col min="11265" max="11265" width="28.88671875" style="167" customWidth="1"/>
    <col min="11266" max="11518" width="9.109375" style="167"/>
    <col min="11519" max="11519" width="5.6640625" style="167" customWidth="1"/>
    <col min="11520" max="11520" width="50" style="167" customWidth="1"/>
    <col min="11521" max="11521" width="28.88671875" style="167" customWidth="1"/>
    <col min="11522" max="11774" width="9.109375" style="167"/>
    <col min="11775" max="11775" width="5.6640625" style="167" customWidth="1"/>
    <col min="11776" max="11776" width="50" style="167" customWidth="1"/>
    <col min="11777" max="11777" width="28.88671875" style="167" customWidth="1"/>
    <col min="11778" max="12030" width="9.109375" style="167"/>
    <col min="12031" max="12031" width="5.6640625" style="167" customWidth="1"/>
    <col min="12032" max="12032" width="50" style="167" customWidth="1"/>
    <col min="12033" max="12033" width="28.88671875" style="167" customWidth="1"/>
    <col min="12034" max="12286" width="9.109375" style="167"/>
    <col min="12287" max="12287" width="5.6640625" style="167" customWidth="1"/>
    <col min="12288" max="12288" width="50" style="167" customWidth="1"/>
    <col min="12289" max="12289" width="28.88671875" style="167" customWidth="1"/>
    <col min="12290" max="12542" width="9.109375" style="167"/>
    <col min="12543" max="12543" width="5.6640625" style="167" customWidth="1"/>
    <col min="12544" max="12544" width="50" style="167" customWidth="1"/>
    <col min="12545" max="12545" width="28.88671875" style="167" customWidth="1"/>
    <col min="12546" max="12798" width="9.109375" style="167"/>
    <col min="12799" max="12799" width="5.6640625" style="167" customWidth="1"/>
    <col min="12800" max="12800" width="50" style="167" customWidth="1"/>
    <col min="12801" max="12801" width="28.88671875" style="167" customWidth="1"/>
    <col min="12802" max="13054" width="9.109375" style="167"/>
    <col min="13055" max="13055" width="5.6640625" style="167" customWidth="1"/>
    <col min="13056" max="13056" width="50" style="167" customWidth="1"/>
    <col min="13057" max="13057" width="28.88671875" style="167" customWidth="1"/>
    <col min="13058" max="13310" width="9.109375" style="167"/>
    <col min="13311" max="13311" width="5.6640625" style="167" customWidth="1"/>
    <col min="13312" max="13312" width="50" style="167" customWidth="1"/>
    <col min="13313" max="13313" width="28.88671875" style="167" customWidth="1"/>
    <col min="13314" max="13566" width="9.109375" style="167"/>
    <col min="13567" max="13567" width="5.6640625" style="167" customWidth="1"/>
    <col min="13568" max="13568" width="50" style="167" customWidth="1"/>
    <col min="13569" max="13569" width="28.88671875" style="167" customWidth="1"/>
    <col min="13570" max="13822" width="9.109375" style="167"/>
    <col min="13823" max="13823" width="5.6640625" style="167" customWidth="1"/>
    <col min="13824" max="13824" width="50" style="167" customWidth="1"/>
    <col min="13825" max="13825" width="28.88671875" style="167" customWidth="1"/>
    <col min="13826" max="14078" width="9.109375" style="167"/>
    <col min="14079" max="14079" width="5.6640625" style="167" customWidth="1"/>
    <col min="14080" max="14080" width="50" style="167" customWidth="1"/>
    <col min="14081" max="14081" width="28.88671875" style="167" customWidth="1"/>
    <col min="14082" max="14334" width="9.109375" style="167"/>
    <col min="14335" max="14335" width="5.6640625" style="167" customWidth="1"/>
    <col min="14336" max="14336" width="50" style="167" customWidth="1"/>
    <col min="14337" max="14337" width="28.88671875" style="167" customWidth="1"/>
    <col min="14338" max="14590" width="9.109375" style="167"/>
    <col min="14591" max="14591" width="5.6640625" style="167" customWidth="1"/>
    <col min="14592" max="14592" width="50" style="167" customWidth="1"/>
    <col min="14593" max="14593" width="28.88671875" style="167" customWidth="1"/>
    <col min="14594" max="14846" width="9.109375" style="167"/>
    <col min="14847" max="14847" width="5.6640625" style="167" customWidth="1"/>
    <col min="14848" max="14848" width="50" style="167" customWidth="1"/>
    <col min="14849" max="14849" width="28.88671875" style="167" customWidth="1"/>
    <col min="14850" max="15102" width="9.109375" style="167"/>
    <col min="15103" max="15103" width="5.6640625" style="167" customWidth="1"/>
    <col min="15104" max="15104" width="50" style="167" customWidth="1"/>
    <col min="15105" max="15105" width="28.88671875" style="167" customWidth="1"/>
    <col min="15106" max="15358" width="9.109375" style="167"/>
    <col min="15359" max="15359" width="5.6640625" style="167" customWidth="1"/>
    <col min="15360" max="15360" width="50" style="167" customWidth="1"/>
    <col min="15361" max="15361" width="28.88671875" style="167" customWidth="1"/>
    <col min="15362" max="15614" width="9.109375" style="167"/>
    <col min="15615" max="15615" width="5.6640625" style="167" customWidth="1"/>
    <col min="15616" max="15616" width="50" style="167" customWidth="1"/>
    <col min="15617" max="15617" width="28.88671875" style="167" customWidth="1"/>
    <col min="15618" max="15870" width="9.109375" style="167"/>
    <col min="15871" max="15871" width="5.6640625" style="167" customWidth="1"/>
    <col min="15872" max="15872" width="50" style="167" customWidth="1"/>
    <col min="15873" max="15873" width="28.88671875" style="167" customWidth="1"/>
    <col min="15874" max="16126" width="9.109375" style="167"/>
    <col min="16127" max="16127" width="5.6640625" style="167" customWidth="1"/>
    <col min="16128" max="16128" width="50" style="167" customWidth="1"/>
    <col min="16129" max="16129" width="28.88671875" style="167" customWidth="1"/>
    <col min="16130" max="16384" width="9.109375" style="167"/>
  </cols>
  <sheetData>
    <row r="1" spans="1:9" x14ac:dyDescent="0.25">
      <c r="B1" s="29" t="s">
        <v>101</v>
      </c>
      <c r="F1" s="167" t="s">
        <v>461</v>
      </c>
    </row>
    <row r="2" spans="1:9" x14ac:dyDescent="0.25">
      <c r="B2" s="29" t="s">
        <v>177</v>
      </c>
      <c r="C2" s="30"/>
      <c r="F2" s="167" t="s">
        <v>443</v>
      </c>
    </row>
    <row r="3" spans="1:9" x14ac:dyDescent="0.25">
      <c r="C3" s="12"/>
    </row>
    <row r="4" spans="1:9" x14ac:dyDescent="0.25">
      <c r="B4" s="31"/>
      <c r="C4" s="72" t="s">
        <v>102</v>
      </c>
      <c r="F4" s="167" t="s">
        <v>75</v>
      </c>
    </row>
    <row r="5" spans="1:9" ht="26.4" x14ac:dyDescent="0.25">
      <c r="A5" s="1" t="s">
        <v>1</v>
      </c>
      <c r="B5" s="2" t="s">
        <v>2</v>
      </c>
      <c r="C5" s="3" t="s">
        <v>328</v>
      </c>
      <c r="D5" s="3" t="s">
        <v>39</v>
      </c>
      <c r="E5" s="3" t="s">
        <v>104</v>
      </c>
      <c r="F5" s="3" t="s">
        <v>40</v>
      </c>
      <c r="G5" s="3" t="s">
        <v>99</v>
      </c>
      <c r="H5" s="3" t="s">
        <v>41</v>
      </c>
    </row>
    <row r="6" spans="1:9" ht="26.4" x14ac:dyDescent="0.25">
      <c r="A6" s="4">
        <v>1</v>
      </c>
      <c r="B6" s="32" t="s">
        <v>42</v>
      </c>
      <c r="C6" s="33">
        <f>SUM(D6:H6)</f>
        <v>76162010</v>
      </c>
      <c r="D6" s="5">
        <v>76162010</v>
      </c>
      <c r="E6" s="5"/>
      <c r="F6" s="5"/>
      <c r="G6" s="5"/>
      <c r="H6" s="5"/>
      <c r="I6" s="61"/>
    </row>
    <row r="7" spans="1:9" ht="26.4" x14ac:dyDescent="0.25">
      <c r="A7" s="4">
        <v>2</v>
      </c>
      <c r="B7" s="32" t="s">
        <v>105</v>
      </c>
      <c r="C7" s="33">
        <f t="shared" ref="C7:C70" si="0">SUM(D7:H7)</f>
        <v>88700261</v>
      </c>
      <c r="D7" s="5">
        <v>88700261</v>
      </c>
      <c r="E7" s="5"/>
      <c r="F7" s="5"/>
      <c r="G7" s="5"/>
      <c r="H7" s="5"/>
      <c r="I7" s="61"/>
    </row>
    <row r="8" spans="1:9" ht="26.4" x14ac:dyDescent="0.25">
      <c r="A8" s="4">
        <v>3</v>
      </c>
      <c r="B8" s="32" t="s">
        <v>106</v>
      </c>
      <c r="C8" s="33">
        <f t="shared" si="0"/>
        <v>73076752</v>
      </c>
      <c r="D8" s="5">
        <v>73076752</v>
      </c>
      <c r="E8" s="5"/>
      <c r="F8" s="5"/>
      <c r="G8" s="5"/>
      <c r="H8" s="5"/>
      <c r="I8" s="61"/>
    </row>
    <row r="9" spans="1:9" ht="26.4" x14ac:dyDescent="0.25">
      <c r="A9" s="4">
        <v>4</v>
      </c>
      <c r="B9" s="32" t="s">
        <v>107</v>
      </c>
      <c r="C9" s="33">
        <f t="shared" si="0"/>
        <v>5592866</v>
      </c>
      <c r="D9" s="5">
        <v>5592866</v>
      </c>
      <c r="E9" s="5"/>
      <c r="F9" s="5"/>
      <c r="G9" s="5"/>
      <c r="H9" s="5"/>
      <c r="I9" s="61"/>
    </row>
    <row r="10" spans="1:9" ht="26.4" x14ac:dyDescent="0.25">
      <c r="A10" s="4">
        <v>5</v>
      </c>
      <c r="B10" s="32" t="s">
        <v>108</v>
      </c>
      <c r="C10" s="33">
        <f t="shared" si="0"/>
        <v>12636900</v>
      </c>
      <c r="D10" s="5">
        <v>12636900</v>
      </c>
      <c r="E10" s="5"/>
      <c r="F10" s="5"/>
      <c r="G10" s="5"/>
      <c r="H10" s="5"/>
      <c r="I10" s="61"/>
    </row>
    <row r="11" spans="1:9" x14ac:dyDescent="0.25">
      <c r="A11" s="4">
        <v>6</v>
      </c>
      <c r="B11" s="32" t="s">
        <v>94</v>
      </c>
      <c r="C11" s="33">
        <f t="shared" si="0"/>
        <v>360567</v>
      </c>
      <c r="D11" s="5">
        <v>360567</v>
      </c>
      <c r="E11" s="5"/>
      <c r="F11" s="5"/>
      <c r="G11" s="5"/>
      <c r="H11" s="5"/>
      <c r="I11" s="61"/>
    </row>
    <row r="12" spans="1:9" x14ac:dyDescent="0.25">
      <c r="A12" s="4">
        <v>7</v>
      </c>
      <c r="B12" s="32" t="s">
        <v>43</v>
      </c>
      <c r="C12" s="33">
        <f t="shared" si="0"/>
        <v>256529356</v>
      </c>
      <c r="D12" s="13">
        <f>SUM(D6:D11)</f>
        <v>256529356</v>
      </c>
      <c r="E12" s="13">
        <f>SUM(E6:E11)</f>
        <v>0</v>
      </c>
      <c r="F12" s="13">
        <f>SUM(F6:F11)</f>
        <v>0</v>
      </c>
      <c r="G12" s="13">
        <f>SUM(G6:G11)</f>
        <v>0</v>
      </c>
      <c r="H12" s="13">
        <f>SUM(H6:H11)</f>
        <v>0</v>
      </c>
      <c r="I12" s="61"/>
    </row>
    <row r="13" spans="1:9" s="36" customFormat="1" x14ac:dyDescent="0.25">
      <c r="A13" s="4">
        <v>8</v>
      </c>
      <c r="B13" s="34" t="s">
        <v>109</v>
      </c>
      <c r="C13" s="33">
        <f t="shared" si="0"/>
        <v>0</v>
      </c>
      <c r="D13" s="35"/>
      <c r="E13" s="35"/>
      <c r="F13" s="35"/>
      <c r="G13" s="35"/>
      <c r="H13" s="35"/>
      <c r="I13" s="61"/>
    </row>
    <row r="14" spans="1:9" ht="26.4" x14ac:dyDescent="0.25">
      <c r="A14" s="4">
        <v>9</v>
      </c>
      <c r="B14" s="32" t="s">
        <v>44</v>
      </c>
      <c r="C14" s="33">
        <f t="shared" si="0"/>
        <v>45041106</v>
      </c>
      <c r="D14" s="13">
        <f>SUM(D15:D19)</f>
        <v>19322500</v>
      </c>
      <c r="E14" s="13">
        <f>SUM(E15:E19)</f>
        <v>1967691</v>
      </c>
      <c r="F14" s="13">
        <f>SUM(F15:F19)</f>
        <v>23425137</v>
      </c>
      <c r="G14" s="13">
        <f>SUM(G15:G19)</f>
        <v>325778</v>
      </c>
      <c r="H14" s="13">
        <f>SUM(H15:H19)</f>
        <v>0</v>
      </c>
      <c r="I14" s="61"/>
    </row>
    <row r="15" spans="1:9" x14ac:dyDescent="0.25">
      <c r="A15" s="4">
        <v>10</v>
      </c>
      <c r="B15" s="32" t="s">
        <v>110</v>
      </c>
      <c r="C15" s="33">
        <f t="shared" si="0"/>
        <v>384000</v>
      </c>
      <c r="D15" s="5">
        <v>384000</v>
      </c>
      <c r="E15" s="5"/>
      <c r="F15" s="5"/>
      <c r="G15" s="5"/>
      <c r="H15" s="5"/>
      <c r="I15" s="61"/>
    </row>
    <row r="16" spans="1:9" x14ac:dyDescent="0.25">
      <c r="A16" s="4">
        <v>11</v>
      </c>
      <c r="B16" s="32" t="s">
        <v>111</v>
      </c>
      <c r="C16" s="33">
        <f t="shared" si="0"/>
        <v>5293469</v>
      </c>
      <c r="D16" s="5">
        <v>3000000</v>
      </c>
      <c r="E16" s="5">
        <v>1967691</v>
      </c>
      <c r="F16" s="5"/>
      <c r="G16" s="5">
        <v>325778</v>
      </c>
      <c r="H16" s="5"/>
      <c r="I16" s="61"/>
    </row>
    <row r="17" spans="1:9" x14ac:dyDescent="0.25">
      <c r="A17" s="4">
        <v>12</v>
      </c>
      <c r="B17" s="32" t="s">
        <v>112</v>
      </c>
      <c r="C17" s="33">
        <f t="shared" si="0"/>
        <v>15938500</v>
      </c>
      <c r="D17" s="5">
        <v>15938500</v>
      </c>
      <c r="E17" s="5"/>
      <c r="F17" s="5"/>
      <c r="G17" s="5"/>
      <c r="H17" s="5"/>
      <c r="I17" s="61"/>
    </row>
    <row r="18" spans="1:9" x14ac:dyDescent="0.25">
      <c r="A18" s="4">
        <v>13</v>
      </c>
      <c r="B18" s="32" t="s">
        <v>113</v>
      </c>
      <c r="C18" s="33">
        <f t="shared" si="0"/>
        <v>23425137</v>
      </c>
      <c r="D18" s="5"/>
      <c r="E18" s="5"/>
      <c r="F18" s="5">
        <v>23425137</v>
      </c>
      <c r="G18" s="5"/>
      <c r="H18" s="5"/>
      <c r="I18" s="61"/>
    </row>
    <row r="19" spans="1:9" x14ac:dyDescent="0.25">
      <c r="A19" s="4">
        <v>14</v>
      </c>
      <c r="B19" s="32" t="s">
        <v>114</v>
      </c>
      <c r="C19" s="33">
        <f t="shared" si="0"/>
        <v>0</v>
      </c>
      <c r="D19" s="5"/>
      <c r="E19" s="5"/>
      <c r="F19" s="5"/>
      <c r="G19" s="5"/>
      <c r="H19" s="5"/>
      <c r="I19" s="61"/>
    </row>
    <row r="20" spans="1:9" ht="26.4" x14ac:dyDescent="0.25">
      <c r="A20" s="4">
        <v>15</v>
      </c>
      <c r="B20" s="37" t="s">
        <v>45</v>
      </c>
      <c r="C20" s="33">
        <f t="shared" si="0"/>
        <v>301570462</v>
      </c>
      <c r="D20" s="6">
        <f>D12+D14</f>
        <v>275851856</v>
      </c>
      <c r="E20" s="6">
        <f>E12+E14</f>
        <v>1967691</v>
      </c>
      <c r="F20" s="6">
        <f>F12+F14</f>
        <v>23425137</v>
      </c>
      <c r="G20" s="6">
        <f>G12+G14</f>
        <v>325778</v>
      </c>
      <c r="H20" s="6">
        <f>H12+H14</f>
        <v>0</v>
      </c>
      <c r="I20" s="61"/>
    </row>
    <row r="21" spans="1:9" x14ac:dyDescent="0.25">
      <c r="A21" s="4">
        <v>16</v>
      </c>
      <c r="B21" s="32" t="s">
        <v>46</v>
      </c>
      <c r="C21" s="33">
        <f t="shared" si="0"/>
        <v>42100000</v>
      </c>
      <c r="D21" s="14">
        <f>D22</f>
        <v>42100000</v>
      </c>
      <c r="E21" s="14">
        <f>E22</f>
        <v>0</v>
      </c>
      <c r="F21" s="14">
        <f>F22</f>
        <v>0</v>
      </c>
      <c r="G21" s="14">
        <f>G22</f>
        <v>0</v>
      </c>
      <c r="H21" s="14">
        <f>H22</f>
        <v>0</v>
      </c>
      <c r="I21" s="61"/>
    </row>
    <row r="22" spans="1:9" x14ac:dyDescent="0.25">
      <c r="A22" s="4">
        <v>17</v>
      </c>
      <c r="B22" s="32" t="s">
        <v>115</v>
      </c>
      <c r="C22" s="33">
        <f t="shared" si="0"/>
        <v>42100000</v>
      </c>
      <c r="D22" s="38">
        <v>42100000</v>
      </c>
      <c r="E22" s="38"/>
      <c r="F22" s="38"/>
      <c r="G22" s="38"/>
      <c r="H22" s="38"/>
      <c r="I22" s="61"/>
    </row>
    <row r="23" spans="1:9" x14ac:dyDescent="0.25">
      <c r="A23" s="4">
        <v>18</v>
      </c>
      <c r="B23" s="32" t="s">
        <v>116</v>
      </c>
      <c r="C23" s="33">
        <f t="shared" si="0"/>
        <v>2206600</v>
      </c>
      <c r="D23" s="14">
        <f>SUM(D24:D27)</f>
        <v>2206600</v>
      </c>
      <c r="E23" s="14">
        <f>SUM(E24:E27)</f>
        <v>0</v>
      </c>
      <c r="F23" s="14">
        <f>SUM(F24:F27)</f>
        <v>0</v>
      </c>
      <c r="G23" s="14">
        <f>SUM(G24:G27)</f>
        <v>0</v>
      </c>
      <c r="H23" s="14">
        <f>SUM(H24:H27)</f>
        <v>0</v>
      </c>
      <c r="I23" s="61"/>
    </row>
    <row r="24" spans="1:9" x14ac:dyDescent="0.25">
      <c r="A24" s="4">
        <v>19</v>
      </c>
      <c r="B24" s="32" t="s">
        <v>117</v>
      </c>
      <c r="C24" s="33">
        <f t="shared" si="0"/>
        <v>0</v>
      </c>
      <c r="D24" s="3"/>
      <c r="E24" s="3"/>
      <c r="F24" s="3"/>
      <c r="G24" s="3"/>
      <c r="H24" s="3"/>
      <c r="I24" s="61"/>
    </row>
    <row r="25" spans="1:9" x14ac:dyDescent="0.25">
      <c r="A25" s="4">
        <v>20</v>
      </c>
      <c r="B25" s="32" t="s">
        <v>118</v>
      </c>
      <c r="C25" s="33">
        <f t="shared" si="0"/>
        <v>2206600</v>
      </c>
      <c r="D25" s="5">
        <v>2206600</v>
      </c>
      <c r="E25" s="3"/>
      <c r="F25" s="3"/>
      <c r="G25" s="3"/>
      <c r="H25" s="3"/>
      <c r="I25" s="61"/>
    </row>
    <row r="26" spans="1:9" x14ac:dyDescent="0.25">
      <c r="A26" s="4">
        <v>21</v>
      </c>
      <c r="B26" s="32" t="s">
        <v>119</v>
      </c>
      <c r="C26" s="33">
        <f t="shared" si="0"/>
        <v>0</v>
      </c>
      <c r="D26" s="3"/>
      <c r="E26" s="3"/>
      <c r="F26" s="3"/>
      <c r="G26" s="3"/>
      <c r="H26" s="3"/>
      <c r="I26" s="61"/>
    </row>
    <row r="27" spans="1:9" x14ac:dyDescent="0.25">
      <c r="A27" s="4">
        <v>22</v>
      </c>
      <c r="B27" s="39" t="s">
        <v>120</v>
      </c>
      <c r="C27" s="33">
        <f t="shared" si="0"/>
        <v>0</v>
      </c>
      <c r="D27" s="3"/>
      <c r="E27" s="3"/>
      <c r="F27" s="3"/>
      <c r="G27" s="3"/>
      <c r="H27" s="3"/>
      <c r="I27" s="61"/>
    </row>
    <row r="28" spans="1:9" ht="26.4" x14ac:dyDescent="0.25">
      <c r="A28" s="4">
        <v>23</v>
      </c>
      <c r="B28" s="37" t="s">
        <v>47</v>
      </c>
      <c r="C28" s="33">
        <f t="shared" si="0"/>
        <v>44306600</v>
      </c>
      <c r="D28" s="6">
        <f>D21+D23</f>
        <v>44306600</v>
      </c>
      <c r="E28" s="6">
        <f>E21+E23</f>
        <v>0</v>
      </c>
      <c r="F28" s="6">
        <f>F21+F23</f>
        <v>0</v>
      </c>
      <c r="G28" s="6">
        <f>G21+G23</f>
        <v>0</v>
      </c>
      <c r="H28" s="6">
        <f>H21+H23</f>
        <v>0</v>
      </c>
      <c r="I28" s="61"/>
    </row>
    <row r="29" spans="1:9" x14ac:dyDescent="0.25">
      <c r="A29" s="4">
        <v>24</v>
      </c>
      <c r="B29" s="32" t="s">
        <v>48</v>
      </c>
      <c r="C29" s="33">
        <f t="shared" si="0"/>
        <v>59187393</v>
      </c>
      <c r="D29" s="13">
        <f>SUM(D30:D31)</f>
        <v>59187393</v>
      </c>
      <c r="E29" s="13">
        <f>SUM(E30:E31)</f>
        <v>0</v>
      </c>
      <c r="F29" s="13">
        <f>SUM(F30:F31)</f>
        <v>0</v>
      </c>
      <c r="G29" s="13">
        <f>SUM(G30:G31)</f>
        <v>0</v>
      </c>
      <c r="H29" s="13">
        <f>SUM(H30:H31)</f>
        <v>0</v>
      </c>
      <c r="I29" s="61"/>
    </row>
    <row r="30" spans="1:9" x14ac:dyDescent="0.25">
      <c r="A30" s="4">
        <v>25</v>
      </c>
      <c r="B30" s="32" t="s">
        <v>49</v>
      </c>
      <c r="C30" s="33">
        <f t="shared" si="0"/>
        <v>58967484</v>
      </c>
      <c r="D30" s="5">
        <v>58967484</v>
      </c>
      <c r="E30" s="5"/>
      <c r="F30" s="5"/>
      <c r="G30" s="5"/>
      <c r="H30" s="5"/>
      <c r="I30" s="61"/>
    </row>
    <row r="31" spans="1:9" ht="16.5" customHeight="1" x14ac:dyDescent="0.25">
      <c r="A31" s="4">
        <v>26</v>
      </c>
      <c r="B31" s="32" t="s">
        <v>50</v>
      </c>
      <c r="C31" s="33">
        <f t="shared" si="0"/>
        <v>219909</v>
      </c>
      <c r="D31" s="5">
        <v>219909</v>
      </c>
      <c r="E31" s="5"/>
      <c r="F31" s="5"/>
      <c r="G31" s="5"/>
      <c r="H31" s="5"/>
      <c r="I31" s="61"/>
    </row>
    <row r="32" spans="1:9" ht="18.75" customHeight="1" x14ac:dyDescent="0.25">
      <c r="A32" s="4">
        <v>27</v>
      </c>
      <c r="B32" s="32" t="s">
        <v>51</v>
      </c>
      <c r="C32" s="33">
        <f t="shared" si="0"/>
        <v>90187672</v>
      </c>
      <c r="D32" s="5">
        <v>90187672</v>
      </c>
      <c r="E32" s="5"/>
      <c r="F32" s="5"/>
      <c r="G32" s="5"/>
      <c r="H32" s="5"/>
      <c r="I32" s="61"/>
    </row>
    <row r="33" spans="1:9" x14ac:dyDescent="0.25">
      <c r="A33" s="4">
        <v>28</v>
      </c>
      <c r="B33" s="32" t="s">
        <v>121</v>
      </c>
      <c r="C33" s="33">
        <f t="shared" si="0"/>
        <v>8773300</v>
      </c>
      <c r="D33" s="5">
        <v>8773300</v>
      </c>
      <c r="E33" s="5"/>
      <c r="F33" s="5"/>
      <c r="G33" s="5"/>
      <c r="H33" s="5"/>
      <c r="I33" s="61"/>
    </row>
    <row r="34" spans="1:9" ht="26.4" x14ac:dyDescent="0.25">
      <c r="A34" s="4">
        <v>29</v>
      </c>
      <c r="B34" s="32" t="s">
        <v>122</v>
      </c>
      <c r="C34" s="33">
        <f t="shared" si="0"/>
        <v>0</v>
      </c>
      <c r="D34" s="5"/>
      <c r="E34" s="5"/>
      <c r="F34" s="5"/>
      <c r="G34" s="5"/>
      <c r="H34" s="5"/>
      <c r="I34" s="61"/>
    </row>
    <row r="35" spans="1:9" x14ac:dyDescent="0.25">
      <c r="A35" s="4">
        <v>30</v>
      </c>
      <c r="B35" s="32" t="s">
        <v>52</v>
      </c>
      <c r="C35" s="33">
        <f t="shared" si="0"/>
        <v>98960972</v>
      </c>
      <c r="D35" s="13">
        <f>SUM(D32:D34)</f>
        <v>98960972</v>
      </c>
      <c r="E35" s="13"/>
      <c r="F35" s="13">
        <f>SUM(F32:F34)</f>
        <v>0</v>
      </c>
      <c r="G35" s="13">
        <f>SUM(G32:G34)</f>
        <v>0</v>
      </c>
      <c r="H35" s="13">
        <f>SUM(H32:H34)</f>
        <v>0</v>
      </c>
      <c r="I35" s="61"/>
    </row>
    <row r="36" spans="1:9" x14ac:dyDescent="0.25">
      <c r="A36" s="4">
        <v>31</v>
      </c>
      <c r="B36" s="32" t="s">
        <v>53</v>
      </c>
      <c r="C36" s="33">
        <f t="shared" si="0"/>
        <v>97114</v>
      </c>
      <c r="D36" s="13">
        <v>82114</v>
      </c>
      <c r="E36" s="13">
        <v>15000</v>
      </c>
      <c r="F36" s="13">
        <f>SUM(F37:F38)</f>
        <v>0</v>
      </c>
      <c r="G36" s="13">
        <f>SUM(G37:G38)</f>
        <v>0</v>
      </c>
      <c r="H36" s="13">
        <f>SUM(H37:H38)</f>
        <v>0</v>
      </c>
      <c r="I36" s="61"/>
    </row>
    <row r="37" spans="1:9" ht="39.6" x14ac:dyDescent="0.25">
      <c r="A37" s="4">
        <v>32</v>
      </c>
      <c r="B37" s="32" t="s">
        <v>123</v>
      </c>
      <c r="C37" s="33">
        <f t="shared" si="0"/>
        <v>0</v>
      </c>
      <c r="D37" s="5"/>
      <c r="E37" s="5"/>
      <c r="F37" s="5"/>
      <c r="G37" s="5"/>
      <c r="H37" s="5"/>
      <c r="I37" s="61"/>
    </row>
    <row r="38" spans="1:9" x14ac:dyDescent="0.25">
      <c r="A38" s="4">
        <v>33</v>
      </c>
      <c r="B38" s="32" t="s">
        <v>124</v>
      </c>
      <c r="C38" s="33">
        <f t="shared" si="0"/>
        <v>28877</v>
      </c>
      <c r="D38" s="5">
        <v>28877</v>
      </c>
      <c r="E38" s="5"/>
      <c r="F38" s="5"/>
      <c r="G38" s="5"/>
      <c r="H38" s="5"/>
      <c r="I38" s="61"/>
    </row>
    <row r="39" spans="1:9" x14ac:dyDescent="0.25">
      <c r="A39" s="4">
        <v>34</v>
      </c>
      <c r="B39" s="37" t="s">
        <v>54</v>
      </c>
      <c r="C39" s="33">
        <f t="shared" si="0"/>
        <v>158245479</v>
      </c>
      <c r="D39" s="6">
        <f>D29+D35+D36</f>
        <v>158230479</v>
      </c>
      <c r="E39" s="6">
        <f>E29+E35+E36</f>
        <v>15000</v>
      </c>
      <c r="F39" s="6">
        <f>F29+F35+F36</f>
        <v>0</v>
      </c>
      <c r="G39" s="6">
        <f>G29+G35+G36</f>
        <v>0</v>
      </c>
      <c r="H39" s="6">
        <f>H29+H35+H36</f>
        <v>0</v>
      </c>
      <c r="I39" s="61"/>
    </row>
    <row r="40" spans="1:9" x14ac:dyDescent="0.25">
      <c r="A40" s="4">
        <v>35</v>
      </c>
      <c r="B40" s="34" t="s">
        <v>125</v>
      </c>
      <c r="C40" s="33">
        <f t="shared" si="0"/>
        <v>6000</v>
      </c>
      <c r="D40" s="40"/>
      <c r="E40" s="40"/>
      <c r="F40" s="40"/>
      <c r="G40" s="40">
        <v>6000</v>
      </c>
      <c r="H40" s="40"/>
      <c r="I40" s="61"/>
    </row>
    <row r="41" spans="1:9" x14ac:dyDescent="0.25">
      <c r="A41" s="4">
        <v>36</v>
      </c>
      <c r="B41" s="41" t="s">
        <v>55</v>
      </c>
      <c r="C41" s="33">
        <f t="shared" si="0"/>
        <v>6830207</v>
      </c>
      <c r="D41" s="15">
        <f>SUM(D42:D45)</f>
        <v>0</v>
      </c>
      <c r="E41" s="15">
        <f>SUM(E42:E45)</f>
        <v>151732</v>
      </c>
      <c r="F41" s="15">
        <f>SUM(F42:F45)</f>
        <v>566968</v>
      </c>
      <c r="G41" s="15">
        <f>SUM(G42:G45)</f>
        <v>1077130</v>
      </c>
      <c r="H41" s="15">
        <v>5034377</v>
      </c>
      <c r="I41" s="61"/>
    </row>
    <row r="42" spans="1:9" x14ac:dyDescent="0.25">
      <c r="A42" s="4">
        <v>37</v>
      </c>
      <c r="B42" s="41" t="s">
        <v>126</v>
      </c>
      <c r="C42" s="33">
        <f t="shared" si="0"/>
        <v>0</v>
      </c>
      <c r="D42" s="27"/>
      <c r="E42" s="27"/>
      <c r="F42" s="27"/>
      <c r="G42" s="27"/>
      <c r="H42" s="27"/>
      <c r="I42" s="61"/>
    </row>
    <row r="43" spans="1:9" x14ac:dyDescent="0.25">
      <c r="A43" s="4">
        <v>38</v>
      </c>
      <c r="B43" s="41" t="s">
        <v>56</v>
      </c>
      <c r="C43" s="33">
        <f t="shared" si="0"/>
        <v>141732</v>
      </c>
      <c r="D43" s="7"/>
      <c r="E43" s="7">
        <v>141732</v>
      </c>
      <c r="F43" s="7"/>
      <c r="G43" s="7"/>
      <c r="H43" s="7"/>
      <c r="I43" s="61"/>
    </row>
    <row r="44" spans="1:9" x14ac:dyDescent="0.25">
      <c r="A44" s="4">
        <v>39</v>
      </c>
      <c r="B44" s="41" t="s">
        <v>127</v>
      </c>
      <c r="C44" s="33">
        <f t="shared" si="0"/>
        <v>0</v>
      </c>
      <c r="D44" s="7"/>
      <c r="E44" s="7"/>
      <c r="F44" s="7"/>
      <c r="G44" s="7"/>
      <c r="H44" s="7"/>
      <c r="I44" s="61"/>
    </row>
    <row r="45" spans="1:9" x14ac:dyDescent="0.25">
      <c r="A45" s="4">
        <v>40</v>
      </c>
      <c r="B45" s="41" t="s">
        <v>128</v>
      </c>
      <c r="C45" s="33">
        <f t="shared" si="0"/>
        <v>1654098</v>
      </c>
      <c r="D45" s="7"/>
      <c r="E45" s="7">
        <v>10000</v>
      </c>
      <c r="F45" s="7">
        <v>566968</v>
      </c>
      <c r="G45" s="7">
        <v>1077130</v>
      </c>
      <c r="H45" s="7"/>
      <c r="I45" s="61"/>
    </row>
    <row r="46" spans="1:9" x14ac:dyDescent="0.25">
      <c r="A46" s="4">
        <v>41</v>
      </c>
      <c r="B46" s="32" t="s">
        <v>57</v>
      </c>
      <c r="C46" s="33">
        <f t="shared" si="0"/>
        <v>2481983</v>
      </c>
      <c r="D46" s="15">
        <f>SUM(D47:D48)</f>
        <v>407978</v>
      </c>
      <c r="E46" s="15">
        <f>SUM(E47:E48)</f>
        <v>716425</v>
      </c>
      <c r="F46" s="15">
        <f>SUM(F47:F48)</f>
        <v>1357560</v>
      </c>
      <c r="G46" s="15">
        <f>SUM(G47:G48)</f>
        <v>20</v>
      </c>
      <c r="H46" s="15">
        <f>SUM(H47:H48)</f>
        <v>0</v>
      </c>
      <c r="I46" s="61"/>
    </row>
    <row r="47" spans="1:9" x14ac:dyDescent="0.25">
      <c r="A47" s="4">
        <v>42</v>
      </c>
      <c r="B47" s="32" t="s">
        <v>58</v>
      </c>
      <c r="C47" s="33">
        <f t="shared" si="0"/>
        <v>1341308</v>
      </c>
      <c r="D47" s="5">
        <v>385199</v>
      </c>
      <c r="E47" s="5">
        <v>712880</v>
      </c>
      <c r="F47" s="5">
        <v>243229</v>
      </c>
      <c r="G47" s="5"/>
      <c r="H47" s="5"/>
      <c r="I47" s="61"/>
    </row>
    <row r="48" spans="1:9" x14ac:dyDescent="0.25">
      <c r="A48" s="4">
        <v>43</v>
      </c>
      <c r="B48" s="32" t="s">
        <v>59</v>
      </c>
      <c r="C48" s="33">
        <f t="shared" si="0"/>
        <v>1140675</v>
      </c>
      <c r="D48" s="5">
        <v>22779</v>
      </c>
      <c r="E48" s="5">
        <v>3545</v>
      </c>
      <c r="F48" s="5">
        <v>1114331</v>
      </c>
      <c r="G48" s="5">
        <v>20</v>
      </c>
      <c r="H48" s="5"/>
      <c r="I48" s="61"/>
    </row>
    <row r="49" spans="1:9" x14ac:dyDescent="0.25">
      <c r="A49" s="4">
        <v>44</v>
      </c>
      <c r="B49" s="32" t="s">
        <v>129</v>
      </c>
      <c r="C49" s="33">
        <f t="shared" si="0"/>
        <v>6692318</v>
      </c>
      <c r="D49" s="15">
        <v>6669318</v>
      </c>
      <c r="E49" s="15">
        <f>SUM(E50:E53)</f>
        <v>0</v>
      </c>
      <c r="F49" s="15">
        <f>SUM(F50:F53)</f>
        <v>0</v>
      </c>
      <c r="G49" s="15">
        <v>23000</v>
      </c>
      <c r="H49" s="15">
        <f>SUM(H50:H53)</f>
        <v>0</v>
      </c>
      <c r="I49" s="61"/>
    </row>
    <row r="50" spans="1:9" ht="26.4" x14ac:dyDescent="0.25">
      <c r="A50" s="4">
        <v>45</v>
      </c>
      <c r="B50" s="32" t="s">
        <v>130</v>
      </c>
      <c r="C50" s="33">
        <f t="shared" si="0"/>
        <v>33805</v>
      </c>
      <c r="D50" s="5">
        <v>33805</v>
      </c>
      <c r="E50" s="5"/>
      <c r="F50" s="5"/>
      <c r="G50" s="5"/>
      <c r="H50" s="5"/>
      <c r="I50" s="61"/>
    </row>
    <row r="51" spans="1:9" ht="26.4" x14ac:dyDescent="0.25">
      <c r="A51" s="4">
        <v>46</v>
      </c>
      <c r="B51" s="32" t="s">
        <v>60</v>
      </c>
      <c r="C51" s="33">
        <f t="shared" si="0"/>
        <v>653231</v>
      </c>
      <c r="D51" s="5">
        <v>653231</v>
      </c>
      <c r="E51" s="5"/>
      <c r="F51" s="5"/>
      <c r="G51" s="5"/>
      <c r="H51" s="5"/>
      <c r="I51" s="61"/>
    </row>
    <row r="52" spans="1:9" x14ac:dyDescent="0.25">
      <c r="A52" s="4">
        <v>47</v>
      </c>
      <c r="B52" s="32" t="s">
        <v>131</v>
      </c>
      <c r="C52" s="33">
        <f t="shared" si="0"/>
        <v>0</v>
      </c>
      <c r="D52" s="5"/>
      <c r="E52" s="5"/>
      <c r="F52" s="5"/>
      <c r="G52" s="5"/>
      <c r="H52" s="5"/>
      <c r="I52" s="61"/>
    </row>
    <row r="53" spans="1:9" x14ac:dyDescent="0.25">
      <c r="A53" s="4">
        <v>49</v>
      </c>
      <c r="B53" s="32" t="s">
        <v>61</v>
      </c>
      <c r="C53" s="33">
        <f t="shared" si="0"/>
        <v>0</v>
      </c>
      <c r="D53" s="5"/>
      <c r="E53" s="5"/>
      <c r="F53" s="5"/>
      <c r="G53" s="5"/>
      <c r="H53" s="5"/>
      <c r="I53" s="61"/>
    </row>
    <row r="54" spans="1:9" x14ac:dyDescent="0.25">
      <c r="A54" s="4">
        <v>50</v>
      </c>
      <c r="B54" s="32" t="s">
        <v>132</v>
      </c>
      <c r="C54" s="33">
        <f t="shared" si="0"/>
        <v>723385</v>
      </c>
      <c r="D54" s="5">
        <v>30000</v>
      </c>
      <c r="E54" s="5"/>
      <c r="F54" s="5"/>
      <c r="G54" s="5"/>
      <c r="H54" s="5">
        <v>693385</v>
      </c>
      <c r="I54" s="61"/>
    </row>
    <row r="55" spans="1:9" x14ac:dyDescent="0.25">
      <c r="A55" s="4">
        <v>51</v>
      </c>
      <c r="B55" s="32" t="s">
        <v>133</v>
      </c>
      <c r="C55" s="33">
        <f t="shared" si="0"/>
        <v>6581469</v>
      </c>
      <c r="D55" s="27">
        <v>4313500</v>
      </c>
      <c r="E55" s="27">
        <v>233053</v>
      </c>
      <c r="F55" s="27">
        <v>488418</v>
      </c>
      <c r="G55" s="27"/>
      <c r="H55" s="27">
        <v>1546498</v>
      </c>
      <c r="I55" s="61"/>
    </row>
    <row r="56" spans="1:9" x14ac:dyDescent="0.25">
      <c r="A56" s="4">
        <v>52</v>
      </c>
      <c r="B56" s="32" t="s">
        <v>62</v>
      </c>
      <c r="C56" s="33">
        <f t="shared" si="0"/>
        <v>1358966</v>
      </c>
      <c r="D56" s="5"/>
      <c r="E56" s="5"/>
      <c r="F56" s="5"/>
      <c r="G56" s="5"/>
      <c r="H56" s="5">
        <v>1358966</v>
      </c>
      <c r="I56" s="61"/>
    </row>
    <row r="57" spans="1:9" ht="26.4" x14ac:dyDescent="0.25">
      <c r="A57" s="4">
        <v>53</v>
      </c>
      <c r="B57" s="32" t="s">
        <v>134</v>
      </c>
      <c r="C57" s="33">
        <f t="shared" si="0"/>
        <v>2490236</v>
      </c>
      <c r="D57" s="5">
        <v>2490224</v>
      </c>
      <c r="E57" s="5">
        <v>2</v>
      </c>
      <c r="F57" s="5">
        <v>6</v>
      </c>
      <c r="G57" s="5">
        <v>2</v>
      </c>
      <c r="H57" s="5">
        <v>2</v>
      </c>
      <c r="I57" s="61"/>
    </row>
    <row r="58" spans="1:9" x14ac:dyDescent="0.25">
      <c r="A58" s="4">
        <v>54</v>
      </c>
      <c r="B58" s="32" t="s">
        <v>135</v>
      </c>
      <c r="C58" s="33">
        <f t="shared" si="0"/>
        <v>0</v>
      </c>
      <c r="D58" s="5"/>
      <c r="E58" s="5"/>
      <c r="F58" s="5"/>
      <c r="G58" s="5"/>
      <c r="H58" s="5"/>
      <c r="I58" s="61"/>
    </row>
    <row r="59" spans="1:9" x14ac:dyDescent="0.25">
      <c r="A59" s="4">
        <v>55</v>
      </c>
      <c r="B59" s="32" t="s">
        <v>63</v>
      </c>
      <c r="C59" s="33">
        <f t="shared" si="0"/>
        <v>0</v>
      </c>
      <c r="D59" s="5"/>
      <c r="E59" s="5"/>
      <c r="F59" s="5"/>
      <c r="G59" s="5"/>
      <c r="H59" s="5"/>
      <c r="I59" s="61"/>
    </row>
    <row r="60" spans="1:9" x14ac:dyDescent="0.25">
      <c r="A60" s="4">
        <v>56</v>
      </c>
      <c r="B60" s="32" t="s">
        <v>136</v>
      </c>
      <c r="C60" s="33">
        <f t="shared" si="0"/>
        <v>100344</v>
      </c>
      <c r="D60" s="5">
        <v>56996</v>
      </c>
      <c r="E60" s="5">
        <v>2459</v>
      </c>
      <c r="F60" s="5">
        <v>35860</v>
      </c>
      <c r="G60" s="5">
        <v>2653</v>
      </c>
      <c r="H60" s="5">
        <v>2376</v>
      </c>
      <c r="I60" s="61"/>
    </row>
    <row r="61" spans="1:9" x14ac:dyDescent="0.25">
      <c r="A61" s="4">
        <v>57</v>
      </c>
      <c r="B61" s="37" t="s">
        <v>64</v>
      </c>
      <c r="C61" s="33">
        <f t="shared" si="0"/>
        <v>27264908</v>
      </c>
      <c r="D61" s="6">
        <f>D40+D41+D46+D49+D54+D55+D56+D57+D58+D59+D60</f>
        <v>13968016</v>
      </c>
      <c r="E61" s="6">
        <f>E40+E41+E46+E49+E54+E55+E56+E57+E58+E59+E60</f>
        <v>1103671</v>
      </c>
      <c r="F61" s="6">
        <f>F40+F41+F46+F49+F54+F55+F56+F57+F58+F59+F60</f>
        <v>2448812</v>
      </c>
      <c r="G61" s="6">
        <f>G40+G41+G46+G49+G54+G55+G56+G57+G58+G59+G60</f>
        <v>1108805</v>
      </c>
      <c r="H61" s="6">
        <f>H40+H41+H46+H49+H54+H55+H56+H57+H58+H59+H60</f>
        <v>8635604</v>
      </c>
      <c r="I61" s="61"/>
    </row>
    <row r="62" spans="1:9" x14ac:dyDescent="0.25">
      <c r="A62" s="4">
        <v>58</v>
      </c>
      <c r="B62" s="32" t="s">
        <v>137</v>
      </c>
      <c r="C62" s="33">
        <f t="shared" si="0"/>
        <v>20191953</v>
      </c>
      <c r="D62" s="5">
        <v>20191953</v>
      </c>
      <c r="E62" s="5"/>
      <c r="F62" s="5"/>
      <c r="G62" s="3"/>
      <c r="H62" s="3"/>
      <c r="I62" s="61"/>
    </row>
    <row r="63" spans="1:9" x14ac:dyDescent="0.25">
      <c r="A63" s="4">
        <v>59</v>
      </c>
      <c r="B63" s="32" t="s">
        <v>138</v>
      </c>
      <c r="C63" s="33">
        <f t="shared" si="0"/>
        <v>0</v>
      </c>
      <c r="D63" s="5"/>
      <c r="E63" s="5"/>
      <c r="F63" s="5"/>
      <c r="G63" s="3"/>
      <c r="H63" s="3"/>
      <c r="I63" s="61"/>
    </row>
    <row r="64" spans="1:9" x14ac:dyDescent="0.25">
      <c r="A64" s="4">
        <v>60</v>
      </c>
      <c r="B64" s="37" t="s">
        <v>65</v>
      </c>
      <c r="C64" s="33">
        <f t="shared" si="0"/>
        <v>20191953</v>
      </c>
      <c r="D64" s="6">
        <f>SUM(D62:D63)</f>
        <v>20191953</v>
      </c>
      <c r="E64" s="6">
        <f>SUM(E62:E63)</f>
        <v>0</v>
      </c>
      <c r="F64" s="6">
        <f>SUM(F62:F63)</f>
        <v>0</v>
      </c>
      <c r="G64" s="6">
        <f>SUM(G62:G63)</f>
        <v>0</v>
      </c>
      <c r="H64" s="6">
        <f>SUM(H62:H63)</f>
        <v>0</v>
      </c>
      <c r="I64" s="61"/>
    </row>
    <row r="65" spans="1:9" x14ac:dyDescent="0.25">
      <c r="A65" s="4">
        <v>61</v>
      </c>
      <c r="B65" s="73" t="s">
        <v>93</v>
      </c>
      <c r="C65" s="33">
        <f t="shared" si="0"/>
        <v>524000</v>
      </c>
      <c r="D65" s="27">
        <v>254000</v>
      </c>
      <c r="E65" s="27"/>
      <c r="F65" s="27"/>
      <c r="G65" s="27">
        <v>270000</v>
      </c>
      <c r="H65" s="27"/>
      <c r="I65" s="61"/>
    </row>
    <row r="66" spans="1:9" x14ac:dyDescent="0.25">
      <c r="A66" s="4">
        <v>62</v>
      </c>
      <c r="B66" s="74" t="s">
        <v>92</v>
      </c>
      <c r="C66" s="33">
        <f t="shared" si="0"/>
        <v>524000</v>
      </c>
      <c r="D66" s="6">
        <f>D65</f>
        <v>254000</v>
      </c>
      <c r="E66" s="6">
        <f>E65</f>
        <v>0</v>
      </c>
      <c r="F66" s="6">
        <f>F65</f>
        <v>0</v>
      </c>
      <c r="G66" s="6">
        <f>G65</f>
        <v>270000</v>
      </c>
      <c r="H66" s="6">
        <f>H65</f>
        <v>0</v>
      </c>
      <c r="I66" s="61"/>
    </row>
    <row r="67" spans="1:9" ht="26.4" x14ac:dyDescent="0.25">
      <c r="A67" s="4">
        <v>63</v>
      </c>
      <c r="B67" s="32" t="s">
        <v>66</v>
      </c>
      <c r="C67" s="33">
        <f t="shared" si="0"/>
        <v>176091</v>
      </c>
      <c r="D67" s="5">
        <v>176091</v>
      </c>
      <c r="E67" s="5"/>
      <c r="F67" s="5"/>
      <c r="G67" s="5"/>
      <c r="H67" s="5"/>
      <c r="I67" s="61"/>
    </row>
    <row r="68" spans="1:9" x14ac:dyDescent="0.25">
      <c r="A68" s="4">
        <v>64</v>
      </c>
      <c r="B68" s="32" t="s">
        <v>67</v>
      </c>
      <c r="C68" s="33">
        <f t="shared" si="0"/>
        <v>133242</v>
      </c>
      <c r="D68" s="5">
        <v>133242</v>
      </c>
      <c r="E68" s="5"/>
      <c r="F68" s="5"/>
      <c r="G68" s="5"/>
      <c r="H68" s="5"/>
      <c r="I68" s="61"/>
    </row>
    <row r="69" spans="1:9" x14ac:dyDescent="0.25">
      <c r="A69" s="4">
        <v>65</v>
      </c>
      <c r="B69" s="32" t="s">
        <v>68</v>
      </c>
      <c r="C69" s="33">
        <f t="shared" si="0"/>
        <v>0</v>
      </c>
      <c r="D69" s="5"/>
      <c r="E69" s="3"/>
      <c r="F69" s="3"/>
      <c r="G69" s="3"/>
      <c r="H69" s="3"/>
      <c r="I69" s="61"/>
    </row>
    <row r="70" spans="1:9" x14ac:dyDescent="0.25">
      <c r="A70" s="4">
        <v>66</v>
      </c>
      <c r="B70" s="37" t="s">
        <v>69</v>
      </c>
      <c r="C70" s="33">
        <f t="shared" si="0"/>
        <v>176091</v>
      </c>
      <c r="D70" s="16">
        <f>D67+D69</f>
        <v>176091</v>
      </c>
      <c r="E70" s="16">
        <f t="shared" ref="E70:H70" si="1">E67+E69</f>
        <v>0</v>
      </c>
      <c r="F70" s="16">
        <f t="shared" si="1"/>
        <v>0</v>
      </c>
      <c r="G70" s="16">
        <f t="shared" si="1"/>
        <v>0</v>
      </c>
      <c r="H70" s="16">
        <f t="shared" si="1"/>
        <v>0</v>
      </c>
      <c r="I70" s="61"/>
    </row>
    <row r="71" spans="1:9" x14ac:dyDescent="0.25">
      <c r="A71" s="4">
        <v>67</v>
      </c>
      <c r="B71" s="42" t="s">
        <v>70</v>
      </c>
      <c r="C71" s="33">
        <f t="shared" ref="C71:C78" si="2">SUM(D71:H71)</f>
        <v>552279493</v>
      </c>
      <c r="D71" s="28">
        <f>D20+D28+D39+D61+D64+D66+D70</f>
        <v>512978995</v>
      </c>
      <c r="E71" s="28">
        <f>E20+E28+E39+E61+E64+E66+E70</f>
        <v>3086362</v>
      </c>
      <c r="F71" s="28">
        <f>F20+F28+F39+F61+F64+F66+F70</f>
        <v>25873949</v>
      </c>
      <c r="G71" s="28">
        <f>G20+G28+G39+G61+G64+G66+G70</f>
        <v>1704583</v>
      </c>
      <c r="H71" s="28">
        <f>H20+H28+H39+H61+H64+H66+H70</f>
        <v>8635604</v>
      </c>
      <c r="I71" s="61"/>
    </row>
    <row r="72" spans="1:9" ht="26.4" x14ac:dyDescent="0.25">
      <c r="A72" s="4">
        <v>68</v>
      </c>
      <c r="B72" s="34" t="s">
        <v>139</v>
      </c>
      <c r="C72" s="33">
        <f t="shared" si="2"/>
        <v>0</v>
      </c>
      <c r="D72" s="27"/>
      <c r="E72" s="27"/>
      <c r="F72" s="27"/>
      <c r="G72" s="27"/>
      <c r="H72" s="27"/>
      <c r="I72" s="61"/>
    </row>
    <row r="73" spans="1:9" ht="26.4" x14ac:dyDescent="0.25">
      <c r="A73" s="4">
        <v>69</v>
      </c>
      <c r="B73" s="32" t="s">
        <v>140</v>
      </c>
      <c r="C73" s="33">
        <f t="shared" si="2"/>
        <v>1100474741</v>
      </c>
      <c r="D73" s="5">
        <v>1045989369</v>
      </c>
      <c r="E73" s="5">
        <v>13846714</v>
      </c>
      <c r="F73" s="5">
        <v>22277262</v>
      </c>
      <c r="G73" s="5">
        <v>11553464</v>
      </c>
      <c r="H73" s="5">
        <v>6807932</v>
      </c>
      <c r="I73" s="61"/>
    </row>
    <row r="74" spans="1:9" x14ac:dyDescent="0.25">
      <c r="A74" s="4">
        <v>70</v>
      </c>
      <c r="B74" s="32" t="s">
        <v>71</v>
      </c>
      <c r="C74" s="33">
        <f t="shared" si="2"/>
        <v>9901101</v>
      </c>
      <c r="D74" s="5">
        <v>9901101</v>
      </c>
      <c r="E74" s="5"/>
      <c r="F74" s="5"/>
      <c r="G74" s="5"/>
      <c r="H74" s="5"/>
      <c r="I74" s="61"/>
    </row>
    <row r="75" spans="1:9" x14ac:dyDescent="0.25">
      <c r="A75" s="4">
        <v>71</v>
      </c>
      <c r="B75" s="32" t="s">
        <v>141</v>
      </c>
      <c r="C75" s="33">
        <f t="shared" si="2"/>
        <v>241302882</v>
      </c>
      <c r="D75" s="5"/>
      <c r="E75" s="5">
        <v>91914068</v>
      </c>
      <c r="F75" s="5">
        <v>54261542</v>
      </c>
      <c r="G75" s="5">
        <v>27917002</v>
      </c>
      <c r="H75" s="5">
        <v>67210270</v>
      </c>
      <c r="I75" s="61"/>
    </row>
    <row r="76" spans="1:9" x14ac:dyDescent="0.25">
      <c r="A76" s="4">
        <v>72</v>
      </c>
      <c r="B76" s="32" t="s">
        <v>72</v>
      </c>
      <c r="C76" s="33">
        <f t="shared" si="2"/>
        <v>1351678724</v>
      </c>
      <c r="D76" s="14">
        <f>SUM(D72:D75)</f>
        <v>1055890470</v>
      </c>
      <c r="E76" s="14">
        <f>SUM(E72:E75)</f>
        <v>105760782</v>
      </c>
      <c r="F76" s="14">
        <f>SUM(F72:F75)</f>
        <v>76538804</v>
      </c>
      <c r="G76" s="14">
        <f>SUM(G72:G75)</f>
        <v>39470466</v>
      </c>
      <c r="H76" s="14">
        <f>SUM(H72:H75)</f>
        <v>74018202</v>
      </c>
      <c r="I76" s="61"/>
    </row>
    <row r="77" spans="1:9" ht="13.8" thickBot="1" x14ac:dyDescent="0.3">
      <c r="A77" s="4">
        <v>73</v>
      </c>
      <c r="B77" s="75" t="s">
        <v>73</v>
      </c>
      <c r="C77" s="33">
        <f t="shared" si="2"/>
        <v>1351678724</v>
      </c>
      <c r="D77" s="69">
        <f>D76</f>
        <v>1055890470</v>
      </c>
      <c r="E77" s="69">
        <f>E76</f>
        <v>105760782</v>
      </c>
      <c r="F77" s="69">
        <f>F76</f>
        <v>76538804</v>
      </c>
      <c r="G77" s="69">
        <f>G76</f>
        <v>39470466</v>
      </c>
      <c r="H77" s="69">
        <f>H76</f>
        <v>74018202</v>
      </c>
      <c r="I77" s="61"/>
    </row>
    <row r="78" spans="1:9" ht="14.4" thickTop="1" thickBot="1" x14ac:dyDescent="0.3">
      <c r="A78" s="4">
        <v>74</v>
      </c>
      <c r="B78" s="43" t="s">
        <v>37</v>
      </c>
      <c r="C78" s="33">
        <f t="shared" si="2"/>
        <v>1903958217</v>
      </c>
      <c r="D78" s="44">
        <f>D71+D77</f>
        <v>1568869465</v>
      </c>
      <c r="E78" s="44">
        <f>E71+E77</f>
        <v>108847144</v>
      </c>
      <c r="F78" s="44">
        <f>F71+F77</f>
        <v>102412753</v>
      </c>
      <c r="G78" s="44">
        <f>G71+G77</f>
        <v>41175049</v>
      </c>
      <c r="H78" s="44">
        <f>H71+H77</f>
        <v>82653806</v>
      </c>
      <c r="I78" s="61"/>
    </row>
    <row r="79" spans="1:9" ht="13.8" thickTop="1" x14ac:dyDescent="0.25"/>
    <row r="80" spans="1:9" x14ac:dyDescent="0.25">
      <c r="I80" s="36"/>
    </row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05E9F-872B-4A32-AA1A-124F594CC265}">
  <sheetPr>
    <pageSetUpPr fitToPage="1"/>
  </sheetPr>
  <dimension ref="A1:G25"/>
  <sheetViews>
    <sheetView workbookViewId="0">
      <selection activeCell="C1" sqref="C1"/>
    </sheetView>
  </sheetViews>
  <sheetFormatPr defaultColWidth="13.5546875" defaultRowHeight="14.4" x14ac:dyDescent="0.3"/>
  <cols>
    <col min="1" max="1" width="5.6640625" style="201" customWidth="1"/>
    <col min="2" max="2" width="57" style="201" customWidth="1"/>
    <col min="3" max="3" width="17.6640625" style="201" customWidth="1"/>
    <col min="4" max="4" width="17.5546875" style="201" customWidth="1"/>
    <col min="5" max="5" width="15.5546875" style="201" customWidth="1"/>
    <col min="6" max="7" width="17.5546875" style="201" customWidth="1"/>
    <col min="8" max="240" width="9.109375" style="201" customWidth="1"/>
    <col min="241" max="241" width="5.6640625" style="201" customWidth="1"/>
    <col min="242" max="242" width="57" style="201" customWidth="1"/>
    <col min="243" max="243" width="12.109375" style="201" customWidth="1"/>
    <col min="244" max="16384" width="13.5546875" style="201"/>
  </cols>
  <sheetData>
    <row r="1" spans="1:7" ht="17.399999999999999" x14ac:dyDescent="0.3">
      <c r="A1" s="199"/>
      <c r="B1" s="200" t="s">
        <v>0</v>
      </c>
      <c r="C1" s="167" t="s">
        <v>462</v>
      </c>
    </row>
    <row r="2" spans="1:7" ht="18" x14ac:dyDescent="0.35">
      <c r="A2" s="199"/>
      <c r="B2" s="202" t="s">
        <v>180</v>
      </c>
      <c r="C2" s="167" t="s">
        <v>444</v>
      </c>
    </row>
    <row r="3" spans="1:7" ht="15.6" x14ac:dyDescent="0.3">
      <c r="A3" s="199"/>
      <c r="B3" s="199" t="s">
        <v>74</v>
      </c>
      <c r="C3" s="23" t="s">
        <v>86</v>
      </c>
    </row>
    <row r="4" spans="1:7" ht="15.6" x14ac:dyDescent="0.3">
      <c r="A4" s="199"/>
      <c r="B4" s="199"/>
      <c r="C4" s="199"/>
    </row>
    <row r="5" spans="1:7" ht="15.6" x14ac:dyDescent="0.3">
      <c r="A5" s="203" t="s">
        <v>79</v>
      </c>
      <c r="B5" s="203"/>
      <c r="C5" s="204" t="s">
        <v>80</v>
      </c>
      <c r="D5" s="204" t="s">
        <v>155</v>
      </c>
      <c r="E5" s="204" t="s">
        <v>293</v>
      </c>
      <c r="F5" s="204" t="s">
        <v>155</v>
      </c>
      <c r="G5" s="204" t="s">
        <v>329</v>
      </c>
    </row>
    <row r="6" spans="1:7" ht="15.6" x14ac:dyDescent="0.3">
      <c r="A6" s="205">
        <v>1</v>
      </c>
      <c r="B6" s="206" t="s">
        <v>181</v>
      </c>
      <c r="C6" s="83">
        <v>1620600</v>
      </c>
      <c r="D6" s="83">
        <f>C6</f>
        <v>1620600</v>
      </c>
      <c r="E6" s="83"/>
      <c r="F6" s="83">
        <f>D6+E6</f>
        <v>1620600</v>
      </c>
      <c r="G6" s="83">
        <v>0</v>
      </c>
    </row>
    <row r="7" spans="1:7" ht="15.6" x14ac:dyDescent="0.3">
      <c r="A7" s="205">
        <v>2</v>
      </c>
      <c r="B7" s="206" t="s">
        <v>81</v>
      </c>
      <c r="C7" s="83">
        <v>254000</v>
      </c>
      <c r="D7" s="83">
        <f t="shared" ref="D7:D8" si="0">C7</f>
        <v>254000</v>
      </c>
      <c r="E7" s="83"/>
      <c r="F7" s="83">
        <f t="shared" ref="F7:F24" si="1">D7+E7</f>
        <v>254000</v>
      </c>
      <c r="G7" s="83">
        <v>0</v>
      </c>
    </row>
    <row r="8" spans="1:7" ht="15.6" x14ac:dyDescent="0.3">
      <c r="A8" s="205">
        <v>3</v>
      </c>
      <c r="B8" s="205" t="s">
        <v>182</v>
      </c>
      <c r="C8" s="79">
        <v>45985797</v>
      </c>
      <c r="D8" s="79">
        <f t="shared" si="0"/>
        <v>45985797</v>
      </c>
      <c r="E8" s="79"/>
      <c r="F8" s="79">
        <f t="shared" si="1"/>
        <v>45985797</v>
      </c>
      <c r="G8" s="79"/>
    </row>
    <row r="9" spans="1:7" ht="15.6" x14ac:dyDescent="0.3">
      <c r="A9" s="205">
        <v>4</v>
      </c>
      <c r="B9" s="80" t="s">
        <v>98</v>
      </c>
      <c r="C9" s="79">
        <v>4000000</v>
      </c>
      <c r="D9" s="79">
        <v>5000000</v>
      </c>
      <c r="E9" s="79"/>
      <c r="F9" s="79">
        <f t="shared" si="1"/>
        <v>5000000</v>
      </c>
      <c r="G9" s="79">
        <v>508000</v>
      </c>
    </row>
    <row r="10" spans="1:7" ht="15.6" x14ac:dyDescent="0.3">
      <c r="A10" s="205">
        <v>5</v>
      </c>
      <c r="B10" s="81" t="s">
        <v>158</v>
      </c>
      <c r="C10" s="79">
        <v>67640000</v>
      </c>
      <c r="D10" s="79">
        <v>67650000</v>
      </c>
      <c r="E10" s="79"/>
      <c r="F10" s="79">
        <f t="shared" si="1"/>
        <v>67650000</v>
      </c>
      <c r="G10" s="79">
        <v>3076200</v>
      </c>
    </row>
    <row r="11" spans="1:7" ht="15.6" x14ac:dyDescent="0.3">
      <c r="A11" s="205">
        <v>6</v>
      </c>
      <c r="B11" s="80" t="s">
        <v>163</v>
      </c>
      <c r="C11" s="79">
        <v>339380</v>
      </c>
      <c r="D11" s="79">
        <f t="shared" ref="D11:D16" si="2">C11</f>
        <v>339380</v>
      </c>
      <c r="E11" s="79"/>
      <c r="F11" s="79">
        <f t="shared" si="1"/>
        <v>339380</v>
      </c>
      <c r="G11" s="79">
        <v>339380</v>
      </c>
    </row>
    <row r="12" spans="1:7" ht="15.6" x14ac:dyDescent="0.3">
      <c r="A12" s="205">
        <v>7</v>
      </c>
      <c r="B12" s="80" t="s">
        <v>164</v>
      </c>
      <c r="C12" s="79">
        <v>1028959</v>
      </c>
      <c r="D12" s="79">
        <f t="shared" si="2"/>
        <v>1028959</v>
      </c>
      <c r="E12" s="79"/>
      <c r="F12" s="79">
        <f t="shared" si="1"/>
        <v>1028959</v>
      </c>
      <c r="G12" s="79">
        <v>1028959</v>
      </c>
    </row>
    <row r="13" spans="1:7" ht="15.6" x14ac:dyDescent="0.3">
      <c r="A13" s="205">
        <v>8</v>
      </c>
      <c r="B13" s="80" t="s">
        <v>183</v>
      </c>
      <c r="C13" s="79">
        <v>33671602</v>
      </c>
      <c r="D13" s="79">
        <f t="shared" si="2"/>
        <v>33671602</v>
      </c>
      <c r="E13" s="79"/>
      <c r="F13" s="79">
        <f t="shared" si="1"/>
        <v>33671602</v>
      </c>
      <c r="G13" s="79"/>
    </row>
    <row r="14" spans="1:7" ht="15.6" x14ac:dyDescent="0.3">
      <c r="A14" s="205">
        <v>9</v>
      </c>
      <c r="B14" s="82" t="s">
        <v>169</v>
      </c>
      <c r="C14" s="79">
        <v>1116976</v>
      </c>
      <c r="D14" s="79">
        <f t="shared" si="2"/>
        <v>1116976</v>
      </c>
      <c r="E14" s="79"/>
      <c r="F14" s="79">
        <f t="shared" si="1"/>
        <v>1116976</v>
      </c>
      <c r="G14" s="79"/>
    </row>
    <row r="15" spans="1:7" ht="15.6" x14ac:dyDescent="0.3">
      <c r="A15" s="205">
        <v>10</v>
      </c>
      <c r="B15" s="82" t="s">
        <v>170</v>
      </c>
      <c r="C15" s="83">
        <v>2349500</v>
      </c>
      <c r="D15" s="79">
        <f t="shared" si="2"/>
        <v>2349500</v>
      </c>
      <c r="E15" s="83"/>
      <c r="F15" s="79">
        <f t="shared" si="1"/>
        <v>2349500</v>
      </c>
      <c r="G15" s="79">
        <v>508000</v>
      </c>
    </row>
    <row r="16" spans="1:7" ht="15.6" x14ac:dyDescent="0.3">
      <c r="A16" s="205">
        <v>11</v>
      </c>
      <c r="B16" s="82" t="s">
        <v>171</v>
      </c>
      <c r="C16" s="83">
        <v>3000000</v>
      </c>
      <c r="D16" s="79">
        <f t="shared" si="2"/>
        <v>3000000</v>
      </c>
      <c r="E16" s="83"/>
      <c r="F16" s="79">
        <f t="shared" si="1"/>
        <v>3000000</v>
      </c>
      <c r="G16" s="79"/>
    </row>
    <row r="17" spans="1:7" ht="15.6" x14ac:dyDescent="0.3">
      <c r="A17" s="205">
        <v>12</v>
      </c>
      <c r="B17" s="80" t="s">
        <v>184</v>
      </c>
      <c r="C17" s="79">
        <v>1218768</v>
      </c>
      <c r="D17" s="79">
        <v>1327338</v>
      </c>
      <c r="E17" s="79"/>
      <c r="F17" s="79">
        <f t="shared" si="1"/>
        <v>1327338</v>
      </c>
      <c r="G17" s="79">
        <v>1327338</v>
      </c>
    </row>
    <row r="18" spans="1:7" ht="15.6" x14ac:dyDescent="0.3">
      <c r="A18" s="205">
        <v>13</v>
      </c>
      <c r="B18" s="198" t="s">
        <v>190</v>
      </c>
      <c r="C18" s="79"/>
      <c r="D18" s="79">
        <v>806155</v>
      </c>
      <c r="E18" s="79"/>
      <c r="F18" s="79">
        <f t="shared" si="1"/>
        <v>806155</v>
      </c>
      <c r="G18" s="79"/>
    </row>
    <row r="19" spans="1:7" ht="15.6" x14ac:dyDescent="0.3">
      <c r="A19" s="205">
        <v>15</v>
      </c>
      <c r="B19" s="198" t="s">
        <v>198</v>
      </c>
      <c r="C19" s="79"/>
      <c r="D19" s="79">
        <v>900000</v>
      </c>
      <c r="E19" s="79"/>
      <c r="F19" s="79">
        <f t="shared" si="1"/>
        <v>900000</v>
      </c>
      <c r="G19" s="79"/>
    </row>
    <row r="20" spans="1:7" ht="15.6" x14ac:dyDescent="0.3">
      <c r="A20" s="205">
        <v>16</v>
      </c>
      <c r="B20" s="81" t="s">
        <v>197</v>
      </c>
      <c r="C20" s="79"/>
      <c r="D20" s="79">
        <v>1991430</v>
      </c>
      <c r="E20" s="79"/>
      <c r="F20" s="79">
        <f t="shared" si="1"/>
        <v>1991430</v>
      </c>
      <c r="G20" s="79"/>
    </row>
    <row r="21" spans="1:7" ht="15.6" x14ac:dyDescent="0.3">
      <c r="A21" s="205">
        <v>17</v>
      </c>
      <c r="B21" s="375" t="s">
        <v>394</v>
      </c>
      <c r="C21" s="376"/>
      <c r="D21" s="376"/>
      <c r="E21" s="376">
        <v>304202</v>
      </c>
      <c r="F21" s="79">
        <f t="shared" si="1"/>
        <v>304202</v>
      </c>
      <c r="G21" s="376"/>
    </row>
    <row r="22" spans="1:7" ht="15.6" x14ac:dyDescent="0.3">
      <c r="A22" s="205">
        <v>18</v>
      </c>
      <c r="B22" s="211" t="s">
        <v>327</v>
      </c>
      <c r="C22" s="207"/>
      <c r="D22" s="207"/>
      <c r="E22" s="83">
        <v>1587963</v>
      </c>
      <c r="F22" s="83">
        <f t="shared" ref="F22:F23" si="3">D22+E22</f>
        <v>1587963</v>
      </c>
      <c r="G22" s="83">
        <v>1587963</v>
      </c>
    </row>
    <row r="23" spans="1:7" ht="15.6" x14ac:dyDescent="0.3">
      <c r="A23" s="374"/>
      <c r="B23" s="394" t="s">
        <v>398</v>
      </c>
      <c r="C23" s="392"/>
      <c r="D23" s="392"/>
      <c r="E23" s="393">
        <v>42100000</v>
      </c>
      <c r="F23" s="83">
        <f t="shared" si="3"/>
        <v>42100000</v>
      </c>
      <c r="G23" s="393"/>
    </row>
    <row r="24" spans="1:7" ht="15.6" x14ac:dyDescent="0.3">
      <c r="A24" s="205">
        <v>19</v>
      </c>
      <c r="B24" s="211"/>
      <c r="C24" s="207"/>
      <c r="D24" s="207"/>
      <c r="E24" s="83"/>
      <c r="F24" s="83">
        <f t="shared" si="1"/>
        <v>0</v>
      </c>
      <c r="G24" s="83"/>
    </row>
    <row r="25" spans="1:7" ht="15.6" x14ac:dyDescent="0.3">
      <c r="A25" s="205">
        <v>20</v>
      </c>
      <c r="B25" s="203" t="s">
        <v>38</v>
      </c>
      <c r="C25" s="84">
        <f>SUM(C6:C24)</f>
        <v>162225582</v>
      </c>
      <c r="D25" s="84">
        <f>SUM(D6:D24)</f>
        <v>167041737</v>
      </c>
      <c r="E25" s="84">
        <f>SUM(E6:E24)</f>
        <v>43992165</v>
      </c>
      <c r="F25" s="84">
        <f>SUM(F6:F24)</f>
        <v>211033902</v>
      </c>
      <c r="G25" s="84">
        <f>SUM(G6:G24)</f>
        <v>8375840</v>
      </c>
    </row>
  </sheetData>
  <pageMargins left="0.7" right="0.7" top="0.75" bottom="0.75" header="0.3" footer="0.3"/>
  <pageSetup paperSize="9" scale="9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708CA-4E38-4964-830D-F624FB963CB5}">
  <sheetPr>
    <pageSetUpPr fitToPage="1"/>
  </sheetPr>
  <dimension ref="A1:K44"/>
  <sheetViews>
    <sheetView workbookViewId="0">
      <selection activeCell="C1" sqref="C1"/>
    </sheetView>
  </sheetViews>
  <sheetFormatPr defaultColWidth="9.109375" defaultRowHeight="14.4" x14ac:dyDescent="0.3"/>
  <cols>
    <col min="1" max="1" width="5.6640625" style="201" customWidth="1"/>
    <col min="2" max="2" width="75.44140625" style="201" bestFit="1" customWidth="1"/>
    <col min="3" max="3" width="18.5546875" style="201" customWidth="1"/>
    <col min="4" max="4" width="19.33203125" style="201" customWidth="1"/>
    <col min="5" max="5" width="15.88671875" style="201" customWidth="1"/>
    <col min="6" max="7" width="19.33203125" style="201" customWidth="1"/>
    <col min="8" max="8" width="14.88671875" style="201" customWidth="1"/>
    <col min="9" max="9" width="13.5546875" style="201" bestFit="1" customWidth="1"/>
    <col min="10" max="10" width="9.109375" style="201"/>
    <col min="11" max="11" width="13.88671875" style="201" customWidth="1"/>
    <col min="12" max="16384" width="9.109375" style="201"/>
  </cols>
  <sheetData>
    <row r="1" spans="1:11" ht="17.399999999999999" x14ac:dyDescent="0.3">
      <c r="A1" s="199"/>
      <c r="B1" s="200" t="s">
        <v>0</v>
      </c>
      <c r="C1" s="167" t="s">
        <v>463</v>
      </c>
    </row>
    <row r="2" spans="1:11" ht="18" x14ac:dyDescent="0.35">
      <c r="A2" s="199"/>
      <c r="B2" s="202" t="s">
        <v>180</v>
      </c>
      <c r="C2" s="167" t="s">
        <v>447</v>
      </c>
    </row>
    <row r="3" spans="1:11" ht="15.6" x14ac:dyDescent="0.3">
      <c r="A3" s="199"/>
      <c r="B3" s="199" t="s">
        <v>74</v>
      </c>
      <c r="C3" s="23" t="s">
        <v>86</v>
      </c>
    </row>
    <row r="4" spans="1:11" ht="15.6" x14ac:dyDescent="0.3">
      <c r="A4" s="199"/>
      <c r="B4" s="199"/>
      <c r="C4" s="199"/>
    </row>
    <row r="5" spans="1:11" ht="15.6" x14ac:dyDescent="0.3">
      <c r="A5" s="377" t="s">
        <v>82</v>
      </c>
      <c r="B5" s="206"/>
      <c r="C5" s="206" t="s">
        <v>80</v>
      </c>
      <c r="D5" s="206" t="s">
        <v>294</v>
      </c>
      <c r="E5" s="206" t="s">
        <v>293</v>
      </c>
      <c r="F5" s="206" t="s">
        <v>294</v>
      </c>
      <c r="G5" s="206" t="s">
        <v>329</v>
      </c>
    </row>
    <row r="6" spans="1:11" ht="15.6" x14ac:dyDescent="0.3">
      <c r="A6" s="206">
        <v>1</v>
      </c>
      <c r="B6" s="206" t="s">
        <v>83</v>
      </c>
      <c r="C6" s="83">
        <v>25400</v>
      </c>
      <c r="D6" s="83">
        <f>C6</f>
        <v>25400</v>
      </c>
      <c r="E6" s="83">
        <v>40000</v>
      </c>
      <c r="F6" s="83">
        <f>D6+E6</f>
        <v>65400</v>
      </c>
      <c r="G6" s="83">
        <v>32830</v>
      </c>
    </row>
    <row r="7" spans="1:11" ht="15.6" x14ac:dyDescent="0.3">
      <c r="A7" s="206">
        <v>2</v>
      </c>
      <c r="B7" s="206" t="s">
        <v>185</v>
      </c>
      <c r="C7" s="83">
        <v>2895600</v>
      </c>
      <c r="D7" s="83">
        <v>4531600</v>
      </c>
      <c r="E7" s="83">
        <v>-40000</v>
      </c>
      <c r="F7" s="83">
        <f t="shared" ref="F7:F42" si="0">D7+E7</f>
        <v>4491600</v>
      </c>
      <c r="G7" s="83">
        <v>1495029</v>
      </c>
      <c r="H7" s="208"/>
    </row>
    <row r="8" spans="1:11" ht="15.6" x14ac:dyDescent="0.3">
      <c r="A8" s="206">
        <v>3</v>
      </c>
      <c r="B8" s="378" t="s">
        <v>330</v>
      </c>
      <c r="C8" s="83">
        <v>508000</v>
      </c>
      <c r="D8" s="83">
        <v>660400</v>
      </c>
      <c r="E8" s="83">
        <v>299410</v>
      </c>
      <c r="F8" s="83">
        <f t="shared" si="0"/>
        <v>959810</v>
      </c>
      <c r="G8" s="83">
        <v>218150</v>
      </c>
    </row>
    <row r="9" spans="1:11" ht="15.6" x14ac:dyDescent="0.3">
      <c r="A9" s="206">
        <v>4</v>
      </c>
      <c r="B9" s="206" t="s">
        <v>186</v>
      </c>
      <c r="C9" s="83">
        <v>660450</v>
      </c>
      <c r="D9" s="83">
        <v>771450</v>
      </c>
      <c r="E9" s="83">
        <v>126000</v>
      </c>
      <c r="F9" s="83">
        <f t="shared" si="0"/>
        <v>897450</v>
      </c>
      <c r="G9" s="83">
        <v>225148</v>
      </c>
    </row>
    <row r="10" spans="1:11" ht="15.6" x14ac:dyDescent="0.3">
      <c r="A10" s="206">
        <v>5</v>
      </c>
      <c r="B10" s="379" t="s">
        <v>187</v>
      </c>
      <c r="C10" s="83">
        <v>7874</v>
      </c>
      <c r="D10" s="83">
        <f t="shared" ref="D10:D13" si="1">C10</f>
        <v>7874</v>
      </c>
      <c r="E10" s="83"/>
      <c r="F10" s="83">
        <f t="shared" si="0"/>
        <v>7874</v>
      </c>
      <c r="G10" s="83"/>
      <c r="K10" s="208"/>
    </row>
    <row r="11" spans="1:11" ht="15.6" x14ac:dyDescent="0.3">
      <c r="A11" s="206">
        <v>6</v>
      </c>
      <c r="B11" s="380" t="s">
        <v>296</v>
      </c>
      <c r="C11" s="83">
        <v>508000</v>
      </c>
      <c r="D11" s="83">
        <f t="shared" si="1"/>
        <v>508000</v>
      </c>
      <c r="E11" s="83">
        <v>560000</v>
      </c>
      <c r="F11" s="83">
        <f t="shared" si="0"/>
        <v>1068000</v>
      </c>
      <c r="G11" s="83"/>
      <c r="K11" s="208"/>
    </row>
    <row r="12" spans="1:11" ht="15.6" x14ac:dyDescent="0.3">
      <c r="A12" s="206">
        <v>7</v>
      </c>
      <c r="B12" s="380" t="s">
        <v>331</v>
      </c>
      <c r="C12" s="83">
        <v>7759700</v>
      </c>
      <c r="D12" s="83">
        <f t="shared" si="1"/>
        <v>7759700</v>
      </c>
      <c r="E12" s="83"/>
      <c r="F12" s="83">
        <f t="shared" si="0"/>
        <v>7759700</v>
      </c>
      <c r="G12" s="83">
        <v>7759700</v>
      </c>
      <c r="K12" s="208"/>
    </row>
    <row r="13" spans="1:11" ht="15.6" x14ac:dyDescent="0.3">
      <c r="A13" s="206">
        <v>8</v>
      </c>
      <c r="B13" s="381" t="s">
        <v>188</v>
      </c>
      <c r="C13" s="83">
        <v>927000</v>
      </c>
      <c r="D13" s="83">
        <f t="shared" si="1"/>
        <v>927000</v>
      </c>
      <c r="E13" s="83"/>
      <c r="F13" s="83">
        <f t="shared" si="0"/>
        <v>927000</v>
      </c>
      <c r="G13" s="83">
        <v>795500</v>
      </c>
      <c r="H13" s="208"/>
      <c r="K13" s="208"/>
    </row>
    <row r="14" spans="1:11" ht="15.6" x14ac:dyDescent="0.3">
      <c r="A14" s="206">
        <v>9</v>
      </c>
      <c r="B14" s="206" t="s">
        <v>95</v>
      </c>
      <c r="C14" s="83">
        <v>903097</v>
      </c>
      <c r="D14" s="83">
        <v>1004097</v>
      </c>
      <c r="E14" s="83">
        <v>-2000</v>
      </c>
      <c r="F14" s="83">
        <f t="shared" si="0"/>
        <v>1002097</v>
      </c>
      <c r="G14" s="83">
        <v>444989</v>
      </c>
      <c r="K14" s="208"/>
    </row>
    <row r="15" spans="1:11" ht="15.6" x14ac:dyDescent="0.3">
      <c r="A15" s="206">
        <v>10</v>
      </c>
      <c r="B15" s="206" t="s">
        <v>84</v>
      </c>
      <c r="C15" s="83">
        <v>1270000</v>
      </c>
      <c r="D15" s="83">
        <f>C15</f>
        <v>1270000</v>
      </c>
      <c r="E15" s="83"/>
      <c r="F15" s="83">
        <f t="shared" si="0"/>
        <v>1270000</v>
      </c>
      <c r="G15" s="83">
        <v>154930</v>
      </c>
    </row>
    <row r="16" spans="1:11" ht="15.6" x14ac:dyDescent="0.3">
      <c r="A16" s="206">
        <v>11</v>
      </c>
      <c r="B16" s="206" t="s">
        <v>85</v>
      </c>
      <c r="C16" s="83">
        <v>3810000</v>
      </c>
      <c r="D16" s="83">
        <f t="shared" ref="D16:D19" si="2">C16</f>
        <v>3810000</v>
      </c>
      <c r="E16" s="83"/>
      <c r="F16" s="83">
        <f t="shared" si="0"/>
        <v>3810000</v>
      </c>
      <c r="G16" s="83">
        <v>884139</v>
      </c>
      <c r="H16" s="208"/>
    </row>
    <row r="17" spans="1:7" ht="15.6" x14ac:dyDescent="0.3">
      <c r="A17" s="206">
        <v>12</v>
      </c>
      <c r="B17" s="378" t="s">
        <v>91</v>
      </c>
      <c r="C17" s="83">
        <v>508000</v>
      </c>
      <c r="D17" s="83">
        <f t="shared" si="2"/>
        <v>508000</v>
      </c>
      <c r="E17" s="83"/>
      <c r="F17" s="83">
        <f t="shared" si="0"/>
        <v>508000</v>
      </c>
      <c r="G17" s="83">
        <v>119797</v>
      </c>
    </row>
    <row r="18" spans="1:7" ht="15.6" x14ac:dyDescent="0.3">
      <c r="A18" s="206">
        <v>13</v>
      </c>
      <c r="B18" s="382" t="s">
        <v>150</v>
      </c>
      <c r="C18" s="83">
        <v>245954948</v>
      </c>
      <c r="D18" s="83">
        <f t="shared" si="2"/>
        <v>245954948</v>
      </c>
      <c r="E18" s="83">
        <v>39716294</v>
      </c>
      <c r="F18" s="83">
        <f t="shared" si="0"/>
        <v>285671242</v>
      </c>
      <c r="G18" s="83">
        <v>2350000</v>
      </c>
    </row>
    <row r="19" spans="1:7" ht="15.6" x14ac:dyDescent="0.3">
      <c r="A19" s="206">
        <v>14</v>
      </c>
      <c r="B19" s="382" t="s">
        <v>151</v>
      </c>
      <c r="C19" s="83">
        <v>776790555</v>
      </c>
      <c r="D19" s="83">
        <f t="shared" si="2"/>
        <v>776790555</v>
      </c>
      <c r="E19" s="83"/>
      <c r="F19" s="83">
        <f t="shared" si="0"/>
        <v>776790555</v>
      </c>
      <c r="G19" s="83"/>
    </row>
    <row r="20" spans="1:7" ht="15.6" x14ac:dyDescent="0.3">
      <c r="A20" s="206">
        <v>15</v>
      </c>
      <c r="B20" s="382" t="s">
        <v>156</v>
      </c>
      <c r="C20" s="83">
        <v>2000000</v>
      </c>
      <c r="D20" s="83">
        <v>3000000</v>
      </c>
      <c r="E20" s="83"/>
      <c r="F20" s="83">
        <f t="shared" si="0"/>
        <v>3000000</v>
      </c>
      <c r="G20" s="83"/>
    </row>
    <row r="21" spans="1:7" ht="15.6" x14ac:dyDescent="0.3">
      <c r="A21" s="206">
        <v>16</v>
      </c>
      <c r="B21" s="382" t="s">
        <v>157</v>
      </c>
      <c r="C21" s="83">
        <v>762000</v>
      </c>
      <c r="D21" s="83">
        <v>1742000</v>
      </c>
      <c r="E21" s="83"/>
      <c r="F21" s="83">
        <f t="shared" si="0"/>
        <v>1742000</v>
      </c>
      <c r="G21" s="83">
        <v>381000</v>
      </c>
    </row>
    <row r="22" spans="1:7" ht="15.6" x14ac:dyDescent="0.3">
      <c r="A22" s="206">
        <v>17</v>
      </c>
      <c r="B22" s="383" t="s">
        <v>97</v>
      </c>
      <c r="C22" s="83">
        <v>9635788</v>
      </c>
      <c r="D22" s="83">
        <f>C22</f>
        <v>9635788</v>
      </c>
      <c r="E22" s="83">
        <v>-75911</v>
      </c>
      <c r="F22" s="83">
        <f t="shared" si="0"/>
        <v>9559877</v>
      </c>
      <c r="G22" s="83">
        <v>4782767</v>
      </c>
    </row>
    <row r="23" spans="1:7" ht="15.6" x14ac:dyDescent="0.3">
      <c r="A23" s="206">
        <v>18</v>
      </c>
      <c r="B23" s="165" t="s">
        <v>189</v>
      </c>
      <c r="C23" s="83">
        <v>700000</v>
      </c>
      <c r="D23" s="83">
        <v>2500000</v>
      </c>
      <c r="E23" s="83">
        <v>-265000</v>
      </c>
      <c r="F23" s="83">
        <f t="shared" si="0"/>
        <v>2235000</v>
      </c>
      <c r="G23" s="83"/>
    </row>
    <row r="24" spans="1:7" ht="15.6" x14ac:dyDescent="0.3">
      <c r="A24" s="206">
        <v>19</v>
      </c>
      <c r="B24" s="384" t="s">
        <v>96</v>
      </c>
      <c r="C24" s="83">
        <v>1500000</v>
      </c>
      <c r="D24" s="83">
        <f>C24</f>
        <v>1500000</v>
      </c>
      <c r="E24" s="83"/>
      <c r="F24" s="83">
        <f t="shared" si="0"/>
        <v>1500000</v>
      </c>
      <c r="G24" s="83">
        <v>1361440</v>
      </c>
    </row>
    <row r="25" spans="1:7" ht="15.6" x14ac:dyDescent="0.3">
      <c r="A25" s="206">
        <v>20</v>
      </c>
      <c r="B25" s="211" t="s">
        <v>165</v>
      </c>
      <c r="C25" s="83">
        <v>1955800</v>
      </c>
      <c r="D25" s="83">
        <f t="shared" ref="D25:D27" si="3">C25</f>
        <v>1955800</v>
      </c>
      <c r="E25" s="83"/>
      <c r="F25" s="83">
        <f t="shared" si="0"/>
        <v>1955800</v>
      </c>
      <c r="G25" s="83">
        <v>15780</v>
      </c>
    </row>
    <row r="26" spans="1:7" ht="15.6" x14ac:dyDescent="0.3">
      <c r="A26" s="206">
        <v>21</v>
      </c>
      <c r="B26" s="211" t="s">
        <v>166</v>
      </c>
      <c r="C26" s="83">
        <v>210000</v>
      </c>
      <c r="D26" s="83">
        <f t="shared" si="3"/>
        <v>210000</v>
      </c>
      <c r="E26" s="83"/>
      <c r="F26" s="83">
        <f t="shared" si="0"/>
        <v>210000</v>
      </c>
      <c r="G26" s="83">
        <v>210000</v>
      </c>
    </row>
    <row r="27" spans="1:7" ht="15.6" x14ac:dyDescent="0.3">
      <c r="A27" s="206">
        <v>22</v>
      </c>
      <c r="B27" s="165" t="s">
        <v>167</v>
      </c>
      <c r="C27" s="83">
        <v>18925488</v>
      </c>
      <c r="D27" s="83">
        <f t="shared" si="3"/>
        <v>18925488</v>
      </c>
      <c r="E27" s="83"/>
      <c r="F27" s="83">
        <f t="shared" si="0"/>
        <v>18925488</v>
      </c>
      <c r="G27" s="83">
        <v>1887220</v>
      </c>
    </row>
    <row r="28" spans="1:7" ht="15.6" x14ac:dyDescent="0.3">
      <c r="A28" s="206">
        <v>23</v>
      </c>
      <c r="B28" s="385" t="s">
        <v>195</v>
      </c>
      <c r="C28" s="83"/>
      <c r="D28" s="83">
        <v>400000</v>
      </c>
      <c r="E28" s="83"/>
      <c r="F28" s="83">
        <f t="shared" si="0"/>
        <v>400000</v>
      </c>
      <c r="G28" s="83"/>
    </row>
    <row r="29" spans="1:7" ht="15.6" x14ac:dyDescent="0.3">
      <c r="A29" s="206">
        <v>24</v>
      </c>
      <c r="B29" s="385" t="s">
        <v>194</v>
      </c>
      <c r="C29" s="83"/>
      <c r="D29" s="83">
        <v>2000000</v>
      </c>
      <c r="E29" s="83">
        <v>-2000000</v>
      </c>
      <c r="F29" s="83">
        <f t="shared" si="0"/>
        <v>0</v>
      </c>
      <c r="G29" s="83"/>
    </row>
    <row r="30" spans="1:7" ht="15.6" x14ac:dyDescent="0.3">
      <c r="A30" s="206">
        <v>25</v>
      </c>
      <c r="B30" s="378" t="s">
        <v>168</v>
      </c>
      <c r="C30" s="83"/>
      <c r="D30" s="83">
        <v>60000</v>
      </c>
      <c r="E30" s="83"/>
      <c r="F30" s="83">
        <f t="shared" si="0"/>
        <v>60000</v>
      </c>
      <c r="G30" s="83">
        <v>28770</v>
      </c>
    </row>
    <row r="31" spans="1:7" ht="15.6" x14ac:dyDescent="0.3">
      <c r="A31" s="206">
        <v>26</v>
      </c>
      <c r="B31" s="214" t="s">
        <v>191</v>
      </c>
      <c r="C31" s="83"/>
      <c r="D31" s="83">
        <v>3000000</v>
      </c>
      <c r="E31" s="83"/>
      <c r="F31" s="83">
        <f t="shared" si="0"/>
        <v>3000000</v>
      </c>
      <c r="G31" s="83">
        <v>838334</v>
      </c>
    </row>
    <row r="32" spans="1:7" ht="15.6" x14ac:dyDescent="0.3">
      <c r="A32" s="206">
        <v>27</v>
      </c>
      <c r="B32" s="388" t="s">
        <v>193</v>
      </c>
      <c r="C32" s="83"/>
      <c r="D32" s="83">
        <v>900000</v>
      </c>
      <c r="E32" s="83">
        <v>235000</v>
      </c>
      <c r="F32" s="83">
        <f t="shared" si="0"/>
        <v>1135000</v>
      </c>
      <c r="G32" s="83"/>
    </row>
    <row r="33" spans="1:9" ht="15.6" x14ac:dyDescent="0.3">
      <c r="A33" s="206">
        <v>28</v>
      </c>
      <c r="B33" s="386" t="s">
        <v>192</v>
      </c>
      <c r="C33" s="83"/>
      <c r="D33" s="83">
        <v>800000</v>
      </c>
      <c r="E33" s="83"/>
      <c r="F33" s="83">
        <f t="shared" si="0"/>
        <v>800000</v>
      </c>
      <c r="G33" s="83"/>
    </row>
    <row r="34" spans="1:9" ht="15.6" x14ac:dyDescent="0.3">
      <c r="A34" s="206">
        <v>29</v>
      </c>
      <c r="B34" s="214" t="s">
        <v>295</v>
      </c>
      <c r="C34" s="83"/>
      <c r="D34" s="83">
        <v>1200000</v>
      </c>
      <c r="E34" s="83"/>
      <c r="F34" s="83">
        <f t="shared" si="0"/>
        <v>1200000</v>
      </c>
      <c r="G34" s="83"/>
    </row>
    <row r="35" spans="1:9" ht="15.6" x14ac:dyDescent="0.3">
      <c r="A35" s="206">
        <v>30</v>
      </c>
      <c r="B35" s="209" t="s">
        <v>196</v>
      </c>
      <c r="C35" s="83"/>
      <c r="D35" s="83">
        <v>1143000</v>
      </c>
      <c r="E35" s="83">
        <v>508000</v>
      </c>
      <c r="F35" s="83">
        <f t="shared" si="0"/>
        <v>1651000</v>
      </c>
      <c r="G35" s="83"/>
    </row>
    <row r="36" spans="1:9" ht="15.6" x14ac:dyDescent="0.3">
      <c r="A36" s="206">
        <v>31</v>
      </c>
      <c r="B36" s="211" t="s">
        <v>332</v>
      </c>
      <c r="C36" s="83"/>
      <c r="D36" s="83">
        <v>353210</v>
      </c>
      <c r="E36" s="83">
        <v>-126000</v>
      </c>
      <c r="F36" s="83">
        <f t="shared" si="0"/>
        <v>227210</v>
      </c>
      <c r="G36" s="83">
        <f>12075+23960+170090+6990</f>
        <v>213115</v>
      </c>
    </row>
    <row r="37" spans="1:9" ht="15.6" x14ac:dyDescent="0.3">
      <c r="A37" s="206">
        <v>32</v>
      </c>
      <c r="B37" s="211" t="s">
        <v>393</v>
      </c>
      <c r="C37" s="83"/>
      <c r="D37" s="83">
        <v>2200000</v>
      </c>
      <c r="E37" s="83"/>
      <c r="F37" s="83">
        <f t="shared" si="0"/>
        <v>2200000</v>
      </c>
      <c r="G37" s="83"/>
    </row>
    <row r="38" spans="1:9" s="212" customFormat="1" ht="15.6" x14ac:dyDescent="0.3">
      <c r="A38" s="206">
        <v>33</v>
      </c>
      <c r="B38" s="211" t="s">
        <v>327</v>
      </c>
      <c r="C38" s="83"/>
      <c r="D38" s="83">
        <v>1587963</v>
      </c>
      <c r="E38" s="83">
        <v>-1587963</v>
      </c>
      <c r="F38" s="83">
        <f t="shared" si="0"/>
        <v>0</v>
      </c>
      <c r="G38" s="83"/>
      <c r="I38" s="213"/>
    </row>
    <row r="39" spans="1:9" s="212" customFormat="1" ht="15.6" x14ac:dyDescent="0.3">
      <c r="A39" s="206">
        <v>34</v>
      </c>
      <c r="B39" s="206" t="s">
        <v>333</v>
      </c>
      <c r="C39" s="83"/>
      <c r="D39" s="83"/>
      <c r="E39" s="83">
        <v>2000</v>
      </c>
      <c r="F39" s="83">
        <f t="shared" si="0"/>
        <v>2000</v>
      </c>
      <c r="G39" s="83"/>
      <c r="I39" s="213"/>
    </row>
    <row r="40" spans="1:9" s="212" customFormat="1" ht="15.6" x14ac:dyDescent="0.3">
      <c r="A40" s="206">
        <v>35</v>
      </c>
      <c r="B40" s="383" t="s">
        <v>395</v>
      </c>
      <c r="C40" s="83"/>
      <c r="D40" s="83"/>
      <c r="E40" s="83">
        <v>905911</v>
      </c>
      <c r="F40" s="83">
        <f t="shared" si="0"/>
        <v>905911</v>
      </c>
      <c r="G40" s="83"/>
      <c r="I40" s="213"/>
    </row>
    <row r="41" spans="1:9" s="212" customFormat="1" ht="19.5" customHeight="1" x14ac:dyDescent="0.3">
      <c r="A41" s="205">
        <v>36</v>
      </c>
      <c r="B41" s="395" t="s">
        <v>399</v>
      </c>
      <c r="C41" s="83"/>
      <c r="D41" s="83"/>
      <c r="E41" s="83">
        <v>10224000</v>
      </c>
      <c r="F41" s="83">
        <f t="shared" si="0"/>
        <v>10224000</v>
      </c>
      <c r="G41" s="83"/>
      <c r="I41" s="213"/>
    </row>
    <row r="42" spans="1:9" ht="15.6" x14ac:dyDescent="0.3">
      <c r="A42" s="206">
        <v>37</v>
      </c>
      <c r="B42" s="394"/>
      <c r="C42" s="79"/>
      <c r="D42" s="79"/>
      <c r="E42" s="79"/>
      <c r="F42" s="83">
        <f t="shared" si="0"/>
        <v>0</v>
      </c>
      <c r="G42" s="79"/>
    </row>
    <row r="43" spans="1:9" ht="15.6" x14ac:dyDescent="0.3">
      <c r="A43" s="205">
        <v>38</v>
      </c>
      <c r="B43" s="203" t="s">
        <v>38</v>
      </c>
      <c r="C43" s="84">
        <f>SUM(C6:C42)</f>
        <v>1078217700</v>
      </c>
      <c r="D43" s="84">
        <f>SUM(D6:D42)</f>
        <v>1097642273</v>
      </c>
      <c r="E43" s="84">
        <f>SUM(E6:E42)</f>
        <v>48519741</v>
      </c>
      <c r="F43" s="84">
        <f>SUM(F6:F42)</f>
        <v>1146162014</v>
      </c>
      <c r="G43" s="84">
        <f>SUM(G6:G42)</f>
        <v>24198638</v>
      </c>
    </row>
    <row r="44" spans="1:9" x14ac:dyDescent="0.3">
      <c r="A44" s="210"/>
      <c r="B44" s="210"/>
      <c r="C44" s="210"/>
    </row>
  </sheetData>
  <pageMargins left="0.25" right="0.25" top="0.75" bottom="0.75" header="0.3" footer="0.3"/>
  <pageSetup paperSize="9" scale="72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FBA34-32B6-45C9-A991-4E65CC0602E0}">
  <dimension ref="A1:H50"/>
  <sheetViews>
    <sheetView workbookViewId="0">
      <pane ySplit="5" topLeftCell="A6" activePane="bottomLeft" state="frozen"/>
      <selection pane="bottomLeft" activeCell="E1" sqref="E1"/>
    </sheetView>
  </sheetViews>
  <sheetFormatPr defaultRowHeight="13.2" x14ac:dyDescent="0.25"/>
  <cols>
    <col min="1" max="1" width="6.44140625" style="57" customWidth="1"/>
    <col min="2" max="2" width="46.5546875" style="57" customWidth="1"/>
    <col min="3" max="3" width="14.6640625" style="57" customWidth="1"/>
    <col min="4" max="4" width="14.5546875" style="57" customWidth="1"/>
    <col min="5" max="8" width="12.6640625" style="57" customWidth="1"/>
    <col min="9" max="247" width="8.88671875" style="57"/>
    <col min="248" max="248" width="6.44140625" style="57" customWidth="1"/>
    <col min="249" max="249" width="46.5546875" style="57" customWidth="1"/>
    <col min="250" max="250" width="29.44140625" style="57" customWidth="1"/>
    <col min="251" max="503" width="8.88671875" style="57"/>
    <col min="504" max="504" width="6.44140625" style="57" customWidth="1"/>
    <col min="505" max="505" width="46.5546875" style="57" customWidth="1"/>
    <col min="506" max="506" width="29.44140625" style="57" customWidth="1"/>
    <col min="507" max="759" width="8.88671875" style="57"/>
    <col min="760" max="760" width="6.44140625" style="57" customWidth="1"/>
    <col min="761" max="761" width="46.5546875" style="57" customWidth="1"/>
    <col min="762" max="762" width="29.44140625" style="57" customWidth="1"/>
    <col min="763" max="1015" width="8.88671875" style="57"/>
    <col min="1016" max="1016" width="6.44140625" style="57" customWidth="1"/>
    <col min="1017" max="1017" width="46.5546875" style="57" customWidth="1"/>
    <col min="1018" max="1018" width="29.44140625" style="57" customWidth="1"/>
    <col min="1019" max="1271" width="8.88671875" style="57"/>
    <col min="1272" max="1272" width="6.44140625" style="57" customWidth="1"/>
    <col min="1273" max="1273" width="46.5546875" style="57" customWidth="1"/>
    <col min="1274" max="1274" width="29.44140625" style="57" customWidth="1"/>
    <col min="1275" max="1527" width="8.88671875" style="57"/>
    <col min="1528" max="1528" width="6.44140625" style="57" customWidth="1"/>
    <col min="1529" max="1529" width="46.5546875" style="57" customWidth="1"/>
    <col min="1530" max="1530" width="29.44140625" style="57" customWidth="1"/>
    <col min="1531" max="1783" width="8.88671875" style="57"/>
    <col min="1784" max="1784" width="6.44140625" style="57" customWidth="1"/>
    <col min="1785" max="1785" width="46.5546875" style="57" customWidth="1"/>
    <col min="1786" max="1786" width="29.44140625" style="57" customWidth="1"/>
    <col min="1787" max="2039" width="8.88671875" style="57"/>
    <col min="2040" max="2040" width="6.44140625" style="57" customWidth="1"/>
    <col min="2041" max="2041" width="46.5546875" style="57" customWidth="1"/>
    <col min="2042" max="2042" width="29.44140625" style="57" customWidth="1"/>
    <col min="2043" max="2295" width="8.88671875" style="57"/>
    <col min="2296" max="2296" width="6.44140625" style="57" customWidth="1"/>
    <col min="2297" max="2297" width="46.5546875" style="57" customWidth="1"/>
    <col min="2298" max="2298" width="29.44140625" style="57" customWidth="1"/>
    <col min="2299" max="2551" width="8.88671875" style="57"/>
    <col min="2552" max="2552" width="6.44140625" style="57" customWidth="1"/>
    <col min="2553" max="2553" width="46.5546875" style="57" customWidth="1"/>
    <col min="2554" max="2554" width="29.44140625" style="57" customWidth="1"/>
    <col min="2555" max="2807" width="8.88671875" style="57"/>
    <col min="2808" max="2808" width="6.44140625" style="57" customWidth="1"/>
    <col min="2809" max="2809" width="46.5546875" style="57" customWidth="1"/>
    <col min="2810" max="2810" width="29.44140625" style="57" customWidth="1"/>
    <col min="2811" max="3063" width="8.88671875" style="57"/>
    <col min="3064" max="3064" width="6.44140625" style="57" customWidth="1"/>
    <col min="3065" max="3065" width="46.5546875" style="57" customWidth="1"/>
    <col min="3066" max="3066" width="29.44140625" style="57" customWidth="1"/>
    <col min="3067" max="3319" width="8.88671875" style="57"/>
    <col min="3320" max="3320" width="6.44140625" style="57" customWidth="1"/>
    <col min="3321" max="3321" width="46.5546875" style="57" customWidth="1"/>
    <col min="3322" max="3322" width="29.44140625" style="57" customWidth="1"/>
    <col min="3323" max="3575" width="8.88671875" style="57"/>
    <col min="3576" max="3576" width="6.44140625" style="57" customWidth="1"/>
    <col min="3577" max="3577" width="46.5546875" style="57" customWidth="1"/>
    <col min="3578" max="3578" width="29.44140625" style="57" customWidth="1"/>
    <col min="3579" max="3831" width="8.88671875" style="57"/>
    <col min="3832" max="3832" width="6.44140625" style="57" customWidth="1"/>
    <col min="3833" max="3833" width="46.5546875" style="57" customWidth="1"/>
    <col min="3834" max="3834" width="29.44140625" style="57" customWidth="1"/>
    <col min="3835" max="4087" width="8.88671875" style="57"/>
    <col min="4088" max="4088" width="6.44140625" style="57" customWidth="1"/>
    <col min="4089" max="4089" width="46.5546875" style="57" customWidth="1"/>
    <col min="4090" max="4090" width="29.44140625" style="57" customWidth="1"/>
    <col min="4091" max="4343" width="8.88671875" style="57"/>
    <col min="4344" max="4344" width="6.44140625" style="57" customWidth="1"/>
    <col min="4345" max="4345" width="46.5546875" style="57" customWidth="1"/>
    <col min="4346" max="4346" width="29.44140625" style="57" customWidth="1"/>
    <col min="4347" max="4599" width="8.88671875" style="57"/>
    <col min="4600" max="4600" width="6.44140625" style="57" customWidth="1"/>
    <col min="4601" max="4601" width="46.5546875" style="57" customWidth="1"/>
    <col min="4602" max="4602" width="29.44140625" style="57" customWidth="1"/>
    <col min="4603" max="4855" width="8.88671875" style="57"/>
    <col min="4856" max="4856" width="6.44140625" style="57" customWidth="1"/>
    <col min="4857" max="4857" width="46.5546875" style="57" customWidth="1"/>
    <col min="4858" max="4858" width="29.44140625" style="57" customWidth="1"/>
    <col min="4859" max="5111" width="8.88671875" style="57"/>
    <col min="5112" max="5112" width="6.44140625" style="57" customWidth="1"/>
    <col min="5113" max="5113" width="46.5546875" style="57" customWidth="1"/>
    <col min="5114" max="5114" width="29.44140625" style="57" customWidth="1"/>
    <col min="5115" max="5367" width="8.88671875" style="57"/>
    <col min="5368" max="5368" width="6.44140625" style="57" customWidth="1"/>
    <col min="5369" max="5369" width="46.5546875" style="57" customWidth="1"/>
    <col min="5370" max="5370" width="29.44140625" style="57" customWidth="1"/>
    <col min="5371" max="5623" width="8.88671875" style="57"/>
    <col min="5624" max="5624" width="6.44140625" style="57" customWidth="1"/>
    <col min="5625" max="5625" width="46.5546875" style="57" customWidth="1"/>
    <col min="5626" max="5626" width="29.44140625" style="57" customWidth="1"/>
    <col min="5627" max="5879" width="8.88671875" style="57"/>
    <col min="5880" max="5880" width="6.44140625" style="57" customWidth="1"/>
    <col min="5881" max="5881" width="46.5546875" style="57" customWidth="1"/>
    <col min="5882" max="5882" width="29.44140625" style="57" customWidth="1"/>
    <col min="5883" max="6135" width="8.88671875" style="57"/>
    <col min="6136" max="6136" width="6.44140625" style="57" customWidth="1"/>
    <col min="6137" max="6137" width="46.5546875" style="57" customWidth="1"/>
    <col min="6138" max="6138" width="29.44140625" style="57" customWidth="1"/>
    <col min="6139" max="6391" width="8.88671875" style="57"/>
    <col min="6392" max="6392" width="6.44140625" style="57" customWidth="1"/>
    <col min="6393" max="6393" width="46.5546875" style="57" customWidth="1"/>
    <col min="6394" max="6394" width="29.44140625" style="57" customWidth="1"/>
    <col min="6395" max="6647" width="8.88671875" style="57"/>
    <col min="6648" max="6648" width="6.44140625" style="57" customWidth="1"/>
    <col min="6649" max="6649" width="46.5546875" style="57" customWidth="1"/>
    <col min="6650" max="6650" width="29.44140625" style="57" customWidth="1"/>
    <col min="6651" max="6903" width="8.88671875" style="57"/>
    <col min="6904" max="6904" width="6.44140625" style="57" customWidth="1"/>
    <col min="6905" max="6905" width="46.5546875" style="57" customWidth="1"/>
    <col min="6906" max="6906" width="29.44140625" style="57" customWidth="1"/>
    <col min="6907" max="7159" width="8.88671875" style="57"/>
    <col min="7160" max="7160" width="6.44140625" style="57" customWidth="1"/>
    <col min="7161" max="7161" width="46.5546875" style="57" customWidth="1"/>
    <col min="7162" max="7162" width="29.44140625" style="57" customWidth="1"/>
    <col min="7163" max="7415" width="8.88671875" style="57"/>
    <col min="7416" max="7416" width="6.44140625" style="57" customWidth="1"/>
    <col min="7417" max="7417" width="46.5546875" style="57" customWidth="1"/>
    <col min="7418" max="7418" width="29.44140625" style="57" customWidth="1"/>
    <col min="7419" max="7671" width="8.88671875" style="57"/>
    <col min="7672" max="7672" width="6.44140625" style="57" customWidth="1"/>
    <col min="7673" max="7673" width="46.5546875" style="57" customWidth="1"/>
    <col min="7674" max="7674" width="29.44140625" style="57" customWidth="1"/>
    <col min="7675" max="7927" width="8.88671875" style="57"/>
    <col min="7928" max="7928" width="6.44140625" style="57" customWidth="1"/>
    <col min="7929" max="7929" width="46.5546875" style="57" customWidth="1"/>
    <col min="7930" max="7930" width="29.44140625" style="57" customWidth="1"/>
    <col min="7931" max="8183" width="8.88671875" style="57"/>
    <col min="8184" max="8184" width="6.44140625" style="57" customWidth="1"/>
    <col min="8185" max="8185" width="46.5546875" style="57" customWidth="1"/>
    <col min="8186" max="8186" width="29.44140625" style="57" customWidth="1"/>
    <col min="8187" max="8439" width="8.88671875" style="57"/>
    <col min="8440" max="8440" width="6.44140625" style="57" customWidth="1"/>
    <col min="8441" max="8441" width="46.5546875" style="57" customWidth="1"/>
    <col min="8442" max="8442" width="29.44140625" style="57" customWidth="1"/>
    <col min="8443" max="8695" width="8.88671875" style="57"/>
    <col min="8696" max="8696" width="6.44140625" style="57" customWidth="1"/>
    <col min="8697" max="8697" width="46.5546875" style="57" customWidth="1"/>
    <col min="8698" max="8698" width="29.44140625" style="57" customWidth="1"/>
    <col min="8699" max="8951" width="8.88671875" style="57"/>
    <col min="8952" max="8952" width="6.44140625" style="57" customWidth="1"/>
    <col min="8953" max="8953" width="46.5546875" style="57" customWidth="1"/>
    <col min="8954" max="8954" width="29.44140625" style="57" customWidth="1"/>
    <col min="8955" max="9207" width="8.88671875" style="57"/>
    <col min="9208" max="9208" width="6.44140625" style="57" customWidth="1"/>
    <col min="9209" max="9209" width="46.5546875" style="57" customWidth="1"/>
    <col min="9210" max="9210" width="29.44140625" style="57" customWidth="1"/>
    <col min="9211" max="9463" width="8.88671875" style="57"/>
    <col min="9464" max="9464" width="6.44140625" style="57" customWidth="1"/>
    <col min="9465" max="9465" width="46.5546875" style="57" customWidth="1"/>
    <col min="9466" max="9466" width="29.44140625" style="57" customWidth="1"/>
    <col min="9467" max="9719" width="8.88671875" style="57"/>
    <col min="9720" max="9720" width="6.44140625" style="57" customWidth="1"/>
    <col min="9721" max="9721" width="46.5546875" style="57" customWidth="1"/>
    <col min="9722" max="9722" width="29.44140625" style="57" customWidth="1"/>
    <col min="9723" max="9975" width="8.88671875" style="57"/>
    <col min="9976" max="9976" width="6.44140625" style="57" customWidth="1"/>
    <col min="9977" max="9977" width="46.5546875" style="57" customWidth="1"/>
    <col min="9978" max="9978" width="29.44140625" style="57" customWidth="1"/>
    <col min="9979" max="10231" width="8.88671875" style="57"/>
    <col min="10232" max="10232" width="6.44140625" style="57" customWidth="1"/>
    <col min="10233" max="10233" width="46.5546875" style="57" customWidth="1"/>
    <col min="10234" max="10234" width="29.44140625" style="57" customWidth="1"/>
    <col min="10235" max="10487" width="8.88671875" style="57"/>
    <col min="10488" max="10488" width="6.44140625" style="57" customWidth="1"/>
    <col min="10489" max="10489" width="46.5546875" style="57" customWidth="1"/>
    <col min="10490" max="10490" width="29.44140625" style="57" customWidth="1"/>
    <col min="10491" max="10743" width="8.88671875" style="57"/>
    <col min="10744" max="10744" width="6.44140625" style="57" customWidth="1"/>
    <col min="10745" max="10745" width="46.5546875" style="57" customWidth="1"/>
    <col min="10746" max="10746" width="29.44140625" style="57" customWidth="1"/>
    <col min="10747" max="10999" width="8.88671875" style="57"/>
    <col min="11000" max="11000" width="6.44140625" style="57" customWidth="1"/>
    <col min="11001" max="11001" width="46.5546875" style="57" customWidth="1"/>
    <col min="11002" max="11002" width="29.44140625" style="57" customWidth="1"/>
    <col min="11003" max="11255" width="8.88671875" style="57"/>
    <col min="11256" max="11256" width="6.44140625" style="57" customWidth="1"/>
    <col min="11257" max="11257" width="46.5546875" style="57" customWidth="1"/>
    <col min="11258" max="11258" width="29.44140625" style="57" customWidth="1"/>
    <col min="11259" max="11511" width="8.88671875" style="57"/>
    <col min="11512" max="11512" width="6.44140625" style="57" customWidth="1"/>
    <col min="11513" max="11513" width="46.5546875" style="57" customWidth="1"/>
    <col min="11514" max="11514" width="29.44140625" style="57" customWidth="1"/>
    <col min="11515" max="11767" width="8.88671875" style="57"/>
    <col min="11768" max="11768" width="6.44140625" style="57" customWidth="1"/>
    <col min="11769" max="11769" width="46.5546875" style="57" customWidth="1"/>
    <col min="11770" max="11770" width="29.44140625" style="57" customWidth="1"/>
    <col min="11771" max="12023" width="8.88671875" style="57"/>
    <col min="12024" max="12024" width="6.44140625" style="57" customWidth="1"/>
    <col min="12025" max="12025" width="46.5546875" style="57" customWidth="1"/>
    <col min="12026" max="12026" width="29.44140625" style="57" customWidth="1"/>
    <col min="12027" max="12279" width="8.88671875" style="57"/>
    <col min="12280" max="12280" width="6.44140625" style="57" customWidth="1"/>
    <col min="12281" max="12281" width="46.5546875" style="57" customWidth="1"/>
    <col min="12282" max="12282" width="29.44140625" style="57" customWidth="1"/>
    <col min="12283" max="12535" width="8.88671875" style="57"/>
    <col min="12536" max="12536" width="6.44140625" style="57" customWidth="1"/>
    <col min="12537" max="12537" width="46.5546875" style="57" customWidth="1"/>
    <col min="12538" max="12538" width="29.44140625" style="57" customWidth="1"/>
    <col min="12539" max="12791" width="8.88671875" style="57"/>
    <col min="12792" max="12792" width="6.44140625" style="57" customWidth="1"/>
    <col min="12793" max="12793" width="46.5546875" style="57" customWidth="1"/>
    <col min="12794" max="12794" width="29.44140625" style="57" customWidth="1"/>
    <col min="12795" max="13047" width="8.88671875" style="57"/>
    <col min="13048" max="13048" width="6.44140625" style="57" customWidth="1"/>
    <col min="13049" max="13049" width="46.5546875" style="57" customWidth="1"/>
    <col min="13050" max="13050" width="29.44140625" style="57" customWidth="1"/>
    <col min="13051" max="13303" width="8.88671875" style="57"/>
    <col min="13304" max="13304" width="6.44140625" style="57" customWidth="1"/>
    <col min="13305" max="13305" width="46.5546875" style="57" customWidth="1"/>
    <col min="13306" max="13306" width="29.44140625" style="57" customWidth="1"/>
    <col min="13307" max="13559" width="8.88671875" style="57"/>
    <col min="13560" max="13560" width="6.44140625" style="57" customWidth="1"/>
    <col min="13561" max="13561" width="46.5546875" style="57" customWidth="1"/>
    <col min="13562" max="13562" width="29.44140625" style="57" customWidth="1"/>
    <col min="13563" max="13815" width="8.88671875" style="57"/>
    <col min="13816" max="13816" width="6.44140625" style="57" customWidth="1"/>
    <col min="13817" max="13817" width="46.5546875" style="57" customWidth="1"/>
    <col min="13818" max="13818" width="29.44140625" style="57" customWidth="1"/>
    <col min="13819" max="14071" width="8.88671875" style="57"/>
    <col min="14072" max="14072" width="6.44140625" style="57" customWidth="1"/>
    <col min="14073" max="14073" width="46.5546875" style="57" customWidth="1"/>
    <col min="14074" max="14074" width="29.44140625" style="57" customWidth="1"/>
    <col min="14075" max="14327" width="8.88671875" style="57"/>
    <col min="14328" max="14328" width="6.44140625" style="57" customWidth="1"/>
    <col min="14329" max="14329" width="46.5546875" style="57" customWidth="1"/>
    <col min="14330" max="14330" width="29.44140625" style="57" customWidth="1"/>
    <col min="14331" max="14583" width="8.88671875" style="57"/>
    <col min="14584" max="14584" width="6.44140625" style="57" customWidth="1"/>
    <col min="14585" max="14585" width="46.5546875" style="57" customWidth="1"/>
    <col min="14586" max="14586" width="29.44140625" style="57" customWidth="1"/>
    <col min="14587" max="14839" width="8.88671875" style="57"/>
    <col min="14840" max="14840" width="6.44140625" style="57" customWidth="1"/>
    <col min="14841" max="14841" width="46.5546875" style="57" customWidth="1"/>
    <col min="14842" max="14842" width="29.44140625" style="57" customWidth="1"/>
    <col min="14843" max="15095" width="8.88671875" style="57"/>
    <col min="15096" max="15096" width="6.44140625" style="57" customWidth="1"/>
    <col min="15097" max="15097" width="46.5546875" style="57" customWidth="1"/>
    <col min="15098" max="15098" width="29.44140625" style="57" customWidth="1"/>
    <col min="15099" max="15351" width="8.88671875" style="57"/>
    <col min="15352" max="15352" width="6.44140625" style="57" customWidth="1"/>
    <col min="15353" max="15353" width="46.5546875" style="57" customWidth="1"/>
    <col min="15354" max="15354" width="29.44140625" style="57" customWidth="1"/>
    <col min="15355" max="15607" width="8.88671875" style="57"/>
    <col min="15608" max="15608" width="6.44140625" style="57" customWidth="1"/>
    <col min="15609" max="15609" width="46.5546875" style="57" customWidth="1"/>
    <col min="15610" max="15610" width="29.44140625" style="57" customWidth="1"/>
    <col min="15611" max="15863" width="8.88671875" style="57"/>
    <col min="15864" max="15864" width="6.44140625" style="57" customWidth="1"/>
    <col min="15865" max="15865" width="46.5546875" style="57" customWidth="1"/>
    <col min="15866" max="15866" width="29.44140625" style="57" customWidth="1"/>
    <col min="15867" max="16119" width="8.88671875" style="57"/>
    <col min="16120" max="16120" width="6.44140625" style="57" customWidth="1"/>
    <col min="16121" max="16121" width="46.5546875" style="57" customWidth="1"/>
    <col min="16122" max="16122" width="29.44140625" style="57" customWidth="1"/>
    <col min="16123" max="16384" width="8.88671875" style="57"/>
  </cols>
  <sheetData>
    <row r="1" spans="1:8" x14ac:dyDescent="0.25">
      <c r="B1" s="29" t="s">
        <v>101</v>
      </c>
      <c r="E1" s="167" t="s">
        <v>464</v>
      </c>
    </row>
    <row r="2" spans="1:8" x14ac:dyDescent="0.25">
      <c r="B2" s="29" t="s">
        <v>177</v>
      </c>
      <c r="E2" s="167" t="s">
        <v>448</v>
      </c>
    </row>
    <row r="3" spans="1:8" x14ac:dyDescent="0.25">
      <c r="B3" s="29"/>
      <c r="C3" s="29" t="s">
        <v>142</v>
      </c>
      <c r="E3" s="57" t="s">
        <v>75</v>
      </c>
    </row>
    <row r="4" spans="1:8" ht="13.8" thickBot="1" x14ac:dyDescent="0.3">
      <c r="B4" s="29"/>
    </row>
    <row r="5" spans="1:8" ht="39.6" x14ac:dyDescent="0.25">
      <c r="A5" s="1" t="s">
        <v>1</v>
      </c>
      <c r="B5" s="76" t="s">
        <v>143</v>
      </c>
      <c r="C5" s="45" t="s">
        <v>297</v>
      </c>
      <c r="D5" s="77" t="s">
        <v>39</v>
      </c>
      <c r="E5" s="59" t="s">
        <v>104</v>
      </c>
      <c r="F5" s="59" t="s">
        <v>40</v>
      </c>
      <c r="G5" s="59" t="s">
        <v>99</v>
      </c>
      <c r="H5" s="59" t="s">
        <v>41</v>
      </c>
    </row>
    <row r="6" spans="1:8" x14ac:dyDescent="0.25">
      <c r="A6" s="4">
        <v>27</v>
      </c>
      <c r="B6" s="46" t="s">
        <v>3</v>
      </c>
      <c r="C6" s="33">
        <f t="shared" ref="C6:C37" si="0">SUM(D6:H6)</f>
        <v>427865603</v>
      </c>
      <c r="D6" s="47">
        <v>42051716</v>
      </c>
      <c r="E6" s="47">
        <v>154222509</v>
      </c>
      <c r="F6" s="47">
        <v>102150459</v>
      </c>
      <c r="G6" s="47">
        <v>29726443</v>
      </c>
      <c r="H6" s="47">
        <v>99714476</v>
      </c>
    </row>
    <row r="7" spans="1:8" ht="26.4" x14ac:dyDescent="0.25">
      <c r="A7" s="4">
        <v>28</v>
      </c>
      <c r="B7" s="46" t="s">
        <v>4</v>
      </c>
      <c r="C7" s="33">
        <f t="shared" si="0"/>
        <v>82225392</v>
      </c>
      <c r="D7" s="47">
        <v>8965951</v>
      </c>
      <c r="E7" s="47">
        <v>30909497</v>
      </c>
      <c r="F7" s="47">
        <v>15165785</v>
      </c>
      <c r="G7" s="47">
        <v>5893050</v>
      </c>
      <c r="H7" s="47">
        <v>21291109</v>
      </c>
    </row>
    <row r="8" spans="1:8" x14ac:dyDescent="0.25">
      <c r="A8" s="4">
        <v>87</v>
      </c>
      <c r="B8" s="46" t="s">
        <v>5</v>
      </c>
      <c r="C8" s="33">
        <f t="shared" si="0"/>
        <v>497906697</v>
      </c>
      <c r="D8" s="47">
        <v>307773769</v>
      </c>
      <c r="E8" s="47">
        <v>37829853</v>
      </c>
      <c r="F8" s="47">
        <v>73075380</v>
      </c>
      <c r="G8" s="47">
        <v>37360976</v>
      </c>
      <c r="H8" s="47">
        <v>41866719</v>
      </c>
    </row>
    <row r="9" spans="1:8" x14ac:dyDescent="0.25">
      <c r="A9" s="4">
        <v>88</v>
      </c>
      <c r="B9" s="18" t="s">
        <v>6</v>
      </c>
      <c r="C9" s="48">
        <f t="shared" si="0"/>
        <v>1886500</v>
      </c>
      <c r="D9" s="62">
        <f>D10</f>
        <v>1886500</v>
      </c>
      <c r="E9" s="7">
        <f>E10</f>
        <v>0</v>
      </c>
      <c r="F9" s="7">
        <f>F10</f>
        <v>0</v>
      </c>
      <c r="G9" s="7">
        <f>G10</f>
        <v>0</v>
      </c>
      <c r="H9" s="7">
        <f>H10</f>
        <v>0</v>
      </c>
    </row>
    <row r="10" spans="1:8" ht="26.4" x14ac:dyDescent="0.25">
      <c r="A10" s="4">
        <v>89</v>
      </c>
      <c r="B10" s="18" t="s">
        <v>7</v>
      </c>
      <c r="C10" s="48">
        <f t="shared" si="0"/>
        <v>1886500</v>
      </c>
      <c r="D10" s="63">
        <v>1886500</v>
      </c>
      <c r="E10" s="5"/>
      <c r="F10" s="5"/>
      <c r="G10" s="5"/>
      <c r="H10" s="5"/>
    </row>
    <row r="11" spans="1:8" x14ac:dyDescent="0.25">
      <c r="A11" s="4">
        <v>90</v>
      </c>
      <c r="B11" s="18" t="s">
        <v>8</v>
      </c>
      <c r="C11" s="48">
        <f t="shared" si="0"/>
        <v>800000</v>
      </c>
      <c r="D11" s="62">
        <f>D12</f>
        <v>800000</v>
      </c>
      <c r="E11" s="7">
        <f>E12</f>
        <v>0</v>
      </c>
      <c r="F11" s="7">
        <f>F12</f>
        <v>0</v>
      </c>
      <c r="G11" s="7">
        <f>G12</f>
        <v>0</v>
      </c>
      <c r="H11" s="7">
        <f>H12</f>
        <v>0</v>
      </c>
    </row>
    <row r="12" spans="1:8" x14ac:dyDescent="0.25">
      <c r="A12" s="4">
        <v>91</v>
      </c>
      <c r="B12" s="18" t="s">
        <v>9</v>
      </c>
      <c r="C12" s="48">
        <f t="shared" si="0"/>
        <v>800000</v>
      </c>
      <c r="D12" s="62">
        <v>800000</v>
      </c>
      <c r="E12" s="7"/>
      <c r="F12" s="7"/>
      <c r="G12" s="7"/>
      <c r="H12" s="7"/>
    </row>
    <row r="13" spans="1:8" x14ac:dyDescent="0.25">
      <c r="A13" s="4">
        <v>92</v>
      </c>
      <c r="B13" s="18" t="s">
        <v>10</v>
      </c>
      <c r="C13" s="48">
        <f t="shared" si="0"/>
        <v>10071998</v>
      </c>
      <c r="D13" s="62">
        <f>SUM(D14:D15)</f>
        <v>10071998</v>
      </c>
      <c r="E13" s="7">
        <f>SUM(E14:E15)</f>
        <v>0</v>
      </c>
      <c r="F13" s="7">
        <f>SUM(F14:F15)</f>
        <v>0</v>
      </c>
      <c r="G13" s="7">
        <f>SUM(G14:G15)</f>
        <v>0</v>
      </c>
      <c r="H13" s="7">
        <f>SUM(H14:H15)</f>
        <v>0</v>
      </c>
    </row>
    <row r="14" spans="1:8" x14ac:dyDescent="0.25">
      <c r="A14" s="4">
        <v>93</v>
      </c>
      <c r="B14" s="18" t="s">
        <v>11</v>
      </c>
      <c r="C14" s="48">
        <f t="shared" si="0"/>
        <v>1000000</v>
      </c>
      <c r="D14" s="63">
        <v>1000000</v>
      </c>
      <c r="E14" s="5"/>
      <c r="F14" s="5"/>
      <c r="G14" s="5"/>
      <c r="H14" s="5"/>
    </row>
    <row r="15" spans="1:8" x14ac:dyDescent="0.25">
      <c r="A15" s="4">
        <v>94</v>
      </c>
      <c r="B15" s="18" t="s">
        <v>12</v>
      </c>
      <c r="C15" s="48">
        <f t="shared" si="0"/>
        <v>9071998</v>
      </c>
      <c r="D15" s="63">
        <v>9071998</v>
      </c>
      <c r="E15" s="5"/>
      <c r="F15" s="5"/>
      <c r="G15" s="5"/>
      <c r="H15" s="5"/>
    </row>
    <row r="16" spans="1:8" x14ac:dyDescent="0.25">
      <c r="A16" s="4">
        <v>96</v>
      </c>
      <c r="B16" s="20" t="s">
        <v>13</v>
      </c>
      <c r="C16" s="48">
        <f t="shared" si="0"/>
        <v>12758498</v>
      </c>
      <c r="D16" s="60">
        <f>D9+D11+D13</f>
        <v>12758498</v>
      </c>
      <c r="E16" s="9">
        <f>E9+E11+E13</f>
        <v>0</v>
      </c>
      <c r="F16" s="9">
        <f>F9+F11+F13</f>
        <v>0</v>
      </c>
      <c r="G16" s="9">
        <f>G9+G11+G13</f>
        <v>0</v>
      </c>
      <c r="H16" s="9">
        <f>H9+H11+H13</f>
        <v>0</v>
      </c>
    </row>
    <row r="17" spans="1:8" ht="18.75" customHeight="1" x14ac:dyDescent="0.25">
      <c r="A17" s="4">
        <v>97</v>
      </c>
      <c r="B17" s="18" t="s">
        <v>14</v>
      </c>
      <c r="C17" s="48">
        <f t="shared" si="0"/>
        <v>0</v>
      </c>
      <c r="D17" s="63"/>
      <c r="E17" s="5"/>
      <c r="F17" s="5"/>
      <c r="G17" s="5"/>
      <c r="H17" s="5"/>
    </row>
    <row r="18" spans="1:8" ht="26.4" x14ac:dyDescent="0.25">
      <c r="A18" s="4">
        <v>98</v>
      </c>
      <c r="B18" s="18" t="s">
        <v>15</v>
      </c>
      <c r="C18" s="48">
        <f t="shared" si="0"/>
        <v>196539754</v>
      </c>
      <c r="D18" s="64">
        <f>SUM(D19:D22)</f>
        <v>196539754</v>
      </c>
      <c r="E18" s="6">
        <f>SUM(E19:E22)</f>
        <v>0</v>
      </c>
      <c r="F18" s="6">
        <f>SUM(F19:F22)</f>
        <v>0</v>
      </c>
      <c r="G18" s="6">
        <f>SUM(G19:G22)</f>
        <v>0</v>
      </c>
      <c r="H18" s="6">
        <f>SUM(H19:H22)</f>
        <v>0</v>
      </c>
    </row>
    <row r="19" spans="1:8" x14ac:dyDescent="0.25">
      <c r="A19" s="4">
        <v>99</v>
      </c>
      <c r="B19" s="18" t="s">
        <v>144</v>
      </c>
      <c r="C19" s="48">
        <f t="shared" si="0"/>
        <v>4500000</v>
      </c>
      <c r="D19" s="63">
        <v>4500000</v>
      </c>
      <c r="E19" s="5"/>
      <c r="F19" s="5"/>
      <c r="G19" s="5"/>
      <c r="H19" s="5"/>
    </row>
    <row r="20" spans="1:8" x14ac:dyDescent="0.25">
      <c r="A20" s="4">
        <v>100</v>
      </c>
      <c r="B20" s="18" t="s">
        <v>16</v>
      </c>
      <c r="C20" s="48">
        <f t="shared" si="0"/>
        <v>0</v>
      </c>
      <c r="D20" s="63"/>
      <c r="E20" s="5"/>
      <c r="F20" s="5"/>
      <c r="G20" s="5"/>
      <c r="H20" s="5"/>
    </row>
    <row r="21" spans="1:8" x14ac:dyDescent="0.25">
      <c r="A21" s="4">
        <v>101</v>
      </c>
      <c r="B21" s="18" t="s">
        <v>17</v>
      </c>
      <c r="C21" s="48">
        <f t="shared" si="0"/>
        <v>0</v>
      </c>
      <c r="D21" s="63"/>
      <c r="E21" s="5"/>
      <c r="F21" s="5"/>
      <c r="G21" s="5"/>
      <c r="H21" s="5"/>
    </row>
    <row r="22" spans="1:8" x14ac:dyDescent="0.25">
      <c r="A22" s="4">
        <v>102</v>
      </c>
      <c r="B22" s="18" t="s">
        <v>18</v>
      </c>
      <c r="C22" s="48">
        <f t="shared" si="0"/>
        <v>192039754</v>
      </c>
      <c r="D22" s="63">
        <v>192039754</v>
      </c>
      <c r="E22" s="5"/>
      <c r="F22" s="5"/>
      <c r="G22" s="5"/>
      <c r="H22" s="5"/>
    </row>
    <row r="23" spans="1:8" ht="26.4" x14ac:dyDescent="0.25">
      <c r="A23" s="4">
        <v>103</v>
      </c>
      <c r="B23" s="18" t="s">
        <v>162</v>
      </c>
      <c r="C23" s="48">
        <f t="shared" si="0"/>
        <v>21777630</v>
      </c>
      <c r="D23" s="63">
        <v>21777630</v>
      </c>
      <c r="E23" s="5"/>
      <c r="F23" s="5"/>
      <c r="G23" s="5"/>
      <c r="H23" s="5"/>
    </row>
    <row r="24" spans="1:8" ht="16.5" customHeight="1" x14ac:dyDescent="0.25">
      <c r="A24" s="4"/>
      <c r="B24" s="18" t="s">
        <v>146</v>
      </c>
      <c r="C24" s="48">
        <f t="shared" si="0"/>
        <v>0</v>
      </c>
      <c r="D24" s="63"/>
      <c r="E24" s="5"/>
      <c r="F24" s="5"/>
      <c r="G24" s="5"/>
      <c r="H24" s="5"/>
    </row>
    <row r="25" spans="1:8" ht="16.5" customHeight="1" x14ac:dyDescent="0.25">
      <c r="A25" s="4">
        <v>104</v>
      </c>
      <c r="B25" s="18" t="s">
        <v>19</v>
      </c>
      <c r="C25" s="48">
        <f t="shared" si="0"/>
        <v>130545808</v>
      </c>
      <c r="D25" s="63">
        <v>130545808</v>
      </c>
      <c r="E25" s="5"/>
      <c r="F25" s="5"/>
      <c r="G25" s="5"/>
      <c r="H25" s="5"/>
    </row>
    <row r="26" spans="1:8" ht="18" customHeight="1" x14ac:dyDescent="0.25">
      <c r="A26" s="4">
        <v>105</v>
      </c>
      <c r="B26" s="20" t="s">
        <v>20</v>
      </c>
      <c r="C26" s="48">
        <f t="shared" si="0"/>
        <v>348863192</v>
      </c>
      <c r="D26" s="60">
        <f>D17+D18+D23+D24+D25</f>
        <v>348863192</v>
      </c>
      <c r="E26" s="9">
        <f>E17+E18+E23+E24+E25</f>
        <v>0</v>
      </c>
      <c r="F26" s="9">
        <f>F17+F18+F23+F24+F25</f>
        <v>0</v>
      </c>
      <c r="G26" s="9">
        <f>G17+G18+G23+G24+G25</f>
        <v>0</v>
      </c>
      <c r="H26" s="9">
        <f>H17+H18+H23+H24+H25</f>
        <v>0</v>
      </c>
    </row>
    <row r="27" spans="1:8" x14ac:dyDescent="0.25">
      <c r="A27" s="4">
        <v>106</v>
      </c>
      <c r="B27" s="18" t="s">
        <v>21</v>
      </c>
      <c r="C27" s="48">
        <f t="shared" si="0"/>
        <v>1306200</v>
      </c>
      <c r="D27" s="63">
        <v>1300000</v>
      </c>
      <c r="E27" s="5"/>
      <c r="F27" s="5"/>
      <c r="G27" s="5">
        <v>6200</v>
      </c>
      <c r="H27" s="5"/>
    </row>
    <row r="28" spans="1:8" x14ac:dyDescent="0.25">
      <c r="A28" s="4">
        <v>107</v>
      </c>
      <c r="B28" s="18" t="s">
        <v>22</v>
      </c>
      <c r="C28" s="48">
        <f t="shared" si="0"/>
        <v>1023237158</v>
      </c>
      <c r="D28" s="63">
        <v>1023237158</v>
      </c>
      <c r="E28" s="5"/>
      <c r="F28" s="5"/>
      <c r="G28" s="5"/>
      <c r="H28" s="5"/>
    </row>
    <row r="29" spans="1:8" x14ac:dyDescent="0.25">
      <c r="A29" s="4">
        <v>108</v>
      </c>
      <c r="B29" s="18" t="s">
        <v>23</v>
      </c>
      <c r="C29" s="48">
        <f t="shared" si="0"/>
        <v>1119244</v>
      </c>
      <c r="D29" s="63">
        <v>47244</v>
      </c>
      <c r="E29" s="5">
        <v>1000000</v>
      </c>
      <c r="F29" s="5">
        <v>60000</v>
      </c>
      <c r="G29" s="5"/>
      <c r="H29" s="5">
        <v>12000</v>
      </c>
    </row>
    <row r="30" spans="1:8" x14ac:dyDescent="0.25">
      <c r="A30" s="4">
        <v>109</v>
      </c>
      <c r="B30" s="18" t="s">
        <v>24</v>
      </c>
      <c r="C30" s="48">
        <f t="shared" si="0"/>
        <v>42080584</v>
      </c>
      <c r="D30" s="63">
        <v>25342625</v>
      </c>
      <c r="E30" s="5">
        <v>3000000</v>
      </c>
      <c r="F30" s="5">
        <v>3528189</v>
      </c>
      <c r="G30" s="5">
        <v>9431142</v>
      </c>
      <c r="H30" s="5">
        <v>778628</v>
      </c>
    </row>
    <row r="31" spans="1:8" ht="26.4" x14ac:dyDescent="0.25">
      <c r="A31" s="4">
        <v>110</v>
      </c>
      <c r="B31" s="18" t="s">
        <v>25</v>
      </c>
      <c r="C31" s="48">
        <f t="shared" si="0"/>
        <v>78418828</v>
      </c>
      <c r="D31" s="63">
        <v>73746846</v>
      </c>
      <c r="E31" s="5">
        <v>1080000</v>
      </c>
      <c r="F31" s="5">
        <v>968811</v>
      </c>
      <c r="G31" s="5">
        <v>2409702</v>
      </c>
      <c r="H31" s="5">
        <v>213469</v>
      </c>
    </row>
    <row r="32" spans="1:8" x14ac:dyDescent="0.25">
      <c r="A32" s="4">
        <v>111</v>
      </c>
      <c r="B32" s="20" t="s">
        <v>26</v>
      </c>
      <c r="C32" s="48">
        <f t="shared" si="0"/>
        <v>1146162014</v>
      </c>
      <c r="D32" s="60">
        <f>SUM(D27:D31)</f>
        <v>1123673873</v>
      </c>
      <c r="E32" s="9">
        <f>SUM(E27:E31)</f>
        <v>5080000</v>
      </c>
      <c r="F32" s="9">
        <f>SUM(F27:F31)</f>
        <v>4557000</v>
      </c>
      <c r="G32" s="9">
        <f>SUM(G27:G31)</f>
        <v>11847044</v>
      </c>
      <c r="H32" s="9">
        <f>SUM(H27:H31)</f>
        <v>1004097</v>
      </c>
    </row>
    <row r="33" spans="1:8" x14ac:dyDescent="0.25">
      <c r="A33" s="4">
        <v>112</v>
      </c>
      <c r="B33" s="18" t="s">
        <v>27</v>
      </c>
      <c r="C33" s="48">
        <f t="shared" si="0"/>
        <v>163493176</v>
      </c>
      <c r="D33" s="63">
        <v>163493176</v>
      </c>
      <c r="E33" s="5"/>
      <c r="F33" s="5"/>
      <c r="G33" s="5"/>
      <c r="H33" s="5"/>
    </row>
    <row r="34" spans="1:8" x14ac:dyDescent="0.25">
      <c r="A34" s="4"/>
      <c r="B34" s="18" t="s">
        <v>147</v>
      </c>
      <c r="C34" s="48">
        <f t="shared" si="0"/>
        <v>200000</v>
      </c>
      <c r="D34" s="63"/>
      <c r="E34" s="5">
        <v>200000</v>
      </c>
      <c r="F34" s="5"/>
      <c r="G34" s="5"/>
      <c r="H34" s="5"/>
    </row>
    <row r="35" spans="1:8" x14ac:dyDescent="0.25">
      <c r="A35" s="4">
        <v>113</v>
      </c>
      <c r="B35" s="18" t="s">
        <v>28</v>
      </c>
      <c r="C35" s="48">
        <f t="shared" si="0"/>
        <v>2475252</v>
      </c>
      <c r="D35" s="63">
        <v>1199189</v>
      </c>
      <c r="E35" s="5"/>
      <c r="F35" s="5">
        <v>1276063</v>
      </c>
      <c r="G35" s="5"/>
      <c r="H35" s="5"/>
    </row>
    <row r="36" spans="1:8" ht="26.4" x14ac:dyDescent="0.25">
      <c r="A36" s="4">
        <v>114</v>
      </c>
      <c r="B36" s="18" t="s">
        <v>29</v>
      </c>
      <c r="C36" s="48">
        <f t="shared" si="0"/>
        <v>44865474</v>
      </c>
      <c r="D36" s="63">
        <v>44466937</v>
      </c>
      <c r="E36" s="5">
        <v>54000</v>
      </c>
      <c r="F36" s="5">
        <v>344537</v>
      </c>
      <c r="G36" s="5"/>
      <c r="H36" s="5"/>
    </row>
    <row r="37" spans="1:8" x14ac:dyDescent="0.25">
      <c r="A37" s="4">
        <v>115</v>
      </c>
      <c r="B37" s="20" t="s">
        <v>30</v>
      </c>
      <c r="C37" s="48">
        <f t="shared" si="0"/>
        <v>211033902</v>
      </c>
      <c r="D37" s="60">
        <f>SUM(D33:D36)</f>
        <v>209159302</v>
      </c>
      <c r="E37" s="9">
        <f>SUM(E33:E36)</f>
        <v>254000</v>
      </c>
      <c r="F37" s="9">
        <f>SUM(F33:F36)</f>
        <v>1620600</v>
      </c>
      <c r="G37" s="9">
        <f>SUM(G33:G36)</f>
        <v>0</v>
      </c>
      <c r="H37" s="9">
        <f>SUM(H33:H36)</f>
        <v>0</v>
      </c>
    </row>
    <row r="38" spans="1:8" ht="26.4" x14ac:dyDescent="0.25">
      <c r="A38" s="4">
        <v>116</v>
      </c>
      <c r="B38" s="18" t="s">
        <v>178</v>
      </c>
      <c r="C38" s="48">
        <f>SUM(D38:H38)</f>
        <v>7516495</v>
      </c>
      <c r="D38" s="62">
        <v>7516495</v>
      </c>
      <c r="E38" s="7">
        <f>SUM(E39:E41)</f>
        <v>0</v>
      </c>
      <c r="F38" s="7">
        <f>SUM(F39:F41)</f>
        <v>0</v>
      </c>
      <c r="G38" s="7">
        <f>SUM(G39:G41)</f>
        <v>0</v>
      </c>
      <c r="H38" s="7">
        <f>SUM(H39:H41)</f>
        <v>0</v>
      </c>
    </row>
    <row r="39" spans="1:8" x14ac:dyDescent="0.25">
      <c r="A39" s="4">
        <v>119</v>
      </c>
      <c r="B39" s="18" t="s">
        <v>179</v>
      </c>
      <c r="C39" s="48">
        <f t="shared" ref="C39:C48" si="1">SUM(D39:H39)</f>
        <v>16500000</v>
      </c>
      <c r="D39" s="63">
        <f>SUM(D40:D41)</f>
        <v>16500000</v>
      </c>
      <c r="E39" s="5"/>
      <c r="F39" s="5"/>
      <c r="G39" s="5"/>
      <c r="H39" s="5"/>
    </row>
    <row r="40" spans="1:8" ht="26.4" x14ac:dyDescent="0.25">
      <c r="A40" s="4">
        <v>118</v>
      </c>
      <c r="B40" s="18" t="s">
        <v>148</v>
      </c>
      <c r="C40" s="48">
        <f t="shared" si="1"/>
        <v>7500000</v>
      </c>
      <c r="D40" s="63">
        <v>7500000</v>
      </c>
      <c r="E40" s="5"/>
      <c r="F40" s="5"/>
      <c r="G40" s="5"/>
      <c r="H40" s="5"/>
    </row>
    <row r="41" spans="1:8" x14ac:dyDescent="0.25">
      <c r="A41" s="4">
        <v>117</v>
      </c>
      <c r="B41" s="18" t="s">
        <v>149</v>
      </c>
      <c r="C41" s="48">
        <f t="shared" si="1"/>
        <v>9000000</v>
      </c>
      <c r="D41" s="63">
        <v>9000000</v>
      </c>
      <c r="E41" s="5"/>
      <c r="F41" s="5"/>
      <c r="G41" s="5"/>
      <c r="H41" s="5"/>
    </row>
    <row r="42" spans="1:8" x14ac:dyDescent="0.25">
      <c r="A42" s="4">
        <v>120</v>
      </c>
      <c r="B42" s="20" t="s">
        <v>31</v>
      </c>
      <c r="C42" s="48">
        <f t="shared" si="1"/>
        <v>24016495</v>
      </c>
      <c r="D42" s="60">
        <f>D38+D39</f>
        <v>24016495</v>
      </c>
      <c r="E42" s="60">
        <f t="shared" ref="E42:H42" si="2">E38+E39</f>
        <v>0</v>
      </c>
      <c r="F42" s="60">
        <f t="shared" si="2"/>
        <v>0</v>
      </c>
      <c r="G42" s="60">
        <f t="shared" si="2"/>
        <v>0</v>
      </c>
      <c r="H42" s="60">
        <f t="shared" si="2"/>
        <v>0</v>
      </c>
    </row>
    <row r="43" spans="1:8" x14ac:dyDescent="0.25">
      <c r="A43" s="4">
        <v>121</v>
      </c>
      <c r="B43" s="19" t="s">
        <v>32</v>
      </c>
      <c r="C43" s="65">
        <f>C6+C7+C8+C16+C26+C32+C37+C42</f>
        <v>2750831793</v>
      </c>
      <c r="D43" s="65">
        <f>D6+D7+D8+D16+D26+D32+D37+D42</f>
        <v>2077262796</v>
      </c>
      <c r="E43" s="65">
        <f t="shared" ref="E43:H43" si="3">E6+E7+E8+E16+E26+E32+E37+E42</f>
        <v>228295859</v>
      </c>
      <c r="F43" s="65">
        <f t="shared" si="3"/>
        <v>196569224</v>
      </c>
      <c r="G43" s="65">
        <f t="shared" si="3"/>
        <v>84827513</v>
      </c>
      <c r="H43" s="65">
        <f t="shared" si="3"/>
        <v>163876401</v>
      </c>
    </row>
    <row r="44" spans="1:8" ht="26.4" x14ac:dyDescent="0.25">
      <c r="A44" s="4">
        <v>122</v>
      </c>
      <c r="B44" s="18" t="s">
        <v>33</v>
      </c>
      <c r="C44" s="48">
        <f t="shared" si="1"/>
        <v>23302816</v>
      </c>
      <c r="D44" s="63">
        <v>23302816</v>
      </c>
      <c r="E44" s="5"/>
      <c r="F44" s="5"/>
      <c r="G44" s="5"/>
      <c r="H44" s="5"/>
    </row>
    <row r="45" spans="1:8" ht="26.4" x14ac:dyDescent="0.25">
      <c r="A45" s="4">
        <v>123</v>
      </c>
      <c r="B45" s="18" t="s">
        <v>34</v>
      </c>
      <c r="C45" s="48">
        <f>SUM(D45:H45)</f>
        <v>552671506</v>
      </c>
      <c r="D45" s="78">
        <v>552671506</v>
      </c>
      <c r="E45" s="5"/>
      <c r="F45" s="5"/>
      <c r="G45" s="5"/>
      <c r="H45" s="5"/>
    </row>
    <row r="46" spans="1:8" x14ac:dyDescent="0.25">
      <c r="A46" s="4">
        <v>124</v>
      </c>
      <c r="B46" s="18" t="s">
        <v>35</v>
      </c>
      <c r="C46" s="48">
        <f t="shared" si="1"/>
        <v>575974322</v>
      </c>
      <c r="D46" s="62">
        <f>SUM(D44:D45)</f>
        <v>575974322</v>
      </c>
      <c r="E46" s="7">
        <f>SUM(E44:E45)</f>
        <v>0</v>
      </c>
      <c r="F46" s="7">
        <f>SUM(F44:F45)</f>
        <v>0</v>
      </c>
      <c r="G46" s="7">
        <f>SUM(G44:G45)</f>
        <v>0</v>
      </c>
      <c r="H46" s="7">
        <f>SUM(H44:H45)</f>
        <v>0</v>
      </c>
    </row>
    <row r="47" spans="1:8" ht="13.8" thickBot="1" x14ac:dyDescent="0.3">
      <c r="A47" s="4">
        <v>125</v>
      </c>
      <c r="B47" s="66" t="s">
        <v>36</v>
      </c>
      <c r="C47" s="48">
        <f t="shared" si="1"/>
        <v>575974322</v>
      </c>
      <c r="D47" s="67">
        <f>D46</f>
        <v>575974322</v>
      </c>
      <c r="E47" s="68">
        <f>E46</f>
        <v>0</v>
      </c>
      <c r="F47" s="68">
        <f>F46</f>
        <v>0</v>
      </c>
      <c r="G47" s="68">
        <f>G46</f>
        <v>0</v>
      </c>
      <c r="H47" s="68">
        <f>H46</f>
        <v>0</v>
      </c>
    </row>
    <row r="48" spans="1:8" ht="14.4" thickTop="1" thickBot="1" x14ac:dyDescent="0.3">
      <c r="A48" s="4">
        <v>126</v>
      </c>
      <c r="B48" s="21" t="s">
        <v>37</v>
      </c>
      <c r="C48" s="48">
        <f t="shared" si="1"/>
        <v>3326806115</v>
      </c>
      <c r="D48" s="17">
        <f>D43+D47</f>
        <v>2653237118</v>
      </c>
      <c r="E48" s="11">
        <f>E43+E47</f>
        <v>228295859</v>
      </c>
      <c r="F48" s="11">
        <f>F43+F47</f>
        <v>196569224</v>
      </c>
      <c r="G48" s="11">
        <f>G43+G47</f>
        <v>84827513</v>
      </c>
      <c r="H48" s="11">
        <f>H43+H47</f>
        <v>163876401</v>
      </c>
    </row>
    <row r="49" spans="3:8" ht="13.8" thickTop="1" x14ac:dyDescent="0.25">
      <c r="C49" s="26">
        <f>'2'!C78-'6'!C48</f>
        <v>0</v>
      </c>
      <c r="D49" s="26"/>
      <c r="E49" s="26"/>
      <c r="F49" s="26"/>
      <c r="G49" s="26"/>
      <c r="H49" s="26"/>
    </row>
    <row r="50" spans="3:8" x14ac:dyDescent="0.25">
      <c r="C50" s="26"/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0F833-C581-4389-898A-98CE0DD17C50}">
  <sheetPr>
    <tabColor theme="2"/>
  </sheetPr>
  <dimension ref="A1:I50"/>
  <sheetViews>
    <sheetView workbookViewId="0">
      <pane ySplit="5" topLeftCell="A6" activePane="bottomLeft" state="frozen"/>
      <selection pane="bottomLeft" activeCell="E1" sqref="E1"/>
    </sheetView>
  </sheetViews>
  <sheetFormatPr defaultRowHeight="13.2" x14ac:dyDescent="0.25"/>
  <cols>
    <col min="1" max="1" width="6.44140625" style="167" customWidth="1"/>
    <col min="2" max="2" width="46.5546875" style="167" customWidth="1"/>
    <col min="3" max="3" width="14.6640625" style="167" customWidth="1"/>
    <col min="4" max="4" width="14.5546875" style="167" customWidth="1"/>
    <col min="5" max="8" width="12.6640625" style="167" customWidth="1"/>
    <col min="9" max="9" width="7.6640625" style="167" customWidth="1"/>
    <col min="10" max="247" width="9.109375" style="167"/>
    <col min="248" max="248" width="6.44140625" style="167" customWidth="1"/>
    <col min="249" max="249" width="46.5546875" style="167" customWidth="1"/>
    <col min="250" max="250" width="29.44140625" style="167" customWidth="1"/>
    <col min="251" max="503" width="9.109375" style="167"/>
    <col min="504" max="504" width="6.44140625" style="167" customWidth="1"/>
    <col min="505" max="505" width="46.5546875" style="167" customWidth="1"/>
    <col min="506" max="506" width="29.44140625" style="167" customWidth="1"/>
    <col min="507" max="759" width="9.109375" style="167"/>
    <col min="760" max="760" width="6.44140625" style="167" customWidth="1"/>
    <col min="761" max="761" width="46.5546875" style="167" customWidth="1"/>
    <col min="762" max="762" width="29.44140625" style="167" customWidth="1"/>
    <col min="763" max="1015" width="9.109375" style="167"/>
    <col min="1016" max="1016" width="6.44140625" style="167" customWidth="1"/>
    <col min="1017" max="1017" width="46.5546875" style="167" customWidth="1"/>
    <col min="1018" max="1018" width="29.44140625" style="167" customWidth="1"/>
    <col min="1019" max="1271" width="9.109375" style="167"/>
    <col min="1272" max="1272" width="6.44140625" style="167" customWidth="1"/>
    <col min="1273" max="1273" width="46.5546875" style="167" customWidth="1"/>
    <col min="1274" max="1274" width="29.44140625" style="167" customWidth="1"/>
    <col min="1275" max="1527" width="9.109375" style="167"/>
    <col min="1528" max="1528" width="6.44140625" style="167" customWidth="1"/>
    <col min="1529" max="1529" width="46.5546875" style="167" customWidth="1"/>
    <col min="1530" max="1530" width="29.44140625" style="167" customWidth="1"/>
    <col min="1531" max="1783" width="9.109375" style="167"/>
    <col min="1784" max="1784" width="6.44140625" style="167" customWidth="1"/>
    <col min="1785" max="1785" width="46.5546875" style="167" customWidth="1"/>
    <col min="1786" max="1786" width="29.44140625" style="167" customWidth="1"/>
    <col min="1787" max="2039" width="9.109375" style="167"/>
    <col min="2040" max="2040" width="6.44140625" style="167" customWidth="1"/>
    <col min="2041" max="2041" width="46.5546875" style="167" customWidth="1"/>
    <col min="2042" max="2042" width="29.44140625" style="167" customWidth="1"/>
    <col min="2043" max="2295" width="9.109375" style="167"/>
    <col min="2296" max="2296" width="6.44140625" style="167" customWidth="1"/>
    <col min="2297" max="2297" width="46.5546875" style="167" customWidth="1"/>
    <col min="2298" max="2298" width="29.44140625" style="167" customWidth="1"/>
    <col min="2299" max="2551" width="9.109375" style="167"/>
    <col min="2552" max="2552" width="6.44140625" style="167" customWidth="1"/>
    <col min="2553" max="2553" width="46.5546875" style="167" customWidth="1"/>
    <col min="2554" max="2554" width="29.44140625" style="167" customWidth="1"/>
    <col min="2555" max="2807" width="9.109375" style="167"/>
    <col min="2808" max="2808" width="6.44140625" style="167" customWidth="1"/>
    <col min="2809" max="2809" width="46.5546875" style="167" customWidth="1"/>
    <col min="2810" max="2810" width="29.44140625" style="167" customWidth="1"/>
    <col min="2811" max="3063" width="9.109375" style="167"/>
    <col min="3064" max="3064" width="6.44140625" style="167" customWidth="1"/>
    <col min="3065" max="3065" width="46.5546875" style="167" customWidth="1"/>
    <col min="3066" max="3066" width="29.44140625" style="167" customWidth="1"/>
    <col min="3067" max="3319" width="9.109375" style="167"/>
    <col min="3320" max="3320" width="6.44140625" style="167" customWidth="1"/>
    <col min="3321" max="3321" width="46.5546875" style="167" customWidth="1"/>
    <col min="3322" max="3322" width="29.44140625" style="167" customWidth="1"/>
    <col min="3323" max="3575" width="9.109375" style="167"/>
    <col min="3576" max="3576" width="6.44140625" style="167" customWidth="1"/>
    <col min="3577" max="3577" width="46.5546875" style="167" customWidth="1"/>
    <col min="3578" max="3578" width="29.44140625" style="167" customWidth="1"/>
    <col min="3579" max="3831" width="9.109375" style="167"/>
    <col min="3832" max="3832" width="6.44140625" style="167" customWidth="1"/>
    <col min="3833" max="3833" width="46.5546875" style="167" customWidth="1"/>
    <col min="3834" max="3834" width="29.44140625" style="167" customWidth="1"/>
    <col min="3835" max="4087" width="9.109375" style="167"/>
    <col min="4088" max="4088" width="6.44140625" style="167" customWidth="1"/>
    <col min="4089" max="4089" width="46.5546875" style="167" customWidth="1"/>
    <col min="4090" max="4090" width="29.44140625" style="167" customWidth="1"/>
    <col min="4091" max="4343" width="9.109375" style="167"/>
    <col min="4344" max="4344" width="6.44140625" style="167" customWidth="1"/>
    <col min="4345" max="4345" width="46.5546875" style="167" customWidth="1"/>
    <col min="4346" max="4346" width="29.44140625" style="167" customWidth="1"/>
    <col min="4347" max="4599" width="9.109375" style="167"/>
    <col min="4600" max="4600" width="6.44140625" style="167" customWidth="1"/>
    <col min="4601" max="4601" width="46.5546875" style="167" customWidth="1"/>
    <col min="4602" max="4602" width="29.44140625" style="167" customWidth="1"/>
    <col min="4603" max="4855" width="9.109375" style="167"/>
    <col min="4856" max="4856" width="6.44140625" style="167" customWidth="1"/>
    <col min="4857" max="4857" width="46.5546875" style="167" customWidth="1"/>
    <col min="4858" max="4858" width="29.44140625" style="167" customWidth="1"/>
    <col min="4859" max="5111" width="9.109375" style="167"/>
    <col min="5112" max="5112" width="6.44140625" style="167" customWidth="1"/>
    <col min="5113" max="5113" width="46.5546875" style="167" customWidth="1"/>
    <col min="5114" max="5114" width="29.44140625" style="167" customWidth="1"/>
    <col min="5115" max="5367" width="9.109375" style="167"/>
    <col min="5368" max="5368" width="6.44140625" style="167" customWidth="1"/>
    <col min="5369" max="5369" width="46.5546875" style="167" customWidth="1"/>
    <col min="5370" max="5370" width="29.44140625" style="167" customWidth="1"/>
    <col min="5371" max="5623" width="9.109375" style="167"/>
    <col min="5624" max="5624" width="6.44140625" style="167" customWidth="1"/>
    <col min="5625" max="5625" width="46.5546875" style="167" customWidth="1"/>
    <col min="5626" max="5626" width="29.44140625" style="167" customWidth="1"/>
    <col min="5627" max="5879" width="9.109375" style="167"/>
    <col min="5880" max="5880" width="6.44140625" style="167" customWidth="1"/>
    <col min="5881" max="5881" width="46.5546875" style="167" customWidth="1"/>
    <col min="5882" max="5882" width="29.44140625" style="167" customWidth="1"/>
    <col min="5883" max="6135" width="9.109375" style="167"/>
    <col min="6136" max="6136" width="6.44140625" style="167" customWidth="1"/>
    <col min="6137" max="6137" width="46.5546875" style="167" customWidth="1"/>
    <col min="6138" max="6138" width="29.44140625" style="167" customWidth="1"/>
    <col min="6139" max="6391" width="9.109375" style="167"/>
    <col min="6392" max="6392" width="6.44140625" style="167" customWidth="1"/>
    <col min="6393" max="6393" width="46.5546875" style="167" customWidth="1"/>
    <col min="6394" max="6394" width="29.44140625" style="167" customWidth="1"/>
    <col min="6395" max="6647" width="9.109375" style="167"/>
    <col min="6648" max="6648" width="6.44140625" style="167" customWidth="1"/>
    <col min="6649" max="6649" width="46.5546875" style="167" customWidth="1"/>
    <col min="6650" max="6650" width="29.44140625" style="167" customWidth="1"/>
    <col min="6651" max="6903" width="9.109375" style="167"/>
    <col min="6904" max="6904" width="6.44140625" style="167" customWidth="1"/>
    <col min="6905" max="6905" width="46.5546875" style="167" customWidth="1"/>
    <col min="6906" max="6906" width="29.44140625" style="167" customWidth="1"/>
    <col min="6907" max="7159" width="9.109375" style="167"/>
    <col min="7160" max="7160" width="6.44140625" style="167" customWidth="1"/>
    <col min="7161" max="7161" width="46.5546875" style="167" customWidth="1"/>
    <col min="7162" max="7162" width="29.44140625" style="167" customWidth="1"/>
    <col min="7163" max="7415" width="9.109375" style="167"/>
    <col min="7416" max="7416" width="6.44140625" style="167" customWidth="1"/>
    <col min="7417" max="7417" width="46.5546875" style="167" customWidth="1"/>
    <col min="7418" max="7418" width="29.44140625" style="167" customWidth="1"/>
    <col min="7419" max="7671" width="9.109375" style="167"/>
    <col min="7672" max="7672" width="6.44140625" style="167" customWidth="1"/>
    <col min="7673" max="7673" width="46.5546875" style="167" customWidth="1"/>
    <col min="7674" max="7674" width="29.44140625" style="167" customWidth="1"/>
    <col min="7675" max="7927" width="9.109375" style="167"/>
    <col min="7928" max="7928" width="6.44140625" style="167" customWidth="1"/>
    <col min="7929" max="7929" width="46.5546875" style="167" customWidth="1"/>
    <col min="7930" max="7930" width="29.44140625" style="167" customWidth="1"/>
    <col min="7931" max="8183" width="9.109375" style="167"/>
    <col min="8184" max="8184" width="6.44140625" style="167" customWidth="1"/>
    <col min="8185" max="8185" width="46.5546875" style="167" customWidth="1"/>
    <col min="8186" max="8186" width="29.44140625" style="167" customWidth="1"/>
    <col min="8187" max="8439" width="9.109375" style="167"/>
    <col min="8440" max="8440" width="6.44140625" style="167" customWidth="1"/>
    <col min="8441" max="8441" width="46.5546875" style="167" customWidth="1"/>
    <col min="8442" max="8442" width="29.44140625" style="167" customWidth="1"/>
    <col min="8443" max="8695" width="9.109375" style="167"/>
    <col min="8696" max="8696" width="6.44140625" style="167" customWidth="1"/>
    <col min="8697" max="8697" width="46.5546875" style="167" customWidth="1"/>
    <col min="8698" max="8698" width="29.44140625" style="167" customWidth="1"/>
    <col min="8699" max="8951" width="9.109375" style="167"/>
    <col min="8952" max="8952" width="6.44140625" style="167" customWidth="1"/>
    <col min="8953" max="8953" width="46.5546875" style="167" customWidth="1"/>
    <col min="8954" max="8954" width="29.44140625" style="167" customWidth="1"/>
    <col min="8955" max="9207" width="9.109375" style="167"/>
    <col min="9208" max="9208" width="6.44140625" style="167" customWidth="1"/>
    <col min="9209" max="9209" width="46.5546875" style="167" customWidth="1"/>
    <col min="9210" max="9210" width="29.44140625" style="167" customWidth="1"/>
    <col min="9211" max="9463" width="9.109375" style="167"/>
    <col min="9464" max="9464" width="6.44140625" style="167" customWidth="1"/>
    <col min="9465" max="9465" width="46.5546875" style="167" customWidth="1"/>
    <col min="9466" max="9466" width="29.44140625" style="167" customWidth="1"/>
    <col min="9467" max="9719" width="9.109375" style="167"/>
    <col min="9720" max="9720" width="6.44140625" style="167" customWidth="1"/>
    <col min="9721" max="9721" width="46.5546875" style="167" customWidth="1"/>
    <col min="9722" max="9722" width="29.44140625" style="167" customWidth="1"/>
    <col min="9723" max="9975" width="9.109375" style="167"/>
    <col min="9976" max="9976" width="6.44140625" style="167" customWidth="1"/>
    <col min="9977" max="9977" width="46.5546875" style="167" customWidth="1"/>
    <col min="9978" max="9978" width="29.44140625" style="167" customWidth="1"/>
    <col min="9979" max="10231" width="9.109375" style="167"/>
    <col min="10232" max="10232" width="6.44140625" style="167" customWidth="1"/>
    <col min="10233" max="10233" width="46.5546875" style="167" customWidth="1"/>
    <col min="10234" max="10234" width="29.44140625" style="167" customWidth="1"/>
    <col min="10235" max="10487" width="9.109375" style="167"/>
    <col min="10488" max="10488" width="6.44140625" style="167" customWidth="1"/>
    <col min="10489" max="10489" width="46.5546875" style="167" customWidth="1"/>
    <col min="10490" max="10490" width="29.44140625" style="167" customWidth="1"/>
    <col min="10491" max="10743" width="9.109375" style="167"/>
    <col min="10744" max="10744" width="6.44140625" style="167" customWidth="1"/>
    <col min="10745" max="10745" width="46.5546875" style="167" customWidth="1"/>
    <col min="10746" max="10746" width="29.44140625" style="167" customWidth="1"/>
    <col min="10747" max="10999" width="9.109375" style="167"/>
    <col min="11000" max="11000" width="6.44140625" style="167" customWidth="1"/>
    <col min="11001" max="11001" width="46.5546875" style="167" customWidth="1"/>
    <col min="11002" max="11002" width="29.44140625" style="167" customWidth="1"/>
    <col min="11003" max="11255" width="9.109375" style="167"/>
    <col min="11256" max="11256" width="6.44140625" style="167" customWidth="1"/>
    <col min="11257" max="11257" width="46.5546875" style="167" customWidth="1"/>
    <col min="11258" max="11258" width="29.44140625" style="167" customWidth="1"/>
    <col min="11259" max="11511" width="9.109375" style="167"/>
    <col min="11512" max="11512" width="6.44140625" style="167" customWidth="1"/>
    <col min="11513" max="11513" width="46.5546875" style="167" customWidth="1"/>
    <col min="11514" max="11514" width="29.44140625" style="167" customWidth="1"/>
    <col min="11515" max="11767" width="9.109375" style="167"/>
    <col min="11768" max="11768" width="6.44140625" style="167" customWidth="1"/>
    <col min="11769" max="11769" width="46.5546875" style="167" customWidth="1"/>
    <col min="11770" max="11770" width="29.44140625" style="167" customWidth="1"/>
    <col min="11771" max="12023" width="9.109375" style="167"/>
    <col min="12024" max="12024" width="6.44140625" style="167" customWidth="1"/>
    <col min="12025" max="12025" width="46.5546875" style="167" customWidth="1"/>
    <col min="12026" max="12026" width="29.44140625" style="167" customWidth="1"/>
    <col min="12027" max="12279" width="9.109375" style="167"/>
    <col min="12280" max="12280" width="6.44140625" style="167" customWidth="1"/>
    <col min="12281" max="12281" width="46.5546875" style="167" customWidth="1"/>
    <col min="12282" max="12282" width="29.44140625" style="167" customWidth="1"/>
    <col min="12283" max="12535" width="9.109375" style="167"/>
    <col min="12536" max="12536" width="6.44140625" style="167" customWidth="1"/>
    <col min="12537" max="12537" width="46.5546875" style="167" customWidth="1"/>
    <col min="12538" max="12538" width="29.44140625" style="167" customWidth="1"/>
    <col min="12539" max="12791" width="9.109375" style="167"/>
    <col min="12792" max="12792" width="6.44140625" style="167" customWidth="1"/>
    <col min="12793" max="12793" width="46.5546875" style="167" customWidth="1"/>
    <col min="12794" max="12794" width="29.44140625" style="167" customWidth="1"/>
    <col min="12795" max="13047" width="9.109375" style="167"/>
    <col min="13048" max="13048" width="6.44140625" style="167" customWidth="1"/>
    <col min="13049" max="13049" width="46.5546875" style="167" customWidth="1"/>
    <col min="13050" max="13050" width="29.44140625" style="167" customWidth="1"/>
    <col min="13051" max="13303" width="9.109375" style="167"/>
    <col min="13304" max="13304" width="6.44140625" style="167" customWidth="1"/>
    <col min="13305" max="13305" width="46.5546875" style="167" customWidth="1"/>
    <col min="13306" max="13306" width="29.44140625" style="167" customWidth="1"/>
    <col min="13307" max="13559" width="9.109375" style="167"/>
    <col min="13560" max="13560" width="6.44140625" style="167" customWidth="1"/>
    <col min="13561" max="13561" width="46.5546875" style="167" customWidth="1"/>
    <col min="13562" max="13562" width="29.44140625" style="167" customWidth="1"/>
    <col min="13563" max="13815" width="9.109375" style="167"/>
    <col min="13816" max="13816" width="6.44140625" style="167" customWidth="1"/>
    <col min="13817" max="13817" width="46.5546875" style="167" customWidth="1"/>
    <col min="13818" max="13818" width="29.44140625" style="167" customWidth="1"/>
    <col min="13819" max="14071" width="9.109375" style="167"/>
    <col min="14072" max="14072" width="6.44140625" style="167" customWidth="1"/>
    <col min="14073" max="14073" width="46.5546875" style="167" customWidth="1"/>
    <col min="14074" max="14074" width="29.44140625" style="167" customWidth="1"/>
    <col min="14075" max="14327" width="9.109375" style="167"/>
    <col min="14328" max="14328" width="6.44140625" style="167" customWidth="1"/>
    <col min="14329" max="14329" width="46.5546875" style="167" customWidth="1"/>
    <col min="14330" max="14330" width="29.44140625" style="167" customWidth="1"/>
    <col min="14331" max="14583" width="9.109375" style="167"/>
    <col min="14584" max="14584" width="6.44140625" style="167" customWidth="1"/>
    <col min="14585" max="14585" width="46.5546875" style="167" customWidth="1"/>
    <col min="14586" max="14586" width="29.44140625" style="167" customWidth="1"/>
    <col min="14587" max="14839" width="9.109375" style="167"/>
    <col min="14840" max="14840" width="6.44140625" style="167" customWidth="1"/>
    <col min="14841" max="14841" width="46.5546875" style="167" customWidth="1"/>
    <col min="14842" max="14842" width="29.44140625" style="167" customWidth="1"/>
    <col min="14843" max="15095" width="9.109375" style="167"/>
    <col min="15096" max="15096" width="6.44140625" style="167" customWidth="1"/>
    <col min="15097" max="15097" width="46.5546875" style="167" customWidth="1"/>
    <col min="15098" max="15098" width="29.44140625" style="167" customWidth="1"/>
    <col min="15099" max="15351" width="9.109375" style="167"/>
    <col min="15352" max="15352" width="6.44140625" style="167" customWidth="1"/>
    <col min="15353" max="15353" width="46.5546875" style="167" customWidth="1"/>
    <col min="15354" max="15354" width="29.44140625" style="167" customWidth="1"/>
    <col min="15355" max="15607" width="9.109375" style="167"/>
    <col min="15608" max="15608" width="6.44140625" style="167" customWidth="1"/>
    <col min="15609" max="15609" width="46.5546875" style="167" customWidth="1"/>
    <col min="15610" max="15610" width="29.44140625" style="167" customWidth="1"/>
    <col min="15611" max="15863" width="9.109375" style="167"/>
    <col min="15864" max="15864" width="6.44140625" style="167" customWidth="1"/>
    <col min="15865" max="15865" width="46.5546875" style="167" customWidth="1"/>
    <col min="15866" max="15866" width="29.44140625" style="167" customWidth="1"/>
    <col min="15867" max="16119" width="9.109375" style="167"/>
    <col min="16120" max="16120" width="6.44140625" style="167" customWidth="1"/>
    <col min="16121" max="16121" width="46.5546875" style="167" customWidth="1"/>
    <col min="16122" max="16122" width="29.44140625" style="167" customWidth="1"/>
    <col min="16123" max="16384" width="9.109375" style="167"/>
  </cols>
  <sheetData>
    <row r="1" spans="1:9" x14ac:dyDescent="0.25">
      <c r="B1" s="29" t="s">
        <v>101</v>
      </c>
      <c r="E1" s="167" t="s">
        <v>465</v>
      </c>
    </row>
    <row r="2" spans="1:9" x14ac:dyDescent="0.25">
      <c r="B2" s="29" t="s">
        <v>177</v>
      </c>
      <c r="E2" s="167" t="s">
        <v>449</v>
      </c>
    </row>
    <row r="3" spans="1:9" x14ac:dyDescent="0.25">
      <c r="B3" s="29"/>
      <c r="C3" s="29" t="s">
        <v>142</v>
      </c>
      <c r="E3" s="167" t="s">
        <v>75</v>
      </c>
    </row>
    <row r="4" spans="1:9" x14ac:dyDescent="0.25">
      <c r="B4" s="29"/>
    </row>
    <row r="5" spans="1:9" ht="26.4" x14ac:dyDescent="0.25">
      <c r="A5" s="1" t="s">
        <v>1</v>
      </c>
      <c r="B5" s="76" t="s">
        <v>143</v>
      </c>
      <c r="C5" s="3" t="s">
        <v>328</v>
      </c>
      <c r="D5" s="77" t="s">
        <v>39</v>
      </c>
      <c r="E5" s="59" t="s">
        <v>104</v>
      </c>
      <c r="F5" s="59" t="s">
        <v>40</v>
      </c>
      <c r="G5" s="59" t="s">
        <v>99</v>
      </c>
      <c r="H5" s="59" t="s">
        <v>41</v>
      </c>
    </row>
    <row r="6" spans="1:9" x14ac:dyDescent="0.25">
      <c r="A6" s="4">
        <v>27</v>
      </c>
      <c r="B6" s="46" t="s">
        <v>3</v>
      </c>
      <c r="C6" s="33">
        <f t="shared" ref="C6:C37" si="0">SUM(D6:H6)</f>
        <v>206670546</v>
      </c>
      <c r="D6" s="47">
        <v>18187773</v>
      </c>
      <c r="E6" s="47">
        <v>76718485</v>
      </c>
      <c r="F6" s="47">
        <v>49535835</v>
      </c>
      <c r="G6" s="47">
        <v>13964249</v>
      </c>
      <c r="H6" s="47">
        <v>48264204</v>
      </c>
      <c r="I6" s="61"/>
    </row>
    <row r="7" spans="1:9" ht="26.4" x14ac:dyDescent="0.25">
      <c r="A7" s="4">
        <v>28</v>
      </c>
      <c r="B7" s="46" t="s">
        <v>4</v>
      </c>
      <c r="C7" s="33">
        <f t="shared" si="0"/>
        <v>40300345</v>
      </c>
      <c r="D7" s="47">
        <v>3379181</v>
      </c>
      <c r="E7" s="47">
        <v>17021577</v>
      </c>
      <c r="F7" s="47">
        <v>7709915</v>
      </c>
      <c r="G7" s="47">
        <v>2702628</v>
      </c>
      <c r="H7" s="47">
        <v>9487044</v>
      </c>
      <c r="I7" s="61"/>
    </row>
    <row r="8" spans="1:9" x14ac:dyDescent="0.25">
      <c r="A8" s="4">
        <v>87</v>
      </c>
      <c r="B8" s="46" t="s">
        <v>5</v>
      </c>
      <c r="C8" s="33">
        <f t="shared" si="0"/>
        <v>124307244</v>
      </c>
      <c r="D8" s="47">
        <v>44435212</v>
      </c>
      <c r="E8" s="47">
        <v>13296325</v>
      </c>
      <c r="F8" s="47">
        <v>29007400</v>
      </c>
      <c r="G8" s="47">
        <v>14214035</v>
      </c>
      <c r="H8" s="47">
        <v>23354272</v>
      </c>
      <c r="I8" s="61"/>
    </row>
    <row r="9" spans="1:9" x14ac:dyDescent="0.25">
      <c r="A9" s="4">
        <v>88</v>
      </c>
      <c r="B9" s="18" t="s">
        <v>6</v>
      </c>
      <c r="C9" s="48">
        <f t="shared" si="0"/>
        <v>0</v>
      </c>
      <c r="D9" s="62">
        <f>D10</f>
        <v>0</v>
      </c>
      <c r="E9" s="7">
        <f>E10</f>
        <v>0</v>
      </c>
      <c r="F9" s="7">
        <f>F10</f>
        <v>0</v>
      </c>
      <c r="G9" s="7">
        <f>G10</f>
        <v>0</v>
      </c>
      <c r="H9" s="7">
        <f>H10</f>
        <v>0</v>
      </c>
      <c r="I9" s="61"/>
    </row>
    <row r="10" spans="1:9" ht="26.4" x14ac:dyDescent="0.25">
      <c r="A10" s="4">
        <v>89</v>
      </c>
      <c r="B10" s="18" t="s">
        <v>7</v>
      </c>
      <c r="C10" s="48">
        <f t="shared" si="0"/>
        <v>0</v>
      </c>
      <c r="D10" s="63"/>
      <c r="E10" s="5"/>
      <c r="F10" s="5"/>
      <c r="G10" s="5"/>
      <c r="H10" s="5"/>
      <c r="I10" s="61"/>
    </row>
    <row r="11" spans="1:9" x14ac:dyDescent="0.25">
      <c r="A11" s="4">
        <v>90</v>
      </c>
      <c r="B11" s="18" t="s">
        <v>8</v>
      </c>
      <c r="C11" s="48">
        <f t="shared" si="0"/>
        <v>0</v>
      </c>
      <c r="D11" s="62">
        <f>D12</f>
        <v>0</v>
      </c>
      <c r="E11" s="7">
        <f>E12</f>
        <v>0</v>
      </c>
      <c r="F11" s="7">
        <f>F12</f>
        <v>0</v>
      </c>
      <c r="G11" s="7">
        <f>G12</f>
        <v>0</v>
      </c>
      <c r="H11" s="7">
        <f>H12</f>
        <v>0</v>
      </c>
      <c r="I11" s="61"/>
    </row>
    <row r="12" spans="1:9" x14ac:dyDescent="0.25">
      <c r="A12" s="4">
        <v>91</v>
      </c>
      <c r="B12" s="18" t="s">
        <v>9</v>
      </c>
      <c r="C12" s="48">
        <f t="shared" si="0"/>
        <v>0</v>
      </c>
      <c r="D12" s="62"/>
      <c r="E12" s="7"/>
      <c r="F12" s="7"/>
      <c r="G12" s="7"/>
      <c r="H12" s="7"/>
      <c r="I12" s="61"/>
    </row>
    <row r="13" spans="1:9" x14ac:dyDescent="0.25">
      <c r="A13" s="4">
        <v>92</v>
      </c>
      <c r="B13" s="18" t="s">
        <v>10</v>
      </c>
      <c r="C13" s="48">
        <f t="shared" si="0"/>
        <v>2307400</v>
      </c>
      <c r="D13" s="62">
        <v>2307400</v>
      </c>
      <c r="E13" s="7">
        <f>SUM(E14:E15)</f>
        <v>0</v>
      </c>
      <c r="F13" s="7">
        <f>SUM(F14:F15)</f>
        <v>0</v>
      </c>
      <c r="G13" s="7">
        <f>SUM(G14:G15)</f>
        <v>0</v>
      </c>
      <c r="H13" s="7">
        <f>SUM(H14:H15)</f>
        <v>0</v>
      </c>
      <c r="I13" s="61"/>
    </row>
    <row r="14" spans="1:9" x14ac:dyDescent="0.25">
      <c r="A14" s="4">
        <v>93</v>
      </c>
      <c r="B14" s="18" t="s">
        <v>11</v>
      </c>
      <c r="C14" s="48">
        <f t="shared" si="0"/>
        <v>236400</v>
      </c>
      <c r="D14" s="63">
        <v>236400</v>
      </c>
      <c r="E14" s="5"/>
      <c r="F14" s="5"/>
      <c r="G14" s="5"/>
      <c r="H14" s="5"/>
      <c r="I14" s="61"/>
    </row>
    <row r="15" spans="1:9" x14ac:dyDescent="0.25">
      <c r="A15" s="4">
        <v>94</v>
      </c>
      <c r="B15" s="18" t="s">
        <v>12</v>
      </c>
      <c r="C15" s="48">
        <f t="shared" si="0"/>
        <v>1971000</v>
      </c>
      <c r="D15" s="63">
        <v>1971000</v>
      </c>
      <c r="E15" s="5"/>
      <c r="F15" s="5"/>
      <c r="G15" s="5"/>
      <c r="H15" s="5"/>
      <c r="I15" s="61"/>
    </row>
    <row r="16" spans="1:9" x14ac:dyDescent="0.25">
      <c r="A16" s="4">
        <v>96</v>
      </c>
      <c r="B16" s="20" t="s">
        <v>13</v>
      </c>
      <c r="C16" s="48">
        <f t="shared" si="0"/>
        <v>2307400</v>
      </c>
      <c r="D16" s="60">
        <f>D9+D11+D13</f>
        <v>2307400</v>
      </c>
      <c r="E16" s="9">
        <f>E9+E11+E13</f>
        <v>0</v>
      </c>
      <c r="F16" s="9">
        <f>F9+F11+F13</f>
        <v>0</v>
      </c>
      <c r="G16" s="9">
        <f>G9+G11+G13</f>
        <v>0</v>
      </c>
      <c r="H16" s="9">
        <f>H9+H11+H13</f>
        <v>0</v>
      </c>
      <c r="I16" s="61"/>
    </row>
    <row r="17" spans="1:9" ht="18.75" customHeight="1" x14ac:dyDescent="0.25">
      <c r="A17" s="4">
        <v>97</v>
      </c>
      <c r="B17" s="18" t="s">
        <v>14</v>
      </c>
      <c r="C17" s="48">
        <f t="shared" si="0"/>
        <v>0</v>
      </c>
      <c r="D17" s="63"/>
      <c r="E17" s="5"/>
      <c r="F17" s="5"/>
      <c r="G17" s="5"/>
      <c r="H17" s="5"/>
      <c r="I17" s="61"/>
    </row>
    <row r="18" spans="1:9" ht="26.4" x14ac:dyDescent="0.25">
      <c r="A18" s="4">
        <v>98</v>
      </c>
      <c r="B18" s="18" t="s">
        <v>15</v>
      </c>
      <c r="C18" s="48">
        <f t="shared" si="0"/>
        <v>90420804</v>
      </c>
      <c r="D18" s="64">
        <f>SUM(D19:D22)</f>
        <v>90270804</v>
      </c>
      <c r="E18" s="6">
        <f>SUM(E19:E22)</f>
        <v>0</v>
      </c>
      <c r="F18" s="6">
        <f>SUM(F19:F22)</f>
        <v>0</v>
      </c>
      <c r="G18" s="6">
        <f>SUM(G19:G22)</f>
        <v>150000</v>
      </c>
      <c r="H18" s="6">
        <f>SUM(H19:H22)</f>
        <v>0</v>
      </c>
      <c r="I18" s="61"/>
    </row>
    <row r="19" spans="1:9" x14ac:dyDescent="0.25">
      <c r="A19" s="4">
        <v>99</v>
      </c>
      <c r="B19" s="18" t="s">
        <v>144</v>
      </c>
      <c r="C19" s="48">
        <f t="shared" si="0"/>
        <v>2115000</v>
      </c>
      <c r="D19" s="63">
        <v>1965000</v>
      </c>
      <c r="E19" s="5"/>
      <c r="F19" s="5"/>
      <c r="G19" s="5">
        <v>150000</v>
      </c>
      <c r="H19" s="5"/>
      <c r="I19" s="61"/>
    </row>
    <row r="20" spans="1:9" x14ac:dyDescent="0.25">
      <c r="A20" s="4">
        <v>100</v>
      </c>
      <c r="B20" s="18" t="s">
        <v>16</v>
      </c>
      <c r="C20" s="48">
        <f t="shared" si="0"/>
        <v>0</v>
      </c>
      <c r="D20" s="63"/>
      <c r="E20" s="5"/>
      <c r="F20" s="5"/>
      <c r="G20" s="5"/>
      <c r="H20" s="5"/>
      <c r="I20" s="61"/>
    </row>
    <row r="21" spans="1:9" x14ac:dyDescent="0.25">
      <c r="A21" s="4">
        <v>101</v>
      </c>
      <c r="B21" s="18" t="s">
        <v>17</v>
      </c>
      <c r="C21" s="48">
        <f t="shared" si="0"/>
        <v>0</v>
      </c>
      <c r="D21" s="63"/>
      <c r="E21" s="5"/>
      <c r="F21" s="5"/>
      <c r="G21" s="5"/>
      <c r="H21" s="5"/>
      <c r="I21" s="61"/>
    </row>
    <row r="22" spans="1:9" x14ac:dyDescent="0.25">
      <c r="A22" s="4">
        <v>102</v>
      </c>
      <c r="B22" s="18" t="s">
        <v>18</v>
      </c>
      <c r="C22" s="48">
        <f t="shared" si="0"/>
        <v>88305804</v>
      </c>
      <c r="D22" s="63">
        <v>88305804</v>
      </c>
      <c r="E22" s="5"/>
      <c r="F22" s="5"/>
      <c r="G22" s="5"/>
      <c r="H22" s="5"/>
      <c r="I22" s="61"/>
    </row>
    <row r="23" spans="1:9" ht="26.4" x14ac:dyDescent="0.25">
      <c r="A23" s="4">
        <v>103</v>
      </c>
      <c r="B23" s="18" t="s">
        <v>162</v>
      </c>
      <c r="C23" s="48">
        <f t="shared" si="0"/>
        <v>13363565</v>
      </c>
      <c r="D23" s="63">
        <v>13363565</v>
      </c>
      <c r="E23" s="5"/>
      <c r="F23" s="5"/>
      <c r="G23" s="5"/>
      <c r="H23" s="5"/>
      <c r="I23" s="61"/>
    </row>
    <row r="24" spans="1:9" ht="16.5" customHeight="1" x14ac:dyDescent="0.25">
      <c r="A24" s="4"/>
      <c r="B24" s="18" t="s">
        <v>146</v>
      </c>
      <c r="C24" s="48">
        <f t="shared" si="0"/>
        <v>0</v>
      </c>
      <c r="D24" s="63"/>
      <c r="E24" s="5"/>
      <c r="F24" s="5"/>
      <c r="G24" s="5"/>
      <c r="H24" s="5"/>
      <c r="I24" s="61"/>
    </row>
    <row r="25" spans="1:9" ht="16.5" customHeight="1" x14ac:dyDescent="0.25">
      <c r="A25" s="4">
        <v>104</v>
      </c>
      <c r="B25" s="18" t="s">
        <v>19</v>
      </c>
      <c r="C25" s="48">
        <f t="shared" si="0"/>
        <v>0</v>
      </c>
      <c r="D25" s="63"/>
      <c r="E25" s="5"/>
      <c r="F25" s="5"/>
      <c r="G25" s="5"/>
      <c r="H25" s="5"/>
      <c r="I25" s="61"/>
    </row>
    <row r="26" spans="1:9" ht="18" customHeight="1" x14ac:dyDescent="0.25">
      <c r="A26" s="4">
        <v>105</v>
      </c>
      <c r="B26" s="20" t="s">
        <v>20</v>
      </c>
      <c r="C26" s="48">
        <f t="shared" si="0"/>
        <v>103784369</v>
      </c>
      <c r="D26" s="60">
        <f>D17+D18+D23+D24+D25</f>
        <v>103634369</v>
      </c>
      <c r="E26" s="9">
        <f>E17+E18+E23+E24+E25</f>
        <v>0</v>
      </c>
      <c r="F26" s="9">
        <f>F17+F18+F23+F24+F25</f>
        <v>0</v>
      </c>
      <c r="G26" s="9">
        <f>G17+G18+G23+G24+G25</f>
        <v>150000</v>
      </c>
      <c r="H26" s="9">
        <f>H17+H18+H23+H24+H25</f>
        <v>0</v>
      </c>
      <c r="I26" s="61"/>
    </row>
    <row r="27" spans="1:9" x14ac:dyDescent="0.25">
      <c r="A27" s="4">
        <v>106</v>
      </c>
      <c r="B27" s="18" t="s">
        <v>21</v>
      </c>
      <c r="C27" s="48">
        <f t="shared" si="0"/>
        <v>0</v>
      </c>
      <c r="D27" s="63"/>
      <c r="E27" s="5"/>
      <c r="F27" s="5"/>
      <c r="G27" s="5"/>
      <c r="H27" s="5"/>
      <c r="I27" s="61"/>
    </row>
    <row r="28" spans="1:9" x14ac:dyDescent="0.25">
      <c r="A28" s="4">
        <v>107</v>
      </c>
      <c r="B28" s="18" t="s">
        <v>22</v>
      </c>
      <c r="C28" s="48">
        <f t="shared" si="0"/>
        <v>7500383</v>
      </c>
      <c r="D28" s="63">
        <v>7500383</v>
      </c>
      <c r="E28" s="5"/>
      <c r="F28" s="5"/>
      <c r="G28" s="5"/>
      <c r="H28" s="5"/>
      <c r="I28" s="61"/>
    </row>
    <row r="29" spans="1:9" x14ac:dyDescent="0.25">
      <c r="A29" s="4">
        <v>108</v>
      </c>
      <c r="B29" s="18" t="s">
        <v>23</v>
      </c>
      <c r="C29" s="48">
        <f t="shared" si="0"/>
        <v>172071</v>
      </c>
      <c r="D29" s="63">
        <v>22654</v>
      </c>
      <c r="E29" s="5">
        <v>121992</v>
      </c>
      <c r="F29" s="5">
        <v>25850</v>
      </c>
      <c r="G29" s="5"/>
      <c r="H29" s="27">
        <v>1575</v>
      </c>
      <c r="I29" s="61"/>
    </row>
    <row r="30" spans="1:9" x14ac:dyDescent="0.25">
      <c r="A30" s="4">
        <v>109</v>
      </c>
      <c r="B30" s="18" t="s">
        <v>24</v>
      </c>
      <c r="C30" s="48">
        <f t="shared" si="0"/>
        <v>12154747</v>
      </c>
      <c r="D30" s="63">
        <v>2405788</v>
      </c>
      <c r="E30" s="5">
        <v>715604</v>
      </c>
      <c r="F30" s="5">
        <v>1179272</v>
      </c>
      <c r="G30" s="5">
        <v>7505273</v>
      </c>
      <c r="H30" s="5">
        <v>348810</v>
      </c>
      <c r="I30" s="61"/>
    </row>
    <row r="31" spans="1:9" ht="26.4" x14ac:dyDescent="0.25">
      <c r="A31" s="4">
        <v>110</v>
      </c>
      <c r="B31" s="18" t="s">
        <v>25</v>
      </c>
      <c r="C31" s="48">
        <f t="shared" si="0"/>
        <v>4371437</v>
      </c>
      <c r="D31" s="63">
        <v>2046283</v>
      </c>
      <c r="E31" s="5">
        <v>201473</v>
      </c>
      <c r="F31" s="5">
        <v>322737</v>
      </c>
      <c r="G31" s="5">
        <v>1706340</v>
      </c>
      <c r="H31" s="5">
        <v>94604</v>
      </c>
      <c r="I31" s="61"/>
    </row>
    <row r="32" spans="1:9" x14ac:dyDescent="0.25">
      <c r="A32" s="4">
        <v>111</v>
      </c>
      <c r="B32" s="20" t="s">
        <v>26</v>
      </c>
      <c r="C32" s="48">
        <f t="shared" si="0"/>
        <v>24198638</v>
      </c>
      <c r="D32" s="60">
        <f>SUM(D27:D31)</f>
        <v>11975108</v>
      </c>
      <c r="E32" s="9">
        <f>SUM(E27:E31)</f>
        <v>1039069</v>
      </c>
      <c r="F32" s="9">
        <f>SUM(F27:F31)</f>
        <v>1527859</v>
      </c>
      <c r="G32" s="9">
        <f>SUM(G27:G31)</f>
        <v>9211613</v>
      </c>
      <c r="H32" s="9">
        <f>SUM(H27:H31)</f>
        <v>444989</v>
      </c>
      <c r="I32" s="61"/>
    </row>
    <row r="33" spans="1:9" x14ac:dyDescent="0.25">
      <c r="A33" s="4">
        <v>112</v>
      </c>
      <c r="B33" s="18" t="s">
        <v>27</v>
      </c>
      <c r="C33" s="48">
        <f t="shared" si="0"/>
        <v>5550002</v>
      </c>
      <c r="D33" s="63">
        <v>5550002</v>
      </c>
      <c r="E33" s="5"/>
      <c r="F33" s="5"/>
      <c r="G33" s="5"/>
      <c r="H33" s="5"/>
      <c r="I33" s="61"/>
    </row>
    <row r="34" spans="1:9" x14ac:dyDescent="0.25">
      <c r="A34" s="4"/>
      <c r="B34" s="18" t="s">
        <v>147</v>
      </c>
      <c r="C34" s="48">
        <f t="shared" si="0"/>
        <v>0</v>
      </c>
      <c r="D34" s="63"/>
      <c r="E34" s="5"/>
      <c r="F34" s="5"/>
      <c r="G34" s="5"/>
      <c r="H34" s="5"/>
      <c r="I34" s="61"/>
    </row>
    <row r="35" spans="1:9" x14ac:dyDescent="0.25">
      <c r="A35" s="4">
        <v>113</v>
      </c>
      <c r="B35" s="18" t="s">
        <v>28</v>
      </c>
      <c r="C35" s="48">
        <f t="shared" si="0"/>
        <v>1045148</v>
      </c>
      <c r="D35" s="63">
        <v>1045148</v>
      </c>
      <c r="E35" s="5"/>
      <c r="F35" s="5"/>
      <c r="G35" s="5"/>
      <c r="H35" s="5"/>
      <c r="I35" s="61"/>
    </row>
    <row r="36" spans="1:9" ht="26.4" x14ac:dyDescent="0.25">
      <c r="A36" s="4">
        <v>114</v>
      </c>
      <c r="B36" s="18" t="s">
        <v>29</v>
      </c>
      <c r="C36" s="48">
        <f t="shared" si="0"/>
        <v>1780690</v>
      </c>
      <c r="D36" s="63">
        <v>1780690</v>
      </c>
      <c r="E36" s="5"/>
      <c r="F36" s="5"/>
      <c r="G36" s="5"/>
      <c r="H36" s="5"/>
      <c r="I36" s="61"/>
    </row>
    <row r="37" spans="1:9" x14ac:dyDescent="0.25">
      <c r="A37" s="4">
        <v>115</v>
      </c>
      <c r="B37" s="20" t="s">
        <v>30</v>
      </c>
      <c r="C37" s="48">
        <f t="shared" si="0"/>
        <v>8375840</v>
      </c>
      <c r="D37" s="60">
        <f>SUM(D33:D36)</f>
        <v>8375840</v>
      </c>
      <c r="E37" s="9">
        <f>SUM(E33:E36)</f>
        <v>0</v>
      </c>
      <c r="F37" s="9">
        <f>SUM(F33:F36)</f>
        <v>0</v>
      </c>
      <c r="G37" s="9">
        <f>SUM(G33:G36)</f>
        <v>0</v>
      </c>
      <c r="H37" s="9">
        <f>SUM(H33:H36)</f>
        <v>0</v>
      </c>
      <c r="I37" s="61"/>
    </row>
    <row r="38" spans="1:9" ht="26.4" x14ac:dyDescent="0.25">
      <c r="A38" s="4">
        <v>116</v>
      </c>
      <c r="B38" s="18" t="s">
        <v>178</v>
      </c>
      <c r="C38" s="48">
        <f>SUM(D38:H38)</f>
        <v>0</v>
      </c>
      <c r="D38" s="62"/>
      <c r="E38" s="7">
        <f>SUM(E39:E41)</f>
        <v>0</v>
      </c>
      <c r="F38" s="7">
        <f>SUM(F39:F41)</f>
        <v>0</v>
      </c>
      <c r="G38" s="7">
        <f>SUM(G39:G41)</f>
        <v>0</v>
      </c>
      <c r="H38" s="7">
        <f>SUM(H39:H41)</f>
        <v>0</v>
      </c>
      <c r="I38" s="61"/>
    </row>
    <row r="39" spans="1:9" x14ac:dyDescent="0.25">
      <c r="A39" s="4">
        <v>119</v>
      </c>
      <c r="B39" s="18" t="s">
        <v>179</v>
      </c>
      <c r="C39" s="48">
        <f t="shared" ref="C39:C48" si="1">SUM(D39:H39)</f>
        <v>9868900</v>
      </c>
      <c r="D39" s="63">
        <v>9868900</v>
      </c>
      <c r="E39" s="5"/>
      <c r="F39" s="5"/>
      <c r="G39" s="5"/>
      <c r="H39" s="5"/>
      <c r="I39" s="61"/>
    </row>
    <row r="40" spans="1:9" ht="26.4" x14ac:dyDescent="0.25">
      <c r="A40" s="4">
        <v>118</v>
      </c>
      <c r="B40" s="18" t="s">
        <v>148</v>
      </c>
      <c r="C40" s="48">
        <f t="shared" si="1"/>
        <v>5000000</v>
      </c>
      <c r="D40" s="63">
        <v>5000000</v>
      </c>
      <c r="E40" s="5"/>
      <c r="F40" s="5"/>
      <c r="G40" s="5"/>
      <c r="H40" s="5"/>
      <c r="I40" s="61"/>
    </row>
    <row r="41" spans="1:9" x14ac:dyDescent="0.25">
      <c r="A41" s="4">
        <v>117</v>
      </c>
      <c r="B41" s="18" t="s">
        <v>149</v>
      </c>
      <c r="C41" s="48">
        <f t="shared" si="1"/>
        <v>4868900</v>
      </c>
      <c r="D41" s="63">
        <v>4868900</v>
      </c>
      <c r="E41" s="5"/>
      <c r="F41" s="5"/>
      <c r="G41" s="5"/>
      <c r="H41" s="5"/>
      <c r="I41" s="61"/>
    </row>
    <row r="42" spans="1:9" x14ac:dyDescent="0.25">
      <c r="A42" s="4">
        <v>120</v>
      </c>
      <c r="B42" s="20" t="s">
        <v>31</v>
      </c>
      <c r="C42" s="48">
        <f t="shared" si="1"/>
        <v>9868900</v>
      </c>
      <c r="D42" s="60">
        <f>D38+D39</f>
        <v>9868900</v>
      </c>
      <c r="E42" s="60">
        <f t="shared" ref="E42:H42" si="2">E38+E39</f>
        <v>0</v>
      </c>
      <c r="F42" s="60">
        <f t="shared" si="2"/>
        <v>0</v>
      </c>
      <c r="G42" s="60">
        <f t="shared" si="2"/>
        <v>0</v>
      </c>
      <c r="H42" s="60">
        <f t="shared" si="2"/>
        <v>0</v>
      </c>
      <c r="I42" s="61"/>
    </row>
    <row r="43" spans="1:9" x14ac:dyDescent="0.25">
      <c r="A43" s="4">
        <v>121</v>
      </c>
      <c r="B43" s="19" t="s">
        <v>32</v>
      </c>
      <c r="C43" s="65">
        <f>C6+C7+C8+C16+C26+C32+C37+C42</f>
        <v>519813282</v>
      </c>
      <c r="D43" s="65">
        <f>D6+D7+D8+D16+D26+D32+D37+D42</f>
        <v>202163783</v>
      </c>
      <c r="E43" s="65">
        <f t="shared" ref="E43:H43" si="3">E6+E7+E8+E16+E26+E32+E37+E42</f>
        <v>108075456</v>
      </c>
      <c r="F43" s="65">
        <f t="shared" si="3"/>
        <v>87781009</v>
      </c>
      <c r="G43" s="65">
        <f t="shared" si="3"/>
        <v>40242525</v>
      </c>
      <c r="H43" s="65">
        <f t="shared" si="3"/>
        <v>81550509</v>
      </c>
      <c r="I43" s="61"/>
    </row>
    <row r="44" spans="1:9" ht="26.4" x14ac:dyDescent="0.25">
      <c r="A44" s="4">
        <v>122</v>
      </c>
      <c r="B44" s="18" t="s">
        <v>33</v>
      </c>
      <c r="C44" s="48">
        <f t="shared" si="1"/>
        <v>23302816</v>
      </c>
      <c r="D44" s="63">
        <v>23302816</v>
      </c>
      <c r="E44" s="5"/>
      <c r="F44" s="5"/>
      <c r="G44" s="5"/>
      <c r="H44" s="5"/>
      <c r="I44" s="61"/>
    </row>
    <row r="45" spans="1:9" ht="26.4" x14ac:dyDescent="0.25">
      <c r="A45" s="4">
        <v>123</v>
      </c>
      <c r="B45" s="18" t="s">
        <v>34</v>
      </c>
      <c r="C45" s="48">
        <f>SUM(D45:H45)</f>
        <v>241302882</v>
      </c>
      <c r="D45" s="78">
        <v>241302882</v>
      </c>
      <c r="E45" s="5"/>
      <c r="F45" s="5"/>
      <c r="G45" s="5"/>
      <c r="H45" s="5"/>
      <c r="I45" s="61"/>
    </row>
    <row r="46" spans="1:9" x14ac:dyDescent="0.25">
      <c r="A46" s="4">
        <v>124</v>
      </c>
      <c r="B46" s="18" t="s">
        <v>35</v>
      </c>
      <c r="C46" s="48">
        <f t="shared" si="1"/>
        <v>264605698</v>
      </c>
      <c r="D46" s="62">
        <f>SUM(D44:D45)</f>
        <v>264605698</v>
      </c>
      <c r="E46" s="7">
        <f>SUM(E44:E45)</f>
        <v>0</v>
      </c>
      <c r="F46" s="7">
        <f>SUM(F44:F45)</f>
        <v>0</v>
      </c>
      <c r="G46" s="7">
        <f>SUM(G44:G45)</f>
        <v>0</v>
      </c>
      <c r="H46" s="7">
        <f>SUM(H44:H45)</f>
        <v>0</v>
      </c>
      <c r="I46" s="61"/>
    </row>
    <row r="47" spans="1:9" ht="13.8" thickBot="1" x14ac:dyDescent="0.3">
      <c r="A47" s="4">
        <v>125</v>
      </c>
      <c r="B47" s="66" t="s">
        <v>36</v>
      </c>
      <c r="C47" s="48">
        <f t="shared" si="1"/>
        <v>264605698</v>
      </c>
      <c r="D47" s="67">
        <f>D46</f>
        <v>264605698</v>
      </c>
      <c r="E47" s="68">
        <f>E46</f>
        <v>0</v>
      </c>
      <c r="F47" s="68">
        <f>F46</f>
        <v>0</v>
      </c>
      <c r="G47" s="68">
        <f>G46</f>
        <v>0</v>
      </c>
      <c r="H47" s="68">
        <f>H46</f>
        <v>0</v>
      </c>
      <c r="I47" s="61"/>
    </row>
    <row r="48" spans="1:9" ht="14.4" thickTop="1" thickBot="1" x14ac:dyDescent="0.3">
      <c r="A48" s="4">
        <v>126</v>
      </c>
      <c r="B48" s="21" t="s">
        <v>37</v>
      </c>
      <c r="C48" s="48">
        <f t="shared" si="1"/>
        <v>784418980</v>
      </c>
      <c r="D48" s="17">
        <f>D43+D47</f>
        <v>466769481</v>
      </c>
      <c r="E48" s="11">
        <f>E43+E47</f>
        <v>108075456</v>
      </c>
      <c r="F48" s="11">
        <f>F43+F47</f>
        <v>87781009</v>
      </c>
      <c r="G48" s="11">
        <f>G43+G47</f>
        <v>40242525</v>
      </c>
      <c r="H48" s="11">
        <f>H43+H47</f>
        <v>81550509</v>
      </c>
      <c r="I48" s="61"/>
    </row>
    <row r="49" spans="3:8" ht="13.8" thickTop="1" x14ac:dyDescent="0.25">
      <c r="C49" s="26"/>
      <c r="D49" s="26"/>
      <c r="E49" s="26"/>
      <c r="F49" s="26"/>
      <c r="G49" s="26"/>
      <c r="H49" s="26"/>
    </row>
    <row r="50" spans="3:8" x14ac:dyDescent="0.25">
      <c r="C50" s="26"/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B92B7-74C0-41F5-B392-C4FD3ACB7438}">
  <dimension ref="A1:H41"/>
  <sheetViews>
    <sheetView workbookViewId="0">
      <selection activeCell="G1" sqref="G1"/>
    </sheetView>
  </sheetViews>
  <sheetFormatPr defaultColWidth="9.109375" defaultRowHeight="13.2" x14ac:dyDescent="0.25"/>
  <cols>
    <col min="1" max="1" width="5.6640625" style="86" customWidth="1"/>
    <col min="2" max="2" width="4.5546875" style="86" customWidth="1"/>
    <col min="3" max="3" width="27.33203125" style="86" customWidth="1"/>
    <col min="4" max="4" width="18.33203125" style="86" customWidth="1"/>
    <col min="5" max="5" width="7.44140625" style="86" customWidth="1"/>
    <col min="6" max="6" width="24.6640625" style="86" customWidth="1"/>
    <col min="7" max="7" width="16.6640625" style="86" customWidth="1"/>
    <col min="8" max="8" width="16.88671875" style="86" customWidth="1"/>
    <col min="9" max="16384" width="9.109375" style="86"/>
  </cols>
  <sheetData>
    <row r="1" spans="1:8" x14ac:dyDescent="0.25">
      <c r="C1" s="87" t="s">
        <v>199</v>
      </c>
      <c r="D1" s="87"/>
      <c r="E1" s="88"/>
      <c r="F1" s="88"/>
      <c r="G1" s="167" t="s">
        <v>466</v>
      </c>
    </row>
    <row r="2" spans="1:8" x14ac:dyDescent="0.25">
      <c r="C2" s="88"/>
      <c r="D2" s="88" t="s">
        <v>200</v>
      </c>
      <c r="E2" s="88"/>
      <c r="F2" s="88"/>
      <c r="G2" s="167" t="s">
        <v>450</v>
      </c>
      <c r="H2" s="89"/>
    </row>
    <row r="3" spans="1:8" x14ac:dyDescent="0.25">
      <c r="C3" s="86" t="s">
        <v>201</v>
      </c>
      <c r="G3" s="22" t="s">
        <v>86</v>
      </c>
      <c r="H3" s="89"/>
    </row>
    <row r="4" spans="1:8" x14ac:dyDescent="0.25">
      <c r="G4" s="22"/>
      <c r="H4" s="89"/>
    </row>
    <row r="5" spans="1:8" x14ac:dyDescent="0.25">
      <c r="B5" s="86" t="s">
        <v>173</v>
      </c>
      <c r="C5" s="86" t="s">
        <v>76</v>
      </c>
      <c r="D5" s="86" t="s">
        <v>77</v>
      </c>
      <c r="E5" s="86" t="s">
        <v>176</v>
      </c>
      <c r="F5" s="86" t="s">
        <v>174</v>
      </c>
      <c r="G5" s="22" t="s">
        <v>78</v>
      </c>
      <c r="H5" s="89"/>
    </row>
    <row r="6" spans="1:8" x14ac:dyDescent="0.25">
      <c r="A6" s="24">
        <v>1</v>
      </c>
      <c r="B6" s="479" t="s">
        <v>202</v>
      </c>
      <c r="C6" s="479"/>
      <c r="D6" s="479"/>
      <c r="E6" s="479" t="s">
        <v>203</v>
      </c>
      <c r="F6" s="479"/>
      <c r="G6" s="479"/>
    </row>
    <row r="7" spans="1:8" x14ac:dyDescent="0.25">
      <c r="A7" s="24">
        <v>2</v>
      </c>
      <c r="B7" s="90" t="s">
        <v>204</v>
      </c>
      <c r="C7" s="90" t="s">
        <v>205</v>
      </c>
      <c r="D7" s="90"/>
      <c r="E7" s="90" t="s">
        <v>204</v>
      </c>
      <c r="F7" s="90" t="s">
        <v>206</v>
      </c>
      <c r="G7" s="90"/>
    </row>
    <row r="8" spans="1:8" x14ac:dyDescent="0.25">
      <c r="A8" s="24">
        <v>3</v>
      </c>
      <c r="B8" s="91" t="s">
        <v>207</v>
      </c>
      <c r="C8" s="92" t="s">
        <v>208</v>
      </c>
      <c r="D8" s="85">
        <f>'2'!C20</f>
        <v>708448001</v>
      </c>
      <c r="E8" s="91" t="s">
        <v>207</v>
      </c>
      <c r="F8" s="91" t="s">
        <v>209</v>
      </c>
      <c r="G8" s="85">
        <f>'6'!C6</f>
        <v>427865603</v>
      </c>
    </row>
    <row r="9" spans="1:8" x14ac:dyDescent="0.25">
      <c r="A9" s="24">
        <v>4</v>
      </c>
      <c r="B9" s="91" t="s">
        <v>210</v>
      </c>
      <c r="C9" s="92" t="s">
        <v>211</v>
      </c>
      <c r="D9" s="85">
        <f>'2'!C39</f>
        <v>345543000</v>
      </c>
      <c r="E9" s="91" t="s">
        <v>210</v>
      </c>
      <c r="F9" s="91" t="s">
        <v>212</v>
      </c>
      <c r="G9" s="85">
        <f>'6'!C7</f>
        <v>82225392</v>
      </c>
    </row>
    <row r="10" spans="1:8" x14ac:dyDescent="0.25">
      <c r="A10" s="24">
        <v>5</v>
      </c>
      <c r="B10" s="91" t="s">
        <v>213</v>
      </c>
      <c r="C10" s="92" t="s">
        <v>87</v>
      </c>
      <c r="D10" s="85">
        <f>'2'!C61</f>
        <v>39623737</v>
      </c>
      <c r="E10" s="91" t="s">
        <v>213</v>
      </c>
      <c r="F10" s="91" t="s">
        <v>214</v>
      </c>
      <c r="G10" s="85">
        <f>'6'!C8</f>
        <v>497906697</v>
      </c>
    </row>
    <row r="11" spans="1:8" x14ac:dyDescent="0.25">
      <c r="A11" s="24">
        <v>6</v>
      </c>
      <c r="B11" s="91" t="s">
        <v>215</v>
      </c>
      <c r="C11" s="92" t="s">
        <v>216</v>
      </c>
      <c r="D11" s="85">
        <f>'2'!C66</f>
        <v>435000</v>
      </c>
      <c r="E11" s="91" t="s">
        <v>215</v>
      </c>
      <c r="F11" s="91" t="s">
        <v>217</v>
      </c>
      <c r="G11" s="85">
        <f>'6'!C16</f>
        <v>12758498</v>
      </c>
    </row>
    <row r="12" spans="1:8" x14ac:dyDescent="0.25">
      <c r="A12" s="24">
        <v>7</v>
      </c>
      <c r="B12" s="91" t="s">
        <v>218</v>
      </c>
      <c r="C12" s="91"/>
      <c r="D12" s="85"/>
      <c r="E12" s="91" t="s">
        <v>218</v>
      </c>
      <c r="F12" s="91" t="s">
        <v>219</v>
      </c>
      <c r="G12" s="93">
        <f>'6'!C26</f>
        <v>348863192</v>
      </c>
    </row>
    <row r="13" spans="1:8" x14ac:dyDescent="0.25">
      <c r="A13" s="24">
        <v>8</v>
      </c>
      <c r="B13" s="91" t="s">
        <v>220</v>
      </c>
      <c r="C13" s="91"/>
      <c r="D13" s="85"/>
      <c r="E13" s="91" t="s">
        <v>220</v>
      </c>
      <c r="F13" s="91"/>
      <c r="G13" s="85"/>
    </row>
    <row r="14" spans="1:8" x14ac:dyDescent="0.25">
      <c r="A14" s="24">
        <v>9</v>
      </c>
      <c r="B14" s="91"/>
      <c r="C14" s="91"/>
      <c r="D14" s="85"/>
      <c r="E14" s="91" t="s">
        <v>221</v>
      </c>
      <c r="F14" s="91"/>
      <c r="G14" s="85"/>
    </row>
    <row r="15" spans="1:8" x14ac:dyDescent="0.25">
      <c r="A15" s="24">
        <v>10</v>
      </c>
      <c r="B15" s="91"/>
      <c r="C15" s="91"/>
      <c r="D15" s="85"/>
      <c r="E15" s="91"/>
      <c r="F15" s="91"/>
      <c r="G15" s="85"/>
    </row>
    <row r="16" spans="1:8" x14ac:dyDescent="0.25">
      <c r="A16" s="24">
        <v>11</v>
      </c>
      <c r="B16" s="94"/>
      <c r="C16" s="94" t="s">
        <v>222</v>
      </c>
      <c r="D16" s="95">
        <f>SUM(D8:D15)</f>
        <v>1094049738</v>
      </c>
      <c r="E16" s="94"/>
      <c r="F16" s="94" t="s">
        <v>223</v>
      </c>
      <c r="G16" s="95">
        <f>SUM(G8:G14)</f>
        <v>1369619382</v>
      </c>
      <c r="H16" s="96">
        <f>D16-G16</f>
        <v>-275569644</v>
      </c>
    </row>
    <row r="17" spans="1:8" x14ac:dyDescent="0.25">
      <c r="A17" s="24">
        <v>12</v>
      </c>
      <c r="B17" s="91"/>
      <c r="C17" s="91"/>
      <c r="D17" s="85"/>
      <c r="E17" s="91"/>
      <c r="F17" s="91" t="s">
        <v>224</v>
      </c>
      <c r="G17" s="85">
        <f>D16</f>
        <v>1094049738</v>
      </c>
    </row>
    <row r="18" spans="1:8" x14ac:dyDescent="0.25">
      <c r="A18" s="24">
        <v>13</v>
      </c>
      <c r="B18" s="91"/>
      <c r="C18" s="91"/>
      <c r="D18" s="85"/>
      <c r="E18" s="91"/>
      <c r="F18" s="91" t="s">
        <v>225</v>
      </c>
      <c r="G18" s="85">
        <f>G16-G17</f>
        <v>275569644</v>
      </c>
    </row>
    <row r="19" spans="1:8" x14ac:dyDescent="0.25">
      <c r="A19" s="24">
        <v>14</v>
      </c>
      <c r="B19" s="91"/>
      <c r="C19" s="97"/>
      <c r="D19" s="85"/>
      <c r="E19" s="91"/>
      <c r="F19" s="91"/>
      <c r="G19" s="85"/>
    </row>
    <row r="20" spans="1:8" x14ac:dyDescent="0.25">
      <c r="A20" s="24">
        <v>15</v>
      </c>
      <c r="B20" s="94" t="s">
        <v>226</v>
      </c>
      <c r="C20" s="94" t="s">
        <v>227</v>
      </c>
      <c r="D20" s="95"/>
      <c r="E20" s="94" t="s">
        <v>226</v>
      </c>
      <c r="F20" s="94" t="s">
        <v>228</v>
      </c>
      <c r="G20" s="95"/>
    </row>
    <row r="21" spans="1:8" x14ac:dyDescent="0.25">
      <c r="A21" s="24">
        <v>16</v>
      </c>
      <c r="B21" s="91" t="s">
        <v>229</v>
      </c>
      <c r="C21" s="91" t="s">
        <v>230</v>
      </c>
      <c r="D21" s="85">
        <f>'2'!C28</f>
        <v>488080415</v>
      </c>
      <c r="E21" s="91" t="s">
        <v>229</v>
      </c>
      <c r="F21" s="91" t="s">
        <v>82</v>
      </c>
      <c r="G21" s="85">
        <f>'6'!C32</f>
        <v>1146162014</v>
      </c>
    </row>
    <row r="22" spans="1:8" x14ac:dyDescent="0.25">
      <c r="A22" s="24">
        <v>17</v>
      </c>
      <c r="B22" s="91" t="s">
        <v>231</v>
      </c>
      <c r="C22" s="91" t="s">
        <v>232</v>
      </c>
      <c r="D22" s="85">
        <f>'2'!C64</f>
        <v>20900614</v>
      </c>
      <c r="E22" s="91" t="s">
        <v>231</v>
      </c>
      <c r="F22" s="91" t="s">
        <v>79</v>
      </c>
      <c r="G22" s="85">
        <f>'6'!C37</f>
        <v>211033902</v>
      </c>
    </row>
    <row r="23" spans="1:8" x14ac:dyDescent="0.25">
      <c r="A23" s="24">
        <v>18</v>
      </c>
      <c r="B23" s="91" t="s">
        <v>233</v>
      </c>
      <c r="C23" s="91" t="s">
        <v>234</v>
      </c>
      <c r="D23" s="85">
        <f>'2'!C70</f>
        <v>728000</v>
      </c>
      <c r="E23" s="91" t="s">
        <v>233</v>
      </c>
      <c r="F23" s="91" t="s">
        <v>235</v>
      </c>
      <c r="G23" s="85">
        <f>'6'!C42</f>
        <v>24016495</v>
      </c>
    </row>
    <row r="24" spans="1:8" x14ac:dyDescent="0.25">
      <c r="A24" s="24">
        <v>19</v>
      </c>
      <c r="B24" s="91" t="s">
        <v>236</v>
      </c>
      <c r="C24" s="91"/>
      <c r="D24" s="85"/>
      <c r="E24" s="91" t="s">
        <v>236</v>
      </c>
      <c r="F24" s="92"/>
      <c r="G24" s="85"/>
    </row>
    <row r="25" spans="1:8" x14ac:dyDescent="0.25">
      <c r="A25" s="24">
        <v>20</v>
      </c>
      <c r="B25" s="91" t="s">
        <v>237</v>
      </c>
      <c r="C25" s="91"/>
      <c r="D25" s="85"/>
      <c r="E25" s="91" t="s">
        <v>237</v>
      </c>
      <c r="F25" s="91"/>
      <c r="G25" s="85"/>
    </row>
    <row r="26" spans="1:8" x14ac:dyDescent="0.25">
      <c r="A26" s="24">
        <v>21</v>
      </c>
      <c r="B26" s="91" t="s">
        <v>238</v>
      </c>
      <c r="C26" s="91"/>
      <c r="D26" s="85"/>
      <c r="E26" s="91"/>
      <c r="F26" s="91"/>
      <c r="G26" s="85"/>
    </row>
    <row r="27" spans="1:8" x14ac:dyDescent="0.25">
      <c r="A27" s="24">
        <v>22</v>
      </c>
      <c r="B27" s="91" t="s">
        <v>239</v>
      </c>
      <c r="C27" s="98"/>
      <c r="D27" s="85"/>
      <c r="E27" s="91"/>
      <c r="F27" s="91"/>
      <c r="G27" s="85"/>
    </row>
    <row r="28" spans="1:8" x14ac:dyDescent="0.25">
      <c r="A28" s="24">
        <v>23</v>
      </c>
      <c r="B28" s="91" t="s">
        <v>240</v>
      </c>
      <c r="C28" s="91"/>
      <c r="D28" s="85"/>
      <c r="E28" s="91"/>
      <c r="F28" s="91"/>
      <c r="G28" s="85"/>
    </row>
    <row r="29" spans="1:8" x14ac:dyDescent="0.25">
      <c r="A29" s="24">
        <v>24</v>
      </c>
      <c r="B29" s="94"/>
      <c r="C29" s="94" t="s">
        <v>241</v>
      </c>
      <c r="D29" s="95">
        <f>SUM(D21:D28)</f>
        <v>509709029</v>
      </c>
      <c r="E29" s="94"/>
      <c r="F29" s="94" t="s">
        <v>242</v>
      </c>
      <c r="G29" s="95">
        <f>SUM(G21:G26)</f>
        <v>1381212411</v>
      </c>
      <c r="H29" s="96">
        <f>D29-G29</f>
        <v>-871503382</v>
      </c>
    </row>
    <row r="30" spans="1:8" x14ac:dyDescent="0.25">
      <c r="A30" s="24">
        <v>25</v>
      </c>
      <c r="B30" s="91"/>
      <c r="C30" s="91"/>
      <c r="D30" s="85"/>
      <c r="E30" s="91"/>
      <c r="F30" s="91" t="s">
        <v>243</v>
      </c>
      <c r="G30" s="85">
        <f>D29</f>
        <v>509709029</v>
      </c>
    </row>
    <row r="31" spans="1:8" x14ac:dyDescent="0.25">
      <c r="A31" s="24">
        <v>26</v>
      </c>
      <c r="B31" s="91"/>
      <c r="C31" s="91"/>
      <c r="D31" s="85"/>
      <c r="E31" s="91"/>
      <c r="F31" s="91" t="s">
        <v>244</v>
      </c>
      <c r="G31" s="85">
        <f>G29-G30</f>
        <v>871503382</v>
      </c>
    </row>
    <row r="32" spans="1:8" x14ac:dyDescent="0.25">
      <c r="A32" s="24">
        <v>27</v>
      </c>
      <c r="B32" s="91"/>
      <c r="D32" s="85"/>
      <c r="E32" s="91"/>
      <c r="F32" s="91"/>
      <c r="G32" s="85"/>
    </row>
    <row r="33" spans="1:8" ht="13.8" thickBot="1" x14ac:dyDescent="0.3">
      <c r="A33" s="24">
        <v>28</v>
      </c>
      <c r="B33" s="99"/>
      <c r="C33" s="99" t="s">
        <v>245</v>
      </c>
      <c r="D33" s="100">
        <f>D16+D29</f>
        <v>1603758767</v>
      </c>
      <c r="E33" s="99"/>
      <c r="F33" s="99" t="s">
        <v>246</v>
      </c>
      <c r="G33" s="100">
        <f>SUM(G16+G29)</f>
        <v>2750831793</v>
      </c>
      <c r="H33" s="101">
        <f>D33-G33</f>
        <v>-1147073026</v>
      </c>
    </row>
    <row r="34" spans="1:8" x14ac:dyDescent="0.25">
      <c r="A34" s="102"/>
      <c r="B34" s="102"/>
      <c r="C34" s="103" t="s">
        <v>247</v>
      </c>
      <c r="D34" s="104">
        <f>'2'!C75</f>
        <v>552671506</v>
      </c>
      <c r="F34" s="103" t="s">
        <v>248</v>
      </c>
      <c r="G34" s="105">
        <f>'6'!C45</f>
        <v>552671506</v>
      </c>
      <c r="H34" s="96">
        <f>D34+D37-G34-G37</f>
        <v>1077171925</v>
      </c>
    </row>
    <row r="35" spans="1:8" x14ac:dyDescent="0.25">
      <c r="A35" s="102"/>
      <c r="B35" s="102"/>
      <c r="C35" s="103" t="s">
        <v>397</v>
      </c>
      <c r="D35" s="104">
        <f>'2'!C72</f>
        <v>60000000</v>
      </c>
      <c r="F35" s="103"/>
      <c r="G35" s="105"/>
      <c r="H35" s="96"/>
    </row>
    <row r="36" spans="1:8" x14ac:dyDescent="0.25">
      <c r="A36" s="102"/>
      <c r="B36" s="102"/>
      <c r="C36" s="103" t="s">
        <v>298</v>
      </c>
      <c r="D36" s="104">
        <f>'2'!C74</f>
        <v>9901101</v>
      </c>
      <c r="F36" s="103"/>
      <c r="G36" s="105"/>
      <c r="H36" s="96"/>
    </row>
    <row r="37" spans="1:8" x14ac:dyDescent="0.25">
      <c r="A37" s="102"/>
      <c r="B37" s="102"/>
      <c r="C37" s="103" t="s">
        <v>249</v>
      </c>
      <c r="D37" s="104">
        <f>'2'!C73</f>
        <v>1100474741</v>
      </c>
      <c r="F37" s="103" t="s">
        <v>250</v>
      </c>
      <c r="G37" s="105">
        <f>'6'!C44</f>
        <v>23302816</v>
      </c>
    </row>
    <row r="38" spans="1:8" x14ac:dyDescent="0.25">
      <c r="A38" s="102"/>
      <c r="B38" s="102"/>
      <c r="C38" s="103" t="s">
        <v>251</v>
      </c>
      <c r="D38" s="104">
        <f>SUM(D33:D37)</f>
        <v>3326806115</v>
      </c>
      <c r="F38" s="103" t="s">
        <v>252</v>
      </c>
      <c r="G38" s="105">
        <f>SUM(G33:G37)</f>
        <v>3326806115</v>
      </c>
    </row>
    <row r="39" spans="1:8" x14ac:dyDescent="0.25">
      <c r="A39" s="102"/>
      <c r="B39" s="102"/>
      <c r="C39" s="102"/>
      <c r="D39" s="104"/>
      <c r="G39" s="105"/>
    </row>
    <row r="40" spans="1:8" x14ac:dyDescent="0.25">
      <c r="A40" s="102"/>
      <c r="B40" s="102"/>
      <c r="C40" s="102"/>
      <c r="D40" s="104"/>
      <c r="G40" s="105"/>
    </row>
    <row r="41" spans="1:8" x14ac:dyDescent="0.25">
      <c r="A41" s="102"/>
      <c r="B41" s="102"/>
      <c r="D41" s="104"/>
    </row>
  </sheetData>
  <mergeCells count="2">
    <mergeCell ref="B6:D6"/>
    <mergeCell ref="E6:G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3EE8-42B2-4E24-BBC5-FA80A4B4BC43}">
  <dimension ref="A1:F19"/>
  <sheetViews>
    <sheetView workbookViewId="0">
      <selection activeCell="C2" sqref="C2"/>
    </sheetView>
  </sheetViews>
  <sheetFormatPr defaultColWidth="9.109375" defaultRowHeight="13.2" x14ac:dyDescent="0.25"/>
  <cols>
    <col min="1" max="1" width="5" style="86" customWidth="1"/>
    <col min="2" max="2" width="48.5546875" style="86" customWidth="1"/>
    <col min="3" max="3" width="17.33203125" style="86" customWidth="1"/>
    <col min="4" max="16384" width="9.109375" style="86"/>
  </cols>
  <sheetData>
    <row r="1" spans="1:6" x14ac:dyDescent="0.25">
      <c r="B1" s="58" t="s">
        <v>175</v>
      </c>
    </row>
    <row r="2" spans="1:6" x14ac:dyDescent="0.25">
      <c r="B2" s="58" t="s">
        <v>0</v>
      </c>
      <c r="C2" s="167" t="s">
        <v>467</v>
      </c>
    </row>
    <row r="3" spans="1:6" x14ac:dyDescent="0.25">
      <c r="B3" s="88" t="s">
        <v>253</v>
      </c>
      <c r="C3" s="167" t="s">
        <v>451</v>
      </c>
    </row>
    <row r="5" spans="1:6" x14ac:dyDescent="0.25">
      <c r="B5" s="86" t="s">
        <v>173</v>
      </c>
      <c r="C5" s="86" t="s">
        <v>76</v>
      </c>
      <c r="D5" s="106" t="s">
        <v>86</v>
      </c>
    </row>
    <row r="6" spans="1:6" x14ac:dyDescent="0.25">
      <c r="A6" s="24">
        <v>1</v>
      </c>
      <c r="B6" s="107" t="s">
        <v>254</v>
      </c>
      <c r="C6" s="107" t="s">
        <v>292</v>
      </c>
    </row>
    <row r="7" spans="1:6" x14ac:dyDescent="0.25">
      <c r="A7" s="24">
        <v>2</v>
      </c>
      <c r="B7" s="91"/>
      <c r="C7" s="91"/>
    </row>
    <row r="8" spans="1:6" x14ac:dyDescent="0.25">
      <c r="A8" s="24">
        <v>3</v>
      </c>
      <c r="B8" s="91"/>
      <c r="C8" s="91"/>
    </row>
    <row r="9" spans="1:6" ht="13.8" thickBot="1" x14ac:dyDescent="0.3">
      <c r="A9" s="24">
        <v>4</v>
      </c>
      <c r="B9" s="108" t="s">
        <v>255</v>
      </c>
      <c r="C9" s="109">
        <v>2400000</v>
      </c>
    </row>
    <row r="10" spans="1:6" x14ac:dyDescent="0.25">
      <c r="A10" s="24">
        <v>5</v>
      </c>
      <c r="B10" s="110" t="s">
        <v>256</v>
      </c>
      <c r="C10" s="111">
        <v>4772730</v>
      </c>
      <c r="D10" s="86">
        <v>3800000</v>
      </c>
      <c r="E10" s="86">
        <v>642910</v>
      </c>
      <c r="F10" s="86">
        <v>329820</v>
      </c>
    </row>
    <row r="11" spans="1:6" ht="13.8" thickBot="1" x14ac:dyDescent="0.3">
      <c r="A11" s="24">
        <v>6</v>
      </c>
      <c r="B11" s="91"/>
      <c r="C11" s="85"/>
    </row>
    <row r="12" spans="1:6" ht="13.8" thickBot="1" x14ac:dyDescent="0.3">
      <c r="A12" s="24">
        <v>7</v>
      </c>
      <c r="B12" s="112" t="s">
        <v>257</v>
      </c>
      <c r="C12" s="113">
        <v>900000</v>
      </c>
    </row>
    <row r="13" spans="1:6" ht="13.8" thickBot="1" x14ac:dyDescent="0.3">
      <c r="A13" s="24">
        <v>8</v>
      </c>
      <c r="B13" s="114" t="s">
        <v>258</v>
      </c>
      <c r="C13" s="115">
        <f>SUM(C9+C10+C12)</f>
        <v>8072730</v>
      </c>
    </row>
    <row r="14" spans="1:6" x14ac:dyDescent="0.25">
      <c r="A14" s="102"/>
    </row>
    <row r="15" spans="1:6" x14ac:dyDescent="0.25">
      <c r="A15" s="102"/>
      <c r="B15" s="86" t="s">
        <v>259</v>
      </c>
    </row>
    <row r="16" spans="1:6" x14ac:dyDescent="0.25">
      <c r="A16" s="102"/>
    </row>
    <row r="17" spans="1:1" x14ac:dyDescent="0.25">
      <c r="A17" s="102"/>
    </row>
    <row r="18" spans="1:1" x14ac:dyDescent="0.25">
      <c r="A18" s="102"/>
    </row>
    <row r="19" spans="1:1" x14ac:dyDescent="0.25">
      <c r="A19" s="102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AD6A-0FCE-4703-9557-D677EB437FAF}">
  <dimension ref="A1:H31"/>
  <sheetViews>
    <sheetView workbookViewId="0">
      <selection activeCell="F2" sqref="F2"/>
    </sheetView>
  </sheetViews>
  <sheetFormatPr defaultColWidth="9.109375" defaultRowHeight="13.2" x14ac:dyDescent="0.25"/>
  <cols>
    <col min="1" max="1" width="5.109375" style="189" customWidth="1"/>
    <col min="2" max="2" width="36.5546875" style="168" customWidth="1"/>
    <col min="3" max="3" width="13.44140625" style="168" customWidth="1"/>
    <col min="4" max="4" width="13.88671875" style="168" customWidth="1"/>
    <col min="5" max="5" width="15.88671875" style="168" customWidth="1"/>
    <col min="6" max="6" width="14.6640625" style="168" customWidth="1"/>
    <col min="7" max="7" width="16" style="168" customWidth="1"/>
    <col min="8" max="8" width="11.109375" style="168" customWidth="1"/>
    <col min="9" max="16384" width="9.109375" style="168"/>
  </cols>
  <sheetData>
    <row r="1" spans="1:8" x14ac:dyDescent="0.25">
      <c r="A1" s="168"/>
      <c r="C1" s="169" t="s">
        <v>0</v>
      </c>
      <c r="D1" s="169"/>
      <c r="E1" s="169"/>
    </row>
    <row r="2" spans="1:8" x14ac:dyDescent="0.25">
      <c r="A2" s="168"/>
      <c r="C2" s="170" t="s">
        <v>299</v>
      </c>
      <c r="D2" s="170"/>
      <c r="E2" s="170"/>
      <c r="F2" s="167" t="s">
        <v>468</v>
      </c>
    </row>
    <row r="3" spans="1:8" x14ac:dyDescent="0.25">
      <c r="A3" s="168"/>
      <c r="C3" s="58" t="s">
        <v>175</v>
      </c>
      <c r="D3" s="169"/>
      <c r="E3" s="169"/>
      <c r="F3" s="167" t="s">
        <v>452</v>
      </c>
    </row>
    <row r="4" spans="1:8" x14ac:dyDescent="0.25">
      <c r="A4" s="168"/>
      <c r="F4" s="22" t="s">
        <v>100</v>
      </c>
    </row>
    <row r="5" spans="1:8" x14ac:dyDescent="0.25">
      <c r="A5" s="168"/>
      <c r="B5" s="168" t="s">
        <v>159</v>
      </c>
      <c r="C5" s="168" t="s">
        <v>300</v>
      </c>
      <c r="D5" s="168" t="s">
        <v>77</v>
      </c>
      <c r="E5" s="168" t="s">
        <v>160</v>
      </c>
      <c r="F5" s="168" t="s">
        <v>161</v>
      </c>
      <c r="G5" s="168" t="s">
        <v>78</v>
      </c>
    </row>
    <row r="6" spans="1:8" x14ac:dyDescent="0.25">
      <c r="A6" s="168"/>
      <c r="B6" s="172" t="s">
        <v>301</v>
      </c>
      <c r="C6" s="480" t="s">
        <v>302</v>
      </c>
      <c r="D6" s="481"/>
      <c r="E6" s="172" t="s">
        <v>303</v>
      </c>
      <c r="F6" s="172" t="s">
        <v>304</v>
      </c>
      <c r="G6" s="172" t="s">
        <v>305</v>
      </c>
    </row>
    <row r="7" spans="1:8" x14ac:dyDescent="0.25">
      <c r="A7" s="168"/>
      <c r="B7" s="173"/>
      <c r="C7" s="173" t="s">
        <v>306</v>
      </c>
      <c r="D7" s="173" t="s">
        <v>307</v>
      </c>
      <c r="E7" s="173"/>
      <c r="F7" s="173"/>
      <c r="G7" s="173" t="s">
        <v>308</v>
      </c>
    </row>
    <row r="8" spans="1:8" x14ac:dyDescent="0.25">
      <c r="A8" s="168">
        <v>1</v>
      </c>
      <c r="B8" s="174" t="s">
        <v>309</v>
      </c>
      <c r="C8" s="175">
        <f>SUM(C9:C19)</f>
        <v>3100000</v>
      </c>
      <c r="D8" s="175">
        <f>SUM(D9:D19)</f>
        <v>7900000</v>
      </c>
      <c r="E8" s="175">
        <f>SUM(E9:E19)</f>
        <v>800000</v>
      </c>
      <c r="F8" s="175">
        <f>SUM(F9:F20)</f>
        <v>1886500</v>
      </c>
      <c r="G8" s="175">
        <f>SUM(G9:G20)</f>
        <v>12758498</v>
      </c>
    </row>
    <row r="9" spans="1:8" x14ac:dyDescent="0.25">
      <c r="A9" s="168">
        <v>2</v>
      </c>
      <c r="B9" s="176" t="s">
        <v>310</v>
      </c>
      <c r="C9" s="177"/>
      <c r="D9" s="177"/>
      <c r="E9" s="177"/>
      <c r="F9" s="177"/>
      <c r="G9" s="177"/>
    </row>
    <row r="10" spans="1:8" x14ac:dyDescent="0.25">
      <c r="A10" s="168">
        <v>3</v>
      </c>
      <c r="B10" s="178" t="s">
        <v>311</v>
      </c>
      <c r="C10" s="179"/>
      <c r="D10" s="179"/>
      <c r="E10" s="179"/>
      <c r="F10" s="179"/>
      <c r="G10" s="179"/>
    </row>
    <row r="11" spans="1:8" x14ac:dyDescent="0.25">
      <c r="A11" s="168">
        <v>4</v>
      </c>
      <c r="B11" s="180" t="s">
        <v>312</v>
      </c>
      <c r="C11" s="179"/>
      <c r="D11" s="179">
        <v>600000</v>
      </c>
      <c r="E11" s="179"/>
      <c r="F11" s="179"/>
      <c r="G11" s="179">
        <f>SUM(C11:F11)</f>
        <v>600000</v>
      </c>
      <c r="H11" s="181"/>
    </row>
    <row r="12" spans="1:8" x14ac:dyDescent="0.25">
      <c r="A12" s="168">
        <v>5</v>
      </c>
      <c r="B12" s="180" t="s">
        <v>313</v>
      </c>
      <c r="C12" s="179"/>
      <c r="D12" s="179">
        <v>6300000</v>
      </c>
      <c r="E12" s="179"/>
      <c r="F12" s="179"/>
      <c r="G12" s="179">
        <v>5371998</v>
      </c>
    </row>
    <row r="13" spans="1:8" x14ac:dyDescent="0.25">
      <c r="A13" s="168">
        <v>6</v>
      </c>
      <c r="B13" s="180" t="s">
        <v>314</v>
      </c>
      <c r="C13" s="179">
        <v>1500000</v>
      </c>
      <c r="D13" s="179"/>
      <c r="E13" s="179"/>
      <c r="F13" s="179"/>
      <c r="G13" s="179">
        <f t="shared" ref="G13:G20" si="0">SUM(C13:F13)</f>
        <v>1500000</v>
      </c>
      <c r="H13" s="181"/>
    </row>
    <row r="14" spans="1:8" x14ac:dyDescent="0.25">
      <c r="A14" s="168">
        <v>7</v>
      </c>
      <c r="B14" s="182" t="s">
        <v>315</v>
      </c>
      <c r="C14" s="179">
        <v>700000</v>
      </c>
      <c r="D14" s="179"/>
      <c r="E14" s="179"/>
      <c r="F14" s="179"/>
      <c r="G14" s="179">
        <f t="shared" si="0"/>
        <v>700000</v>
      </c>
      <c r="H14" s="181"/>
    </row>
    <row r="15" spans="1:8" x14ac:dyDescent="0.25">
      <c r="A15" s="168">
        <v>8</v>
      </c>
      <c r="B15" s="180" t="s">
        <v>316</v>
      </c>
      <c r="C15" s="179"/>
      <c r="D15" s="179">
        <v>1000000</v>
      </c>
      <c r="E15" s="179"/>
      <c r="F15" s="179"/>
      <c r="G15" s="179">
        <f>SUM(C15:F15)</f>
        <v>1000000</v>
      </c>
    </row>
    <row r="16" spans="1:8" x14ac:dyDescent="0.25">
      <c r="A16" s="168">
        <v>9</v>
      </c>
      <c r="B16" s="180" t="s">
        <v>317</v>
      </c>
      <c r="C16" s="179">
        <v>900000</v>
      </c>
      <c r="D16" s="179"/>
      <c r="E16" s="179"/>
      <c r="F16" s="179"/>
      <c r="G16" s="179">
        <f t="shared" si="0"/>
        <v>900000</v>
      </c>
    </row>
    <row r="17" spans="1:8" x14ac:dyDescent="0.25">
      <c r="A17" s="168">
        <v>10</v>
      </c>
      <c r="B17" s="178" t="s">
        <v>318</v>
      </c>
      <c r="C17" s="179"/>
      <c r="D17" s="179"/>
      <c r="E17" s="179"/>
      <c r="F17" s="179"/>
      <c r="G17" s="179">
        <f t="shared" si="0"/>
        <v>0</v>
      </c>
    </row>
    <row r="18" spans="1:8" x14ac:dyDescent="0.25">
      <c r="A18" s="168">
        <v>11</v>
      </c>
      <c r="B18" s="180" t="s">
        <v>319</v>
      </c>
      <c r="C18" s="179"/>
      <c r="D18" s="179"/>
      <c r="E18" s="179">
        <v>250000</v>
      </c>
      <c r="F18" s="179"/>
      <c r="G18" s="179">
        <f t="shared" si="0"/>
        <v>250000</v>
      </c>
    </row>
    <row r="19" spans="1:8" x14ac:dyDescent="0.25">
      <c r="A19" s="168">
        <v>12</v>
      </c>
      <c r="B19" s="183" t="s">
        <v>320</v>
      </c>
      <c r="C19" s="184"/>
      <c r="D19" s="184"/>
      <c r="E19" s="184">
        <v>550000</v>
      </c>
      <c r="F19" s="184"/>
      <c r="G19" s="184">
        <f t="shared" si="0"/>
        <v>550000</v>
      </c>
      <c r="H19" s="181"/>
    </row>
    <row r="20" spans="1:8" x14ac:dyDescent="0.25">
      <c r="A20" s="168"/>
      <c r="B20" s="387" t="s">
        <v>396</v>
      </c>
      <c r="F20" s="168">
        <v>1886500</v>
      </c>
      <c r="G20" s="184">
        <f t="shared" si="0"/>
        <v>1886500</v>
      </c>
    </row>
    <row r="21" spans="1:8" x14ac:dyDescent="0.25">
      <c r="A21" s="168"/>
      <c r="B21" s="186" t="s">
        <v>321</v>
      </c>
      <c r="C21" s="187"/>
      <c r="D21" s="187"/>
      <c r="E21" s="187"/>
      <c r="F21" s="187"/>
      <c r="G21" s="188">
        <f>SUM(G22:G23)</f>
        <v>4996002</v>
      </c>
    </row>
    <row r="22" spans="1:8" x14ac:dyDescent="0.25">
      <c r="A22" s="168"/>
      <c r="B22" s="189" t="s">
        <v>322</v>
      </c>
      <c r="G22" s="190">
        <v>2544000</v>
      </c>
    </row>
    <row r="23" spans="1:8" x14ac:dyDescent="0.25">
      <c r="A23" s="168"/>
      <c r="B23" s="191" t="s">
        <v>323</v>
      </c>
      <c r="C23" s="192"/>
      <c r="D23" s="192"/>
      <c r="E23" s="192"/>
      <c r="F23" s="192"/>
      <c r="G23" s="193">
        <v>2452002</v>
      </c>
    </row>
    <row r="24" spans="1:8" x14ac:dyDescent="0.25">
      <c r="A24" s="168"/>
      <c r="B24" s="186" t="s">
        <v>324</v>
      </c>
      <c r="C24" s="187"/>
      <c r="D24" s="187"/>
      <c r="E24" s="187"/>
      <c r="F24" s="187"/>
      <c r="G24" s="194"/>
    </row>
    <row r="25" spans="1:8" x14ac:dyDescent="0.25">
      <c r="A25" s="168"/>
      <c r="B25" s="191" t="s">
        <v>325</v>
      </c>
      <c r="C25" s="192"/>
      <c r="D25" s="192"/>
      <c r="E25" s="192"/>
      <c r="F25" s="192"/>
      <c r="G25" s="195">
        <v>3000000</v>
      </c>
    </row>
    <row r="26" spans="1:8" x14ac:dyDescent="0.25">
      <c r="A26" s="168"/>
      <c r="G26" s="185"/>
    </row>
    <row r="27" spans="1:8" x14ac:dyDescent="0.25">
      <c r="A27" s="168"/>
      <c r="B27" s="196" t="s">
        <v>326</v>
      </c>
      <c r="C27" s="196"/>
      <c r="D27" s="196"/>
      <c r="E27" s="196"/>
      <c r="F27" s="196"/>
      <c r="G27" s="197">
        <f>G8+G21+G25</f>
        <v>20754500</v>
      </c>
    </row>
    <row r="28" spans="1:8" x14ac:dyDescent="0.25">
      <c r="A28" s="168"/>
      <c r="G28" s="185"/>
    </row>
    <row r="29" spans="1:8" x14ac:dyDescent="0.25">
      <c r="A29" s="168"/>
    </row>
    <row r="30" spans="1:8" x14ac:dyDescent="0.25">
      <c r="A30" s="168"/>
    </row>
    <row r="31" spans="1:8" x14ac:dyDescent="0.25">
      <c r="A31" s="168"/>
    </row>
  </sheetData>
  <mergeCells count="1">
    <mergeCell ref="C6:D6"/>
  </mergeCells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DE4F9-416A-4AC0-AB90-064CCABCB277}">
  <dimension ref="A1:M43"/>
  <sheetViews>
    <sheetView workbookViewId="0">
      <selection activeCell="I2" sqref="I2"/>
    </sheetView>
  </sheetViews>
  <sheetFormatPr defaultColWidth="9.109375" defaultRowHeight="13.2" x14ac:dyDescent="0.25"/>
  <cols>
    <col min="1" max="1" width="7" style="70" customWidth="1"/>
    <col min="2" max="2" width="34" style="70" customWidth="1"/>
    <col min="3" max="3" width="9.88671875" style="70" customWidth="1"/>
    <col min="4" max="4" width="9.6640625" style="70" customWidth="1"/>
    <col min="5" max="5" width="16" style="70" customWidth="1"/>
    <col min="6" max="6" width="13.109375" style="70" customWidth="1"/>
    <col min="7" max="7" width="14.44140625" style="70" customWidth="1"/>
    <col min="8" max="8" width="14.6640625" style="70" customWidth="1"/>
    <col min="9" max="10" width="10.88671875" style="70" customWidth="1"/>
    <col min="11" max="11" width="10.33203125" style="70" customWidth="1"/>
    <col min="12" max="12" width="15.88671875" style="70" customWidth="1"/>
    <col min="13" max="13" width="15.109375" style="70" customWidth="1"/>
    <col min="14" max="16384" width="9.109375" style="70"/>
  </cols>
  <sheetData>
    <row r="1" spans="1:12" x14ac:dyDescent="0.25">
      <c r="B1" s="71"/>
    </row>
    <row r="2" spans="1:12" x14ac:dyDescent="0.25">
      <c r="C2" s="58" t="s">
        <v>175</v>
      </c>
      <c r="I2" s="167" t="s">
        <v>469</v>
      </c>
    </row>
    <row r="3" spans="1:12" ht="15.6" x14ac:dyDescent="0.3">
      <c r="C3" s="418" t="s">
        <v>0</v>
      </c>
      <c r="I3" s="167" t="s">
        <v>453</v>
      </c>
      <c r="J3" s="217"/>
    </row>
    <row r="4" spans="1:12" x14ac:dyDescent="0.25">
      <c r="I4" s="22" t="s">
        <v>100</v>
      </c>
      <c r="J4" s="22"/>
    </row>
    <row r="5" spans="1:12" ht="15.6" x14ac:dyDescent="0.3">
      <c r="A5" s="482" t="s">
        <v>417</v>
      </c>
      <c r="B5" s="482"/>
      <c r="C5" s="482"/>
      <c r="D5" s="482"/>
      <c r="E5" s="482"/>
      <c r="F5" s="482"/>
      <c r="G5" s="482"/>
      <c r="H5" s="482"/>
      <c r="I5" s="482"/>
      <c r="J5" s="482"/>
      <c r="K5" s="482"/>
      <c r="L5" s="482"/>
    </row>
    <row r="6" spans="1:12" ht="15.6" x14ac:dyDescent="0.3">
      <c r="A6" s="482" t="s">
        <v>418</v>
      </c>
      <c r="B6" s="482"/>
      <c r="C6" s="482"/>
      <c r="D6" s="482"/>
      <c r="E6" s="482"/>
      <c r="F6" s="482"/>
      <c r="G6" s="482"/>
      <c r="H6" s="482"/>
      <c r="I6" s="482"/>
      <c r="J6" s="482"/>
      <c r="K6" s="482"/>
      <c r="L6" s="482"/>
    </row>
    <row r="7" spans="1:12" ht="15.6" x14ac:dyDescent="0.3">
      <c r="A7" s="419"/>
      <c r="B7" s="419"/>
      <c r="C7" s="419"/>
      <c r="D7" s="419"/>
      <c r="E7" s="419"/>
      <c r="F7" s="419"/>
      <c r="G7" s="419"/>
      <c r="H7" s="419"/>
      <c r="I7" s="419"/>
      <c r="J7" s="419"/>
      <c r="K7" s="419"/>
      <c r="L7" s="419"/>
    </row>
    <row r="8" spans="1:12" s="171" customFormat="1" x14ac:dyDescent="0.25">
      <c r="A8" s="70" t="s">
        <v>173</v>
      </c>
      <c r="B8" s="70" t="s">
        <v>300</v>
      </c>
      <c r="C8" s="70" t="s">
        <v>77</v>
      </c>
      <c r="D8" s="70" t="s">
        <v>176</v>
      </c>
      <c r="E8" s="70"/>
      <c r="F8" s="70" t="s">
        <v>174</v>
      </c>
      <c r="G8" s="396" t="s">
        <v>78</v>
      </c>
      <c r="H8" s="22" t="s">
        <v>419</v>
      </c>
      <c r="I8" s="171" t="s">
        <v>420</v>
      </c>
      <c r="K8" s="171" t="s">
        <v>421</v>
      </c>
      <c r="L8" s="171" t="s">
        <v>422</v>
      </c>
    </row>
    <row r="9" spans="1:12" x14ac:dyDescent="0.25">
      <c r="A9" s="420" t="s">
        <v>423</v>
      </c>
      <c r="B9" s="421"/>
      <c r="C9" s="422" t="s">
        <v>424</v>
      </c>
      <c r="D9" s="421" t="s">
        <v>425</v>
      </c>
      <c r="E9" s="423"/>
      <c r="F9" s="423">
        <v>2019</v>
      </c>
      <c r="G9" s="483"/>
      <c r="H9" s="484"/>
      <c r="I9" s="484"/>
      <c r="J9" s="484"/>
      <c r="K9" s="484"/>
      <c r="L9" s="485"/>
    </row>
    <row r="10" spans="1:12" x14ac:dyDescent="0.25">
      <c r="A10" s="424"/>
      <c r="B10" s="425" t="s">
        <v>426</v>
      </c>
      <c r="C10" s="426" t="s">
        <v>427</v>
      </c>
      <c r="D10" s="425" t="s">
        <v>428</v>
      </c>
      <c r="E10" s="425" t="s">
        <v>429</v>
      </c>
      <c r="F10" s="425" t="s">
        <v>430</v>
      </c>
      <c r="G10" s="425" t="s">
        <v>431</v>
      </c>
      <c r="H10" s="426" t="s">
        <v>432</v>
      </c>
      <c r="I10" s="426" t="s">
        <v>433</v>
      </c>
      <c r="J10" s="427" t="s">
        <v>434</v>
      </c>
      <c r="K10" s="427" t="s">
        <v>435</v>
      </c>
      <c r="L10" s="428" t="s">
        <v>38</v>
      </c>
    </row>
    <row r="11" spans="1:12" x14ac:dyDescent="0.25">
      <c r="A11" s="429"/>
      <c r="B11" s="430"/>
      <c r="C11" s="431" t="s">
        <v>428</v>
      </c>
      <c r="D11" s="430"/>
      <c r="E11" s="430"/>
      <c r="F11" s="430" t="s">
        <v>436</v>
      </c>
      <c r="G11" s="430"/>
      <c r="H11" s="432"/>
      <c r="I11" s="432"/>
      <c r="J11" s="433"/>
      <c r="K11" s="434"/>
      <c r="L11" s="435"/>
    </row>
    <row r="12" spans="1:12" ht="13.8" thickBot="1" x14ac:dyDescent="0.3">
      <c r="A12" s="436">
        <v>1</v>
      </c>
      <c r="B12" s="437">
        <v>2</v>
      </c>
      <c r="C12" s="436">
        <v>3</v>
      </c>
      <c r="D12" s="437">
        <v>4</v>
      </c>
      <c r="E12" s="436">
        <v>5</v>
      </c>
      <c r="F12" s="437">
        <v>6</v>
      </c>
      <c r="G12" s="436">
        <v>7</v>
      </c>
      <c r="H12" s="437">
        <v>8</v>
      </c>
      <c r="I12" s="436">
        <v>9</v>
      </c>
      <c r="J12" s="438"/>
      <c r="K12" s="437">
        <v>10</v>
      </c>
      <c r="L12" s="436">
        <v>11</v>
      </c>
    </row>
    <row r="13" spans="1:12" ht="13.8" thickBot="1" x14ac:dyDescent="0.3">
      <c r="A13" s="439">
        <v>2</v>
      </c>
      <c r="B13" s="440" t="s">
        <v>437</v>
      </c>
      <c r="C13" s="441"/>
      <c r="D13" s="441"/>
      <c r="E13" s="441"/>
      <c r="F13" s="441"/>
      <c r="G13" s="441"/>
      <c r="H13" s="441"/>
      <c r="I13" s="441"/>
      <c r="J13" s="442"/>
      <c r="K13" s="442"/>
      <c r="L13" s="443"/>
    </row>
    <row r="14" spans="1:12" x14ac:dyDescent="0.25">
      <c r="A14" s="444">
        <v>3</v>
      </c>
      <c r="B14" s="445"/>
      <c r="C14" s="446"/>
      <c r="D14" s="446"/>
      <c r="E14" s="446"/>
      <c r="F14" s="446"/>
      <c r="G14" s="446"/>
      <c r="H14" s="446"/>
      <c r="I14" s="446"/>
      <c r="J14" s="447"/>
      <c r="K14" s="447"/>
      <c r="L14" s="445"/>
    </row>
    <row r="15" spans="1:12" x14ac:dyDescent="0.25">
      <c r="A15" s="439">
        <v>4</v>
      </c>
      <c r="B15" s="448"/>
      <c r="C15" s="449"/>
      <c r="D15" s="449"/>
      <c r="E15" s="449"/>
      <c r="F15" s="449"/>
      <c r="G15" s="449"/>
      <c r="H15" s="449"/>
      <c r="I15" s="449"/>
      <c r="J15" s="450"/>
      <c r="K15" s="450"/>
      <c r="L15" s="448"/>
    </row>
    <row r="16" spans="1:12" x14ac:dyDescent="0.25">
      <c r="A16" s="444">
        <v>5</v>
      </c>
      <c r="B16" s="448"/>
      <c r="C16" s="449"/>
      <c r="D16" s="449"/>
      <c r="E16" s="449"/>
      <c r="F16" s="449"/>
      <c r="G16" s="449"/>
      <c r="H16" s="449"/>
      <c r="I16" s="449"/>
      <c r="J16" s="450"/>
      <c r="K16" s="450"/>
      <c r="L16" s="448"/>
    </row>
    <row r="17" spans="1:13" ht="13.8" thickBot="1" x14ac:dyDescent="0.3">
      <c r="A17" s="439">
        <v>6</v>
      </c>
      <c r="B17" s="451"/>
      <c r="C17" s="452"/>
      <c r="D17" s="452"/>
      <c r="E17" s="452"/>
      <c r="F17" s="452"/>
      <c r="G17" s="452"/>
      <c r="H17" s="452"/>
      <c r="I17" s="452"/>
      <c r="J17" s="453"/>
      <c r="K17" s="453"/>
      <c r="L17" s="451"/>
    </row>
    <row r="18" spans="1:13" ht="13.8" thickBot="1" x14ac:dyDescent="0.3">
      <c r="A18" s="444">
        <v>7</v>
      </c>
      <c r="B18" s="440" t="s">
        <v>438</v>
      </c>
      <c r="C18" s="441"/>
      <c r="D18" s="441"/>
      <c r="E18" s="441"/>
      <c r="F18" s="441"/>
      <c r="G18" s="454"/>
      <c r="H18" s="454"/>
      <c r="I18" s="454"/>
      <c r="J18" s="455"/>
      <c r="K18" s="455"/>
      <c r="L18" s="443"/>
    </row>
    <row r="19" spans="1:13" ht="26.4" x14ac:dyDescent="0.25">
      <c r="A19" s="439">
        <v>8</v>
      </c>
      <c r="B19" s="406" t="s">
        <v>412</v>
      </c>
      <c r="C19" s="456">
        <v>2018</v>
      </c>
      <c r="D19" s="456">
        <v>2020</v>
      </c>
      <c r="E19" s="457">
        <v>259822948</v>
      </c>
      <c r="F19" s="457">
        <v>3377108</v>
      </c>
      <c r="G19" s="457">
        <f>(E19-F19)/2</f>
        <v>128222920</v>
      </c>
      <c r="H19" s="457">
        <v>128222920</v>
      </c>
      <c r="I19" s="457"/>
      <c r="J19" s="457"/>
      <c r="K19" s="457"/>
      <c r="L19" s="458">
        <f>SUM(F19:K19)</f>
        <v>259822948</v>
      </c>
    </row>
    <row r="20" spans="1:13" ht="26.4" x14ac:dyDescent="0.25">
      <c r="A20" s="444">
        <v>9</v>
      </c>
      <c r="B20" s="406" t="s">
        <v>413</v>
      </c>
      <c r="C20" s="449">
        <v>2018</v>
      </c>
      <c r="D20" s="449">
        <v>2020</v>
      </c>
      <c r="E20" s="412">
        <v>993974770</v>
      </c>
      <c r="F20" s="412">
        <v>2200000</v>
      </c>
      <c r="G20" s="412">
        <f>(E20-F20)/2</f>
        <v>495887385</v>
      </c>
      <c r="H20" s="412">
        <v>495887350</v>
      </c>
      <c r="I20" s="459"/>
      <c r="J20" s="459"/>
      <c r="K20" s="459"/>
      <c r="L20" s="460">
        <f>SUM(F20:K20)</f>
        <v>993974735</v>
      </c>
    </row>
    <row r="21" spans="1:13" ht="24" x14ac:dyDescent="0.25">
      <c r="A21" s="439">
        <v>10</v>
      </c>
      <c r="B21" s="413" t="s">
        <v>167</v>
      </c>
      <c r="C21" s="449">
        <v>2018</v>
      </c>
      <c r="D21" s="449">
        <v>2019</v>
      </c>
      <c r="E21" s="412">
        <v>18925488</v>
      </c>
      <c r="F21" s="412"/>
      <c r="G21" s="412">
        <f>E21</f>
        <v>18925488</v>
      </c>
      <c r="H21" s="412"/>
      <c r="I21" s="459"/>
      <c r="J21" s="459"/>
      <c r="K21" s="459"/>
      <c r="L21" s="460">
        <f t="shared" ref="L21:L23" si="0">SUM(F21:K21)</f>
        <v>18925488</v>
      </c>
    </row>
    <row r="22" spans="1:13" x14ac:dyDescent="0.25">
      <c r="A22" s="444">
        <v>11</v>
      </c>
      <c r="B22" s="461" t="s">
        <v>439</v>
      </c>
      <c r="C22" s="449">
        <v>2018</v>
      </c>
      <c r="D22" s="449">
        <v>2019</v>
      </c>
      <c r="E22" s="412">
        <v>33671602</v>
      </c>
      <c r="F22" s="412"/>
      <c r="G22" s="412">
        <f>E22</f>
        <v>33671602</v>
      </c>
      <c r="H22" s="412"/>
      <c r="I22" s="459"/>
      <c r="J22" s="459"/>
      <c r="K22" s="459"/>
      <c r="L22" s="460">
        <f t="shared" si="0"/>
        <v>33671602</v>
      </c>
    </row>
    <row r="23" spans="1:13" x14ac:dyDescent="0.25">
      <c r="A23" s="439">
        <v>12</v>
      </c>
      <c r="B23" s="462" t="s">
        <v>440</v>
      </c>
      <c r="C23" s="449">
        <v>2018</v>
      </c>
      <c r="D23" s="449">
        <v>2019</v>
      </c>
      <c r="E23" s="412">
        <v>69466000</v>
      </c>
      <c r="F23" s="412">
        <v>1826000</v>
      </c>
      <c r="G23" s="412">
        <f>E23-F23</f>
        <v>67640000</v>
      </c>
      <c r="H23" s="459"/>
      <c r="I23" s="459"/>
      <c r="J23" s="459"/>
      <c r="K23" s="463"/>
      <c r="L23" s="460">
        <f t="shared" si="0"/>
        <v>69466000</v>
      </c>
    </row>
    <row r="24" spans="1:13" x14ac:dyDescent="0.25">
      <c r="A24" s="444">
        <v>13</v>
      </c>
      <c r="B24" s="411" t="s">
        <v>415</v>
      </c>
      <c r="C24" s="449">
        <v>2018</v>
      </c>
      <c r="D24" s="449">
        <v>2020</v>
      </c>
      <c r="E24" s="412">
        <v>45985797</v>
      </c>
      <c r="F24" s="449"/>
      <c r="G24" s="412">
        <f>(E24-F24)/2</f>
        <v>22992898.5</v>
      </c>
      <c r="H24" s="464">
        <v>22992898</v>
      </c>
      <c r="I24" s="464"/>
      <c r="J24" s="464"/>
      <c r="K24" s="465"/>
      <c r="L24" s="460">
        <f>SUM(F24:K24)</f>
        <v>45985796.5</v>
      </c>
    </row>
    <row r="25" spans="1:13" x14ac:dyDescent="0.25">
      <c r="A25" s="439">
        <v>14</v>
      </c>
      <c r="B25" s="477" t="s">
        <v>442</v>
      </c>
      <c r="C25" s="452">
        <v>2019</v>
      </c>
      <c r="D25" s="452">
        <v>2020</v>
      </c>
      <c r="E25" s="473">
        <v>42100000</v>
      </c>
      <c r="F25" s="452"/>
      <c r="G25" s="473"/>
      <c r="H25" s="474">
        <v>42100000</v>
      </c>
      <c r="I25" s="474"/>
      <c r="J25" s="475"/>
      <c r="K25" s="467"/>
      <c r="L25" s="460">
        <f t="shared" ref="L25:L26" si="1">SUM(F25:K25)</f>
        <v>42100000</v>
      </c>
    </row>
    <row r="26" spans="1:13" ht="39.6" x14ac:dyDescent="0.25">
      <c r="A26" s="444">
        <v>15</v>
      </c>
      <c r="B26" s="476" t="s">
        <v>399</v>
      </c>
      <c r="C26" s="452">
        <v>2019</v>
      </c>
      <c r="D26" s="452">
        <v>2019</v>
      </c>
      <c r="E26" s="473"/>
      <c r="F26" s="452"/>
      <c r="G26" s="473">
        <v>10224000</v>
      </c>
      <c r="H26" s="474"/>
      <c r="I26" s="474"/>
      <c r="J26" s="475"/>
      <c r="K26" s="467"/>
      <c r="L26" s="460">
        <f t="shared" si="1"/>
        <v>10224000</v>
      </c>
    </row>
    <row r="27" spans="1:13" ht="13.8" thickBot="1" x14ac:dyDescent="0.3">
      <c r="A27" s="439">
        <v>16</v>
      </c>
      <c r="B27" s="452"/>
      <c r="C27" s="452"/>
      <c r="D27" s="452"/>
      <c r="E27" s="452"/>
      <c r="F27" s="452"/>
      <c r="G27" s="466"/>
      <c r="H27" s="466"/>
      <c r="I27" s="466"/>
      <c r="J27" s="467"/>
      <c r="K27" s="467"/>
      <c r="L27" s="468">
        <f>SUM(F27:K27)</f>
        <v>0</v>
      </c>
    </row>
    <row r="28" spans="1:13" ht="13.8" thickBot="1" x14ac:dyDescent="0.3">
      <c r="A28" s="444">
        <v>17</v>
      </c>
      <c r="B28" s="469" t="s">
        <v>441</v>
      </c>
      <c r="C28" s="470"/>
      <c r="D28" s="470"/>
      <c r="E28" s="471">
        <f>SUM(E19:E27)</f>
        <v>1463946605</v>
      </c>
      <c r="F28" s="471">
        <f t="shared" ref="F28:L28" si="2">SUM(F19:F27)</f>
        <v>7403108</v>
      </c>
      <c r="G28" s="471">
        <f t="shared" si="2"/>
        <v>777564293.5</v>
      </c>
      <c r="H28" s="471">
        <f t="shared" si="2"/>
        <v>689203168</v>
      </c>
      <c r="I28" s="471">
        <f t="shared" si="2"/>
        <v>0</v>
      </c>
      <c r="J28" s="471">
        <f t="shared" si="2"/>
        <v>0</v>
      </c>
      <c r="K28" s="471">
        <f t="shared" si="2"/>
        <v>0</v>
      </c>
      <c r="L28" s="471">
        <f t="shared" si="2"/>
        <v>1474170569.5</v>
      </c>
      <c r="M28" s="472"/>
    </row>
    <row r="31" spans="1:13" x14ac:dyDescent="0.25">
      <c r="B31" s="472"/>
      <c r="H31" s="472"/>
      <c r="I31" s="472"/>
      <c r="J31" s="472"/>
      <c r="K31" s="472"/>
    </row>
    <row r="32" spans="1:13" x14ac:dyDescent="0.25">
      <c r="B32" s="472"/>
      <c r="H32" s="472"/>
      <c r="I32" s="472"/>
      <c r="J32" s="472"/>
      <c r="K32" s="472"/>
    </row>
    <row r="33" spans="2:11" x14ac:dyDescent="0.25">
      <c r="B33" s="472"/>
      <c r="H33" s="472"/>
      <c r="I33" s="472"/>
      <c r="J33" s="472"/>
      <c r="K33" s="472"/>
    </row>
    <row r="36" spans="2:11" x14ac:dyDescent="0.25">
      <c r="B36" s="472"/>
      <c r="I36" s="472"/>
      <c r="J36" s="472"/>
      <c r="K36" s="472"/>
    </row>
    <row r="37" spans="2:11" x14ac:dyDescent="0.25">
      <c r="B37" s="472"/>
      <c r="I37" s="472"/>
      <c r="J37" s="472"/>
      <c r="K37" s="472"/>
    </row>
    <row r="38" spans="2:11" x14ac:dyDescent="0.25">
      <c r="B38" s="472"/>
      <c r="I38" s="472"/>
      <c r="J38" s="472"/>
      <c r="K38" s="472"/>
    </row>
    <row r="41" spans="2:11" x14ac:dyDescent="0.25">
      <c r="B41" s="472"/>
    </row>
    <row r="42" spans="2:11" x14ac:dyDescent="0.25">
      <c r="B42" s="472"/>
    </row>
    <row r="43" spans="2:11" x14ac:dyDescent="0.25">
      <c r="B43" s="472"/>
    </row>
  </sheetData>
  <mergeCells count="3">
    <mergeCell ref="A5:L5"/>
    <mergeCell ref="A6:L6"/>
    <mergeCell ref="G9:L9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5E64-5251-4095-AA60-B87D34E3DEA1}">
  <dimension ref="A1:H122"/>
  <sheetViews>
    <sheetView workbookViewId="0">
      <pane ySplit="6" topLeftCell="A50" activePane="bottomLeft" state="frozen"/>
      <selection pane="bottomLeft" activeCell="F1" sqref="F1"/>
    </sheetView>
  </sheetViews>
  <sheetFormatPr defaultRowHeight="13.2" x14ac:dyDescent="0.25"/>
  <cols>
    <col min="1" max="1" width="5.6640625" style="57" customWidth="1"/>
    <col min="2" max="2" width="50" style="57" customWidth="1"/>
    <col min="3" max="3" width="14.6640625" style="57" customWidth="1"/>
    <col min="4" max="8" width="12.6640625" style="57" customWidth="1"/>
    <col min="9" max="255" width="8.88671875" style="57"/>
    <col min="256" max="256" width="5.6640625" style="57" customWidth="1"/>
    <col min="257" max="257" width="50" style="57" customWidth="1"/>
    <col min="258" max="258" width="28.88671875" style="57" customWidth="1"/>
    <col min="259" max="511" width="8.88671875" style="57"/>
    <col min="512" max="512" width="5.6640625" style="57" customWidth="1"/>
    <col min="513" max="513" width="50" style="57" customWidth="1"/>
    <col min="514" max="514" width="28.88671875" style="57" customWidth="1"/>
    <col min="515" max="767" width="8.88671875" style="57"/>
    <col min="768" max="768" width="5.6640625" style="57" customWidth="1"/>
    <col min="769" max="769" width="50" style="57" customWidth="1"/>
    <col min="770" max="770" width="28.88671875" style="57" customWidth="1"/>
    <col min="771" max="1023" width="8.88671875" style="57"/>
    <col min="1024" max="1024" width="5.6640625" style="57" customWidth="1"/>
    <col min="1025" max="1025" width="50" style="57" customWidth="1"/>
    <col min="1026" max="1026" width="28.88671875" style="57" customWidth="1"/>
    <col min="1027" max="1279" width="8.88671875" style="57"/>
    <col min="1280" max="1280" width="5.6640625" style="57" customWidth="1"/>
    <col min="1281" max="1281" width="50" style="57" customWidth="1"/>
    <col min="1282" max="1282" width="28.88671875" style="57" customWidth="1"/>
    <col min="1283" max="1535" width="8.88671875" style="57"/>
    <col min="1536" max="1536" width="5.6640625" style="57" customWidth="1"/>
    <col min="1537" max="1537" width="50" style="57" customWidth="1"/>
    <col min="1538" max="1538" width="28.88671875" style="57" customWidth="1"/>
    <col min="1539" max="1791" width="8.88671875" style="57"/>
    <col min="1792" max="1792" width="5.6640625" style="57" customWidth="1"/>
    <col min="1793" max="1793" width="50" style="57" customWidth="1"/>
    <col min="1794" max="1794" width="28.88671875" style="57" customWidth="1"/>
    <col min="1795" max="2047" width="8.88671875" style="57"/>
    <col min="2048" max="2048" width="5.6640625" style="57" customWidth="1"/>
    <col min="2049" max="2049" width="50" style="57" customWidth="1"/>
    <col min="2050" max="2050" width="28.88671875" style="57" customWidth="1"/>
    <col min="2051" max="2303" width="8.88671875" style="57"/>
    <col min="2304" max="2304" width="5.6640625" style="57" customWidth="1"/>
    <col min="2305" max="2305" width="50" style="57" customWidth="1"/>
    <col min="2306" max="2306" width="28.88671875" style="57" customWidth="1"/>
    <col min="2307" max="2559" width="8.88671875" style="57"/>
    <col min="2560" max="2560" width="5.6640625" style="57" customWidth="1"/>
    <col min="2561" max="2561" width="50" style="57" customWidth="1"/>
    <col min="2562" max="2562" width="28.88671875" style="57" customWidth="1"/>
    <col min="2563" max="2815" width="8.88671875" style="57"/>
    <col min="2816" max="2816" width="5.6640625" style="57" customWidth="1"/>
    <col min="2817" max="2817" width="50" style="57" customWidth="1"/>
    <col min="2818" max="2818" width="28.88671875" style="57" customWidth="1"/>
    <col min="2819" max="3071" width="8.88671875" style="57"/>
    <col min="3072" max="3072" width="5.6640625" style="57" customWidth="1"/>
    <col min="3073" max="3073" width="50" style="57" customWidth="1"/>
    <col min="3074" max="3074" width="28.88671875" style="57" customWidth="1"/>
    <col min="3075" max="3327" width="8.88671875" style="57"/>
    <col min="3328" max="3328" width="5.6640625" style="57" customWidth="1"/>
    <col min="3329" max="3329" width="50" style="57" customWidth="1"/>
    <col min="3330" max="3330" width="28.88671875" style="57" customWidth="1"/>
    <col min="3331" max="3583" width="8.88671875" style="57"/>
    <col min="3584" max="3584" width="5.6640625" style="57" customWidth="1"/>
    <col min="3585" max="3585" width="50" style="57" customWidth="1"/>
    <col min="3586" max="3586" width="28.88671875" style="57" customWidth="1"/>
    <col min="3587" max="3839" width="8.88671875" style="57"/>
    <col min="3840" max="3840" width="5.6640625" style="57" customWidth="1"/>
    <col min="3841" max="3841" width="50" style="57" customWidth="1"/>
    <col min="3842" max="3842" width="28.88671875" style="57" customWidth="1"/>
    <col min="3843" max="4095" width="8.88671875" style="57"/>
    <col min="4096" max="4096" width="5.6640625" style="57" customWidth="1"/>
    <col min="4097" max="4097" width="50" style="57" customWidth="1"/>
    <col min="4098" max="4098" width="28.88671875" style="57" customWidth="1"/>
    <col min="4099" max="4351" width="8.88671875" style="57"/>
    <col min="4352" max="4352" width="5.6640625" style="57" customWidth="1"/>
    <col min="4353" max="4353" width="50" style="57" customWidth="1"/>
    <col min="4354" max="4354" width="28.88671875" style="57" customWidth="1"/>
    <col min="4355" max="4607" width="8.88671875" style="57"/>
    <col min="4608" max="4608" width="5.6640625" style="57" customWidth="1"/>
    <col min="4609" max="4609" width="50" style="57" customWidth="1"/>
    <col min="4610" max="4610" width="28.88671875" style="57" customWidth="1"/>
    <col min="4611" max="4863" width="8.88671875" style="57"/>
    <col min="4864" max="4864" width="5.6640625" style="57" customWidth="1"/>
    <col min="4865" max="4865" width="50" style="57" customWidth="1"/>
    <col min="4866" max="4866" width="28.88671875" style="57" customWidth="1"/>
    <col min="4867" max="5119" width="8.88671875" style="57"/>
    <col min="5120" max="5120" width="5.6640625" style="57" customWidth="1"/>
    <col min="5121" max="5121" width="50" style="57" customWidth="1"/>
    <col min="5122" max="5122" width="28.88671875" style="57" customWidth="1"/>
    <col min="5123" max="5375" width="8.88671875" style="57"/>
    <col min="5376" max="5376" width="5.6640625" style="57" customWidth="1"/>
    <col min="5377" max="5377" width="50" style="57" customWidth="1"/>
    <col min="5378" max="5378" width="28.88671875" style="57" customWidth="1"/>
    <col min="5379" max="5631" width="8.88671875" style="57"/>
    <col min="5632" max="5632" width="5.6640625" style="57" customWidth="1"/>
    <col min="5633" max="5633" width="50" style="57" customWidth="1"/>
    <col min="5634" max="5634" width="28.88671875" style="57" customWidth="1"/>
    <col min="5635" max="5887" width="8.88671875" style="57"/>
    <col min="5888" max="5888" width="5.6640625" style="57" customWidth="1"/>
    <col min="5889" max="5889" width="50" style="57" customWidth="1"/>
    <col min="5890" max="5890" width="28.88671875" style="57" customWidth="1"/>
    <col min="5891" max="6143" width="8.88671875" style="57"/>
    <col min="6144" max="6144" width="5.6640625" style="57" customWidth="1"/>
    <col min="6145" max="6145" width="50" style="57" customWidth="1"/>
    <col min="6146" max="6146" width="28.88671875" style="57" customWidth="1"/>
    <col min="6147" max="6399" width="8.88671875" style="57"/>
    <col min="6400" max="6400" width="5.6640625" style="57" customWidth="1"/>
    <col min="6401" max="6401" width="50" style="57" customWidth="1"/>
    <col min="6402" max="6402" width="28.88671875" style="57" customWidth="1"/>
    <col min="6403" max="6655" width="8.88671875" style="57"/>
    <col min="6656" max="6656" width="5.6640625" style="57" customWidth="1"/>
    <col min="6657" max="6657" width="50" style="57" customWidth="1"/>
    <col min="6658" max="6658" width="28.88671875" style="57" customWidth="1"/>
    <col min="6659" max="6911" width="8.88671875" style="57"/>
    <col min="6912" max="6912" width="5.6640625" style="57" customWidth="1"/>
    <col min="6913" max="6913" width="50" style="57" customWidth="1"/>
    <col min="6914" max="6914" width="28.88671875" style="57" customWidth="1"/>
    <col min="6915" max="7167" width="8.88671875" style="57"/>
    <col min="7168" max="7168" width="5.6640625" style="57" customWidth="1"/>
    <col min="7169" max="7169" width="50" style="57" customWidth="1"/>
    <col min="7170" max="7170" width="28.88671875" style="57" customWidth="1"/>
    <col min="7171" max="7423" width="8.88671875" style="57"/>
    <col min="7424" max="7424" width="5.6640625" style="57" customWidth="1"/>
    <col min="7425" max="7425" width="50" style="57" customWidth="1"/>
    <col min="7426" max="7426" width="28.88671875" style="57" customWidth="1"/>
    <col min="7427" max="7679" width="8.88671875" style="57"/>
    <col min="7680" max="7680" width="5.6640625" style="57" customWidth="1"/>
    <col min="7681" max="7681" width="50" style="57" customWidth="1"/>
    <col min="7682" max="7682" width="28.88671875" style="57" customWidth="1"/>
    <col min="7683" max="7935" width="8.88671875" style="57"/>
    <col min="7936" max="7936" width="5.6640625" style="57" customWidth="1"/>
    <col min="7937" max="7937" width="50" style="57" customWidth="1"/>
    <col min="7938" max="7938" width="28.88671875" style="57" customWidth="1"/>
    <col min="7939" max="8191" width="8.88671875" style="57"/>
    <col min="8192" max="8192" width="5.6640625" style="57" customWidth="1"/>
    <col min="8193" max="8193" width="50" style="57" customWidth="1"/>
    <col min="8194" max="8194" width="28.88671875" style="57" customWidth="1"/>
    <col min="8195" max="8447" width="8.88671875" style="57"/>
    <col min="8448" max="8448" width="5.6640625" style="57" customWidth="1"/>
    <col min="8449" max="8449" width="50" style="57" customWidth="1"/>
    <col min="8450" max="8450" width="28.88671875" style="57" customWidth="1"/>
    <col min="8451" max="8703" width="8.88671875" style="57"/>
    <col min="8704" max="8704" width="5.6640625" style="57" customWidth="1"/>
    <col min="8705" max="8705" width="50" style="57" customWidth="1"/>
    <col min="8706" max="8706" width="28.88671875" style="57" customWidth="1"/>
    <col min="8707" max="8959" width="8.88671875" style="57"/>
    <col min="8960" max="8960" width="5.6640625" style="57" customWidth="1"/>
    <col min="8961" max="8961" width="50" style="57" customWidth="1"/>
    <col min="8962" max="8962" width="28.88671875" style="57" customWidth="1"/>
    <col min="8963" max="9215" width="8.88671875" style="57"/>
    <col min="9216" max="9216" width="5.6640625" style="57" customWidth="1"/>
    <col min="9217" max="9217" width="50" style="57" customWidth="1"/>
    <col min="9218" max="9218" width="28.88671875" style="57" customWidth="1"/>
    <col min="9219" max="9471" width="8.88671875" style="57"/>
    <col min="9472" max="9472" width="5.6640625" style="57" customWidth="1"/>
    <col min="9473" max="9473" width="50" style="57" customWidth="1"/>
    <col min="9474" max="9474" width="28.88671875" style="57" customWidth="1"/>
    <col min="9475" max="9727" width="8.88671875" style="57"/>
    <col min="9728" max="9728" width="5.6640625" style="57" customWidth="1"/>
    <col min="9729" max="9729" width="50" style="57" customWidth="1"/>
    <col min="9730" max="9730" width="28.88671875" style="57" customWidth="1"/>
    <col min="9731" max="9983" width="8.88671875" style="57"/>
    <col min="9984" max="9984" width="5.6640625" style="57" customWidth="1"/>
    <col min="9985" max="9985" width="50" style="57" customWidth="1"/>
    <col min="9986" max="9986" width="28.88671875" style="57" customWidth="1"/>
    <col min="9987" max="10239" width="8.88671875" style="57"/>
    <col min="10240" max="10240" width="5.6640625" style="57" customWidth="1"/>
    <col min="10241" max="10241" width="50" style="57" customWidth="1"/>
    <col min="10242" max="10242" width="28.88671875" style="57" customWidth="1"/>
    <col min="10243" max="10495" width="8.88671875" style="57"/>
    <col min="10496" max="10496" width="5.6640625" style="57" customWidth="1"/>
    <col min="10497" max="10497" width="50" style="57" customWidth="1"/>
    <col min="10498" max="10498" width="28.88671875" style="57" customWidth="1"/>
    <col min="10499" max="10751" width="8.88671875" style="57"/>
    <col min="10752" max="10752" width="5.6640625" style="57" customWidth="1"/>
    <col min="10753" max="10753" width="50" style="57" customWidth="1"/>
    <col min="10754" max="10754" width="28.88671875" style="57" customWidth="1"/>
    <col min="10755" max="11007" width="8.88671875" style="57"/>
    <col min="11008" max="11008" width="5.6640625" style="57" customWidth="1"/>
    <col min="11009" max="11009" width="50" style="57" customWidth="1"/>
    <col min="11010" max="11010" width="28.88671875" style="57" customWidth="1"/>
    <col min="11011" max="11263" width="8.88671875" style="57"/>
    <col min="11264" max="11264" width="5.6640625" style="57" customWidth="1"/>
    <col min="11265" max="11265" width="50" style="57" customWidth="1"/>
    <col min="11266" max="11266" width="28.88671875" style="57" customWidth="1"/>
    <col min="11267" max="11519" width="8.88671875" style="57"/>
    <col min="11520" max="11520" width="5.6640625" style="57" customWidth="1"/>
    <col min="11521" max="11521" width="50" style="57" customWidth="1"/>
    <col min="11522" max="11522" width="28.88671875" style="57" customWidth="1"/>
    <col min="11523" max="11775" width="8.88671875" style="57"/>
    <col min="11776" max="11776" width="5.6640625" style="57" customWidth="1"/>
    <col min="11777" max="11777" width="50" style="57" customWidth="1"/>
    <col min="11778" max="11778" width="28.88671875" style="57" customWidth="1"/>
    <col min="11779" max="12031" width="8.88671875" style="57"/>
    <col min="12032" max="12032" width="5.6640625" style="57" customWidth="1"/>
    <col min="12033" max="12033" width="50" style="57" customWidth="1"/>
    <col min="12034" max="12034" width="28.88671875" style="57" customWidth="1"/>
    <col min="12035" max="12287" width="8.88671875" style="57"/>
    <col min="12288" max="12288" width="5.6640625" style="57" customWidth="1"/>
    <col min="12289" max="12289" width="50" style="57" customWidth="1"/>
    <col min="12290" max="12290" width="28.88671875" style="57" customWidth="1"/>
    <col min="12291" max="12543" width="8.88671875" style="57"/>
    <col min="12544" max="12544" width="5.6640625" style="57" customWidth="1"/>
    <col min="12545" max="12545" width="50" style="57" customWidth="1"/>
    <col min="12546" max="12546" width="28.88671875" style="57" customWidth="1"/>
    <col min="12547" max="12799" width="8.88671875" style="57"/>
    <col min="12800" max="12800" width="5.6640625" style="57" customWidth="1"/>
    <col min="12801" max="12801" width="50" style="57" customWidth="1"/>
    <col min="12802" max="12802" width="28.88671875" style="57" customWidth="1"/>
    <col min="12803" max="13055" width="8.88671875" style="57"/>
    <col min="13056" max="13056" width="5.6640625" style="57" customWidth="1"/>
    <col min="13057" max="13057" width="50" style="57" customWidth="1"/>
    <col min="13058" max="13058" width="28.88671875" style="57" customWidth="1"/>
    <col min="13059" max="13311" width="8.88671875" style="57"/>
    <col min="13312" max="13312" width="5.6640625" style="57" customWidth="1"/>
    <col min="13313" max="13313" width="50" style="57" customWidth="1"/>
    <col min="13314" max="13314" width="28.88671875" style="57" customWidth="1"/>
    <col min="13315" max="13567" width="8.88671875" style="57"/>
    <col min="13568" max="13568" width="5.6640625" style="57" customWidth="1"/>
    <col min="13569" max="13569" width="50" style="57" customWidth="1"/>
    <col min="13570" max="13570" width="28.88671875" style="57" customWidth="1"/>
    <col min="13571" max="13823" width="8.88671875" style="57"/>
    <col min="13824" max="13824" width="5.6640625" style="57" customWidth="1"/>
    <col min="13825" max="13825" width="50" style="57" customWidth="1"/>
    <col min="13826" max="13826" width="28.88671875" style="57" customWidth="1"/>
    <col min="13827" max="14079" width="8.88671875" style="57"/>
    <col min="14080" max="14080" width="5.6640625" style="57" customWidth="1"/>
    <col min="14081" max="14081" width="50" style="57" customWidth="1"/>
    <col min="14082" max="14082" width="28.88671875" style="57" customWidth="1"/>
    <col min="14083" max="14335" width="8.88671875" style="57"/>
    <col min="14336" max="14336" width="5.6640625" style="57" customWidth="1"/>
    <col min="14337" max="14337" width="50" style="57" customWidth="1"/>
    <col min="14338" max="14338" width="28.88671875" style="57" customWidth="1"/>
    <col min="14339" max="14591" width="8.88671875" style="57"/>
    <col min="14592" max="14592" width="5.6640625" style="57" customWidth="1"/>
    <col min="14593" max="14593" width="50" style="57" customWidth="1"/>
    <col min="14594" max="14594" width="28.88671875" style="57" customWidth="1"/>
    <col min="14595" max="14847" width="8.88671875" style="57"/>
    <col min="14848" max="14848" width="5.6640625" style="57" customWidth="1"/>
    <col min="14849" max="14849" width="50" style="57" customWidth="1"/>
    <col min="14850" max="14850" width="28.88671875" style="57" customWidth="1"/>
    <col min="14851" max="15103" width="8.88671875" style="57"/>
    <col min="15104" max="15104" width="5.6640625" style="57" customWidth="1"/>
    <col min="15105" max="15105" width="50" style="57" customWidth="1"/>
    <col min="15106" max="15106" width="28.88671875" style="57" customWidth="1"/>
    <col min="15107" max="15359" width="8.88671875" style="57"/>
    <col min="15360" max="15360" width="5.6640625" style="57" customWidth="1"/>
    <col min="15361" max="15361" width="50" style="57" customWidth="1"/>
    <col min="15362" max="15362" width="28.88671875" style="57" customWidth="1"/>
    <col min="15363" max="15615" width="8.88671875" style="57"/>
    <col min="15616" max="15616" width="5.6640625" style="57" customWidth="1"/>
    <col min="15617" max="15617" width="50" style="57" customWidth="1"/>
    <col min="15618" max="15618" width="28.88671875" style="57" customWidth="1"/>
    <col min="15619" max="15871" width="8.88671875" style="57"/>
    <col min="15872" max="15872" width="5.6640625" style="57" customWidth="1"/>
    <col min="15873" max="15873" width="50" style="57" customWidth="1"/>
    <col min="15874" max="15874" width="28.88671875" style="57" customWidth="1"/>
    <col min="15875" max="16127" width="8.88671875" style="57"/>
    <col min="16128" max="16128" width="5.6640625" style="57" customWidth="1"/>
    <col min="16129" max="16129" width="50" style="57" customWidth="1"/>
    <col min="16130" max="16130" width="28.88671875" style="57" customWidth="1"/>
    <col min="16131" max="16384" width="8.88671875" style="57"/>
  </cols>
  <sheetData>
    <row r="1" spans="1:8" x14ac:dyDescent="0.25">
      <c r="B1" s="29" t="s">
        <v>101</v>
      </c>
      <c r="F1" s="167" t="s">
        <v>470</v>
      </c>
    </row>
    <row r="2" spans="1:8" x14ac:dyDescent="0.25">
      <c r="B2" s="58" t="s">
        <v>175</v>
      </c>
      <c r="C2" s="30"/>
      <c r="F2" s="167" t="s">
        <v>454</v>
      </c>
    </row>
    <row r="3" spans="1:8" x14ac:dyDescent="0.25">
      <c r="C3" s="12"/>
      <c r="F3" s="57" t="s">
        <v>75</v>
      </c>
    </row>
    <row r="4" spans="1:8" x14ac:dyDescent="0.25">
      <c r="B4" s="31" t="s">
        <v>152</v>
      </c>
      <c r="C4" s="72" t="s">
        <v>102</v>
      </c>
    </row>
    <row r="5" spans="1:8" ht="39.6" x14ac:dyDescent="0.25">
      <c r="A5" s="1" t="s">
        <v>1</v>
      </c>
      <c r="B5" s="2" t="s">
        <v>2</v>
      </c>
      <c r="C5" s="3" t="s">
        <v>103</v>
      </c>
      <c r="D5" s="3" t="s">
        <v>39</v>
      </c>
      <c r="E5" s="3" t="s">
        <v>104</v>
      </c>
      <c r="F5" s="3" t="s">
        <v>40</v>
      </c>
      <c r="G5" s="3" t="s">
        <v>99</v>
      </c>
      <c r="H5" s="3" t="s">
        <v>41</v>
      </c>
    </row>
    <row r="6" spans="1:8" ht="26.4" x14ac:dyDescent="0.25">
      <c r="A6" s="4">
        <v>1</v>
      </c>
      <c r="B6" s="32" t="s">
        <v>42</v>
      </c>
      <c r="C6" s="33">
        <f>'2'!C6-'13'!C6-'14'!C6</f>
        <v>124859801</v>
      </c>
      <c r="D6" s="33">
        <f>'2'!D6-'13'!D6-'14'!D6</f>
        <v>124859801</v>
      </c>
      <c r="E6" s="33">
        <f>'2'!E6-'13'!E6-'14'!E6</f>
        <v>0</v>
      </c>
      <c r="F6" s="33">
        <f>'2'!F6-'13'!F6-'14'!F6</f>
        <v>0</v>
      </c>
      <c r="G6" s="33">
        <f>'2'!G6-'13'!G6-'14'!G6</f>
        <v>0</v>
      </c>
      <c r="H6" s="33">
        <f>'2'!H6-'13'!H6-'14'!H6</f>
        <v>0</v>
      </c>
    </row>
    <row r="7" spans="1:8" ht="26.4" x14ac:dyDescent="0.25">
      <c r="A7" s="4">
        <v>2</v>
      </c>
      <c r="B7" s="32" t="s">
        <v>105</v>
      </c>
      <c r="C7" s="33">
        <f>'2'!C7-'13'!C7-'14'!C7</f>
        <v>149070733</v>
      </c>
      <c r="D7" s="33">
        <f>'2'!D7-'13'!D7-'14'!D7</f>
        <v>149070733</v>
      </c>
      <c r="E7" s="33">
        <f>'2'!E7-'13'!E7-'14'!E7</f>
        <v>0</v>
      </c>
      <c r="F7" s="33">
        <f>'2'!F7-'13'!F7-'14'!F7</f>
        <v>0</v>
      </c>
      <c r="G7" s="33">
        <f>'2'!G7-'13'!G7-'14'!G7</f>
        <v>0</v>
      </c>
      <c r="H7" s="33">
        <f>'2'!H7-'13'!H7-'14'!H7</f>
        <v>0</v>
      </c>
    </row>
    <row r="8" spans="1:8" ht="26.4" x14ac:dyDescent="0.25">
      <c r="A8" s="4">
        <v>3</v>
      </c>
      <c r="B8" s="32" t="s">
        <v>106</v>
      </c>
      <c r="C8" s="33">
        <f>'2'!C8-'13'!C8-'14'!C8</f>
        <v>116860163</v>
      </c>
      <c r="D8" s="33">
        <f>'2'!D8-'13'!D8-'14'!D8</f>
        <v>116860163</v>
      </c>
      <c r="E8" s="33">
        <f>'2'!E8-'13'!E8-'14'!E8</f>
        <v>0</v>
      </c>
      <c r="F8" s="33">
        <f>'2'!F8-'13'!F8-'14'!F8</f>
        <v>0</v>
      </c>
      <c r="G8" s="33">
        <f>'2'!G8-'13'!G8-'14'!G8</f>
        <v>0</v>
      </c>
      <c r="H8" s="33">
        <f>'2'!H8-'13'!H8-'14'!H8</f>
        <v>0</v>
      </c>
    </row>
    <row r="9" spans="1:8" ht="26.4" x14ac:dyDescent="0.25">
      <c r="A9" s="4">
        <v>4</v>
      </c>
      <c r="B9" s="32" t="s">
        <v>107</v>
      </c>
      <c r="C9" s="33">
        <f>'2'!C9-'13'!C9-'14'!C9</f>
        <v>8353056</v>
      </c>
      <c r="D9" s="33">
        <f>'2'!D9-'13'!D9-'14'!D9</f>
        <v>8353056</v>
      </c>
      <c r="E9" s="33">
        <f>'2'!E9-'13'!E9-'14'!E9</f>
        <v>0</v>
      </c>
      <c r="F9" s="33">
        <f>'2'!F9-'13'!F9-'14'!F9</f>
        <v>0</v>
      </c>
      <c r="G9" s="33">
        <f>'2'!G9-'13'!G9-'14'!G9</f>
        <v>0</v>
      </c>
      <c r="H9" s="33">
        <f>'2'!H9-'13'!H9-'14'!H9</f>
        <v>0</v>
      </c>
    </row>
    <row r="10" spans="1:8" ht="26.4" x14ac:dyDescent="0.25">
      <c r="A10" s="4">
        <v>5</v>
      </c>
      <c r="B10" s="32" t="s">
        <v>108</v>
      </c>
      <c r="C10" s="33">
        <f>'2'!C10-'13'!C10-'14'!C10</f>
        <v>12636900</v>
      </c>
      <c r="D10" s="33">
        <f>'2'!D10-'13'!D10-'14'!D10</f>
        <v>12636900</v>
      </c>
      <c r="E10" s="33">
        <f>'2'!E10-'13'!E10-'14'!E10</f>
        <v>0</v>
      </c>
      <c r="F10" s="33">
        <f>'2'!F10-'13'!F10-'14'!F10</f>
        <v>0</v>
      </c>
      <c r="G10" s="33">
        <f>'2'!G10-'13'!G10-'14'!G10</f>
        <v>0</v>
      </c>
      <c r="H10" s="33">
        <f>'2'!H10-'13'!H10-'14'!H10</f>
        <v>0</v>
      </c>
    </row>
    <row r="11" spans="1:8" x14ac:dyDescent="0.25">
      <c r="A11" s="4">
        <v>6</v>
      </c>
      <c r="B11" s="32" t="s">
        <v>94</v>
      </c>
      <c r="C11" s="33">
        <f>'2'!C11-'13'!C11-'14'!C11</f>
        <v>0</v>
      </c>
      <c r="D11" s="33">
        <f>'2'!D11-'13'!D11-'14'!D11</f>
        <v>0</v>
      </c>
      <c r="E11" s="33">
        <f>'2'!E11-'13'!E11-'14'!E11</f>
        <v>0</v>
      </c>
      <c r="F11" s="33">
        <f>'2'!F11-'13'!F11-'14'!F11</f>
        <v>0</v>
      </c>
      <c r="G11" s="33">
        <f>'2'!G11-'13'!G11-'14'!G11</f>
        <v>0</v>
      </c>
      <c r="H11" s="33">
        <f>'2'!H11-'13'!H11-'14'!H11</f>
        <v>0</v>
      </c>
    </row>
    <row r="12" spans="1:8" x14ac:dyDescent="0.25">
      <c r="A12" s="4">
        <v>7</v>
      </c>
      <c r="B12" s="32" t="s">
        <v>43</v>
      </c>
      <c r="C12" s="33">
        <f>'2'!C12-'13'!C12-'14'!C12</f>
        <v>411780653</v>
      </c>
      <c r="D12" s="33">
        <f>'2'!D12-'13'!D12-'14'!D12</f>
        <v>411780653</v>
      </c>
      <c r="E12" s="33">
        <f>'2'!E12-'13'!E12-'14'!E12</f>
        <v>0</v>
      </c>
      <c r="F12" s="33">
        <f>'2'!F12-'13'!F12-'14'!F12</f>
        <v>0</v>
      </c>
      <c r="G12" s="33">
        <f>'2'!G12-'13'!G12-'14'!G12</f>
        <v>0</v>
      </c>
      <c r="H12" s="33">
        <f>'2'!H12-'13'!H12-'14'!H12</f>
        <v>0</v>
      </c>
    </row>
    <row r="13" spans="1:8" s="36" customFormat="1" x14ac:dyDescent="0.25">
      <c r="A13" s="4">
        <v>8</v>
      </c>
      <c r="B13" s="34" t="s">
        <v>109</v>
      </c>
      <c r="C13" s="33">
        <f>'2'!C13-'13'!C13-'14'!C13</f>
        <v>0</v>
      </c>
      <c r="D13" s="33">
        <f>'2'!D13-'13'!D13-'14'!D13</f>
        <v>0</v>
      </c>
      <c r="E13" s="33">
        <f>'2'!E13-'13'!E13-'14'!E13</f>
        <v>0</v>
      </c>
      <c r="F13" s="33">
        <f>'2'!F13-'13'!F13-'14'!F13</f>
        <v>0</v>
      </c>
      <c r="G13" s="33">
        <f>'2'!G13-'13'!G13-'14'!G13</f>
        <v>0</v>
      </c>
      <c r="H13" s="33">
        <f>'2'!H13-'13'!H13-'14'!H13</f>
        <v>0</v>
      </c>
    </row>
    <row r="14" spans="1:8" ht="26.4" x14ac:dyDescent="0.25">
      <c r="A14" s="4">
        <v>9</v>
      </c>
      <c r="B14" s="32" t="s">
        <v>44</v>
      </c>
      <c r="C14" s="33">
        <f>'2'!C14-'13'!C14-'14'!C14</f>
        <v>296667348</v>
      </c>
      <c r="D14" s="33">
        <f>'2'!D14-'13'!D14-'14'!D14</f>
        <v>250441491</v>
      </c>
      <c r="E14" s="33">
        <f>'2'!E14-'13'!E14-'14'!E14</f>
        <v>1967691</v>
      </c>
      <c r="F14" s="33">
        <f>'2'!F14-'13'!F14-'14'!F14</f>
        <v>43932388</v>
      </c>
      <c r="G14" s="33">
        <f>'2'!G14-'13'!G14-'14'!G14</f>
        <v>325778</v>
      </c>
      <c r="H14" s="33">
        <f>'2'!H14-'13'!H14-'14'!H14</f>
        <v>0</v>
      </c>
    </row>
    <row r="15" spans="1:8" x14ac:dyDescent="0.25">
      <c r="A15" s="4">
        <v>10</v>
      </c>
      <c r="B15" s="32" t="s">
        <v>110</v>
      </c>
      <c r="C15" s="33">
        <f>'2'!C15-'13'!C15-'14'!C15</f>
        <v>8235113</v>
      </c>
      <c r="D15" s="33">
        <f>'2'!D15-'13'!D15-'14'!D15</f>
        <v>6267422</v>
      </c>
      <c r="E15" s="33">
        <f>'2'!E15-'13'!E15-'14'!E15</f>
        <v>1967691</v>
      </c>
      <c r="F15" s="33">
        <f>'2'!F15-'13'!F15-'14'!F15</f>
        <v>0</v>
      </c>
      <c r="G15" s="33">
        <f>'2'!G15-'13'!G15-'14'!G15</f>
        <v>0</v>
      </c>
      <c r="H15" s="33">
        <f>'2'!H15-'13'!H15-'14'!H15</f>
        <v>0</v>
      </c>
    </row>
    <row r="16" spans="1:8" x14ac:dyDescent="0.25">
      <c r="A16" s="4">
        <v>11</v>
      </c>
      <c r="B16" s="32" t="s">
        <v>111</v>
      </c>
      <c r="C16" s="33">
        <f>'2'!C16-'13'!C16-'14'!C16</f>
        <v>215309993</v>
      </c>
      <c r="D16" s="33">
        <f>'2'!D16-'13'!D16-'14'!D16</f>
        <v>214984215</v>
      </c>
      <c r="E16" s="33">
        <f>'2'!E16-'13'!E16-'14'!E16</f>
        <v>0</v>
      </c>
      <c r="F16" s="33">
        <f>'2'!F16-'13'!F16-'14'!F16</f>
        <v>0</v>
      </c>
      <c r="G16" s="33">
        <f>'2'!G16-'13'!G16-'14'!G16</f>
        <v>325778</v>
      </c>
      <c r="H16" s="33">
        <f>'2'!H16-'13'!H16-'14'!H16</f>
        <v>0</v>
      </c>
    </row>
    <row r="17" spans="1:8" x14ac:dyDescent="0.25">
      <c r="A17" s="4">
        <v>12</v>
      </c>
      <c r="B17" s="32" t="s">
        <v>112</v>
      </c>
      <c r="C17" s="33">
        <f>'2'!C17-'13'!C17-'14'!C17</f>
        <v>29024800</v>
      </c>
      <c r="D17" s="33">
        <f>'2'!D17-'13'!D17-'14'!D17</f>
        <v>29024800</v>
      </c>
      <c r="E17" s="33">
        <f>'2'!E17-'13'!E17-'14'!E17</f>
        <v>0</v>
      </c>
      <c r="F17" s="33">
        <f>'2'!F17-'13'!F17-'14'!F17</f>
        <v>0</v>
      </c>
      <c r="G17" s="33">
        <f>'2'!G17-'13'!G17-'14'!G17</f>
        <v>0</v>
      </c>
      <c r="H17" s="33">
        <f>'2'!H17-'13'!H17-'14'!H17</f>
        <v>0</v>
      </c>
    </row>
    <row r="18" spans="1:8" x14ac:dyDescent="0.25">
      <c r="A18" s="4">
        <v>13</v>
      </c>
      <c r="B18" s="32" t="s">
        <v>113</v>
      </c>
      <c r="C18" s="33">
        <f>'2'!C18-'13'!C18-'14'!C18</f>
        <v>43932388</v>
      </c>
      <c r="D18" s="33">
        <f>'2'!D18-'13'!D18-'14'!D18</f>
        <v>0</v>
      </c>
      <c r="E18" s="33">
        <f>'2'!E18-'13'!E18-'14'!E18</f>
        <v>0</v>
      </c>
      <c r="F18" s="33">
        <f>'2'!F18-'13'!F18-'14'!F18</f>
        <v>43932388</v>
      </c>
      <c r="G18" s="33">
        <f>'2'!G18-'13'!G18-'14'!G18</f>
        <v>0</v>
      </c>
      <c r="H18" s="33">
        <f>'2'!H18-'13'!H18-'14'!H18</f>
        <v>0</v>
      </c>
    </row>
    <row r="19" spans="1:8" x14ac:dyDescent="0.25">
      <c r="A19" s="4">
        <v>14</v>
      </c>
      <c r="B19" s="32" t="s">
        <v>114</v>
      </c>
      <c r="C19" s="33">
        <f>'2'!C19-'13'!C19-'14'!C19</f>
        <v>165054</v>
      </c>
      <c r="D19" s="33">
        <f>'2'!D19-'13'!D19-'14'!D19</f>
        <v>165054</v>
      </c>
      <c r="E19" s="33">
        <f>'2'!E19-'13'!E19-'14'!E19</f>
        <v>0</v>
      </c>
      <c r="F19" s="33">
        <f>'2'!F19-'13'!F19-'14'!F19</f>
        <v>0</v>
      </c>
      <c r="G19" s="33">
        <f>'2'!G19-'13'!G19-'14'!G19</f>
        <v>0</v>
      </c>
      <c r="H19" s="33">
        <f>'2'!H19-'13'!H19-'14'!H19</f>
        <v>0</v>
      </c>
    </row>
    <row r="20" spans="1:8" ht="26.4" x14ac:dyDescent="0.25">
      <c r="A20" s="4">
        <v>15</v>
      </c>
      <c r="B20" s="37" t="s">
        <v>45</v>
      </c>
      <c r="C20" s="33">
        <f>'2'!C20-'13'!C20-'14'!C20</f>
        <v>708448001</v>
      </c>
      <c r="D20" s="33">
        <f>'2'!D20-'13'!D20-'14'!D20</f>
        <v>662222144</v>
      </c>
      <c r="E20" s="33">
        <f>'2'!E20-'13'!E20-'14'!E20</f>
        <v>1967691</v>
      </c>
      <c r="F20" s="33">
        <f>'2'!F20-'13'!F20-'14'!F20</f>
        <v>43932388</v>
      </c>
      <c r="G20" s="33">
        <f>'2'!G20-'13'!G20-'14'!G20</f>
        <v>325778</v>
      </c>
      <c r="H20" s="33">
        <f>'2'!H20-'13'!H20-'14'!H20</f>
        <v>0</v>
      </c>
    </row>
    <row r="21" spans="1:8" x14ac:dyDescent="0.25">
      <c r="A21" s="4">
        <v>16</v>
      </c>
      <c r="B21" s="32" t="s">
        <v>46</v>
      </c>
      <c r="C21" s="33">
        <f>'2'!C21-'13'!C21-'14'!C21</f>
        <v>42100000</v>
      </c>
      <c r="D21" s="33">
        <f>'2'!D21-'13'!D21-'14'!D21</f>
        <v>42100000</v>
      </c>
      <c r="E21" s="33">
        <f>'2'!E21-'13'!E21-'14'!E21</f>
        <v>0</v>
      </c>
      <c r="F21" s="33">
        <f>'2'!F21-'13'!F21-'14'!F21</f>
        <v>0</v>
      </c>
      <c r="G21" s="33">
        <f>'2'!G21-'13'!G21-'14'!G21</f>
        <v>0</v>
      </c>
      <c r="H21" s="33">
        <f>'2'!H21-'13'!H21-'14'!H21</f>
        <v>0</v>
      </c>
    </row>
    <row r="22" spans="1:8" x14ac:dyDescent="0.25">
      <c r="A22" s="4">
        <v>17</v>
      </c>
      <c r="B22" s="32" t="s">
        <v>115</v>
      </c>
      <c r="C22" s="33">
        <f>'2'!C22-'13'!C22-'14'!C22</f>
        <v>42100000</v>
      </c>
      <c r="D22" s="33">
        <f>'2'!D22-'13'!D22-'14'!D22</f>
        <v>42100000</v>
      </c>
      <c r="E22" s="33">
        <f>'2'!E22-'13'!E22-'14'!E22</f>
        <v>0</v>
      </c>
      <c r="F22" s="33">
        <f>'2'!F22-'13'!F22-'14'!F22</f>
        <v>0</v>
      </c>
      <c r="G22" s="33">
        <f>'2'!G22-'13'!G22-'14'!G22</f>
        <v>0</v>
      </c>
      <c r="H22" s="33">
        <f>'2'!H22-'13'!H22-'14'!H22</f>
        <v>0</v>
      </c>
    </row>
    <row r="23" spans="1:8" x14ac:dyDescent="0.25">
      <c r="A23" s="4">
        <v>18</v>
      </c>
      <c r="B23" s="32" t="s">
        <v>116</v>
      </c>
      <c r="C23" s="33">
        <f>'2'!C23-'13'!C23-'14'!C23</f>
        <v>445980415</v>
      </c>
      <c r="D23" s="33">
        <f>'2'!D23-'13'!D23-'14'!D23</f>
        <v>445980415</v>
      </c>
      <c r="E23" s="33">
        <f>'2'!E23-'13'!E23-'14'!E23</f>
        <v>0</v>
      </c>
      <c r="F23" s="33">
        <f>'2'!F23-'13'!F23-'14'!F23</f>
        <v>0</v>
      </c>
      <c r="G23" s="33">
        <f>'2'!G23-'13'!G23-'14'!G23</f>
        <v>0</v>
      </c>
      <c r="H23" s="33">
        <f>'2'!H23-'13'!H23-'14'!H23</f>
        <v>0</v>
      </c>
    </row>
    <row r="24" spans="1:8" x14ac:dyDescent="0.25">
      <c r="A24" s="4">
        <v>19</v>
      </c>
      <c r="B24" s="32" t="s">
        <v>117</v>
      </c>
      <c r="C24" s="33">
        <f>'2'!C24-'13'!C24-'14'!C24</f>
        <v>0</v>
      </c>
      <c r="D24" s="33">
        <f>'2'!D24-'13'!D24-'14'!D24</f>
        <v>0</v>
      </c>
      <c r="E24" s="33">
        <f>'2'!E24-'13'!E24-'14'!E24</f>
        <v>0</v>
      </c>
      <c r="F24" s="33">
        <f>'2'!F24-'13'!F24-'14'!F24</f>
        <v>0</v>
      </c>
      <c r="G24" s="33">
        <f>'2'!G24-'13'!G24-'14'!G24</f>
        <v>0</v>
      </c>
      <c r="H24" s="33">
        <f>'2'!H24-'13'!H24-'14'!H24</f>
        <v>0</v>
      </c>
    </row>
    <row r="25" spans="1:8" x14ac:dyDescent="0.25">
      <c r="A25" s="4">
        <v>20</v>
      </c>
      <c r="B25" s="32" t="s">
        <v>118</v>
      </c>
      <c r="C25" s="33">
        <f>'2'!C25-'13'!C25-'14'!C25</f>
        <v>445980415</v>
      </c>
      <c r="D25" s="33">
        <f>'2'!D25-'13'!D25-'14'!D25</f>
        <v>445980415</v>
      </c>
      <c r="E25" s="33">
        <f>'2'!E25-'13'!E25-'14'!E25</f>
        <v>0</v>
      </c>
      <c r="F25" s="33">
        <f>'2'!F25-'13'!F25-'14'!F25</f>
        <v>0</v>
      </c>
      <c r="G25" s="33">
        <f>'2'!G25-'13'!G25-'14'!G25</f>
        <v>0</v>
      </c>
      <c r="H25" s="33">
        <f>'2'!H25-'13'!H25-'14'!H25</f>
        <v>0</v>
      </c>
    </row>
    <row r="26" spans="1:8" x14ac:dyDescent="0.25">
      <c r="A26" s="4">
        <v>21</v>
      </c>
      <c r="B26" s="32" t="s">
        <v>119</v>
      </c>
      <c r="C26" s="33">
        <f>'2'!C26-'13'!C26-'14'!C26</f>
        <v>0</v>
      </c>
      <c r="D26" s="33">
        <f>'2'!D26-'13'!D26-'14'!D26</f>
        <v>0</v>
      </c>
      <c r="E26" s="33">
        <f>'2'!E26-'13'!E26-'14'!E26</f>
        <v>0</v>
      </c>
      <c r="F26" s="33">
        <f>'2'!F26-'13'!F26-'14'!F26</f>
        <v>0</v>
      </c>
      <c r="G26" s="33">
        <f>'2'!G26-'13'!G26-'14'!G26</f>
        <v>0</v>
      </c>
      <c r="H26" s="33">
        <f>'2'!H26-'13'!H26-'14'!H26</f>
        <v>0</v>
      </c>
    </row>
    <row r="27" spans="1:8" x14ac:dyDescent="0.25">
      <c r="A27" s="4">
        <v>22</v>
      </c>
      <c r="B27" s="39" t="s">
        <v>120</v>
      </c>
      <c r="C27" s="33">
        <f>'2'!C27-'13'!C27-'14'!C27</f>
        <v>0</v>
      </c>
      <c r="D27" s="33">
        <f>'2'!D27-'13'!D27-'14'!D27</f>
        <v>0</v>
      </c>
      <c r="E27" s="33">
        <f>'2'!E27-'13'!E27-'14'!E27</f>
        <v>0</v>
      </c>
      <c r="F27" s="33">
        <f>'2'!F27-'13'!F27-'14'!F27</f>
        <v>0</v>
      </c>
      <c r="G27" s="33">
        <f>'2'!G27-'13'!G27-'14'!G27</f>
        <v>0</v>
      </c>
      <c r="H27" s="33">
        <f>'2'!H27-'13'!H27-'14'!H27</f>
        <v>0</v>
      </c>
    </row>
    <row r="28" spans="1:8" ht="26.4" x14ac:dyDescent="0.25">
      <c r="A28" s="4">
        <v>23</v>
      </c>
      <c r="B28" s="37" t="s">
        <v>47</v>
      </c>
      <c r="C28" s="33">
        <f>'2'!C28-'13'!C28-'14'!C28</f>
        <v>488080415</v>
      </c>
      <c r="D28" s="33">
        <f>'2'!D28-'13'!D28-'14'!D28</f>
        <v>488080415</v>
      </c>
      <c r="E28" s="33">
        <f>'2'!E28-'13'!E28-'14'!E28</f>
        <v>0</v>
      </c>
      <c r="F28" s="33">
        <f>'2'!F28-'13'!F28-'14'!F28</f>
        <v>0</v>
      </c>
      <c r="G28" s="33">
        <f>'2'!G28-'13'!G28-'14'!G28</f>
        <v>0</v>
      </c>
      <c r="H28" s="33">
        <f>'2'!H28-'13'!H28-'14'!H28</f>
        <v>0</v>
      </c>
    </row>
    <row r="29" spans="1:8" x14ac:dyDescent="0.25">
      <c r="A29" s="4">
        <v>24</v>
      </c>
      <c r="B29" s="32" t="s">
        <v>48</v>
      </c>
      <c r="C29" s="33">
        <f>'2'!C29-'13'!C29-'14'!C29</f>
        <v>97110275</v>
      </c>
      <c r="D29" s="33">
        <f>'2'!D29-'13'!D29-'14'!D29</f>
        <v>97110275</v>
      </c>
      <c r="E29" s="33">
        <f>'2'!E29-'13'!E29-'14'!E29</f>
        <v>0</v>
      </c>
      <c r="F29" s="33">
        <f>'2'!F29-'13'!F29-'14'!F29</f>
        <v>0</v>
      </c>
      <c r="G29" s="33">
        <f>'2'!G29-'13'!G29-'14'!G29</f>
        <v>0</v>
      </c>
      <c r="H29" s="33">
        <f>'2'!H29-'13'!H29-'14'!H29</f>
        <v>0</v>
      </c>
    </row>
    <row r="30" spans="1:8" x14ac:dyDescent="0.25">
      <c r="A30" s="4">
        <v>25</v>
      </c>
      <c r="B30" s="32" t="s">
        <v>49</v>
      </c>
      <c r="C30" s="33">
        <f>'2'!C30-'13'!C30-'14'!C30</f>
        <v>97110275</v>
      </c>
      <c r="D30" s="33">
        <f>'2'!D30-'13'!D30-'14'!D30</f>
        <v>97110275</v>
      </c>
      <c r="E30" s="33">
        <f>'2'!E30-'13'!E30-'14'!E30</f>
        <v>0</v>
      </c>
      <c r="F30" s="33">
        <f>'2'!F30-'13'!F30-'14'!F30</f>
        <v>0</v>
      </c>
      <c r="G30" s="33">
        <f>'2'!G30-'13'!G30-'14'!G30</f>
        <v>0</v>
      </c>
      <c r="H30" s="33">
        <f>'2'!H30-'13'!H30-'14'!H30</f>
        <v>0</v>
      </c>
    </row>
    <row r="31" spans="1:8" ht="16.5" customHeight="1" x14ac:dyDescent="0.25">
      <c r="A31" s="4">
        <v>26</v>
      </c>
      <c r="B31" s="32" t="s">
        <v>50</v>
      </c>
      <c r="C31" s="33">
        <f>'2'!C31-'13'!C31-'14'!C31</f>
        <v>0</v>
      </c>
      <c r="D31" s="33">
        <f>'2'!D31-'13'!D31-'14'!D31</f>
        <v>0</v>
      </c>
      <c r="E31" s="33">
        <f>'2'!E31-'13'!E31-'14'!E31</f>
        <v>0</v>
      </c>
      <c r="F31" s="33">
        <f>'2'!F31-'13'!F31-'14'!F31</f>
        <v>0</v>
      </c>
      <c r="G31" s="33">
        <f>'2'!G31-'13'!G31-'14'!G31</f>
        <v>0</v>
      </c>
      <c r="H31" s="33">
        <f>'2'!H31-'13'!H31-'14'!H31</f>
        <v>0</v>
      </c>
    </row>
    <row r="32" spans="1:8" ht="18.75" customHeight="1" x14ac:dyDescent="0.25">
      <c r="A32" s="4">
        <v>27</v>
      </c>
      <c r="B32" s="32" t="s">
        <v>51</v>
      </c>
      <c r="C32" s="33">
        <f>'2'!C32-'13'!C32-'14'!C32</f>
        <v>225000000</v>
      </c>
      <c r="D32" s="33">
        <f>'2'!D32-'13'!D32-'14'!D32</f>
        <v>225000000</v>
      </c>
      <c r="E32" s="33">
        <f>'2'!E32-'13'!E32-'14'!E32</f>
        <v>0</v>
      </c>
      <c r="F32" s="33">
        <f>'2'!F32-'13'!F32-'14'!F32</f>
        <v>0</v>
      </c>
      <c r="G32" s="33">
        <f>'2'!G32-'13'!G32-'14'!G32</f>
        <v>0</v>
      </c>
      <c r="H32" s="33">
        <f>'2'!H32-'13'!H32-'14'!H32</f>
        <v>0</v>
      </c>
    </row>
    <row r="33" spans="1:8" x14ac:dyDescent="0.25">
      <c r="A33" s="4">
        <v>28</v>
      </c>
      <c r="B33" s="32" t="s">
        <v>121</v>
      </c>
      <c r="C33" s="33">
        <f>'2'!C33-'13'!C33-'14'!C33</f>
        <v>11900000</v>
      </c>
      <c r="D33" s="33">
        <f>'2'!D33-'13'!D33-'14'!D33</f>
        <v>11900000</v>
      </c>
      <c r="E33" s="33">
        <f>'2'!E33-'13'!E33-'14'!E33</f>
        <v>0</v>
      </c>
      <c r="F33" s="33">
        <f>'2'!F33-'13'!F33-'14'!F33</f>
        <v>0</v>
      </c>
      <c r="G33" s="33">
        <f>'2'!G33-'13'!G33-'14'!G33</f>
        <v>0</v>
      </c>
      <c r="H33" s="33">
        <f>'2'!H33-'13'!H33-'14'!H33</f>
        <v>0</v>
      </c>
    </row>
    <row r="34" spans="1:8" ht="26.4" x14ac:dyDescent="0.25">
      <c r="A34" s="4">
        <v>29</v>
      </c>
      <c r="B34" s="32" t="s">
        <v>122</v>
      </c>
      <c r="C34" s="33">
        <f>'2'!C34-'13'!C34-'14'!C34</f>
        <v>0</v>
      </c>
      <c r="D34" s="33">
        <f>'2'!D34-'13'!D34-'14'!D34</f>
        <v>0</v>
      </c>
      <c r="E34" s="33">
        <f>'2'!E34-'13'!E34-'14'!E34</f>
        <v>0</v>
      </c>
      <c r="F34" s="33">
        <f>'2'!F34-'13'!F34-'14'!F34</f>
        <v>0</v>
      </c>
      <c r="G34" s="33">
        <f>'2'!G34-'13'!G34-'14'!G34</f>
        <v>0</v>
      </c>
      <c r="H34" s="33">
        <f>'2'!H34-'13'!H34-'14'!H34</f>
        <v>0</v>
      </c>
    </row>
    <row r="35" spans="1:8" x14ac:dyDescent="0.25">
      <c r="A35" s="4">
        <v>30</v>
      </c>
      <c r="B35" s="32" t="s">
        <v>52</v>
      </c>
      <c r="C35" s="33">
        <f>'2'!C35-'13'!C35-'14'!C35</f>
        <v>236900000</v>
      </c>
      <c r="D35" s="33">
        <f>'2'!D35-'13'!D35-'14'!D35</f>
        <v>236900000</v>
      </c>
      <c r="E35" s="33">
        <f>'2'!E35-'13'!E35-'14'!E35</f>
        <v>0</v>
      </c>
      <c r="F35" s="33">
        <f>'2'!F35-'13'!F35-'14'!F35</f>
        <v>0</v>
      </c>
      <c r="G35" s="33">
        <f>'2'!G35-'13'!G35-'14'!G35</f>
        <v>0</v>
      </c>
      <c r="H35" s="33">
        <f>'2'!H35-'13'!H35-'14'!H35</f>
        <v>0</v>
      </c>
    </row>
    <row r="36" spans="1:8" x14ac:dyDescent="0.25">
      <c r="A36" s="4">
        <v>31</v>
      </c>
      <c r="B36" s="32" t="s">
        <v>53</v>
      </c>
      <c r="C36" s="33">
        <f>'2'!C36-'13'!C36-'14'!C36</f>
        <v>400000</v>
      </c>
      <c r="D36" s="33">
        <f>'2'!D36-'13'!D36-'14'!D36</f>
        <v>400000</v>
      </c>
      <c r="E36" s="33">
        <f>'2'!E36-'13'!E36-'14'!E36</f>
        <v>0</v>
      </c>
      <c r="F36" s="33">
        <f>'2'!F36-'13'!F36-'14'!F36</f>
        <v>0</v>
      </c>
      <c r="G36" s="33">
        <f>'2'!G36-'13'!G36-'14'!G36</f>
        <v>0</v>
      </c>
      <c r="H36" s="33">
        <f>'2'!H36-'13'!H36-'14'!H36</f>
        <v>0</v>
      </c>
    </row>
    <row r="37" spans="1:8" ht="39.6" x14ac:dyDescent="0.25">
      <c r="A37" s="4">
        <v>32</v>
      </c>
      <c r="B37" s="32" t="s">
        <v>123</v>
      </c>
      <c r="C37" s="33">
        <f>'2'!C37-'13'!C37-'14'!C37</f>
        <v>50000</v>
      </c>
      <c r="D37" s="33">
        <f>'2'!D37-'13'!D37-'14'!D37</f>
        <v>50000</v>
      </c>
      <c r="E37" s="33">
        <f>'2'!E37-'13'!E37-'14'!E37</f>
        <v>0</v>
      </c>
      <c r="F37" s="33">
        <f>'2'!F37-'13'!F37-'14'!F37</f>
        <v>0</v>
      </c>
      <c r="G37" s="33">
        <f>'2'!G37-'13'!G37-'14'!G37</f>
        <v>0</v>
      </c>
      <c r="H37" s="33">
        <f>'2'!H37-'13'!H37-'14'!H37</f>
        <v>0</v>
      </c>
    </row>
    <row r="38" spans="1:8" x14ac:dyDescent="0.25">
      <c r="A38" s="4">
        <v>33</v>
      </c>
      <c r="B38" s="32" t="s">
        <v>124</v>
      </c>
      <c r="C38" s="33">
        <f>'2'!C38-'13'!C38-'14'!C38</f>
        <v>350000</v>
      </c>
      <c r="D38" s="33">
        <f>'2'!D38-'13'!D38-'14'!D38</f>
        <v>350000</v>
      </c>
      <c r="E38" s="33">
        <f>'2'!E38-'13'!E38-'14'!E38</f>
        <v>0</v>
      </c>
      <c r="F38" s="33">
        <f>'2'!F38-'13'!F38-'14'!F38</f>
        <v>0</v>
      </c>
      <c r="G38" s="33">
        <f>'2'!G38-'13'!G38-'14'!G38</f>
        <v>0</v>
      </c>
      <c r="H38" s="33">
        <f>'2'!H38-'13'!H38-'14'!H38</f>
        <v>0</v>
      </c>
    </row>
    <row r="39" spans="1:8" x14ac:dyDescent="0.25">
      <c r="A39" s="4">
        <v>34</v>
      </c>
      <c r="B39" s="37" t="s">
        <v>54</v>
      </c>
      <c r="C39" s="33">
        <f>'2'!C39-'13'!C39-'14'!C39</f>
        <v>334410275</v>
      </c>
      <c r="D39" s="33">
        <f>'2'!D39-'13'!D39-'14'!D39</f>
        <v>334410275</v>
      </c>
      <c r="E39" s="33">
        <f>'2'!E39-'13'!E39-'14'!E39</f>
        <v>0</v>
      </c>
      <c r="F39" s="33">
        <f>'2'!F39-'13'!F39-'14'!F39</f>
        <v>0</v>
      </c>
      <c r="G39" s="33">
        <f>'2'!G39-'13'!G39-'14'!G39</f>
        <v>0</v>
      </c>
      <c r="H39" s="33">
        <f>'2'!H39-'13'!H39-'14'!H39</f>
        <v>0</v>
      </c>
    </row>
    <row r="40" spans="1:8" x14ac:dyDescent="0.25">
      <c r="A40" s="4">
        <v>35</v>
      </c>
      <c r="B40" s="34" t="s">
        <v>125</v>
      </c>
      <c r="C40" s="33">
        <f>'2'!C40-'13'!C40-'14'!C40</f>
        <v>0</v>
      </c>
      <c r="D40" s="33">
        <f>'2'!D40-'13'!D40-'14'!D40</f>
        <v>0</v>
      </c>
      <c r="E40" s="33">
        <f>'2'!E40-'13'!E40-'14'!E40</f>
        <v>0</v>
      </c>
      <c r="F40" s="33">
        <f>'2'!F40-'13'!F40-'14'!F40</f>
        <v>0</v>
      </c>
      <c r="G40" s="33">
        <f>'2'!G40-'13'!G40-'14'!G40</f>
        <v>0</v>
      </c>
      <c r="H40" s="33">
        <f>'2'!H40-'13'!H40-'14'!H40</f>
        <v>0</v>
      </c>
    </row>
    <row r="41" spans="1:8" x14ac:dyDescent="0.25">
      <c r="A41" s="4">
        <v>36</v>
      </c>
      <c r="B41" s="41" t="s">
        <v>55</v>
      </c>
      <c r="C41" s="33">
        <f>'2'!C41-'13'!C41-'14'!C41</f>
        <v>11048980</v>
      </c>
      <c r="D41" s="33">
        <f>'2'!D41-'13'!D41-'14'!D41</f>
        <v>0</v>
      </c>
      <c r="E41" s="33">
        <f>'2'!E41-'13'!E41-'14'!E41</f>
        <v>370000</v>
      </c>
      <c r="F41" s="33">
        <f>'2'!F41-'13'!F41-'14'!F41</f>
        <v>700000</v>
      </c>
      <c r="G41" s="33">
        <f>'2'!G41-'13'!G41-'14'!G41</f>
        <v>1486000</v>
      </c>
      <c r="H41" s="33">
        <f>'2'!H41-'13'!H41-'14'!H41</f>
        <v>8492980</v>
      </c>
    </row>
    <row r="42" spans="1:8" x14ac:dyDescent="0.25">
      <c r="A42" s="4">
        <v>37</v>
      </c>
      <c r="B42" s="41" t="s">
        <v>126</v>
      </c>
      <c r="C42" s="33">
        <f>'2'!C42-'13'!C42-'14'!C42</f>
        <v>1146420</v>
      </c>
      <c r="D42" s="33">
        <f>'2'!D42-'13'!D42-'14'!D42</f>
        <v>0</v>
      </c>
      <c r="E42" s="33">
        <f>'2'!E42-'13'!E42-'14'!E42</f>
        <v>0</v>
      </c>
      <c r="F42" s="33">
        <f>'2'!F42-'13'!F42-'14'!F42</f>
        <v>0</v>
      </c>
      <c r="G42" s="33">
        <f>'2'!G42-'13'!G42-'14'!G42</f>
        <v>0</v>
      </c>
      <c r="H42" s="33">
        <f>'2'!H42-'13'!H42-'14'!H42</f>
        <v>1146420</v>
      </c>
    </row>
    <row r="43" spans="1:8" x14ac:dyDescent="0.25">
      <c r="A43" s="4">
        <v>38</v>
      </c>
      <c r="B43" s="41" t="s">
        <v>56</v>
      </c>
      <c r="C43" s="33">
        <f>'2'!C43-'13'!C43-'14'!C43</f>
        <v>2196000</v>
      </c>
      <c r="D43" s="33">
        <f>'2'!D43-'13'!D43-'14'!D43</f>
        <v>0</v>
      </c>
      <c r="E43" s="33">
        <f>'2'!E43-'13'!E43-'14'!E43</f>
        <v>70000</v>
      </c>
      <c r="F43" s="33">
        <f>'2'!F43-'13'!F43-'14'!F43</f>
        <v>700000</v>
      </c>
      <c r="G43" s="33">
        <f>'2'!G43-'13'!G43-'14'!G43</f>
        <v>1426000</v>
      </c>
      <c r="H43" s="33">
        <f>'2'!H43-'13'!H43-'14'!H43</f>
        <v>0</v>
      </c>
    </row>
    <row r="44" spans="1:8" x14ac:dyDescent="0.25">
      <c r="A44" s="4">
        <v>39</v>
      </c>
      <c r="B44" s="41" t="s">
        <v>127</v>
      </c>
      <c r="C44" s="33">
        <f>'2'!C44-'13'!C44-'14'!C44</f>
        <v>7346560</v>
      </c>
      <c r="D44" s="33">
        <f>'2'!D44-'13'!D44-'14'!D44</f>
        <v>0</v>
      </c>
      <c r="E44" s="33">
        <f>'2'!E44-'13'!E44-'14'!E44</f>
        <v>0</v>
      </c>
      <c r="F44" s="33">
        <f>'2'!F44-'13'!F44-'14'!F44</f>
        <v>0</v>
      </c>
      <c r="G44" s="33">
        <f>'2'!G44-'13'!G44-'14'!G44</f>
        <v>0</v>
      </c>
      <c r="H44" s="33">
        <f>'2'!H44-'13'!H44-'14'!H44</f>
        <v>7346560</v>
      </c>
    </row>
    <row r="45" spans="1:8" x14ac:dyDescent="0.25">
      <c r="A45" s="4">
        <v>40</v>
      </c>
      <c r="B45" s="41" t="s">
        <v>128</v>
      </c>
      <c r="C45" s="33">
        <f>'2'!C45-'13'!C45-'14'!C45</f>
        <v>360000</v>
      </c>
      <c r="D45" s="33">
        <f>'2'!D45-'13'!D45-'14'!D45</f>
        <v>0</v>
      </c>
      <c r="E45" s="33">
        <f>'2'!E45-'13'!E45-'14'!E45</f>
        <v>300000</v>
      </c>
      <c r="F45" s="33">
        <f>'2'!F45-'13'!F45-'14'!F45</f>
        <v>0</v>
      </c>
      <c r="G45" s="33">
        <f>'2'!G45-'13'!G45-'14'!G45</f>
        <v>60000</v>
      </c>
      <c r="H45" s="33">
        <f>'2'!H45-'13'!H45-'14'!H45</f>
        <v>0</v>
      </c>
    </row>
    <row r="46" spans="1:8" x14ac:dyDescent="0.25">
      <c r="A46" s="4">
        <v>41</v>
      </c>
      <c r="B46" s="32" t="s">
        <v>57</v>
      </c>
      <c r="C46" s="33">
        <f>'2'!C46-'13'!C46-'14'!C46</f>
        <v>3365000</v>
      </c>
      <c r="D46" s="33">
        <f>'2'!D46-'13'!D46-'14'!D46</f>
        <v>1470000</v>
      </c>
      <c r="E46" s="33">
        <f>'2'!E46-'13'!E46-'14'!E46</f>
        <v>1300000</v>
      </c>
      <c r="F46" s="33">
        <f>'2'!F46-'13'!F46-'14'!F46</f>
        <v>595000</v>
      </c>
      <c r="G46" s="33">
        <f>'2'!G46-'13'!G46-'14'!G46</f>
        <v>0</v>
      </c>
      <c r="H46" s="33">
        <f>'2'!H46-'13'!H46-'14'!H46</f>
        <v>0</v>
      </c>
    </row>
    <row r="47" spans="1:8" x14ac:dyDescent="0.25">
      <c r="A47" s="4">
        <v>42</v>
      </c>
      <c r="B47" s="32" t="s">
        <v>58</v>
      </c>
      <c r="C47" s="33">
        <f>'2'!C47-'13'!C47-'14'!C47</f>
        <v>3145000</v>
      </c>
      <c r="D47" s="33">
        <f>'2'!D47-'13'!D47-'14'!D47</f>
        <v>1470000</v>
      </c>
      <c r="E47" s="33">
        <f>'2'!E47-'13'!E47-'14'!E47</f>
        <v>1300000</v>
      </c>
      <c r="F47" s="33">
        <f>'2'!F47-'13'!F47-'14'!F47</f>
        <v>375000</v>
      </c>
      <c r="G47" s="33">
        <f>'2'!G47-'13'!G47-'14'!G47</f>
        <v>0</v>
      </c>
      <c r="H47" s="33">
        <f>'2'!H47-'13'!H47-'14'!H47</f>
        <v>0</v>
      </c>
    </row>
    <row r="48" spans="1:8" x14ac:dyDescent="0.25">
      <c r="A48" s="4">
        <v>43</v>
      </c>
      <c r="B48" s="32" t="s">
        <v>59</v>
      </c>
      <c r="C48" s="33">
        <f>'2'!C48-'13'!C48-'14'!C48</f>
        <v>220000</v>
      </c>
      <c r="D48" s="33">
        <f>'2'!D48-'13'!D48-'14'!D48</f>
        <v>0</v>
      </c>
      <c r="E48" s="33">
        <f>'2'!E48-'13'!E48-'14'!E48</f>
        <v>0</v>
      </c>
      <c r="F48" s="33">
        <f>'2'!F48-'13'!F48-'14'!F48</f>
        <v>220000</v>
      </c>
      <c r="G48" s="33">
        <f>'2'!G48-'13'!G48-'14'!G48</f>
        <v>0</v>
      </c>
      <c r="H48" s="33">
        <f>'2'!H48-'13'!H48-'14'!H48</f>
        <v>0</v>
      </c>
    </row>
    <row r="49" spans="1:8" x14ac:dyDescent="0.25">
      <c r="A49" s="4">
        <v>44</v>
      </c>
      <c r="B49" s="32" t="s">
        <v>129</v>
      </c>
      <c r="C49" s="33">
        <f>'2'!C49-'13'!C49-'14'!C49</f>
        <v>1008853</v>
      </c>
      <c r="D49" s="33">
        <f>'2'!D49-'13'!D49-'14'!D49</f>
        <v>1008853</v>
      </c>
      <c r="E49" s="33">
        <f>'2'!E49-'13'!E49-'14'!E49</f>
        <v>0</v>
      </c>
      <c r="F49" s="33">
        <f>'2'!F49-'13'!F49-'14'!F49</f>
        <v>0</v>
      </c>
      <c r="G49" s="33">
        <f>'2'!G49-'13'!G49-'14'!G49</f>
        <v>0</v>
      </c>
      <c r="H49" s="33">
        <f>'2'!H49-'13'!H49-'14'!H49</f>
        <v>0</v>
      </c>
    </row>
    <row r="50" spans="1:8" ht="26.4" x14ac:dyDescent="0.25">
      <c r="A50" s="4">
        <v>45</v>
      </c>
      <c r="B50" s="32" t="s">
        <v>130</v>
      </c>
      <c r="C50" s="33">
        <f>'2'!C50-'13'!C50-'14'!C50</f>
        <v>0</v>
      </c>
      <c r="D50" s="33">
        <f>'2'!D50-'13'!D50-'14'!D50</f>
        <v>0</v>
      </c>
      <c r="E50" s="33">
        <f>'2'!E50-'13'!E50-'14'!E50</f>
        <v>0</v>
      </c>
      <c r="F50" s="33">
        <f>'2'!F50-'13'!F50-'14'!F50</f>
        <v>0</v>
      </c>
      <c r="G50" s="33">
        <f>'2'!G50-'13'!G50-'14'!G50</f>
        <v>0</v>
      </c>
      <c r="H50" s="33">
        <f>'2'!H50-'13'!H50-'14'!H50</f>
        <v>0</v>
      </c>
    </row>
    <row r="51" spans="1:8" ht="26.4" x14ac:dyDescent="0.25">
      <c r="A51" s="4">
        <v>46</v>
      </c>
      <c r="B51" s="32" t="s">
        <v>60</v>
      </c>
      <c r="C51" s="33">
        <f>'2'!C51-'13'!C51-'14'!C51</f>
        <v>1008853</v>
      </c>
      <c r="D51" s="33">
        <f>'2'!D51-'13'!D51-'14'!D51</f>
        <v>1008853</v>
      </c>
      <c r="E51" s="33">
        <f>'2'!E51-'13'!E51-'14'!E51</f>
        <v>0</v>
      </c>
      <c r="F51" s="33">
        <f>'2'!F51-'13'!F51-'14'!F51</f>
        <v>0</v>
      </c>
      <c r="G51" s="33">
        <f>'2'!G51-'13'!G51-'14'!G51</f>
        <v>0</v>
      </c>
      <c r="H51" s="33">
        <f>'2'!H51-'13'!H51-'14'!H51</f>
        <v>0</v>
      </c>
    </row>
    <row r="52" spans="1:8" x14ac:dyDescent="0.25">
      <c r="A52" s="4">
        <v>47</v>
      </c>
      <c r="B52" s="32" t="s">
        <v>131</v>
      </c>
      <c r="C52" s="33">
        <f>'2'!C52-'13'!C52-'14'!C52</f>
        <v>0</v>
      </c>
      <c r="D52" s="33">
        <f>'2'!D52-'13'!D52-'14'!D52</f>
        <v>0</v>
      </c>
      <c r="E52" s="33">
        <f>'2'!E52-'13'!E52-'14'!E52</f>
        <v>0</v>
      </c>
      <c r="F52" s="33">
        <f>'2'!F52-'13'!F52-'14'!F52</f>
        <v>0</v>
      </c>
      <c r="G52" s="33">
        <f>'2'!G52-'13'!G52-'14'!G52</f>
        <v>0</v>
      </c>
      <c r="H52" s="33">
        <f>'2'!H52-'13'!H52-'14'!H52</f>
        <v>0</v>
      </c>
    </row>
    <row r="53" spans="1:8" x14ac:dyDescent="0.25">
      <c r="A53" s="4">
        <v>48</v>
      </c>
      <c r="B53" s="32" t="s">
        <v>61</v>
      </c>
      <c r="C53" s="33">
        <f>'2'!C53-'13'!C53-'14'!C53</f>
        <v>0</v>
      </c>
      <c r="D53" s="33">
        <f>'2'!D53-'13'!D53-'14'!D53</f>
        <v>0</v>
      </c>
      <c r="E53" s="33">
        <f>'2'!E53-'13'!E53-'14'!E53</f>
        <v>0</v>
      </c>
      <c r="F53" s="33">
        <f>'2'!F53-'13'!F53-'14'!F53</f>
        <v>0</v>
      </c>
      <c r="G53" s="33">
        <f>'2'!G53-'13'!G53-'14'!G53</f>
        <v>0</v>
      </c>
      <c r="H53" s="33">
        <f>'2'!H53-'13'!H53-'14'!H53</f>
        <v>0</v>
      </c>
    </row>
    <row r="54" spans="1:8" x14ac:dyDescent="0.25">
      <c r="A54" s="4">
        <v>49</v>
      </c>
      <c r="B54" s="32" t="s">
        <v>132</v>
      </c>
      <c r="C54" s="33">
        <f>'2'!C54-'13'!C54-'14'!C54</f>
        <v>1365455</v>
      </c>
      <c r="D54" s="33">
        <f>'2'!D54-'13'!D54-'14'!D54</f>
        <v>0</v>
      </c>
      <c r="E54" s="33">
        <f>'2'!E54-'13'!E54-'14'!E54</f>
        <v>0</v>
      </c>
      <c r="F54" s="33">
        <f>'2'!F54-'13'!F54-'14'!F54</f>
        <v>0</v>
      </c>
      <c r="G54" s="33">
        <f>'2'!G54-'13'!G54-'14'!G54</f>
        <v>0</v>
      </c>
      <c r="H54" s="33">
        <f>'2'!H54-'13'!H54-'14'!H54</f>
        <v>1365455</v>
      </c>
    </row>
    <row r="55" spans="1:8" x14ac:dyDescent="0.25">
      <c r="A55" s="4">
        <v>50</v>
      </c>
      <c r="B55" s="32" t="s">
        <v>133</v>
      </c>
      <c r="C55" s="33">
        <f>'2'!C55-'13'!C55-'14'!C55</f>
        <v>4050566</v>
      </c>
      <c r="D55" s="33">
        <f>'2'!D55-'13'!D55-'14'!D55</f>
        <v>588239</v>
      </c>
      <c r="E55" s="33">
        <f>'2'!E55-'13'!E55-'14'!E55</f>
        <v>450900</v>
      </c>
      <c r="F55" s="33">
        <f>'2'!F55-'13'!F55-'14'!F55</f>
        <v>349650</v>
      </c>
      <c r="G55" s="33">
        <f>'2'!G55-'13'!G55-'14'!G55</f>
        <v>0</v>
      </c>
      <c r="H55" s="33">
        <f>'2'!H55-'13'!H55-'14'!H55</f>
        <v>2661777</v>
      </c>
    </row>
    <row r="56" spans="1:8" x14ac:dyDescent="0.25">
      <c r="A56" s="4">
        <v>51</v>
      </c>
      <c r="B56" s="32" t="s">
        <v>62</v>
      </c>
      <c r="C56" s="33">
        <f>'2'!C56-'13'!C56-'14'!C56</f>
        <v>0</v>
      </c>
      <c r="D56" s="33">
        <f>'2'!D56-'13'!D56-'14'!D56</f>
        <v>0</v>
      </c>
      <c r="E56" s="33">
        <f>'2'!E56-'13'!E56-'14'!E56</f>
        <v>0</v>
      </c>
      <c r="F56" s="33">
        <f>'2'!F56-'13'!F56-'14'!F56</f>
        <v>0</v>
      </c>
      <c r="G56" s="33">
        <f>'2'!G56-'13'!G56-'14'!G56</f>
        <v>0</v>
      </c>
      <c r="H56" s="33">
        <f>'2'!H56-'13'!H56-'14'!H56</f>
        <v>0</v>
      </c>
    </row>
    <row r="57" spans="1:8" ht="26.4" x14ac:dyDescent="0.25">
      <c r="A57" s="4">
        <v>52</v>
      </c>
      <c r="B57" s="32" t="s">
        <v>134</v>
      </c>
      <c r="C57" s="33">
        <f>'2'!C57-'13'!C57-'14'!C57</f>
        <v>0</v>
      </c>
      <c r="D57" s="33">
        <f>'2'!D57-'13'!D57-'14'!D57</f>
        <v>0</v>
      </c>
      <c r="E57" s="33">
        <f>'2'!E57-'13'!E57-'14'!E57</f>
        <v>0</v>
      </c>
      <c r="F57" s="33">
        <f>'2'!F57-'13'!F57-'14'!F57</f>
        <v>0</v>
      </c>
      <c r="G57" s="33">
        <f>'2'!G57-'13'!G57-'14'!G57</f>
        <v>0</v>
      </c>
      <c r="H57" s="33">
        <f>'2'!H57-'13'!H57-'14'!H57</f>
        <v>0</v>
      </c>
    </row>
    <row r="58" spans="1:8" x14ac:dyDescent="0.25">
      <c r="A58" s="4">
        <v>53</v>
      </c>
      <c r="B58" s="32" t="s">
        <v>135</v>
      </c>
      <c r="C58" s="33">
        <f>'2'!C58-'13'!C58-'14'!C58</f>
        <v>1000</v>
      </c>
      <c r="D58" s="33">
        <f>'2'!D58-'13'!D58-'14'!D58</f>
        <v>0</v>
      </c>
      <c r="E58" s="33">
        <f>'2'!E58-'13'!E58-'14'!E58</f>
        <v>0</v>
      </c>
      <c r="F58" s="33">
        <f>'2'!F58-'13'!F58-'14'!F58</f>
        <v>1000</v>
      </c>
      <c r="G58" s="33">
        <f>'2'!G58-'13'!G58-'14'!G58</f>
        <v>0</v>
      </c>
      <c r="H58" s="33">
        <f>'2'!H58-'13'!H58-'14'!H58</f>
        <v>0</v>
      </c>
    </row>
    <row r="59" spans="1:8" x14ac:dyDescent="0.25">
      <c r="A59" s="4">
        <v>54</v>
      </c>
      <c r="B59" s="32" t="s">
        <v>63</v>
      </c>
      <c r="C59" s="33">
        <f>'2'!C59-'13'!C59-'14'!C59</f>
        <v>0</v>
      </c>
      <c r="D59" s="33">
        <f>'2'!D59-'13'!D59-'14'!D59</f>
        <v>0</v>
      </c>
      <c r="E59" s="33">
        <f>'2'!E59-'13'!E59-'14'!E59</f>
        <v>0</v>
      </c>
      <c r="F59" s="33">
        <f>'2'!F59-'13'!F59-'14'!F59</f>
        <v>0</v>
      </c>
      <c r="G59" s="33">
        <f>'2'!G59-'13'!G59-'14'!G59</f>
        <v>0</v>
      </c>
      <c r="H59" s="33">
        <f>'2'!H59-'13'!H59-'14'!H59</f>
        <v>0</v>
      </c>
    </row>
    <row r="60" spans="1:8" x14ac:dyDescent="0.25">
      <c r="A60" s="4">
        <v>55</v>
      </c>
      <c r="B60" s="32" t="s">
        <v>136</v>
      </c>
      <c r="C60" s="33">
        <f>'2'!C60-'13'!C60-'14'!C60</f>
        <v>10000</v>
      </c>
      <c r="D60" s="33">
        <f>'2'!D60-'13'!D60-'14'!D60</f>
        <v>0</v>
      </c>
      <c r="E60" s="33">
        <f>'2'!E60-'13'!E60-'14'!E60</f>
        <v>0</v>
      </c>
      <c r="F60" s="33">
        <f>'2'!F60-'13'!F60-'14'!F60</f>
        <v>10000</v>
      </c>
      <c r="G60" s="33">
        <f>'2'!G60-'13'!G60-'14'!G60</f>
        <v>0</v>
      </c>
      <c r="H60" s="33">
        <f>'2'!H60-'13'!H60-'14'!H60</f>
        <v>0</v>
      </c>
    </row>
    <row r="61" spans="1:8" x14ac:dyDescent="0.25">
      <c r="A61" s="4">
        <v>56</v>
      </c>
      <c r="B61" s="37" t="s">
        <v>64</v>
      </c>
      <c r="C61" s="33">
        <f>'2'!C61-'13'!C61-'14'!C61</f>
        <v>20849854</v>
      </c>
      <c r="D61" s="33">
        <f>'2'!D61-'13'!D61-'14'!D61</f>
        <v>3067092</v>
      </c>
      <c r="E61" s="33">
        <f>'2'!E61-'13'!E61-'14'!E61</f>
        <v>2120900</v>
      </c>
      <c r="F61" s="33">
        <f>'2'!F61-'13'!F61-'14'!F61</f>
        <v>1655650</v>
      </c>
      <c r="G61" s="33">
        <f>'2'!G61-'13'!G61-'14'!G61</f>
        <v>1486000</v>
      </c>
      <c r="H61" s="33">
        <f>'2'!H61-'13'!H61-'14'!H61</f>
        <v>12520212</v>
      </c>
    </row>
    <row r="62" spans="1:8" x14ac:dyDescent="0.25">
      <c r="A62" s="4">
        <v>57</v>
      </c>
      <c r="B62" s="32" t="s">
        <v>137</v>
      </c>
      <c r="C62" s="33">
        <f>'2'!C62-'13'!C62-'14'!C62</f>
        <v>9270308</v>
      </c>
      <c r="D62" s="33">
        <f>'2'!D62-'13'!D62-'14'!D62</f>
        <v>9270308</v>
      </c>
      <c r="E62" s="33">
        <f>'2'!E62-'13'!E62-'14'!E62</f>
        <v>0</v>
      </c>
      <c r="F62" s="33">
        <f>'2'!F62-'13'!F62-'14'!F62</f>
        <v>0</v>
      </c>
      <c r="G62" s="33">
        <f>'2'!G62-'13'!G62-'14'!G62</f>
        <v>0</v>
      </c>
      <c r="H62" s="33">
        <f>'2'!H62-'13'!H62-'14'!H62</f>
        <v>0</v>
      </c>
    </row>
    <row r="63" spans="1:8" x14ac:dyDescent="0.25">
      <c r="A63" s="4">
        <v>58</v>
      </c>
      <c r="B63" s="32" t="s">
        <v>138</v>
      </c>
      <c r="C63" s="33">
        <f>'2'!C63-'13'!C63-'14'!C63</f>
        <v>0</v>
      </c>
      <c r="D63" s="33">
        <f>'2'!D63-'13'!D63-'14'!D63</f>
        <v>0</v>
      </c>
      <c r="E63" s="33">
        <f>'2'!E63-'13'!E63-'14'!E63</f>
        <v>0</v>
      </c>
      <c r="F63" s="33">
        <f>'2'!F63-'13'!F63-'14'!F63</f>
        <v>0</v>
      </c>
      <c r="G63" s="33">
        <f>'2'!G63-'13'!G63-'14'!G63</f>
        <v>0</v>
      </c>
      <c r="H63" s="33">
        <f>'2'!H63-'13'!H63-'14'!H63</f>
        <v>0</v>
      </c>
    </row>
    <row r="64" spans="1:8" x14ac:dyDescent="0.25">
      <c r="A64" s="4">
        <v>59</v>
      </c>
      <c r="B64" s="37" t="s">
        <v>65</v>
      </c>
      <c r="C64" s="33">
        <f>'2'!C64-'13'!C64-'14'!C64</f>
        <v>9270308</v>
      </c>
      <c r="D64" s="33">
        <f>'2'!D64-'13'!D64-'14'!D64</f>
        <v>9270308</v>
      </c>
      <c r="E64" s="33">
        <f>'2'!E64-'13'!E64-'14'!E64</f>
        <v>0</v>
      </c>
      <c r="F64" s="33">
        <f>'2'!F64-'13'!F64-'14'!F64</f>
        <v>0</v>
      </c>
      <c r="G64" s="33">
        <f>'2'!G64-'13'!G64-'14'!G64</f>
        <v>0</v>
      </c>
      <c r="H64" s="33">
        <f>'2'!H64-'13'!H64-'14'!H64</f>
        <v>0</v>
      </c>
    </row>
    <row r="65" spans="1:8" x14ac:dyDescent="0.25">
      <c r="A65" s="4">
        <v>60</v>
      </c>
      <c r="B65" s="116" t="s">
        <v>93</v>
      </c>
      <c r="C65" s="33">
        <f>'2'!C65-'13'!C65-'14'!C65</f>
        <v>435000</v>
      </c>
      <c r="D65" s="33">
        <f>'2'!D65-'13'!D65-'14'!D65</f>
        <v>0</v>
      </c>
      <c r="E65" s="33">
        <f>'2'!E65-'13'!E65-'14'!E65</f>
        <v>0</v>
      </c>
      <c r="F65" s="33">
        <f>'2'!F65-'13'!F65-'14'!F65</f>
        <v>0</v>
      </c>
      <c r="G65" s="33">
        <f>'2'!G65-'13'!G65-'14'!G65</f>
        <v>435000</v>
      </c>
      <c r="H65" s="33">
        <f>'2'!H65-'13'!H65-'14'!H65</f>
        <v>0</v>
      </c>
    </row>
    <row r="66" spans="1:8" x14ac:dyDescent="0.25">
      <c r="A66" s="4">
        <v>61</v>
      </c>
      <c r="B66" s="117" t="s">
        <v>92</v>
      </c>
      <c r="C66" s="33">
        <f>'2'!C66-'13'!C66-'14'!C66</f>
        <v>435000</v>
      </c>
      <c r="D66" s="33">
        <f>'2'!D66-'13'!D66-'14'!D66</f>
        <v>0</v>
      </c>
      <c r="E66" s="33">
        <f>'2'!E66-'13'!E66-'14'!E66</f>
        <v>0</v>
      </c>
      <c r="F66" s="33">
        <f>'2'!F66-'13'!F66-'14'!F66</f>
        <v>0</v>
      </c>
      <c r="G66" s="33">
        <f>'2'!G66-'13'!G66-'14'!G66</f>
        <v>435000</v>
      </c>
      <c r="H66" s="33">
        <f>'2'!H66-'13'!H66-'14'!H66</f>
        <v>0</v>
      </c>
    </row>
    <row r="67" spans="1:8" ht="26.4" x14ac:dyDescent="0.25">
      <c r="A67" s="4">
        <v>62</v>
      </c>
      <c r="B67" s="32" t="s">
        <v>66</v>
      </c>
      <c r="C67" s="33">
        <f>'2'!C67-'13'!C67-'14'!C67</f>
        <v>0</v>
      </c>
      <c r="D67" s="33">
        <f>'2'!D67-'13'!D67-'14'!D67</f>
        <v>0</v>
      </c>
      <c r="E67" s="33">
        <f>'2'!E67-'13'!E67-'14'!E67</f>
        <v>0</v>
      </c>
      <c r="F67" s="33">
        <f>'2'!F67-'13'!F67-'14'!F67</f>
        <v>0</v>
      </c>
      <c r="G67" s="33">
        <f>'2'!G67-'13'!G67-'14'!G67</f>
        <v>0</v>
      </c>
      <c r="H67" s="33">
        <f>'2'!H67-'13'!H67-'14'!H67</f>
        <v>0</v>
      </c>
    </row>
    <row r="68" spans="1:8" x14ac:dyDescent="0.25">
      <c r="A68" s="4">
        <v>63</v>
      </c>
      <c r="B68" s="32" t="s">
        <v>67</v>
      </c>
      <c r="C68" s="33">
        <f>'2'!C68-'13'!C68-'14'!C68</f>
        <v>488000</v>
      </c>
      <c r="D68" s="33">
        <f>'2'!D68-'13'!D68-'14'!D68</f>
        <v>488000</v>
      </c>
      <c r="E68" s="33">
        <f>'2'!E68-'13'!E68-'14'!E68</f>
        <v>0</v>
      </c>
      <c r="F68" s="33">
        <f>'2'!F68-'13'!F68-'14'!F68</f>
        <v>0</v>
      </c>
      <c r="G68" s="33">
        <f>'2'!G68-'13'!G68-'14'!G68</f>
        <v>0</v>
      </c>
      <c r="H68" s="33">
        <f>'2'!H68-'13'!H68-'14'!H68</f>
        <v>0</v>
      </c>
    </row>
    <row r="69" spans="1:8" x14ac:dyDescent="0.25">
      <c r="A69" s="4">
        <v>64</v>
      </c>
      <c r="B69" s="32" t="s">
        <v>68</v>
      </c>
      <c r="C69" s="33">
        <f>'2'!C69-'13'!C69-'14'!C69</f>
        <v>120000</v>
      </c>
      <c r="D69" s="33">
        <f>'2'!D69-'13'!D69-'14'!D69</f>
        <v>120000</v>
      </c>
      <c r="E69" s="33">
        <f>'2'!E69-'13'!E69-'14'!E69</f>
        <v>0</v>
      </c>
      <c r="F69" s="33">
        <f>'2'!F69-'13'!F69-'14'!F69</f>
        <v>0</v>
      </c>
      <c r="G69" s="33">
        <f>'2'!G69-'13'!G69-'14'!G69</f>
        <v>0</v>
      </c>
      <c r="H69" s="33">
        <f>'2'!H69-'13'!H69-'14'!H69</f>
        <v>0</v>
      </c>
    </row>
    <row r="70" spans="1:8" x14ac:dyDescent="0.25">
      <c r="A70" s="4">
        <v>65</v>
      </c>
      <c r="B70" s="37" t="s">
        <v>69</v>
      </c>
      <c r="C70" s="33">
        <f>'2'!C70-'13'!C70-'14'!C70</f>
        <v>608000</v>
      </c>
      <c r="D70" s="33">
        <f>'2'!D70-'13'!D70-'14'!D70</f>
        <v>608000</v>
      </c>
      <c r="E70" s="33">
        <f>'2'!E70-'13'!E70-'14'!E70</f>
        <v>0</v>
      </c>
      <c r="F70" s="33">
        <f>'2'!F70-'13'!F70-'14'!F70</f>
        <v>0</v>
      </c>
      <c r="G70" s="33">
        <f>'2'!G70-'13'!G70-'14'!G70</f>
        <v>0</v>
      </c>
      <c r="H70" s="33">
        <f>'2'!H70-'13'!H70-'14'!H70</f>
        <v>0</v>
      </c>
    </row>
    <row r="71" spans="1:8" x14ac:dyDescent="0.25">
      <c r="A71" s="4">
        <v>66</v>
      </c>
      <c r="B71" s="42" t="s">
        <v>70</v>
      </c>
      <c r="C71" s="33">
        <f>'2'!C71-'13'!C71-'14'!C71</f>
        <v>1562101853</v>
      </c>
      <c r="D71" s="33">
        <f>'2'!D71-'13'!D71-'14'!D71</f>
        <v>1497658234</v>
      </c>
      <c r="E71" s="33">
        <f>'2'!E71-'13'!E71-'14'!E71</f>
        <v>4088591</v>
      </c>
      <c r="F71" s="33">
        <f>'2'!F71-'13'!F71-'14'!F71</f>
        <v>45588038</v>
      </c>
      <c r="G71" s="33">
        <f>'2'!G71-'13'!G71-'14'!G71</f>
        <v>2246778</v>
      </c>
      <c r="H71" s="33">
        <f>'2'!H71-'13'!H71-'14'!H71</f>
        <v>12520212</v>
      </c>
    </row>
    <row r="72" spans="1:8" ht="26.4" x14ac:dyDescent="0.25">
      <c r="A72" s="4">
        <v>67</v>
      </c>
      <c r="B72" s="34" t="s">
        <v>139</v>
      </c>
      <c r="C72" s="33">
        <f>'2'!C72-'13'!C72-'14'!C72</f>
        <v>60000000</v>
      </c>
      <c r="D72" s="33">
        <f>'2'!D72-'13'!D72-'14'!D72</f>
        <v>60000000</v>
      </c>
      <c r="E72" s="33">
        <f>'2'!E72-'13'!E72-'14'!E72</f>
        <v>0</v>
      </c>
      <c r="F72" s="33">
        <f>'2'!F72-'13'!F72-'14'!F72</f>
        <v>0</v>
      </c>
      <c r="G72" s="33">
        <f>'2'!G72-'13'!G72-'14'!G72</f>
        <v>0</v>
      </c>
      <c r="H72" s="33">
        <f>'2'!H72-'13'!H72-'14'!H72</f>
        <v>0</v>
      </c>
    </row>
    <row r="73" spans="1:8" ht="26.4" x14ac:dyDescent="0.25">
      <c r="A73" s="4">
        <v>68</v>
      </c>
      <c r="B73" s="32" t="s">
        <v>140</v>
      </c>
      <c r="C73" s="33">
        <f>'2'!C73-'13'!C73-'14'!C73</f>
        <v>1100474741</v>
      </c>
      <c r="D73" s="33">
        <f>'2'!D73-'13'!D73-'14'!D73</f>
        <v>1045989369</v>
      </c>
      <c r="E73" s="33">
        <f>'2'!E73-'13'!E73-'14'!E73</f>
        <v>13846714</v>
      </c>
      <c r="F73" s="33">
        <f>'2'!F73-'13'!F73-'14'!F73</f>
        <v>22277262</v>
      </c>
      <c r="G73" s="33">
        <f>'2'!G73-'13'!G73-'14'!G73</f>
        <v>11553464</v>
      </c>
      <c r="H73" s="33">
        <f>'2'!H73-'13'!H73-'14'!H73</f>
        <v>6807932</v>
      </c>
    </row>
    <row r="74" spans="1:8" x14ac:dyDescent="0.25">
      <c r="A74" s="4">
        <v>69</v>
      </c>
      <c r="B74" s="32" t="s">
        <v>71</v>
      </c>
      <c r="C74" s="33">
        <f>'2'!C74-'13'!C74-'14'!C74</f>
        <v>9901101</v>
      </c>
      <c r="D74" s="33">
        <f>'2'!D74-'13'!D74-'14'!D74</f>
        <v>9901101</v>
      </c>
      <c r="E74" s="33">
        <f>'2'!E74-'13'!E74-'14'!E74</f>
        <v>0</v>
      </c>
      <c r="F74" s="33">
        <f>'2'!F74-'13'!F74-'14'!F74</f>
        <v>0</v>
      </c>
      <c r="G74" s="33">
        <f>'2'!G74-'13'!G74-'14'!G74</f>
        <v>0</v>
      </c>
      <c r="H74" s="33">
        <f>'2'!H74-'13'!H74-'14'!H74</f>
        <v>0</v>
      </c>
    </row>
    <row r="75" spans="1:8" x14ac:dyDescent="0.25">
      <c r="A75" s="4">
        <v>70</v>
      </c>
      <c r="B75" s="32" t="s">
        <v>141</v>
      </c>
      <c r="C75" s="33">
        <f>'2'!C75-'13'!C75-'14'!C75</f>
        <v>537914292</v>
      </c>
      <c r="D75" s="33">
        <f>'2'!D75-'13'!D75-'14'!D75</f>
        <v>0</v>
      </c>
      <c r="E75" s="33">
        <f>'2'!E75-'13'!E75-'14'!E75</f>
        <v>202188515</v>
      </c>
      <c r="F75" s="33">
        <f>'2'!F75-'13'!F75-'14'!F75</f>
        <v>124200824</v>
      </c>
      <c r="G75" s="33">
        <f>'2'!G75-'13'!G75-'14'!G75</f>
        <v>66976696</v>
      </c>
      <c r="H75" s="33">
        <f>'2'!H75-'13'!H75-'14'!H75</f>
        <v>144548257</v>
      </c>
    </row>
    <row r="76" spans="1:8" x14ac:dyDescent="0.25">
      <c r="A76" s="4">
        <v>71</v>
      </c>
      <c r="B76" s="32" t="s">
        <v>72</v>
      </c>
      <c r="C76" s="33">
        <f>'2'!C76-'13'!C76-'14'!C76</f>
        <v>1708290134</v>
      </c>
      <c r="D76" s="33">
        <f>'2'!D76-'13'!D76-'14'!D76</f>
        <v>1115890470</v>
      </c>
      <c r="E76" s="33">
        <f>'2'!E76-'13'!E76-'14'!E76</f>
        <v>216035229</v>
      </c>
      <c r="F76" s="33">
        <f>'2'!F76-'13'!F76-'14'!F76</f>
        <v>146478086</v>
      </c>
      <c r="G76" s="33">
        <f>'2'!G76-'13'!G76-'14'!G76</f>
        <v>78530160</v>
      </c>
      <c r="H76" s="33">
        <f>'2'!H76-'13'!H76-'14'!H76</f>
        <v>151356189</v>
      </c>
    </row>
    <row r="77" spans="1:8" ht="13.8" thickBot="1" x14ac:dyDescent="0.3">
      <c r="A77" s="4">
        <v>72</v>
      </c>
      <c r="B77" s="75" t="s">
        <v>73</v>
      </c>
      <c r="C77" s="33">
        <f>'2'!C77-'13'!C77-'14'!C77</f>
        <v>1708290134</v>
      </c>
      <c r="D77" s="33">
        <f>'2'!D77-'13'!D77-'14'!D77</f>
        <v>1115890470</v>
      </c>
      <c r="E77" s="33">
        <f>'2'!E77-'13'!E77-'14'!E77</f>
        <v>216035229</v>
      </c>
      <c r="F77" s="33">
        <f>'2'!F77-'13'!F77-'14'!F77</f>
        <v>146478086</v>
      </c>
      <c r="G77" s="33">
        <f>'2'!G77-'13'!G77-'14'!G77</f>
        <v>78530160</v>
      </c>
      <c r="H77" s="33">
        <f>'2'!H77-'13'!H77-'14'!H77</f>
        <v>151356189</v>
      </c>
    </row>
    <row r="78" spans="1:8" ht="13.8" thickBot="1" x14ac:dyDescent="0.3">
      <c r="A78" s="4">
        <v>73</v>
      </c>
      <c r="B78" s="49" t="s">
        <v>37</v>
      </c>
      <c r="C78" s="50">
        <f>'2'!C78-'13'!C78-'14'!C78</f>
        <v>3270391987</v>
      </c>
      <c r="D78" s="50">
        <f>'2'!D78-'13'!D78-'14'!D78</f>
        <v>2613548704</v>
      </c>
      <c r="E78" s="50">
        <f>'2'!E78-'13'!E78-'14'!E78</f>
        <v>220123820</v>
      </c>
      <c r="F78" s="50">
        <f>'2'!F78-'13'!F78-'14'!F78</f>
        <v>192066124</v>
      </c>
      <c r="G78" s="50">
        <f>'2'!G78-'13'!G78-'14'!G78</f>
        <v>80776938</v>
      </c>
      <c r="H78" s="50">
        <f>'2'!H78-'13'!H78-'14'!H78</f>
        <v>163876401</v>
      </c>
    </row>
    <row r="79" spans="1:8" ht="13.8" thickTop="1" x14ac:dyDescent="0.25">
      <c r="A79" s="4">
        <v>74</v>
      </c>
      <c r="B79" s="51" t="s">
        <v>3</v>
      </c>
      <c r="C79" s="52">
        <f>'6'!C6-'13'!C79-'14'!C79</f>
        <v>418151307</v>
      </c>
      <c r="D79" s="52">
        <f>'6'!D6-'13'!D79-'14'!D79</f>
        <v>42051716</v>
      </c>
      <c r="E79" s="52">
        <f>'6'!E6-'13'!E79-'14'!E79</f>
        <v>147421313</v>
      </c>
      <c r="F79" s="52">
        <f>'6'!F6-'13'!F79-'14'!F79</f>
        <v>102150459</v>
      </c>
      <c r="G79" s="52">
        <f>'6'!G6-'13'!G79-'14'!G79</f>
        <v>26813343</v>
      </c>
      <c r="H79" s="52">
        <f>'6'!H6-'13'!H79-'14'!H79</f>
        <v>99714476</v>
      </c>
    </row>
    <row r="80" spans="1:8" ht="26.4" x14ac:dyDescent="0.25">
      <c r="A80" s="4">
        <v>75</v>
      </c>
      <c r="B80" s="46" t="s">
        <v>4</v>
      </c>
      <c r="C80" s="52">
        <f>'6'!C7-'13'!C80-'14'!C80</f>
        <v>80283494</v>
      </c>
      <c r="D80" s="52">
        <f>'6'!D7-'13'!D80-'14'!D80</f>
        <v>8965951</v>
      </c>
      <c r="E80" s="52">
        <f>'6'!E7-'13'!E80-'14'!E80</f>
        <v>29538654</v>
      </c>
      <c r="F80" s="52">
        <f>'6'!F7-'13'!F80-'14'!F80</f>
        <v>15165785</v>
      </c>
      <c r="G80" s="52">
        <f>'6'!G7-'13'!G80-'14'!G80</f>
        <v>5321995</v>
      </c>
      <c r="H80" s="52">
        <f>'6'!H7-'13'!H80-'14'!H80</f>
        <v>21291109</v>
      </c>
    </row>
    <row r="81" spans="1:8" x14ac:dyDescent="0.25">
      <c r="A81" s="4">
        <v>76</v>
      </c>
      <c r="B81" s="46" t="s">
        <v>5</v>
      </c>
      <c r="C81" s="52">
        <f>'6'!C8-'13'!C81-'14'!C81</f>
        <v>478205977</v>
      </c>
      <c r="D81" s="52">
        <f>'6'!D8-'13'!D81-'14'!D81</f>
        <v>293142569</v>
      </c>
      <c r="E81" s="52">
        <f>'6'!E8-'13'!E81-'14'!E81</f>
        <v>37829853</v>
      </c>
      <c r="F81" s="52">
        <f>'6'!F8-'13'!F81-'14'!F81</f>
        <v>68572280</v>
      </c>
      <c r="G81" s="52">
        <f>'6'!G8-'13'!G81-'14'!G81</f>
        <v>36794556</v>
      </c>
      <c r="H81" s="52">
        <f>'6'!H8-'13'!H81-'14'!H81</f>
        <v>41866719</v>
      </c>
    </row>
    <row r="82" spans="1:8" x14ac:dyDescent="0.25">
      <c r="A82" s="4">
        <v>77</v>
      </c>
      <c r="B82" s="18" t="s">
        <v>6</v>
      </c>
      <c r="C82" s="52">
        <f>'6'!C9-'13'!C82-'14'!C82</f>
        <v>1886500</v>
      </c>
      <c r="D82" s="52">
        <f>'6'!D9-'13'!D82-'14'!D82</f>
        <v>1886500</v>
      </c>
      <c r="E82" s="52">
        <f>'6'!E9-'13'!E82-'14'!E82</f>
        <v>0</v>
      </c>
      <c r="F82" s="52">
        <f>'6'!F9-'13'!F82-'14'!F82</f>
        <v>0</v>
      </c>
      <c r="G82" s="52">
        <f>'6'!G9-'13'!G82-'14'!G82</f>
        <v>0</v>
      </c>
      <c r="H82" s="52">
        <f>'6'!H9-'13'!H82-'14'!H82</f>
        <v>0</v>
      </c>
    </row>
    <row r="83" spans="1:8" ht="26.4" x14ac:dyDescent="0.25">
      <c r="A83" s="4">
        <v>78</v>
      </c>
      <c r="B83" s="18" t="s">
        <v>7</v>
      </c>
      <c r="C83" s="52">
        <f>'6'!C10-'13'!C83-'14'!C83</f>
        <v>1886500</v>
      </c>
      <c r="D83" s="52">
        <f>'6'!D10-'13'!D83-'14'!D83</f>
        <v>1886500</v>
      </c>
      <c r="E83" s="52">
        <f>'6'!E10-'13'!E83-'14'!E83</f>
        <v>0</v>
      </c>
      <c r="F83" s="52">
        <f>'6'!F10-'13'!F83-'14'!F83</f>
        <v>0</v>
      </c>
      <c r="G83" s="52">
        <f>'6'!G10-'13'!G83-'14'!G83</f>
        <v>0</v>
      </c>
      <c r="H83" s="52">
        <f>'6'!H10-'13'!H83-'14'!H83</f>
        <v>0</v>
      </c>
    </row>
    <row r="84" spans="1:8" x14ac:dyDescent="0.25">
      <c r="A84" s="4">
        <v>79</v>
      </c>
      <c r="B84" s="18" t="s">
        <v>8</v>
      </c>
      <c r="C84" s="52">
        <f>'6'!C11-'13'!C84-'14'!C84</f>
        <v>800000</v>
      </c>
      <c r="D84" s="52">
        <f>'6'!D11-'13'!D84-'14'!D84</f>
        <v>800000</v>
      </c>
      <c r="E84" s="52">
        <f>'6'!E11-'13'!E84-'14'!E84</f>
        <v>0</v>
      </c>
      <c r="F84" s="52">
        <f>'6'!F11-'13'!F84-'14'!F84</f>
        <v>0</v>
      </c>
      <c r="G84" s="52">
        <f>'6'!G11-'13'!G84-'14'!G84</f>
        <v>0</v>
      </c>
      <c r="H84" s="52">
        <f>'6'!H11-'13'!H84-'14'!H84</f>
        <v>0</v>
      </c>
    </row>
    <row r="85" spans="1:8" x14ac:dyDescent="0.25">
      <c r="A85" s="4">
        <v>80</v>
      </c>
      <c r="B85" s="18" t="s">
        <v>9</v>
      </c>
      <c r="C85" s="52">
        <f>'6'!C12-'13'!C85-'14'!C85</f>
        <v>800000</v>
      </c>
      <c r="D85" s="52">
        <f>'6'!D12-'13'!D85-'14'!D85</f>
        <v>800000</v>
      </c>
      <c r="E85" s="52">
        <f>'6'!E12-'13'!E85-'14'!E85</f>
        <v>0</v>
      </c>
      <c r="F85" s="52">
        <f>'6'!F12-'13'!F85-'14'!F85</f>
        <v>0</v>
      </c>
      <c r="G85" s="52">
        <f>'6'!G12-'13'!G85-'14'!G85</f>
        <v>0</v>
      </c>
      <c r="H85" s="52">
        <f>'6'!H12-'13'!H85-'14'!H85</f>
        <v>0</v>
      </c>
    </row>
    <row r="86" spans="1:8" x14ac:dyDescent="0.25">
      <c r="A86" s="4">
        <v>81</v>
      </c>
      <c r="B86" s="18" t="s">
        <v>10</v>
      </c>
      <c r="C86" s="52">
        <f>'6'!C13-'13'!C86-'14'!C86</f>
        <v>10071998</v>
      </c>
      <c r="D86" s="52">
        <f>'6'!D13-'13'!D86-'14'!D86</f>
        <v>10071998</v>
      </c>
      <c r="E86" s="52">
        <f>'6'!E13-'13'!E86-'14'!E86</f>
        <v>0</v>
      </c>
      <c r="F86" s="52">
        <f>'6'!F13-'13'!F86-'14'!F86</f>
        <v>0</v>
      </c>
      <c r="G86" s="52">
        <f>'6'!G13-'13'!G86-'14'!G86</f>
        <v>0</v>
      </c>
      <c r="H86" s="52">
        <f>'6'!H13-'13'!H86-'14'!H86</f>
        <v>0</v>
      </c>
    </row>
    <row r="87" spans="1:8" x14ac:dyDescent="0.25">
      <c r="A87" s="4">
        <v>82</v>
      </c>
      <c r="B87" s="18" t="s">
        <v>11</v>
      </c>
      <c r="C87" s="52">
        <f>'6'!C14-'13'!C87-'14'!C87</f>
        <v>1000000</v>
      </c>
      <c r="D87" s="52">
        <f>'6'!D14-'13'!D87-'14'!D87</f>
        <v>1000000</v>
      </c>
      <c r="E87" s="52">
        <f>'6'!E14-'13'!E87-'14'!E87</f>
        <v>0</v>
      </c>
      <c r="F87" s="52">
        <f>'6'!F14-'13'!F87-'14'!F87</f>
        <v>0</v>
      </c>
      <c r="G87" s="52">
        <f>'6'!G14-'13'!G87-'14'!G87</f>
        <v>0</v>
      </c>
      <c r="H87" s="52">
        <f>'6'!H14-'13'!H87-'14'!H87</f>
        <v>0</v>
      </c>
    </row>
    <row r="88" spans="1:8" x14ac:dyDescent="0.25">
      <c r="A88" s="4">
        <v>83</v>
      </c>
      <c r="B88" s="18" t="s">
        <v>12</v>
      </c>
      <c r="C88" s="52">
        <f>'6'!C15-'13'!C88-'14'!C88</f>
        <v>9071998</v>
      </c>
      <c r="D88" s="52">
        <f>'6'!D15-'13'!D88-'14'!D88</f>
        <v>9071998</v>
      </c>
      <c r="E88" s="52">
        <f>'6'!E15-'13'!E88-'14'!E88</f>
        <v>0</v>
      </c>
      <c r="F88" s="52">
        <f>'6'!F15-'13'!F88-'14'!F88</f>
        <v>0</v>
      </c>
      <c r="G88" s="52">
        <f>'6'!G15-'13'!G88-'14'!G88</f>
        <v>0</v>
      </c>
      <c r="H88" s="52">
        <f>'6'!H15-'13'!H88-'14'!H88</f>
        <v>0</v>
      </c>
    </row>
    <row r="89" spans="1:8" x14ac:dyDescent="0.25">
      <c r="A89" s="4">
        <v>84</v>
      </c>
      <c r="B89" s="20" t="s">
        <v>13</v>
      </c>
      <c r="C89" s="52">
        <f>'6'!C16-'13'!C89-'14'!C89</f>
        <v>12758498</v>
      </c>
      <c r="D89" s="52">
        <f>'6'!D16-'13'!D89-'14'!D89</f>
        <v>12758498</v>
      </c>
      <c r="E89" s="52">
        <f>'6'!E16-'13'!E89-'14'!E89</f>
        <v>0</v>
      </c>
      <c r="F89" s="52">
        <f>'6'!F16-'13'!F89-'14'!F89</f>
        <v>0</v>
      </c>
      <c r="G89" s="52">
        <f>'6'!G16-'13'!G89-'14'!G89</f>
        <v>0</v>
      </c>
      <c r="H89" s="52">
        <f>'6'!H16-'13'!H89-'14'!H89</f>
        <v>0</v>
      </c>
    </row>
    <row r="90" spans="1:8" x14ac:dyDescent="0.25">
      <c r="A90" s="4">
        <v>85</v>
      </c>
      <c r="B90" s="18" t="s">
        <v>14</v>
      </c>
      <c r="C90" s="52">
        <f>'6'!C17-'13'!C90-'14'!C90</f>
        <v>0</v>
      </c>
      <c r="D90" s="52">
        <f>'6'!D17-'13'!D90-'14'!D90</f>
        <v>0</v>
      </c>
      <c r="E90" s="52">
        <f>'6'!E17-'13'!E90-'14'!E90</f>
        <v>0</v>
      </c>
      <c r="F90" s="52">
        <f>'6'!F17-'13'!F90-'14'!F90</f>
        <v>0</v>
      </c>
      <c r="G90" s="52">
        <f>'6'!G17-'13'!G90-'14'!G90</f>
        <v>0</v>
      </c>
      <c r="H90" s="52">
        <f>'6'!H17-'13'!H90-'14'!H90</f>
        <v>0</v>
      </c>
    </row>
    <row r="91" spans="1:8" ht="26.4" x14ac:dyDescent="0.25">
      <c r="A91" s="4">
        <v>86</v>
      </c>
      <c r="B91" s="18" t="s">
        <v>15</v>
      </c>
      <c r="C91" s="52">
        <f>'6'!C18-'13'!C91-'14'!C91</f>
        <v>196539754</v>
      </c>
      <c r="D91" s="52">
        <f>'6'!D18-'13'!D91-'14'!D91</f>
        <v>196539754</v>
      </c>
      <c r="E91" s="52">
        <f>'6'!E18-'13'!E91-'14'!E91</f>
        <v>0</v>
      </c>
      <c r="F91" s="52">
        <f>'6'!F18-'13'!F91-'14'!F91</f>
        <v>0</v>
      </c>
      <c r="G91" s="52">
        <f>'6'!G18-'13'!G91-'14'!G91</f>
        <v>0</v>
      </c>
      <c r="H91" s="52">
        <f>'6'!H18-'13'!H91-'14'!H91</f>
        <v>0</v>
      </c>
    </row>
    <row r="92" spans="1:8" x14ac:dyDescent="0.25">
      <c r="A92" s="4">
        <v>87</v>
      </c>
      <c r="B92" s="18" t="s">
        <v>144</v>
      </c>
      <c r="C92" s="52">
        <f>'6'!C19-'13'!C92-'14'!C92</f>
        <v>4500000</v>
      </c>
      <c r="D92" s="52">
        <f>'6'!D19-'13'!D92-'14'!D92</f>
        <v>4500000</v>
      </c>
      <c r="E92" s="52">
        <f>'6'!E19-'13'!E92-'14'!E92</f>
        <v>0</v>
      </c>
      <c r="F92" s="52">
        <f>'6'!F19-'13'!F92-'14'!F92</f>
        <v>0</v>
      </c>
      <c r="G92" s="52">
        <f>'6'!G19-'13'!G92-'14'!G92</f>
        <v>0</v>
      </c>
      <c r="H92" s="52">
        <f>'6'!H19-'13'!H92-'14'!H92</f>
        <v>0</v>
      </c>
    </row>
    <row r="93" spans="1:8" x14ac:dyDescent="0.25">
      <c r="A93" s="4">
        <v>88</v>
      </c>
      <c r="B93" s="18" t="s">
        <v>16</v>
      </c>
      <c r="C93" s="52">
        <f>'6'!C20-'13'!C93-'14'!C93</f>
        <v>0</v>
      </c>
      <c r="D93" s="52">
        <f>'6'!D20-'13'!D93-'14'!D93</f>
        <v>0</v>
      </c>
      <c r="E93" s="52">
        <f>'6'!E20-'13'!E93-'14'!E93</f>
        <v>0</v>
      </c>
      <c r="F93" s="52">
        <f>'6'!F20-'13'!F93-'14'!F93</f>
        <v>0</v>
      </c>
      <c r="G93" s="52">
        <f>'6'!G20-'13'!G93-'14'!G93</f>
        <v>0</v>
      </c>
      <c r="H93" s="52">
        <f>'6'!H20-'13'!H93-'14'!H93</f>
        <v>0</v>
      </c>
    </row>
    <row r="94" spans="1:8" x14ac:dyDescent="0.25">
      <c r="A94" s="4">
        <v>89</v>
      </c>
      <c r="B94" s="18" t="s">
        <v>17</v>
      </c>
      <c r="C94" s="52">
        <f>'6'!C21-'13'!C94-'14'!C94</f>
        <v>0</v>
      </c>
      <c r="D94" s="52">
        <f>'6'!D21-'13'!D94-'14'!D94</f>
        <v>0</v>
      </c>
      <c r="E94" s="52">
        <f>'6'!E21-'13'!E94-'14'!E94</f>
        <v>0</v>
      </c>
      <c r="F94" s="52">
        <f>'6'!F21-'13'!F94-'14'!F94</f>
        <v>0</v>
      </c>
      <c r="G94" s="52">
        <f>'6'!G21-'13'!G94-'14'!G94</f>
        <v>0</v>
      </c>
      <c r="H94" s="52">
        <f>'6'!H21-'13'!H94-'14'!H94</f>
        <v>0</v>
      </c>
    </row>
    <row r="95" spans="1:8" x14ac:dyDescent="0.25">
      <c r="A95" s="4">
        <v>90</v>
      </c>
      <c r="B95" s="18" t="s">
        <v>18</v>
      </c>
      <c r="C95" s="52">
        <f>'6'!C22-'13'!C95-'14'!C95</f>
        <v>192039754</v>
      </c>
      <c r="D95" s="52">
        <f>'6'!D22-'13'!D95-'14'!D95</f>
        <v>192039754</v>
      </c>
      <c r="E95" s="52">
        <f>'6'!E22-'13'!E95-'14'!E95</f>
        <v>0</v>
      </c>
      <c r="F95" s="52">
        <f>'6'!F22-'13'!F95-'14'!F95</f>
        <v>0</v>
      </c>
      <c r="G95" s="52">
        <f>'6'!G22-'13'!G95-'14'!G95</f>
        <v>0</v>
      </c>
      <c r="H95" s="52">
        <f>'6'!H22-'13'!H95-'14'!H95</f>
        <v>0</v>
      </c>
    </row>
    <row r="96" spans="1:8" ht="26.4" x14ac:dyDescent="0.25">
      <c r="A96" s="4">
        <v>91</v>
      </c>
      <c r="B96" s="18" t="s">
        <v>145</v>
      </c>
      <c r="C96" s="52">
        <f>'6'!C23-'13'!C96-'14'!C96</f>
        <v>15477630</v>
      </c>
      <c r="D96" s="52">
        <f>'6'!D23-'13'!D96-'14'!D96</f>
        <v>15477630</v>
      </c>
      <c r="E96" s="52">
        <f>'6'!E23-'13'!E96-'14'!E96</f>
        <v>0</v>
      </c>
      <c r="F96" s="52">
        <f>'6'!F23-'13'!F96-'14'!F96</f>
        <v>0</v>
      </c>
      <c r="G96" s="52">
        <f>'6'!G23-'13'!G96-'14'!G96</f>
        <v>0</v>
      </c>
      <c r="H96" s="52">
        <f>'6'!H23-'13'!H96-'14'!H96</f>
        <v>0</v>
      </c>
    </row>
    <row r="97" spans="1:8" x14ac:dyDescent="0.25">
      <c r="A97" s="4">
        <v>92</v>
      </c>
      <c r="B97" s="18" t="s">
        <v>146</v>
      </c>
      <c r="C97" s="52">
        <f>'6'!C24-'13'!C97-'14'!C97</f>
        <v>0</v>
      </c>
      <c r="D97" s="52">
        <f>'6'!D24-'13'!D97-'14'!D97</f>
        <v>0</v>
      </c>
      <c r="E97" s="52">
        <f>'6'!E24-'13'!E97-'14'!E97</f>
        <v>0</v>
      </c>
      <c r="F97" s="52">
        <f>'6'!F24-'13'!F97-'14'!F97</f>
        <v>0</v>
      </c>
      <c r="G97" s="52">
        <f>'6'!G24-'13'!G97-'14'!G97</f>
        <v>0</v>
      </c>
      <c r="H97" s="52">
        <f>'6'!H24-'13'!H97-'14'!H97</f>
        <v>0</v>
      </c>
    </row>
    <row r="98" spans="1:8" x14ac:dyDescent="0.25">
      <c r="A98" s="4">
        <v>93</v>
      </c>
      <c r="B98" s="18" t="s">
        <v>19</v>
      </c>
      <c r="C98" s="52">
        <f>'6'!C25-'13'!C98-'14'!C98</f>
        <v>126545808</v>
      </c>
      <c r="D98" s="52">
        <f>'6'!D25-'13'!D98-'14'!D98</f>
        <v>126545808</v>
      </c>
      <c r="E98" s="52">
        <f>'6'!E25-'13'!E98-'14'!E98</f>
        <v>0</v>
      </c>
      <c r="F98" s="52">
        <f>'6'!F25-'13'!F98-'14'!F98</f>
        <v>0</v>
      </c>
      <c r="G98" s="52">
        <f>'6'!G25-'13'!G98-'14'!G98</f>
        <v>0</v>
      </c>
      <c r="H98" s="52">
        <f>'6'!H25-'13'!H98-'14'!H98</f>
        <v>0</v>
      </c>
    </row>
    <row r="99" spans="1:8" x14ac:dyDescent="0.25">
      <c r="A99" s="4">
        <v>94</v>
      </c>
      <c r="B99" s="20" t="s">
        <v>20</v>
      </c>
      <c r="C99" s="52">
        <f>'6'!C26-'13'!C99-'14'!C99</f>
        <v>338563192</v>
      </c>
      <c r="D99" s="52">
        <f>'6'!D26-'13'!D99-'14'!D99</f>
        <v>338563192</v>
      </c>
      <c r="E99" s="52">
        <f>'6'!E26-'13'!E99-'14'!E99</f>
        <v>0</v>
      </c>
      <c r="F99" s="52">
        <f>'6'!F26-'13'!F99-'14'!F99</f>
        <v>0</v>
      </c>
      <c r="G99" s="52">
        <f>'6'!G26-'13'!G99-'14'!G99</f>
        <v>0</v>
      </c>
      <c r="H99" s="52">
        <f>'6'!H26-'13'!H99-'14'!H99</f>
        <v>0</v>
      </c>
    </row>
    <row r="100" spans="1:8" x14ac:dyDescent="0.25">
      <c r="A100" s="4">
        <v>95</v>
      </c>
      <c r="B100" s="18" t="s">
        <v>21</v>
      </c>
      <c r="C100" s="52">
        <f>'6'!C27-'13'!C100-'14'!C100</f>
        <v>1306200</v>
      </c>
      <c r="D100" s="52">
        <f>'6'!D27-'13'!D100-'14'!D100</f>
        <v>1300000</v>
      </c>
      <c r="E100" s="52">
        <f>'6'!E27-'13'!E100-'14'!E100</f>
        <v>0</v>
      </c>
      <c r="F100" s="52">
        <f>'6'!F27-'13'!F100-'14'!F100</f>
        <v>0</v>
      </c>
      <c r="G100" s="52">
        <f>'6'!G27-'13'!G100-'14'!G100</f>
        <v>6200</v>
      </c>
      <c r="H100" s="52">
        <f>'6'!H27-'13'!H100-'14'!H100</f>
        <v>0</v>
      </c>
    </row>
    <row r="101" spans="1:8" x14ac:dyDescent="0.25">
      <c r="A101" s="4">
        <v>96</v>
      </c>
      <c r="B101" s="18" t="s">
        <v>22</v>
      </c>
      <c r="C101" s="52">
        <f>'6'!C28-'13'!C101-'14'!C101</f>
        <v>1023237158</v>
      </c>
      <c r="D101" s="52">
        <f>'6'!D28-'13'!D101-'14'!D101</f>
        <v>1023237158</v>
      </c>
      <c r="E101" s="52">
        <f>'6'!E28-'13'!E101-'14'!E101</f>
        <v>0</v>
      </c>
      <c r="F101" s="52">
        <f>'6'!F28-'13'!F101-'14'!F101</f>
        <v>0</v>
      </c>
      <c r="G101" s="52">
        <f>'6'!G28-'13'!G101-'14'!G101</f>
        <v>0</v>
      </c>
      <c r="H101" s="52">
        <f>'6'!H28-'13'!H101-'14'!H101</f>
        <v>0</v>
      </c>
    </row>
    <row r="102" spans="1:8" x14ac:dyDescent="0.25">
      <c r="A102" s="4">
        <v>97</v>
      </c>
      <c r="B102" s="18" t="s">
        <v>23</v>
      </c>
      <c r="C102" s="52">
        <f>'6'!C29-'13'!C102-'14'!C102</f>
        <v>1119244</v>
      </c>
      <c r="D102" s="52">
        <f>'6'!D29-'13'!D102-'14'!D102</f>
        <v>47244</v>
      </c>
      <c r="E102" s="52">
        <f>'6'!E29-'13'!E102-'14'!E102</f>
        <v>1000000</v>
      </c>
      <c r="F102" s="52">
        <f>'6'!F29-'13'!F102-'14'!F102</f>
        <v>60000</v>
      </c>
      <c r="G102" s="52">
        <f>'6'!G29-'13'!G102-'14'!G102</f>
        <v>0</v>
      </c>
      <c r="H102" s="52">
        <f>'6'!H29-'13'!H102-'14'!H102</f>
        <v>12000</v>
      </c>
    </row>
    <row r="103" spans="1:8" x14ac:dyDescent="0.25">
      <c r="A103" s="4">
        <v>98</v>
      </c>
      <c r="B103" s="18" t="s">
        <v>24</v>
      </c>
      <c r="C103" s="52">
        <f>'6'!C30-'13'!C103-'14'!C103</f>
        <v>42080584</v>
      </c>
      <c r="D103" s="52">
        <f>'6'!D30-'13'!D103-'14'!D103</f>
        <v>25342625</v>
      </c>
      <c r="E103" s="52">
        <f>'6'!E30-'13'!E103-'14'!E103</f>
        <v>3000000</v>
      </c>
      <c r="F103" s="52">
        <f>'6'!F30-'13'!F103-'14'!F103</f>
        <v>3528189</v>
      </c>
      <c r="G103" s="52">
        <f>'6'!G30-'13'!G103-'14'!G103</f>
        <v>9431142</v>
      </c>
      <c r="H103" s="52">
        <f>'6'!H30-'13'!H103-'14'!H103</f>
        <v>778628</v>
      </c>
    </row>
    <row r="104" spans="1:8" ht="26.4" x14ac:dyDescent="0.25">
      <c r="A104" s="4">
        <v>99</v>
      </c>
      <c r="B104" s="18" t="s">
        <v>25</v>
      </c>
      <c r="C104" s="52">
        <f>'6'!C31-'13'!C104-'14'!C104</f>
        <v>78418828</v>
      </c>
      <c r="D104" s="52">
        <f>'6'!D31-'13'!D104-'14'!D104</f>
        <v>73746846</v>
      </c>
      <c r="E104" s="52">
        <f>'6'!E31-'13'!E104-'14'!E104</f>
        <v>1080000</v>
      </c>
      <c r="F104" s="52">
        <f>'6'!F31-'13'!F104-'14'!F104</f>
        <v>968811</v>
      </c>
      <c r="G104" s="52">
        <f>'6'!G31-'13'!G104-'14'!G104</f>
        <v>2409702</v>
      </c>
      <c r="H104" s="52">
        <f>'6'!H31-'13'!H104-'14'!H104</f>
        <v>213469</v>
      </c>
    </row>
    <row r="105" spans="1:8" x14ac:dyDescent="0.25">
      <c r="A105" s="4">
        <v>100</v>
      </c>
      <c r="B105" s="20" t="s">
        <v>26</v>
      </c>
      <c r="C105" s="52">
        <f>'6'!C32-'13'!C105-'14'!C105</f>
        <v>1146162014</v>
      </c>
      <c r="D105" s="52">
        <f>'6'!D32-'13'!D105-'14'!D105</f>
        <v>1123673873</v>
      </c>
      <c r="E105" s="52">
        <f>'6'!E32-'13'!E105-'14'!E105</f>
        <v>5080000</v>
      </c>
      <c r="F105" s="52">
        <f>'6'!F32-'13'!F105-'14'!F105</f>
        <v>4557000</v>
      </c>
      <c r="G105" s="52">
        <f>'6'!G32-'13'!G105-'14'!G105</f>
        <v>11847044</v>
      </c>
      <c r="H105" s="52">
        <f>'6'!H32-'13'!H105-'14'!H105</f>
        <v>1004097</v>
      </c>
    </row>
    <row r="106" spans="1:8" x14ac:dyDescent="0.25">
      <c r="A106" s="4">
        <v>101</v>
      </c>
      <c r="B106" s="18" t="s">
        <v>27</v>
      </c>
      <c r="C106" s="52">
        <f>'6'!C33-'13'!C106-'14'!C106</f>
        <v>163493176</v>
      </c>
      <c r="D106" s="52">
        <f>'6'!D33-'13'!D106-'14'!D106</f>
        <v>163493176</v>
      </c>
      <c r="E106" s="52">
        <f>'6'!E33-'13'!E106-'14'!E106</f>
        <v>0</v>
      </c>
      <c r="F106" s="52">
        <f>'6'!F33-'13'!F106-'14'!F106</f>
        <v>0</v>
      </c>
      <c r="G106" s="52">
        <f>'6'!G33-'13'!G106-'14'!G106</f>
        <v>0</v>
      </c>
      <c r="H106" s="52">
        <f>'6'!H33-'13'!H106-'14'!H106</f>
        <v>0</v>
      </c>
    </row>
    <row r="107" spans="1:8" x14ac:dyDescent="0.25">
      <c r="A107" s="4">
        <v>102</v>
      </c>
      <c r="B107" s="18" t="s">
        <v>147</v>
      </c>
      <c r="C107" s="52">
        <f>'6'!C34-'13'!C107-'14'!C107</f>
        <v>200000</v>
      </c>
      <c r="D107" s="52">
        <f>'6'!D34-'13'!D107-'14'!D107</f>
        <v>0</v>
      </c>
      <c r="E107" s="52">
        <f>'6'!E34-'13'!E107-'14'!E107</f>
        <v>200000</v>
      </c>
      <c r="F107" s="52">
        <f>'6'!F34-'13'!F107-'14'!F107</f>
        <v>0</v>
      </c>
      <c r="G107" s="52">
        <f>'6'!G34-'13'!G107-'14'!G107</f>
        <v>0</v>
      </c>
      <c r="H107" s="52">
        <f>'6'!H34-'13'!H107-'14'!H107</f>
        <v>0</v>
      </c>
    </row>
    <row r="108" spans="1:8" x14ac:dyDescent="0.25">
      <c r="A108" s="4">
        <v>103</v>
      </c>
      <c r="B108" s="18" t="s">
        <v>28</v>
      </c>
      <c r="C108" s="52">
        <f>'6'!C35-'13'!C108-'14'!C108</f>
        <v>2475252</v>
      </c>
      <c r="D108" s="52">
        <f>'6'!D35-'13'!D108-'14'!D108</f>
        <v>1199189</v>
      </c>
      <c r="E108" s="52">
        <f>'6'!E35-'13'!E108-'14'!E108</f>
        <v>0</v>
      </c>
      <c r="F108" s="52">
        <f>'6'!F35-'13'!F108-'14'!F108</f>
        <v>1276063</v>
      </c>
      <c r="G108" s="52">
        <f>'6'!G35-'13'!G108-'14'!G108</f>
        <v>0</v>
      </c>
      <c r="H108" s="52">
        <f>'6'!H35-'13'!H108-'14'!H108</f>
        <v>0</v>
      </c>
    </row>
    <row r="109" spans="1:8" ht="26.4" x14ac:dyDescent="0.25">
      <c r="A109" s="4">
        <v>104</v>
      </c>
      <c r="B109" s="18" t="s">
        <v>29</v>
      </c>
      <c r="C109" s="52">
        <f>'6'!C36-'13'!C109-'14'!C109</f>
        <v>44865474</v>
      </c>
      <c r="D109" s="52">
        <f>'6'!D36-'13'!D109-'14'!D109</f>
        <v>44466937</v>
      </c>
      <c r="E109" s="52">
        <f>'6'!E36-'13'!E109-'14'!E109</f>
        <v>54000</v>
      </c>
      <c r="F109" s="52">
        <f>'6'!F36-'13'!F109-'14'!F109</f>
        <v>344537</v>
      </c>
      <c r="G109" s="52">
        <f>'6'!G36-'13'!G109-'14'!G109</f>
        <v>0</v>
      </c>
      <c r="H109" s="52">
        <f>'6'!H36-'13'!H109-'14'!H109</f>
        <v>0</v>
      </c>
    </row>
    <row r="110" spans="1:8" x14ac:dyDescent="0.25">
      <c r="A110" s="4">
        <v>105</v>
      </c>
      <c r="B110" s="20" t="s">
        <v>30</v>
      </c>
      <c r="C110" s="52">
        <f>'6'!C37-'13'!C110-'14'!C110</f>
        <v>211033902</v>
      </c>
      <c r="D110" s="52">
        <f>'6'!D37-'13'!D110-'14'!D110</f>
        <v>209159302</v>
      </c>
      <c r="E110" s="52">
        <f>'6'!E37-'13'!E110-'14'!E110</f>
        <v>254000</v>
      </c>
      <c r="F110" s="52">
        <f>'6'!F37-'13'!F110-'14'!F110</f>
        <v>1620600</v>
      </c>
      <c r="G110" s="52">
        <f>'6'!G37-'13'!G110-'14'!G110</f>
        <v>0</v>
      </c>
      <c r="H110" s="52">
        <f>'6'!H37-'13'!H110-'14'!H110</f>
        <v>0</v>
      </c>
    </row>
    <row r="111" spans="1:8" ht="26.4" x14ac:dyDescent="0.25">
      <c r="A111" s="4">
        <v>106</v>
      </c>
      <c r="B111" s="18" t="s">
        <v>178</v>
      </c>
      <c r="C111" s="52">
        <f>'6'!C38-'13'!C111-'14'!C111</f>
        <v>7516495</v>
      </c>
      <c r="D111" s="52">
        <f>'6'!D38-'13'!D111-'14'!D111</f>
        <v>7516495</v>
      </c>
      <c r="E111" s="52">
        <f>'6'!E38-'13'!E111-'14'!E111</f>
        <v>0</v>
      </c>
      <c r="F111" s="52">
        <f>'6'!F38-'13'!F111-'14'!F111</f>
        <v>0</v>
      </c>
      <c r="G111" s="52">
        <f>'6'!G38-'13'!G111-'14'!G111</f>
        <v>0</v>
      </c>
      <c r="H111" s="52">
        <f>'6'!H38-'13'!H111-'14'!H111</f>
        <v>0</v>
      </c>
    </row>
    <row r="112" spans="1:8" x14ac:dyDescent="0.25">
      <c r="A112" s="4">
        <v>107</v>
      </c>
      <c r="B112" s="18" t="s">
        <v>179</v>
      </c>
      <c r="C112" s="52">
        <f>'6'!C39-'13'!C112-'14'!C112</f>
        <v>16500000</v>
      </c>
      <c r="D112" s="52">
        <f>'6'!D39-'13'!D112-'14'!D112</f>
        <v>16500000</v>
      </c>
      <c r="E112" s="52">
        <f>'6'!E39-'13'!E112-'14'!E112</f>
        <v>0</v>
      </c>
      <c r="F112" s="52">
        <f>'6'!F39-'13'!F112-'14'!F112</f>
        <v>0</v>
      </c>
      <c r="G112" s="52">
        <f>'6'!G39-'13'!G112-'14'!G112</f>
        <v>0</v>
      </c>
      <c r="H112" s="52">
        <f>'6'!H39-'13'!H112-'14'!H112</f>
        <v>0</v>
      </c>
    </row>
    <row r="113" spans="1:8" ht="26.4" x14ac:dyDescent="0.25">
      <c r="A113" s="4">
        <v>108</v>
      </c>
      <c r="B113" s="18" t="s">
        <v>148</v>
      </c>
      <c r="C113" s="52">
        <f>'6'!C40-'13'!C113-'14'!C113</f>
        <v>7500000</v>
      </c>
      <c r="D113" s="52">
        <f>'6'!D40-'13'!D113-'14'!D113</f>
        <v>7500000</v>
      </c>
      <c r="E113" s="52">
        <f>'6'!E40-'13'!E113-'14'!E113</f>
        <v>0</v>
      </c>
      <c r="F113" s="52">
        <f>'6'!F40-'13'!F113-'14'!F113</f>
        <v>0</v>
      </c>
      <c r="G113" s="52">
        <f>'6'!G40-'13'!G113-'14'!G113</f>
        <v>0</v>
      </c>
      <c r="H113" s="52">
        <f>'6'!H40-'13'!H113-'14'!H113</f>
        <v>0</v>
      </c>
    </row>
    <row r="114" spans="1:8" x14ac:dyDescent="0.25">
      <c r="A114" s="4">
        <v>109</v>
      </c>
      <c r="B114" s="18" t="s">
        <v>149</v>
      </c>
      <c r="C114" s="52">
        <f>'6'!C41-'13'!C114-'14'!C114</f>
        <v>9000000</v>
      </c>
      <c r="D114" s="52">
        <f>'6'!D41-'13'!D114-'14'!D114</f>
        <v>9000000</v>
      </c>
      <c r="E114" s="52">
        <f>'6'!E41-'13'!E114-'14'!E114</f>
        <v>0</v>
      </c>
      <c r="F114" s="52">
        <f>'6'!F41-'13'!F114-'14'!F114</f>
        <v>0</v>
      </c>
      <c r="G114" s="52">
        <f>'6'!G41-'13'!G114-'14'!G114</f>
        <v>0</v>
      </c>
      <c r="H114" s="52">
        <f>'6'!H41-'13'!H114-'14'!H114</f>
        <v>0</v>
      </c>
    </row>
    <row r="115" spans="1:8" x14ac:dyDescent="0.25">
      <c r="A115" s="4">
        <v>110</v>
      </c>
      <c r="B115" s="20" t="s">
        <v>31</v>
      </c>
      <c r="C115" s="52">
        <f>'6'!C42-'13'!C115-'14'!C115</f>
        <v>24016495</v>
      </c>
      <c r="D115" s="52">
        <f>'6'!D42-'13'!D115-'14'!D115</f>
        <v>24016495</v>
      </c>
      <c r="E115" s="52">
        <f>'6'!E42-'13'!E115-'14'!E115</f>
        <v>0</v>
      </c>
      <c r="F115" s="52">
        <f>'6'!F42-'13'!F115-'14'!F115</f>
        <v>0</v>
      </c>
      <c r="G115" s="52">
        <f>'6'!G42-'13'!G115-'14'!G115</f>
        <v>0</v>
      </c>
      <c r="H115" s="52">
        <f>'6'!H42-'13'!H115-'14'!H115</f>
        <v>0</v>
      </c>
    </row>
    <row r="116" spans="1:8" x14ac:dyDescent="0.25">
      <c r="A116" s="4">
        <v>111</v>
      </c>
      <c r="B116" s="19" t="s">
        <v>32</v>
      </c>
      <c r="C116" s="52">
        <f>'6'!C43-'13'!C116-'14'!C116</f>
        <v>2709174879</v>
      </c>
      <c r="D116" s="52">
        <f>'6'!D43-'13'!D116-'14'!D116</f>
        <v>2052331596</v>
      </c>
      <c r="E116" s="52">
        <f>'6'!E43-'13'!E116-'14'!E116</f>
        <v>220123820</v>
      </c>
      <c r="F116" s="52">
        <f>'6'!F43-'13'!F116-'14'!F116</f>
        <v>192066124</v>
      </c>
      <c r="G116" s="52">
        <f>'6'!G43-'13'!G116-'14'!G116</f>
        <v>80776938</v>
      </c>
      <c r="H116" s="52">
        <f>'6'!H43-'13'!H116-'14'!H116</f>
        <v>163876401</v>
      </c>
    </row>
    <row r="117" spans="1:8" ht="26.4" x14ac:dyDescent="0.25">
      <c r="A117" s="4">
        <v>112</v>
      </c>
      <c r="B117" s="18" t="s">
        <v>33</v>
      </c>
      <c r="C117" s="52">
        <f>'6'!C44-'13'!C117-'14'!C117</f>
        <v>23302816</v>
      </c>
      <c r="D117" s="52">
        <f>'6'!D44-'13'!D117-'14'!D117</f>
        <v>23302816</v>
      </c>
      <c r="E117" s="52">
        <f>'6'!E44-'13'!E117-'14'!E117</f>
        <v>0</v>
      </c>
      <c r="F117" s="52">
        <f>'6'!F44-'13'!F117-'14'!F117</f>
        <v>0</v>
      </c>
      <c r="G117" s="52">
        <f>'6'!G44-'13'!G117-'14'!G117</f>
        <v>0</v>
      </c>
      <c r="H117" s="52">
        <f>'6'!H44-'13'!H117-'14'!H117</f>
        <v>0</v>
      </c>
    </row>
    <row r="118" spans="1:8" x14ac:dyDescent="0.25">
      <c r="A118" s="4">
        <v>113</v>
      </c>
      <c r="B118" s="18" t="s">
        <v>34</v>
      </c>
      <c r="C118" s="52">
        <f>'6'!C45-'13'!C118-'14'!C118</f>
        <v>537914292</v>
      </c>
      <c r="D118" s="52">
        <f>'6'!D45-'13'!D118-'14'!D118</f>
        <v>537914292</v>
      </c>
      <c r="E118" s="52">
        <f>'6'!E45-'13'!E118-'14'!E118</f>
        <v>0</v>
      </c>
      <c r="F118" s="52">
        <f>'6'!F45-'13'!F118-'14'!F118</f>
        <v>0</v>
      </c>
      <c r="G118" s="52">
        <f>'6'!G45-'13'!G118-'14'!G118</f>
        <v>0</v>
      </c>
      <c r="H118" s="52">
        <f>'6'!H45-'13'!H118-'14'!H118</f>
        <v>0</v>
      </c>
    </row>
    <row r="119" spans="1:8" x14ac:dyDescent="0.25">
      <c r="A119" s="4">
        <v>114</v>
      </c>
      <c r="B119" s="18" t="s">
        <v>35</v>
      </c>
      <c r="C119" s="52">
        <f>'6'!C46-'13'!C119-'14'!C119</f>
        <v>561217108</v>
      </c>
      <c r="D119" s="52">
        <f>'6'!D46-'13'!D119-'14'!D119</f>
        <v>561217108</v>
      </c>
      <c r="E119" s="52">
        <f>'6'!E46-'13'!E119-'14'!E119</f>
        <v>0</v>
      </c>
      <c r="F119" s="52">
        <f>'6'!F46-'13'!F119-'14'!F119</f>
        <v>0</v>
      </c>
      <c r="G119" s="52">
        <f>'6'!G46-'13'!G119-'14'!G119</f>
        <v>0</v>
      </c>
      <c r="H119" s="52">
        <f>'6'!H46-'13'!H119-'14'!H119</f>
        <v>0</v>
      </c>
    </row>
    <row r="120" spans="1:8" ht="13.8" thickBot="1" x14ac:dyDescent="0.3">
      <c r="A120" s="4">
        <v>115</v>
      </c>
      <c r="B120" s="66" t="s">
        <v>36</v>
      </c>
      <c r="C120" s="33">
        <f>'6'!C47-'13'!C120-'14'!C120</f>
        <v>561217108</v>
      </c>
      <c r="D120" s="33">
        <f>'6'!D47-'13'!D120-'14'!D120</f>
        <v>561217108</v>
      </c>
      <c r="E120" s="33">
        <f>'6'!E47-'13'!E120-'14'!E120</f>
        <v>0</v>
      </c>
      <c r="F120" s="33">
        <f>'6'!F47-'13'!F120-'14'!F120</f>
        <v>0</v>
      </c>
      <c r="G120" s="33">
        <f>'6'!G47-'13'!G120-'14'!G120</f>
        <v>0</v>
      </c>
      <c r="H120" s="33">
        <f>'6'!H47-'13'!H120-'14'!H120</f>
        <v>0</v>
      </c>
    </row>
    <row r="121" spans="1:8" ht="14.4" thickTop="1" thickBot="1" x14ac:dyDescent="0.3">
      <c r="A121" s="4">
        <v>116</v>
      </c>
      <c r="B121" s="21" t="s">
        <v>37</v>
      </c>
      <c r="C121" s="163">
        <f>'6'!C48-'13'!C121-'14'!C121</f>
        <v>3270391987</v>
      </c>
      <c r="D121" s="163">
        <f>'6'!D48-'13'!D121-'14'!D121</f>
        <v>2613548704</v>
      </c>
      <c r="E121" s="163">
        <f>'6'!E48-'13'!E121-'14'!E121</f>
        <v>220123820</v>
      </c>
      <c r="F121" s="163">
        <f>'6'!F48-'13'!F121-'14'!F121</f>
        <v>192066124</v>
      </c>
      <c r="G121" s="163">
        <f>'6'!G48-'13'!G121-'14'!G121</f>
        <v>80776938</v>
      </c>
      <c r="H121" s="163">
        <f>'6'!H48-'13'!H121-'14'!H121</f>
        <v>163876401</v>
      </c>
    </row>
    <row r="122" spans="1:8" ht="13.8" thickTop="1" x14ac:dyDescent="0.25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4361F-68C4-4BA1-A7E1-4791E10F10DD}">
  <dimension ref="A1:J122"/>
  <sheetViews>
    <sheetView workbookViewId="0">
      <pane ySplit="6" topLeftCell="A73" activePane="bottomLeft" state="frozen"/>
      <selection pane="bottomLeft" activeCell="F1" sqref="F1"/>
    </sheetView>
  </sheetViews>
  <sheetFormatPr defaultRowHeight="13.2" x14ac:dyDescent="0.25"/>
  <cols>
    <col min="1" max="1" width="5.6640625" style="57" customWidth="1"/>
    <col min="2" max="2" width="50" style="57" customWidth="1"/>
    <col min="3" max="3" width="14.6640625" style="57" customWidth="1"/>
    <col min="4" max="8" width="12.6640625" style="57" customWidth="1"/>
    <col min="9" max="255" width="8.88671875" style="57"/>
    <col min="256" max="256" width="5.6640625" style="57" customWidth="1"/>
    <col min="257" max="257" width="50" style="57" customWidth="1"/>
    <col min="258" max="258" width="28.88671875" style="57" customWidth="1"/>
    <col min="259" max="511" width="8.88671875" style="57"/>
    <col min="512" max="512" width="5.6640625" style="57" customWidth="1"/>
    <col min="513" max="513" width="50" style="57" customWidth="1"/>
    <col min="514" max="514" width="28.88671875" style="57" customWidth="1"/>
    <col min="515" max="767" width="8.88671875" style="57"/>
    <col min="768" max="768" width="5.6640625" style="57" customWidth="1"/>
    <col min="769" max="769" width="50" style="57" customWidth="1"/>
    <col min="770" max="770" width="28.88671875" style="57" customWidth="1"/>
    <col min="771" max="1023" width="8.88671875" style="57"/>
    <col min="1024" max="1024" width="5.6640625" style="57" customWidth="1"/>
    <col min="1025" max="1025" width="50" style="57" customWidth="1"/>
    <col min="1026" max="1026" width="28.88671875" style="57" customWidth="1"/>
    <col min="1027" max="1279" width="8.88671875" style="57"/>
    <col min="1280" max="1280" width="5.6640625" style="57" customWidth="1"/>
    <col min="1281" max="1281" width="50" style="57" customWidth="1"/>
    <col min="1282" max="1282" width="28.88671875" style="57" customWidth="1"/>
    <col min="1283" max="1535" width="8.88671875" style="57"/>
    <col min="1536" max="1536" width="5.6640625" style="57" customWidth="1"/>
    <col min="1537" max="1537" width="50" style="57" customWidth="1"/>
    <col min="1538" max="1538" width="28.88671875" style="57" customWidth="1"/>
    <col min="1539" max="1791" width="8.88671875" style="57"/>
    <col min="1792" max="1792" width="5.6640625" style="57" customWidth="1"/>
    <col min="1793" max="1793" width="50" style="57" customWidth="1"/>
    <col min="1794" max="1794" width="28.88671875" style="57" customWidth="1"/>
    <col min="1795" max="2047" width="8.88671875" style="57"/>
    <col min="2048" max="2048" width="5.6640625" style="57" customWidth="1"/>
    <col min="2049" max="2049" width="50" style="57" customWidth="1"/>
    <col min="2050" max="2050" width="28.88671875" style="57" customWidth="1"/>
    <col min="2051" max="2303" width="8.88671875" style="57"/>
    <col min="2304" max="2304" width="5.6640625" style="57" customWidth="1"/>
    <col min="2305" max="2305" width="50" style="57" customWidth="1"/>
    <col min="2306" max="2306" width="28.88671875" style="57" customWidth="1"/>
    <col min="2307" max="2559" width="8.88671875" style="57"/>
    <col min="2560" max="2560" width="5.6640625" style="57" customWidth="1"/>
    <col min="2561" max="2561" width="50" style="57" customWidth="1"/>
    <col min="2562" max="2562" width="28.88671875" style="57" customWidth="1"/>
    <col min="2563" max="2815" width="8.88671875" style="57"/>
    <col min="2816" max="2816" width="5.6640625" style="57" customWidth="1"/>
    <col min="2817" max="2817" width="50" style="57" customWidth="1"/>
    <col min="2818" max="2818" width="28.88671875" style="57" customWidth="1"/>
    <col min="2819" max="3071" width="8.88671875" style="57"/>
    <col min="3072" max="3072" width="5.6640625" style="57" customWidth="1"/>
    <col min="3073" max="3073" width="50" style="57" customWidth="1"/>
    <col min="3074" max="3074" width="28.88671875" style="57" customWidth="1"/>
    <col min="3075" max="3327" width="8.88671875" style="57"/>
    <col min="3328" max="3328" width="5.6640625" style="57" customWidth="1"/>
    <col min="3329" max="3329" width="50" style="57" customWidth="1"/>
    <col min="3330" max="3330" width="28.88671875" style="57" customWidth="1"/>
    <col min="3331" max="3583" width="8.88671875" style="57"/>
    <col min="3584" max="3584" width="5.6640625" style="57" customWidth="1"/>
    <col min="3585" max="3585" width="50" style="57" customWidth="1"/>
    <col min="3586" max="3586" width="28.88671875" style="57" customWidth="1"/>
    <col min="3587" max="3839" width="8.88671875" style="57"/>
    <col min="3840" max="3840" width="5.6640625" style="57" customWidth="1"/>
    <col min="3841" max="3841" width="50" style="57" customWidth="1"/>
    <col min="3842" max="3842" width="28.88671875" style="57" customWidth="1"/>
    <col min="3843" max="4095" width="8.88671875" style="57"/>
    <col min="4096" max="4096" width="5.6640625" style="57" customWidth="1"/>
    <col min="4097" max="4097" width="50" style="57" customWidth="1"/>
    <col min="4098" max="4098" width="28.88671875" style="57" customWidth="1"/>
    <col min="4099" max="4351" width="8.88671875" style="57"/>
    <col min="4352" max="4352" width="5.6640625" style="57" customWidth="1"/>
    <col min="4353" max="4353" width="50" style="57" customWidth="1"/>
    <col min="4354" max="4354" width="28.88671875" style="57" customWidth="1"/>
    <col min="4355" max="4607" width="8.88671875" style="57"/>
    <col min="4608" max="4608" width="5.6640625" style="57" customWidth="1"/>
    <col min="4609" max="4609" width="50" style="57" customWidth="1"/>
    <col min="4610" max="4610" width="28.88671875" style="57" customWidth="1"/>
    <col min="4611" max="4863" width="8.88671875" style="57"/>
    <col min="4864" max="4864" width="5.6640625" style="57" customWidth="1"/>
    <col min="4865" max="4865" width="50" style="57" customWidth="1"/>
    <col min="4866" max="4866" width="28.88671875" style="57" customWidth="1"/>
    <col min="4867" max="5119" width="8.88671875" style="57"/>
    <col min="5120" max="5120" width="5.6640625" style="57" customWidth="1"/>
    <col min="5121" max="5121" width="50" style="57" customWidth="1"/>
    <col min="5122" max="5122" width="28.88671875" style="57" customWidth="1"/>
    <col min="5123" max="5375" width="8.88671875" style="57"/>
    <col min="5376" max="5376" width="5.6640625" style="57" customWidth="1"/>
    <col min="5377" max="5377" width="50" style="57" customWidth="1"/>
    <col min="5378" max="5378" width="28.88671875" style="57" customWidth="1"/>
    <col min="5379" max="5631" width="8.88671875" style="57"/>
    <col min="5632" max="5632" width="5.6640625" style="57" customWidth="1"/>
    <col min="5633" max="5633" width="50" style="57" customWidth="1"/>
    <col min="5634" max="5634" width="28.88671875" style="57" customWidth="1"/>
    <col min="5635" max="5887" width="8.88671875" style="57"/>
    <col min="5888" max="5888" width="5.6640625" style="57" customWidth="1"/>
    <col min="5889" max="5889" width="50" style="57" customWidth="1"/>
    <col min="5890" max="5890" width="28.88671875" style="57" customWidth="1"/>
    <col min="5891" max="6143" width="8.88671875" style="57"/>
    <col min="6144" max="6144" width="5.6640625" style="57" customWidth="1"/>
    <col min="6145" max="6145" width="50" style="57" customWidth="1"/>
    <col min="6146" max="6146" width="28.88671875" style="57" customWidth="1"/>
    <col min="6147" max="6399" width="8.88671875" style="57"/>
    <col min="6400" max="6400" width="5.6640625" style="57" customWidth="1"/>
    <col min="6401" max="6401" width="50" style="57" customWidth="1"/>
    <col min="6402" max="6402" width="28.88671875" style="57" customWidth="1"/>
    <col min="6403" max="6655" width="8.88671875" style="57"/>
    <col min="6656" max="6656" width="5.6640625" style="57" customWidth="1"/>
    <col min="6657" max="6657" width="50" style="57" customWidth="1"/>
    <col min="6658" max="6658" width="28.88671875" style="57" customWidth="1"/>
    <col min="6659" max="6911" width="8.88671875" style="57"/>
    <col min="6912" max="6912" width="5.6640625" style="57" customWidth="1"/>
    <col min="6913" max="6913" width="50" style="57" customWidth="1"/>
    <col min="6914" max="6914" width="28.88671875" style="57" customWidth="1"/>
    <col min="6915" max="7167" width="8.88671875" style="57"/>
    <col min="7168" max="7168" width="5.6640625" style="57" customWidth="1"/>
    <col min="7169" max="7169" width="50" style="57" customWidth="1"/>
    <col min="7170" max="7170" width="28.88671875" style="57" customWidth="1"/>
    <col min="7171" max="7423" width="8.88671875" style="57"/>
    <col min="7424" max="7424" width="5.6640625" style="57" customWidth="1"/>
    <col min="7425" max="7425" width="50" style="57" customWidth="1"/>
    <col min="7426" max="7426" width="28.88671875" style="57" customWidth="1"/>
    <col min="7427" max="7679" width="8.88671875" style="57"/>
    <col min="7680" max="7680" width="5.6640625" style="57" customWidth="1"/>
    <col min="7681" max="7681" width="50" style="57" customWidth="1"/>
    <col min="7682" max="7682" width="28.88671875" style="57" customWidth="1"/>
    <col min="7683" max="7935" width="8.88671875" style="57"/>
    <col min="7936" max="7936" width="5.6640625" style="57" customWidth="1"/>
    <col min="7937" max="7937" width="50" style="57" customWidth="1"/>
    <col min="7938" max="7938" width="28.88671875" style="57" customWidth="1"/>
    <col min="7939" max="8191" width="8.88671875" style="57"/>
    <col min="8192" max="8192" width="5.6640625" style="57" customWidth="1"/>
    <col min="8193" max="8193" width="50" style="57" customWidth="1"/>
    <col min="8194" max="8194" width="28.88671875" style="57" customWidth="1"/>
    <col min="8195" max="8447" width="8.88671875" style="57"/>
    <col min="8448" max="8448" width="5.6640625" style="57" customWidth="1"/>
    <col min="8449" max="8449" width="50" style="57" customWidth="1"/>
    <col min="8450" max="8450" width="28.88671875" style="57" customWidth="1"/>
    <col min="8451" max="8703" width="8.88671875" style="57"/>
    <col min="8704" max="8704" width="5.6640625" style="57" customWidth="1"/>
    <col min="8705" max="8705" width="50" style="57" customWidth="1"/>
    <col min="8706" max="8706" width="28.88671875" style="57" customWidth="1"/>
    <col min="8707" max="8959" width="8.88671875" style="57"/>
    <col min="8960" max="8960" width="5.6640625" style="57" customWidth="1"/>
    <col min="8961" max="8961" width="50" style="57" customWidth="1"/>
    <col min="8962" max="8962" width="28.88671875" style="57" customWidth="1"/>
    <col min="8963" max="9215" width="8.88671875" style="57"/>
    <col min="9216" max="9216" width="5.6640625" style="57" customWidth="1"/>
    <col min="9217" max="9217" width="50" style="57" customWidth="1"/>
    <col min="9218" max="9218" width="28.88671875" style="57" customWidth="1"/>
    <col min="9219" max="9471" width="8.88671875" style="57"/>
    <col min="9472" max="9472" width="5.6640625" style="57" customWidth="1"/>
    <col min="9473" max="9473" width="50" style="57" customWidth="1"/>
    <col min="9474" max="9474" width="28.88671875" style="57" customWidth="1"/>
    <col min="9475" max="9727" width="8.88671875" style="57"/>
    <col min="9728" max="9728" width="5.6640625" style="57" customWidth="1"/>
    <col min="9729" max="9729" width="50" style="57" customWidth="1"/>
    <col min="9730" max="9730" width="28.88671875" style="57" customWidth="1"/>
    <col min="9731" max="9983" width="8.88671875" style="57"/>
    <col min="9984" max="9984" width="5.6640625" style="57" customWidth="1"/>
    <col min="9985" max="9985" width="50" style="57" customWidth="1"/>
    <col min="9986" max="9986" width="28.88671875" style="57" customWidth="1"/>
    <col min="9987" max="10239" width="8.88671875" style="57"/>
    <col min="10240" max="10240" width="5.6640625" style="57" customWidth="1"/>
    <col min="10241" max="10241" width="50" style="57" customWidth="1"/>
    <col min="10242" max="10242" width="28.88671875" style="57" customWidth="1"/>
    <col min="10243" max="10495" width="8.88671875" style="57"/>
    <col min="10496" max="10496" width="5.6640625" style="57" customWidth="1"/>
    <col min="10497" max="10497" width="50" style="57" customWidth="1"/>
    <col min="10498" max="10498" width="28.88671875" style="57" customWidth="1"/>
    <col min="10499" max="10751" width="8.88671875" style="57"/>
    <col min="10752" max="10752" width="5.6640625" style="57" customWidth="1"/>
    <col min="10753" max="10753" width="50" style="57" customWidth="1"/>
    <col min="10754" max="10754" width="28.88671875" style="57" customWidth="1"/>
    <col min="10755" max="11007" width="8.88671875" style="57"/>
    <col min="11008" max="11008" width="5.6640625" style="57" customWidth="1"/>
    <col min="11009" max="11009" width="50" style="57" customWidth="1"/>
    <col min="11010" max="11010" width="28.88671875" style="57" customWidth="1"/>
    <col min="11011" max="11263" width="8.88671875" style="57"/>
    <col min="11264" max="11264" width="5.6640625" style="57" customWidth="1"/>
    <col min="11265" max="11265" width="50" style="57" customWidth="1"/>
    <col min="11266" max="11266" width="28.88671875" style="57" customWidth="1"/>
    <col min="11267" max="11519" width="8.88671875" style="57"/>
    <col min="11520" max="11520" width="5.6640625" style="57" customWidth="1"/>
    <col min="11521" max="11521" width="50" style="57" customWidth="1"/>
    <col min="11522" max="11522" width="28.88671875" style="57" customWidth="1"/>
    <col min="11523" max="11775" width="8.88671875" style="57"/>
    <col min="11776" max="11776" width="5.6640625" style="57" customWidth="1"/>
    <col min="11777" max="11777" width="50" style="57" customWidth="1"/>
    <col min="11778" max="11778" width="28.88671875" style="57" customWidth="1"/>
    <col min="11779" max="12031" width="8.88671875" style="57"/>
    <col min="12032" max="12032" width="5.6640625" style="57" customWidth="1"/>
    <col min="12033" max="12033" width="50" style="57" customWidth="1"/>
    <col min="12034" max="12034" width="28.88671875" style="57" customWidth="1"/>
    <col min="12035" max="12287" width="8.88671875" style="57"/>
    <col min="12288" max="12288" width="5.6640625" style="57" customWidth="1"/>
    <col min="12289" max="12289" width="50" style="57" customWidth="1"/>
    <col min="12290" max="12290" width="28.88671875" style="57" customWidth="1"/>
    <col min="12291" max="12543" width="8.88671875" style="57"/>
    <col min="12544" max="12544" width="5.6640625" style="57" customWidth="1"/>
    <col min="12545" max="12545" width="50" style="57" customWidth="1"/>
    <col min="12546" max="12546" width="28.88671875" style="57" customWidth="1"/>
    <col min="12547" max="12799" width="8.88671875" style="57"/>
    <col min="12800" max="12800" width="5.6640625" style="57" customWidth="1"/>
    <col min="12801" max="12801" width="50" style="57" customWidth="1"/>
    <col min="12802" max="12802" width="28.88671875" style="57" customWidth="1"/>
    <col min="12803" max="13055" width="8.88671875" style="57"/>
    <col min="13056" max="13056" width="5.6640625" style="57" customWidth="1"/>
    <col min="13057" max="13057" width="50" style="57" customWidth="1"/>
    <col min="13058" max="13058" width="28.88671875" style="57" customWidth="1"/>
    <col min="13059" max="13311" width="8.88671875" style="57"/>
    <col min="13312" max="13312" width="5.6640625" style="57" customWidth="1"/>
    <col min="13313" max="13313" width="50" style="57" customWidth="1"/>
    <col min="13314" max="13314" width="28.88671875" style="57" customWidth="1"/>
    <col min="13315" max="13567" width="8.88671875" style="57"/>
    <col min="13568" max="13568" width="5.6640625" style="57" customWidth="1"/>
    <col min="13569" max="13569" width="50" style="57" customWidth="1"/>
    <col min="13570" max="13570" width="28.88671875" style="57" customWidth="1"/>
    <col min="13571" max="13823" width="8.88671875" style="57"/>
    <col min="13824" max="13824" width="5.6640625" style="57" customWidth="1"/>
    <col min="13825" max="13825" width="50" style="57" customWidth="1"/>
    <col min="13826" max="13826" width="28.88671875" style="57" customWidth="1"/>
    <col min="13827" max="14079" width="8.88671875" style="57"/>
    <col min="14080" max="14080" width="5.6640625" style="57" customWidth="1"/>
    <col min="14081" max="14081" width="50" style="57" customWidth="1"/>
    <col min="14082" max="14082" width="28.88671875" style="57" customWidth="1"/>
    <col min="14083" max="14335" width="8.88671875" style="57"/>
    <col min="14336" max="14336" width="5.6640625" style="57" customWidth="1"/>
    <col min="14337" max="14337" width="50" style="57" customWidth="1"/>
    <col min="14338" max="14338" width="28.88671875" style="57" customWidth="1"/>
    <col min="14339" max="14591" width="8.88671875" style="57"/>
    <col min="14592" max="14592" width="5.6640625" style="57" customWidth="1"/>
    <col min="14593" max="14593" width="50" style="57" customWidth="1"/>
    <col min="14594" max="14594" width="28.88671875" style="57" customWidth="1"/>
    <col min="14595" max="14847" width="8.88671875" style="57"/>
    <col min="14848" max="14848" width="5.6640625" style="57" customWidth="1"/>
    <col min="14849" max="14849" width="50" style="57" customWidth="1"/>
    <col min="14850" max="14850" width="28.88671875" style="57" customWidth="1"/>
    <col min="14851" max="15103" width="8.88671875" style="57"/>
    <col min="15104" max="15104" width="5.6640625" style="57" customWidth="1"/>
    <col min="15105" max="15105" width="50" style="57" customWidth="1"/>
    <col min="15106" max="15106" width="28.88671875" style="57" customWidth="1"/>
    <col min="15107" max="15359" width="8.88671875" style="57"/>
    <col min="15360" max="15360" width="5.6640625" style="57" customWidth="1"/>
    <col min="15361" max="15361" width="50" style="57" customWidth="1"/>
    <col min="15362" max="15362" width="28.88671875" style="57" customWidth="1"/>
    <col min="15363" max="15615" width="8.88671875" style="57"/>
    <col min="15616" max="15616" width="5.6640625" style="57" customWidth="1"/>
    <col min="15617" max="15617" width="50" style="57" customWidth="1"/>
    <col min="15618" max="15618" width="28.88671875" style="57" customWidth="1"/>
    <col min="15619" max="15871" width="8.88671875" style="57"/>
    <col min="15872" max="15872" width="5.6640625" style="57" customWidth="1"/>
    <col min="15873" max="15873" width="50" style="57" customWidth="1"/>
    <col min="15874" max="15874" width="28.88671875" style="57" customWidth="1"/>
    <col min="15875" max="16127" width="8.88671875" style="57"/>
    <col min="16128" max="16128" width="5.6640625" style="57" customWidth="1"/>
    <col min="16129" max="16129" width="50" style="57" customWidth="1"/>
    <col min="16130" max="16130" width="28.88671875" style="57" customWidth="1"/>
    <col min="16131" max="16384" width="8.88671875" style="57"/>
  </cols>
  <sheetData>
    <row r="1" spans="1:8" x14ac:dyDescent="0.25">
      <c r="B1" s="29" t="s">
        <v>101</v>
      </c>
      <c r="F1" s="167" t="s">
        <v>471</v>
      </c>
    </row>
    <row r="2" spans="1:8" x14ac:dyDescent="0.25">
      <c r="B2" s="58" t="s">
        <v>175</v>
      </c>
      <c r="C2" s="30"/>
      <c r="F2" s="167" t="s">
        <v>455</v>
      </c>
    </row>
    <row r="3" spans="1:8" x14ac:dyDescent="0.25">
      <c r="C3" s="12"/>
      <c r="F3" s="57" t="s">
        <v>75</v>
      </c>
    </row>
    <row r="4" spans="1:8" x14ac:dyDescent="0.25">
      <c r="B4" s="31" t="s">
        <v>153</v>
      </c>
      <c r="C4" s="72" t="s">
        <v>102</v>
      </c>
    </row>
    <row r="5" spans="1:8" ht="39.6" x14ac:dyDescent="0.25">
      <c r="A5" s="1" t="s">
        <v>1</v>
      </c>
      <c r="B5" s="2" t="s">
        <v>2</v>
      </c>
      <c r="C5" s="3" t="s">
        <v>103</v>
      </c>
      <c r="D5" s="3" t="s">
        <v>39</v>
      </c>
      <c r="E5" s="3" t="s">
        <v>104</v>
      </c>
      <c r="F5" s="3" t="s">
        <v>40</v>
      </c>
      <c r="G5" s="3" t="s">
        <v>99</v>
      </c>
      <c r="H5" s="3" t="s">
        <v>41</v>
      </c>
    </row>
    <row r="6" spans="1:8" ht="26.4" x14ac:dyDescent="0.25">
      <c r="A6" s="4">
        <v>1</v>
      </c>
      <c r="B6" s="32" t="s">
        <v>42</v>
      </c>
      <c r="C6" s="33">
        <f>SUM(D6:H6)</f>
        <v>0</v>
      </c>
      <c r="D6" s="5"/>
      <c r="E6" s="5"/>
      <c r="F6" s="5"/>
      <c r="G6" s="5"/>
      <c r="H6" s="5"/>
    </row>
    <row r="7" spans="1:8" ht="26.4" x14ac:dyDescent="0.25">
      <c r="A7" s="4">
        <v>2</v>
      </c>
      <c r="B7" s="32" t="s">
        <v>105</v>
      </c>
      <c r="C7" s="33">
        <f t="shared" ref="C7:C70" si="0">SUM(D7:H7)</f>
        <v>0</v>
      </c>
      <c r="D7" s="5"/>
      <c r="E7" s="5"/>
      <c r="F7" s="5"/>
      <c r="G7" s="5"/>
      <c r="H7" s="5"/>
    </row>
    <row r="8" spans="1:8" ht="26.4" x14ac:dyDescent="0.25">
      <c r="A8" s="4">
        <v>3</v>
      </c>
      <c r="B8" s="32" t="s">
        <v>106</v>
      </c>
      <c r="C8" s="33">
        <f t="shared" si="0"/>
        <v>0</v>
      </c>
      <c r="D8" s="5"/>
      <c r="E8" s="5"/>
      <c r="F8" s="5"/>
      <c r="G8" s="5"/>
      <c r="H8" s="5"/>
    </row>
    <row r="9" spans="1:8" ht="26.4" x14ac:dyDescent="0.25">
      <c r="A9" s="4">
        <v>4</v>
      </c>
      <c r="B9" s="32" t="s">
        <v>107</v>
      </c>
      <c r="C9" s="33">
        <f t="shared" si="0"/>
        <v>0</v>
      </c>
      <c r="D9" s="5"/>
      <c r="E9" s="5"/>
      <c r="F9" s="5"/>
      <c r="G9" s="5"/>
      <c r="H9" s="5"/>
    </row>
    <row r="10" spans="1:8" ht="26.4" x14ac:dyDescent="0.25">
      <c r="A10" s="4">
        <v>5</v>
      </c>
      <c r="B10" s="32" t="s">
        <v>108</v>
      </c>
      <c r="C10" s="33">
        <f t="shared" si="0"/>
        <v>0</v>
      </c>
      <c r="D10" s="5"/>
      <c r="E10" s="5"/>
      <c r="F10" s="5"/>
      <c r="G10" s="5"/>
      <c r="H10" s="5"/>
    </row>
    <row r="11" spans="1:8" x14ac:dyDescent="0.25">
      <c r="A11" s="4">
        <v>6</v>
      </c>
      <c r="B11" s="32" t="s">
        <v>94</v>
      </c>
      <c r="C11" s="33">
        <f t="shared" si="0"/>
        <v>0</v>
      </c>
      <c r="D11" s="5"/>
      <c r="E11" s="5"/>
      <c r="F11" s="5"/>
      <c r="G11" s="5"/>
      <c r="H11" s="5"/>
    </row>
    <row r="12" spans="1:8" x14ac:dyDescent="0.25">
      <c r="A12" s="4">
        <v>7</v>
      </c>
      <c r="B12" s="32" t="s">
        <v>43</v>
      </c>
      <c r="C12" s="33">
        <f t="shared" si="0"/>
        <v>0</v>
      </c>
      <c r="D12" s="13">
        <f>SUM(D6:D11)</f>
        <v>0</v>
      </c>
      <c r="E12" s="13">
        <f>SUM(E6:E11)</f>
        <v>0</v>
      </c>
      <c r="F12" s="13">
        <f>SUM(F6:F11)</f>
        <v>0</v>
      </c>
      <c r="G12" s="13">
        <f>SUM(G6:G11)</f>
        <v>0</v>
      </c>
      <c r="H12" s="13">
        <f>SUM(H6:H11)</f>
        <v>0</v>
      </c>
    </row>
    <row r="13" spans="1:8" s="36" customFormat="1" x14ac:dyDescent="0.25">
      <c r="A13" s="4">
        <v>8</v>
      </c>
      <c r="B13" s="34" t="s">
        <v>109</v>
      </c>
      <c r="C13" s="33">
        <f t="shared" si="0"/>
        <v>0</v>
      </c>
      <c r="D13" s="35"/>
      <c r="E13" s="35"/>
      <c r="F13" s="35"/>
      <c r="G13" s="35"/>
      <c r="H13" s="35"/>
    </row>
    <row r="14" spans="1:8" ht="26.4" x14ac:dyDescent="0.25">
      <c r="A14" s="4">
        <v>9</v>
      </c>
      <c r="B14" s="32" t="s">
        <v>44</v>
      </c>
      <c r="C14" s="33">
        <f t="shared" si="0"/>
        <v>0</v>
      </c>
      <c r="D14" s="13">
        <f>SUM(D15:D19)</f>
        <v>0</v>
      </c>
      <c r="E14" s="13">
        <f>SUM(E15:E19)</f>
        <v>0</v>
      </c>
      <c r="F14" s="13">
        <f>SUM(F15:F19)</f>
        <v>0</v>
      </c>
      <c r="G14" s="13">
        <f>SUM(G15:G19)</f>
        <v>0</v>
      </c>
      <c r="H14" s="13">
        <f>SUM(H15:H19)</f>
        <v>0</v>
      </c>
    </row>
    <row r="15" spans="1:8" x14ac:dyDescent="0.25">
      <c r="A15" s="4">
        <v>10</v>
      </c>
      <c r="B15" s="32" t="s">
        <v>110</v>
      </c>
      <c r="C15" s="33">
        <f t="shared" si="0"/>
        <v>0</v>
      </c>
      <c r="D15" s="5"/>
      <c r="E15" s="5"/>
      <c r="F15" s="5"/>
      <c r="G15" s="5"/>
      <c r="H15" s="5"/>
    </row>
    <row r="16" spans="1:8" x14ac:dyDescent="0.25">
      <c r="A16" s="4">
        <v>11</v>
      </c>
      <c r="B16" s="32" t="s">
        <v>111</v>
      </c>
      <c r="C16" s="33">
        <f t="shared" si="0"/>
        <v>0</v>
      </c>
      <c r="D16" s="5"/>
      <c r="E16" s="5"/>
      <c r="F16" s="5"/>
      <c r="G16" s="5"/>
      <c r="H16" s="5"/>
    </row>
    <row r="17" spans="1:8" x14ac:dyDescent="0.25">
      <c r="A17" s="4">
        <v>12</v>
      </c>
      <c r="B17" s="32" t="s">
        <v>112</v>
      </c>
      <c r="C17" s="33">
        <f t="shared" si="0"/>
        <v>0</v>
      </c>
      <c r="D17" s="5"/>
      <c r="E17" s="5"/>
      <c r="F17" s="5"/>
      <c r="G17" s="5"/>
      <c r="H17" s="5"/>
    </row>
    <row r="18" spans="1:8" x14ac:dyDescent="0.25">
      <c r="A18" s="4">
        <v>13</v>
      </c>
      <c r="B18" s="32" t="s">
        <v>113</v>
      </c>
      <c r="C18" s="33">
        <f t="shared" si="0"/>
        <v>0</v>
      </c>
      <c r="D18" s="5"/>
      <c r="E18" s="5"/>
      <c r="F18" s="5"/>
      <c r="G18" s="5"/>
      <c r="H18" s="5"/>
    </row>
    <row r="19" spans="1:8" x14ac:dyDescent="0.25">
      <c r="A19" s="4">
        <v>14</v>
      </c>
      <c r="B19" s="32" t="s">
        <v>114</v>
      </c>
      <c r="C19" s="33">
        <f t="shared" si="0"/>
        <v>0</v>
      </c>
      <c r="D19" s="5"/>
      <c r="E19" s="5"/>
      <c r="F19" s="5"/>
      <c r="G19" s="5"/>
      <c r="H19" s="5"/>
    </row>
    <row r="20" spans="1:8" ht="26.4" x14ac:dyDescent="0.25">
      <c r="A20" s="4">
        <v>15</v>
      </c>
      <c r="B20" s="37" t="s">
        <v>45</v>
      </c>
      <c r="C20" s="33">
        <f t="shared" si="0"/>
        <v>0</v>
      </c>
      <c r="D20" s="6">
        <f>D12+D14</f>
        <v>0</v>
      </c>
      <c r="E20" s="6">
        <f>E12+E14</f>
        <v>0</v>
      </c>
      <c r="F20" s="6">
        <f>F12+F14</f>
        <v>0</v>
      </c>
      <c r="G20" s="6">
        <f>G12+G14</f>
        <v>0</v>
      </c>
      <c r="H20" s="6">
        <f>H12+H14</f>
        <v>0</v>
      </c>
    </row>
    <row r="21" spans="1:8" x14ac:dyDescent="0.25">
      <c r="A21" s="4">
        <v>16</v>
      </c>
      <c r="B21" s="32" t="s">
        <v>46</v>
      </c>
      <c r="C21" s="33">
        <f t="shared" si="0"/>
        <v>0</v>
      </c>
      <c r="D21" s="14">
        <f>D22</f>
        <v>0</v>
      </c>
      <c r="E21" s="14">
        <f>E22</f>
        <v>0</v>
      </c>
      <c r="F21" s="14">
        <f>F22</f>
        <v>0</v>
      </c>
      <c r="G21" s="14">
        <f>G22</f>
        <v>0</v>
      </c>
      <c r="H21" s="14">
        <f>H22</f>
        <v>0</v>
      </c>
    </row>
    <row r="22" spans="1:8" x14ac:dyDescent="0.25">
      <c r="A22" s="4">
        <v>17</v>
      </c>
      <c r="B22" s="32" t="s">
        <v>115</v>
      </c>
      <c r="C22" s="33">
        <f t="shared" si="0"/>
        <v>0</v>
      </c>
      <c r="D22" s="38"/>
      <c r="E22" s="38"/>
      <c r="F22" s="38"/>
      <c r="G22" s="38"/>
      <c r="H22" s="38"/>
    </row>
    <row r="23" spans="1:8" x14ac:dyDescent="0.25">
      <c r="A23" s="4">
        <v>18</v>
      </c>
      <c r="B23" s="32" t="s">
        <v>116</v>
      </c>
      <c r="C23" s="33">
        <f t="shared" si="0"/>
        <v>0</v>
      </c>
      <c r="D23" s="14">
        <f>SUM(D24:D27)</f>
        <v>0</v>
      </c>
      <c r="E23" s="14">
        <f>SUM(E24:E27)</f>
        <v>0</v>
      </c>
      <c r="F23" s="14">
        <f>SUM(F24:F27)</f>
        <v>0</v>
      </c>
      <c r="G23" s="14">
        <f>SUM(G24:G27)</f>
        <v>0</v>
      </c>
      <c r="H23" s="14">
        <f>SUM(H24:H27)</f>
        <v>0</v>
      </c>
    </row>
    <row r="24" spans="1:8" x14ac:dyDescent="0.25">
      <c r="A24" s="4">
        <v>19</v>
      </c>
      <c r="B24" s="32" t="s">
        <v>117</v>
      </c>
      <c r="C24" s="33">
        <f t="shared" si="0"/>
        <v>0</v>
      </c>
      <c r="D24" s="3"/>
      <c r="E24" s="3"/>
      <c r="F24" s="3"/>
      <c r="G24" s="3"/>
      <c r="H24" s="3"/>
    </row>
    <row r="25" spans="1:8" x14ac:dyDescent="0.25">
      <c r="A25" s="4">
        <v>20</v>
      </c>
      <c r="B25" s="32" t="s">
        <v>118</v>
      </c>
      <c r="C25" s="33">
        <f t="shared" si="0"/>
        <v>0</v>
      </c>
      <c r="D25" s="3"/>
      <c r="E25" s="3"/>
      <c r="F25" s="3"/>
      <c r="G25" s="3"/>
      <c r="H25" s="3"/>
    </row>
    <row r="26" spans="1:8" x14ac:dyDescent="0.25">
      <c r="A26" s="4">
        <v>21</v>
      </c>
      <c r="B26" s="32" t="s">
        <v>119</v>
      </c>
      <c r="C26" s="33">
        <f t="shared" si="0"/>
        <v>0</v>
      </c>
      <c r="D26" s="3"/>
      <c r="E26" s="3"/>
      <c r="F26" s="3"/>
      <c r="G26" s="3"/>
      <c r="H26" s="3"/>
    </row>
    <row r="27" spans="1:8" x14ac:dyDescent="0.25">
      <c r="A27" s="4">
        <v>22</v>
      </c>
      <c r="B27" s="39" t="s">
        <v>120</v>
      </c>
      <c r="C27" s="33">
        <f t="shared" si="0"/>
        <v>0</v>
      </c>
      <c r="D27" s="3"/>
      <c r="E27" s="3"/>
      <c r="F27" s="3"/>
      <c r="G27" s="3"/>
      <c r="H27" s="3"/>
    </row>
    <row r="28" spans="1:8" ht="26.4" x14ac:dyDescent="0.25">
      <c r="A28" s="4">
        <v>23</v>
      </c>
      <c r="B28" s="37" t="s">
        <v>47</v>
      </c>
      <c r="C28" s="33">
        <f t="shared" si="0"/>
        <v>0</v>
      </c>
      <c r="D28" s="6">
        <f>D21+D23</f>
        <v>0</v>
      </c>
      <c r="E28" s="6">
        <f>E21+E23</f>
        <v>0</v>
      </c>
      <c r="F28" s="6">
        <f>F21+F23</f>
        <v>0</v>
      </c>
      <c r="G28" s="6">
        <f>G21+G23</f>
        <v>0</v>
      </c>
      <c r="H28" s="6">
        <f>H21+H23</f>
        <v>0</v>
      </c>
    </row>
    <row r="29" spans="1:8" x14ac:dyDescent="0.25">
      <c r="A29" s="4">
        <v>24</v>
      </c>
      <c r="B29" s="32" t="s">
        <v>48</v>
      </c>
      <c r="C29" s="33">
        <f t="shared" si="0"/>
        <v>2960686</v>
      </c>
      <c r="D29" s="13">
        <f>SUM(D30:D31)</f>
        <v>2960686</v>
      </c>
      <c r="E29" s="13">
        <f>SUM(E30:E31)</f>
        <v>0</v>
      </c>
      <c r="F29" s="13">
        <f>SUM(F30:F31)</f>
        <v>0</v>
      </c>
      <c r="G29" s="13">
        <f>SUM(G30:G31)</f>
        <v>0</v>
      </c>
      <c r="H29" s="13">
        <f>SUM(H30:H31)</f>
        <v>0</v>
      </c>
    </row>
    <row r="30" spans="1:8" x14ac:dyDescent="0.25">
      <c r="A30" s="4">
        <v>25</v>
      </c>
      <c r="B30" s="32" t="s">
        <v>49</v>
      </c>
      <c r="C30" s="33">
        <f t="shared" si="0"/>
        <v>2960686</v>
      </c>
      <c r="D30" s="5">
        <f>2960686</f>
        <v>2960686</v>
      </c>
      <c r="E30" s="5"/>
      <c r="F30" s="5"/>
      <c r="G30" s="5"/>
      <c r="H30" s="5"/>
    </row>
    <row r="31" spans="1:8" ht="16.5" customHeight="1" x14ac:dyDescent="0.25">
      <c r="A31" s="4">
        <v>26</v>
      </c>
      <c r="B31" s="32" t="s">
        <v>50</v>
      </c>
      <c r="C31" s="33">
        <f t="shared" si="0"/>
        <v>0</v>
      </c>
      <c r="D31" s="5"/>
      <c r="E31" s="5"/>
      <c r="F31" s="5"/>
      <c r="G31" s="5"/>
      <c r="H31" s="5"/>
    </row>
    <row r="32" spans="1:8" ht="18.75" customHeight="1" x14ac:dyDescent="0.25">
      <c r="A32" s="4">
        <v>27</v>
      </c>
      <c r="B32" s="32" t="s">
        <v>51</v>
      </c>
      <c r="C32" s="33">
        <f t="shared" si="0"/>
        <v>0</v>
      </c>
      <c r="D32" s="5"/>
      <c r="E32" s="5"/>
      <c r="F32" s="5"/>
      <c r="G32" s="5"/>
      <c r="H32" s="5"/>
    </row>
    <row r="33" spans="1:8" x14ac:dyDescent="0.25">
      <c r="A33" s="4">
        <v>28</v>
      </c>
      <c r="B33" s="32" t="s">
        <v>121</v>
      </c>
      <c r="C33" s="33">
        <f t="shared" si="0"/>
        <v>0</v>
      </c>
      <c r="D33" s="5"/>
      <c r="E33" s="5"/>
      <c r="F33" s="5"/>
      <c r="G33" s="5"/>
      <c r="H33" s="5"/>
    </row>
    <row r="34" spans="1:8" ht="26.4" x14ac:dyDescent="0.25">
      <c r="A34" s="4">
        <v>29</v>
      </c>
      <c r="B34" s="32" t="s">
        <v>122</v>
      </c>
      <c r="C34" s="33">
        <f t="shared" si="0"/>
        <v>0</v>
      </c>
      <c r="D34" s="5"/>
      <c r="E34" s="5"/>
      <c r="F34" s="5"/>
      <c r="G34" s="5"/>
      <c r="H34" s="5"/>
    </row>
    <row r="35" spans="1:8" x14ac:dyDescent="0.25">
      <c r="A35" s="4">
        <v>30</v>
      </c>
      <c r="B35" s="32" t="s">
        <v>52</v>
      </c>
      <c r="C35" s="33">
        <f t="shared" si="0"/>
        <v>0</v>
      </c>
      <c r="D35" s="13">
        <f>SUM(D32:D34)</f>
        <v>0</v>
      </c>
      <c r="E35" s="13">
        <f>SUM(E32:E34)</f>
        <v>0</v>
      </c>
      <c r="F35" s="13">
        <f>SUM(F32:F34)</f>
        <v>0</v>
      </c>
      <c r="G35" s="13">
        <f>SUM(G32:G34)</f>
        <v>0</v>
      </c>
      <c r="H35" s="13">
        <f>SUM(H32:H34)</f>
        <v>0</v>
      </c>
    </row>
    <row r="36" spans="1:8" x14ac:dyDescent="0.25">
      <c r="A36" s="4">
        <v>31</v>
      </c>
      <c r="B36" s="32" t="s">
        <v>53</v>
      </c>
      <c r="C36" s="33">
        <f t="shared" si="0"/>
        <v>0</v>
      </c>
      <c r="D36" s="13">
        <f>SUM(D37:D38)</f>
        <v>0</v>
      </c>
      <c r="E36" s="13">
        <f>SUM(E37:E38)</f>
        <v>0</v>
      </c>
      <c r="F36" s="13">
        <f>SUM(F37:F38)</f>
        <v>0</v>
      </c>
      <c r="G36" s="13">
        <f>SUM(G37:G38)</f>
        <v>0</v>
      </c>
      <c r="H36" s="13">
        <f>SUM(H37:H38)</f>
        <v>0</v>
      </c>
    </row>
    <row r="37" spans="1:8" ht="39.6" x14ac:dyDescent="0.25">
      <c r="A37" s="4">
        <v>32</v>
      </c>
      <c r="B37" s="32" t="s">
        <v>123</v>
      </c>
      <c r="C37" s="33">
        <f t="shared" si="0"/>
        <v>0</v>
      </c>
      <c r="D37" s="5"/>
      <c r="E37" s="5"/>
      <c r="F37" s="5"/>
      <c r="G37" s="5"/>
      <c r="H37" s="5"/>
    </row>
    <row r="38" spans="1:8" x14ac:dyDescent="0.25">
      <c r="A38" s="4">
        <v>33</v>
      </c>
      <c r="B38" s="32" t="s">
        <v>124</v>
      </c>
      <c r="C38" s="33">
        <f t="shared" si="0"/>
        <v>0</v>
      </c>
      <c r="D38" s="5"/>
      <c r="E38" s="5"/>
      <c r="F38" s="5"/>
      <c r="G38" s="5"/>
      <c r="H38" s="5"/>
    </row>
    <row r="39" spans="1:8" x14ac:dyDescent="0.25">
      <c r="A39" s="4">
        <v>34</v>
      </c>
      <c r="B39" s="37" t="s">
        <v>54</v>
      </c>
      <c r="C39" s="33">
        <f t="shared" si="0"/>
        <v>2960686</v>
      </c>
      <c r="D39" s="6">
        <f>D29+D35+D36</f>
        <v>2960686</v>
      </c>
      <c r="E39" s="6">
        <f>E29+E35+E36</f>
        <v>0</v>
      </c>
      <c r="F39" s="6">
        <f>F29+F35+F36</f>
        <v>0</v>
      </c>
      <c r="G39" s="6">
        <f>G29+G35+G36</f>
        <v>0</v>
      </c>
      <c r="H39" s="6">
        <f>H29+H35+H36</f>
        <v>0</v>
      </c>
    </row>
    <row r="40" spans="1:8" x14ac:dyDescent="0.25">
      <c r="A40" s="4">
        <v>35</v>
      </c>
      <c r="B40" s="34" t="s">
        <v>125</v>
      </c>
      <c r="C40" s="33">
        <f t="shared" si="0"/>
        <v>0</v>
      </c>
      <c r="D40" s="40"/>
      <c r="E40" s="40"/>
      <c r="F40" s="40"/>
      <c r="G40" s="40"/>
      <c r="H40" s="40"/>
    </row>
    <row r="41" spans="1:8" x14ac:dyDescent="0.25">
      <c r="A41" s="4">
        <v>36</v>
      </c>
      <c r="B41" s="41" t="s">
        <v>55</v>
      </c>
      <c r="C41" s="33">
        <f t="shared" si="0"/>
        <v>0</v>
      </c>
      <c r="D41" s="15">
        <f>SUM(D42:D45)</f>
        <v>0</v>
      </c>
      <c r="E41" s="15">
        <f>SUM(E42:E45)</f>
        <v>0</v>
      </c>
      <c r="F41" s="15">
        <f>SUM(F42:F45)</f>
        <v>0</v>
      </c>
      <c r="G41" s="15">
        <f>SUM(G42:G45)</f>
        <v>0</v>
      </c>
      <c r="H41" s="15">
        <f>SUM(H42:H45)</f>
        <v>0</v>
      </c>
    </row>
    <row r="42" spans="1:8" x14ac:dyDescent="0.25">
      <c r="A42" s="4">
        <v>37</v>
      </c>
      <c r="B42" s="41" t="s">
        <v>126</v>
      </c>
      <c r="C42" s="33">
        <f t="shared" si="0"/>
        <v>0</v>
      </c>
      <c r="D42" s="27"/>
      <c r="E42" s="27"/>
      <c r="F42" s="27"/>
      <c r="G42" s="27"/>
      <c r="H42" s="27"/>
    </row>
    <row r="43" spans="1:8" x14ac:dyDescent="0.25">
      <c r="A43" s="4">
        <v>38</v>
      </c>
      <c r="B43" s="41" t="s">
        <v>56</v>
      </c>
      <c r="C43" s="33">
        <f t="shared" si="0"/>
        <v>0</v>
      </c>
      <c r="D43" s="7"/>
      <c r="E43" s="7"/>
      <c r="F43" s="7"/>
      <c r="G43" s="7"/>
      <c r="H43" s="7"/>
    </row>
    <row r="44" spans="1:8" x14ac:dyDescent="0.25">
      <c r="A44" s="4">
        <v>39</v>
      </c>
      <c r="B44" s="41" t="s">
        <v>127</v>
      </c>
      <c r="C44" s="33">
        <f t="shared" si="0"/>
        <v>0</v>
      </c>
      <c r="D44" s="7"/>
      <c r="E44" s="7"/>
      <c r="F44" s="7"/>
      <c r="G44" s="7"/>
      <c r="H44" s="7"/>
    </row>
    <row r="45" spans="1:8" x14ac:dyDescent="0.25">
      <c r="A45" s="4">
        <v>40</v>
      </c>
      <c r="B45" s="41" t="s">
        <v>128</v>
      </c>
      <c r="C45" s="33">
        <f t="shared" si="0"/>
        <v>0</v>
      </c>
      <c r="D45" s="7"/>
      <c r="E45" s="7"/>
      <c r="F45" s="7"/>
      <c r="G45" s="7"/>
      <c r="H45" s="7"/>
    </row>
    <row r="46" spans="1:8" x14ac:dyDescent="0.25">
      <c r="A46" s="4">
        <v>41</v>
      </c>
      <c r="B46" s="32" t="s">
        <v>57</v>
      </c>
      <c r="C46" s="33">
        <f t="shared" si="0"/>
        <v>1550000</v>
      </c>
      <c r="D46" s="15">
        <f>SUM(D47:D48)</f>
        <v>0</v>
      </c>
      <c r="E46" s="15">
        <f>SUM(E47:E48)</f>
        <v>0</v>
      </c>
      <c r="F46" s="15">
        <f>SUM(F47:F48)</f>
        <v>1550000</v>
      </c>
      <c r="G46" s="15">
        <f>SUM(G47:G48)</f>
        <v>0</v>
      </c>
      <c r="H46" s="15">
        <f>SUM(H47:H48)</f>
        <v>0</v>
      </c>
    </row>
    <row r="47" spans="1:8" x14ac:dyDescent="0.25">
      <c r="A47" s="4">
        <v>42</v>
      </c>
      <c r="B47" s="32" t="s">
        <v>58</v>
      </c>
      <c r="C47" s="33">
        <f t="shared" si="0"/>
        <v>50000</v>
      </c>
      <c r="D47" s="5"/>
      <c r="E47" s="5"/>
      <c r="F47" s="5">
        <v>50000</v>
      </c>
      <c r="G47" s="5"/>
      <c r="H47" s="5"/>
    </row>
    <row r="48" spans="1:8" x14ac:dyDescent="0.25">
      <c r="A48" s="4">
        <v>43</v>
      </c>
      <c r="B48" s="32" t="s">
        <v>59</v>
      </c>
      <c r="C48" s="33">
        <f t="shared" si="0"/>
        <v>1500000</v>
      </c>
      <c r="D48" s="5"/>
      <c r="E48" s="5"/>
      <c r="F48" s="5">
        <v>1500000</v>
      </c>
      <c r="G48" s="5"/>
      <c r="H48" s="5"/>
    </row>
    <row r="49" spans="1:8" x14ac:dyDescent="0.25">
      <c r="A49" s="4">
        <v>44</v>
      </c>
      <c r="B49" s="32" t="s">
        <v>129</v>
      </c>
      <c r="C49" s="33">
        <f t="shared" si="0"/>
        <v>9610000</v>
      </c>
      <c r="D49" s="15">
        <f>SUM(D50:D53)</f>
        <v>9610000</v>
      </c>
      <c r="E49" s="15">
        <f>SUM(E50:E53)</f>
        <v>0</v>
      </c>
      <c r="F49" s="15">
        <f>SUM(F50:F53)</f>
        <v>0</v>
      </c>
      <c r="G49" s="15">
        <f>SUM(G50:G53)</f>
        <v>0</v>
      </c>
      <c r="H49" s="15">
        <f>SUM(H50:H53)</f>
        <v>0</v>
      </c>
    </row>
    <row r="50" spans="1:8" ht="26.4" x14ac:dyDescent="0.25">
      <c r="A50" s="4">
        <v>45</v>
      </c>
      <c r="B50" s="32" t="s">
        <v>130</v>
      </c>
      <c r="C50" s="33">
        <f t="shared" si="0"/>
        <v>0</v>
      </c>
      <c r="D50" s="5"/>
      <c r="E50" s="5"/>
      <c r="F50" s="5"/>
      <c r="G50" s="5"/>
      <c r="H50" s="5"/>
    </row>
    <row r="51" spans="1:8" ht="26.4" x14ac:dyDescent="0.25">
      <c r="A51" s="4">
        <v>46</v>
      </c>
      <c r="B51" s="32" t="s">
        <v>60</v>
      </c>
      <c r="C51" s="33">
        <f t="shared" si="0"/>
        <v>0</v>
      </c>
      <c r="D51" s="5"/>
      <c r="E51" s="5"/>
      <c r="F51" s="5"/>
      <c r="G51" s="5"/>
      <c r="H51" s="5"/>
    </row>
    <row r="52" spans="1:8" x14ac:dyDescent="0.25">
      <c r="A52" s="4">
        <v>47</v>
      </c>
      <c r="B52" s="32" t="s">
        <v>131</v>
      </c>
      <c r="C52" s="33">
        <f t="shared" si="0"/>
        <v>9100000</v>
      </c>
      <c r="D52" s="5">
        <v>9100000</v>
      </c>
      <c r="E52" s="5"/>
      <c r="F52" s="5"/>
      <c r="G52" s="5"/>
      <c r="H52" s="5"/>
    </row>
    <row r="53" spans="1:8" x14ac:dyDescent="0.25">
      <c r="A53" s="4">
        <v>48</v>
      </c>
      <c r="B53" s="32" t="s">
        <v>61</v>
      </c>
      <c r="C53" s="33">
        <f t="shared" si="0"/>
        <v>510000</v>
      </c>
      <c r="D53" s="5">
        <v>510000</v>
      </c>
      <c r="E53" s="5"/>
      <c r="F53" s="5"/>
      <c r="G53" s="5"/>
      <c r="H53" s="5"/>
    </row>
    <row r="54" spans="1:8" x14ac:dyDescent="0.25">
      <c r="A54" s="4">
        <v>49</v>
      </c>
      <c r="B54" s="32" t="s">
        <v>132</v>
      </c>
      <c r="C54" s="33">
        <f t="shared" si="0"/>
        <v>0</v>
      </c>
      <c r="D54" s="5"/>
      <c r="E54" s="5"/>
      <c r="F54" s="5"/>
      <c r="G54" s="5"/>
      <c r="H54" s="5"/>
    </row>
    <row r="55" spans="1:8" x14ac:dyDescent="0.25">
      <c r="A55" s="4">
        <v>50</v>
      </c>
      <c r="B55" s="32" t="s">
        <v>133</v>
      </c>
      <c r="C55" s="33">
        <f t="shared" si="0"/>
        <v>6153383</v>
      </c>
      <c r="D55" s="8">
        <v>5734883</v>
      </c>
      <c r="E55" s="8"/>
      <c r="F55" s="8">
        <v>418500</v>
      </c>
      <c r="G55" s="8"/>
      <c r="H55" s="8"/>
    </row>
    <row r="56" spans="1:8" x14ac:dyDescent="0.25">
      <c r="A56" s="4">
        <v>51</v>
      </c>
      <c r="B56" s="32" t="s">
        <v>62</v>
      </c>
      <c r="C56" s="33">
        <f t="shared" si="0"/>
        <v>0</v>
      </c>
      <c r="D56" s="5"/>
      <c r="E56" s="5"/>
      <c r="F56" s="5"/>
      <c r="G56" s="5"/>
      <c r="H56" s="5"/>
    </row>
    <row r="57" spans="1:8" ht="26.4" x14ac:dyDescent="0.25">
      <c r="A57" s="4">
        <v>52</v>
      </c>
      <c r="B57" s="32" t="s">
        <v>134</v>
      </c>
      <c r="C57" s="33">
        <f t="shared" si="0"/>
        <v>0</v>
      </c>
      <c r="D57" s="5"/>
      <c r="E57" s="5"/>
      <c r="F57" s="5"/>
      <c r="G57" s="5"/>
      <c r="H57" s="5"/>
    </row>
    <row r="58" spans="1:8" x14ac:dyDescent="0.25">
      <c r="A58" s="4">
        <v>53</v>
      </c>
      <c r="B58" s="32" t="s">
        <v>135</v>
      </c>
      <c r="C58" s="33">
        <f t="shared" si="0"/>
        <v>0</v>
      </c>
      <c r="D58" s="5"/>
      <c r="E58" s="5"/>
      <c r="F58" s="5"/>
      <c r="G58" s="5"/>
      <c r="H58" s="5"/>
    </row>
    <row r="59" spans="1:8" x14ac:dyDescent="0.25">
      <c r="A59" s="4">
        <v>54</v>
      </c>
      <c r="B59" s="32" t="s">
        <v>63</v>
      </c>
      <c r="C59" s="33">
        <f t="shared" si="0"/>
        <v>0</v>
      </c>
      <c r="D59" s="5"/>
      <c r="E59" s="5"/>
      <c r="F59" s="5"/>
      <c r="G59" s="5"/>
      <c r="H59" s="5"/>
    </row>
    <row r="60" spans="1:8" x14ac:dyDescent="0.25">
      <c r="A60" s="4">
        <v>55</v>
      </c>
      <c r="B60" s="32" t="s">
        <v>136</v>
      </c>
      <c r="C60" s="33">
        <f t="shared" si="0"/>
        <v>1460500</v>
      </c>
      <c r="D60" s="5">
        <v>1460500</v>
      </c>
      <c r="E60" s="3"/>
      <c r="F60" s="3"/>
      <c r="G60" s="3"/>
      <c r="H60" s="3"/>
    </row>
    <row r="61" spans="1:8" x14ac:dyDescent="0.25">
      <c r="A61" s="4">
        <v>56</v>
      </c>
      <c r="B61" s="37" t="s">
        <v>64</v>
      </c>
      <c r="C61" s="33">
        <f t="shared" si="0"/>
        <v>18773883</v>
      </c>
      <c r="D61" s="6">
        <f>D40+D41+D46+D49+D54+D55+D56+D57+D58+D59+D60</f>
        <v>16805383</v>
      </c>
      <c r="E61" s="6">
        <f>E40+E41+E46+E49+E54+E55+E56+E57+E58+E59+E60</f>
        <v>0</v>
      </c>
      <c r="F61" s="6">
        <f>F40+F41+F46+F49+F54+F55+F56+F57+F58+F59+F60</f>
        <v>1968500</v>
      </c>
      <c r="G61" s="6">
        <f>G40+G41+G46+G49+G54+G55+G56+G57+G58+G59+G60</f>
        <v>0</v>
      </c>
      <c r="H61" s="6">
        <f>H40+H41+H46+H49+H54+H55+H56+H57+H58+H59+H60</f>
        <v>0</v>
      </c>
    </row>
    <row r="62" spans="1:8" x14ac:dyDescent="0.25">
      <c r="A62" s="4">
        <v>57</v>
      </c>
      <c r="B62" s="32" t="s">
        <v>137</v>
      </c>
      <c r="C62" s="33">
        <f t="shared" si="0"/>
        <v>11630306</v>
      </c>
      <c r="D62" s="5">
        <v>11630306</v>
      </c>
      <c r="E62" s="5"/>
      <c r="F62" s="5"/>
      <c r="G62" s="3"/>
      <c r="H62" s="3"/>
    </row>
    <row r="63" spans="1:8" x14ac:dyDescent="0.25">
      <c r="A63" s="4">
        <v>58</v>
      </c>
      <c r="B63" s="32" t="s">
        <v>138</v>
      </c>
      <c r="C63" s="33">
        <f t="shared" si="0"/>
        <v>0</v>
      </c>
      <c r="D63" s="5"/>
      <c r="E63" s="5"/>
      <c r="F63" s="5"/>
      <c r="G63" s="3"/>
      <c r="H63" s="3"/>
    </row>
    <row r="64" spans="1:8" x14ac:dyDescent="0.25">
      <c r="A64" s="4">
        <v>59</v>
      </c>
      <c r="B64" s="37" t="s">
        <v>65</v>
      </c>
      <c r="C64" s="33">
        <f t="shared" si="0"/>
        <v>11630306</v>
      </c>
      <c r="D64" s="6">
        <f>SUM(D62:D63)</f>
        <v>11630306</v>
      </c>
      <c r="E64" s="6">
        <f>SUM(E62:E63)</f>
        <v>0</v>
      </c>
      <c r="F64" s="6">
        <f>SUM(F62:F63)</f>
        <v>0</v>
      </c>
      <c r="G64" s="6">
        <f>SUM(G62:G63)</f>
        <v>0</v>
      </c>
      <c r="H64" s="6">
        <f>SUM(H62:H63)</f>
        <v>0</v>
      </c>
    </row>
    <row r="65" spans="1:8" x14ac:dyDescent="0.25">
      <c r="A65" s="4">
        <v>60</v>
      </c>
      <c r="B65" s="116" t="s">
        <v>93</v>
      </c>
      <c r="C65" s="33">
        <f t="shared" si="0"/>
        <v>0</v>
      </c>
      <c r="D65" s="27"/>
      <c r="E65" s="27"/>
      <c r="F65" s="27"/>
      <c r="G65" s="27"/>
      <c r="H65" s="27"/>
    </row>
    <row r="66" spans="1:8" x14ac:dyDescent="0.25">
      <c r="A66" s="4">
        <v>61</v>
      </c>
      <c r="B66" s="117" t="s">
        <v>92</v>
      </c>
      <c r="C66" s="33">
        <f t="shared" si="0"/>
        <v>0</v>
      </c>
      <c r="D66" s="6">
        <f>D65</f>
        <v>0</v>
      </c>
      <c r="E66" s="6">
        <f>E65</f>
        <v>0</v>
      </c>
      <c r="F66" s="6">
        <f>F65</f>
        <v>0</v>
      </c>
      <c r="G66" s="6">
        <f>G65</f>
        <v>0</v>
      </c>
      <c r="H66" s="6">
        <f>H65</f>
        <v>0</v>
      </c>
    </row>
    <row r="67" spans="1:8" ht="26.4" x14ac:dyDescent="0.25">
      <c r="A67" s="4">
        <v>62</v>
      </c>
      <c r="B67" s="32" t="s">
        <v>66</v>
      </c>
      <c r="C67" s="33">
        <f t="shared" si="0"/>
        <v>0</v>
      </c>
      <c r="D67" s="5"/>
      <c r="E67" s="5"/>
      <c r="F67" s="5"/>
      <c r="G67" s="5"/>
      <c r="H67" s="5"/>
    </row>
    <row r="68" spans="1:8" x14ac:dyDescent="0.25">
      <c r="A68" s="4">
        <v>63</v>
      </c>
      <c r="B68" s="32" t="s">
        <v>67</v>
      </c>
      <c r="C68" s="33">
        <f t="shared" si="0"/>
        <v>120000</v>
      </c>
      <c r="D68" s="5">
        <v>120000</v>
      </c>
      <c r="E68" s="5"/>
      <c r="F68" s="5"/>
      <c r="G68" s="5"/>
      <c r="H68" s="5"/>
    </row>
    <row r="69" spans="1:8" x14ac:dyDescent="0.25">
      <c r="A69" s="4">
        <v>64</v>
      </c>
      <c r="B69" s="32" t="s">
        <v>68</v>
      </c>
      <c r="C69" s="33">
        <f t="shared" si="0"/>
        <v>0</v>
      </c>
      <c r="D69" s="3"/>
      <c r="E69" s="3"/>
      <c r="F69" s="3"/>
      <c r="G69" s="3"/>
      <c r="H69" s="3"/>
    </row>
    <row r="70" spans="1:8" x14ac:dyDescent="0.25">
      <c r="A70" s="4">
        <v>65</v>
      </c>
      <c r="B70" s="37" t="s">
        <v>69</v>
      </c>
      <c r="C70" s="33">
        <f t="shared" si="0"/>
        <v>120000</v>
      </c>
      <c r="D70" s="16">
        <f>SUM(D67:D69)</f>
        <v>120000</v>
      </c>
      <c r="E70" s="16">
        <f>SUM(E67:E69)</f>
        <v>0</v>
      </c>
      <c r="F70" s="16">
        <f>SUM(F67:F69)</f>
        <v>0</v>
      </c>
      <c r="G70" s="16">
        <f>SUM(G67:G69)</f>
        <v>0</v>
      </c>
      <c r="H70" s="16">
        <f>SUM(H67:H69)</f>
        <v>0</v>
      </c>
    </row>
    <row r="71" spans="1:8" x14ac:dyDescent="0.25">
      <c r="A71" s="4">
        <v>66</v>
      </c>
      <c r="B71" s="42" t="s">
        <v>70</v>
      </c>
      <c r="C71" s="33">
        <f t="shared" ref="C71:C110" si="1">SUM(D71:H71)</f>
        <v>33484875</v>
      </c>
      <c r="D71" s="28">
        <f>D20+D28+D39+D61+D64+D66+D70</f>
        <v>31516375</v>
      </c>
      <c r="E71" s="28">
        <f>E20+E28+E39+E61+E64+E66+E70</f>
        <v>0</v>
      </c>
      <c r="F71" s="28">
        <f>F20+F28+F39+F61+F64+F66+F70</f>
        <v>1968500</v>
      </c>
      <c r="G71" s="28">
        <f>G20+G28+G39+G61+G64+G66+G70</f>
        <v>0</v>
      </c>
      <c r="H71" s="28">
        <f>H20+H28+H39+H61+H64+H66+H70</f>
        <v>0</v>
      </c>
    </row>
    <row r="72" spans="1:8" ht="26.4" x14ac:dyDescent="0.25">
      <c r="A72" s="4">
        <v>67</v>
      </c>
      <c r="B72" s="34" t="s">
        <v>139</v>
      </c>
      <c r="C72" s="33">
        <f t="shared" si="1"/>
        <v>0</v>
      </c>
      <c r="D72" s="27"/>
      <c r="E72" s="27"/>
      <c r="F72" s="27"/>
      <c r="G72" s="27"/>
      <c r="H72" s="27"/>
    </row>
    <row r="73" spans="1:8" ht="26.4" x14ac:dyDescent="0.25">
      <c r="A73" s="4">
        <v>68</v>
      </c>
      <c r="B73" s="32" t="s">
        <v>140</v>
      </c>
      <c r="C73" s="33">
        <f t="shared" si="1"/>
        <v>0</v>
      </c>
      <c r="D73" s="5"/>
      <c r="E73" s="5"/>
      <c r="F73" s="5"/>
      <c r="G73" s="5"/>
      <c r="H73" s="5"/>
    </row>
    <row r="74" spans="1:8" x14ac:dyDescent="0.25">
      <c r="A74" s="4">
        <v>69</v>
      </c>
      <c r="B74" s="32" t="s">
        <v>71</v>
      </c>
      <c r="C74" s="33">
        <f t="shared" si="1"/>
        <v>0</v>
      </c>
      <c r="D74" s="5"/>
      <c r="E74" s="5"/>
      <c r="F74" s="5"/>
      <c r="G74" s="5"/>
      <c r="H74" s="5"/>
    </row>
    <row r="75" spans="1:8" x14ac:dyDescent="0.25">
      <c r="A75" s="4">
        <v>70</v>
      </c>
      <c r="B75" s="32" t="s">
        <v>141</v>
      </c>
      <c r="C75" s="33">
        <f t="shared" si="1"/>
        <v>6585175</v>
      </c>
      <c r="D75" s="5"/>
      <c r="E75" s="5"/>
      <c r="F75" s="5">
        <v>2534600</v>
      </c>
      <c r="G75" s="5">
        <f>G121</f>
        <v>4050575</v>
      </c>
      <c r="H75" s="5"/>
    </row>
    <row r="76" spans="1:8" x14ac:dyDescent="0.25">
      <c r="A76" s="4">
        <v>71</v>
      </c>
      <c r="B76" s="32" t="s">
        <v>72</v>
      </c>
      <c r="C76" s="33">
        <f t="shared" si="1"/>
        <v>6585175</v>
      </c>
      <c r="D76" s="14">
        <f>SUM(D72:D75)</f>
        <v>0</v>
      </c>
      <c r="E76" s="14">
        <f>SUM(E72:E75)</f>
        <v>0</v>
      </c>
      <c r="F76" s="14">
        <f>SUM(F72:F75)</f>
        <v>2534600</v>
      </c>
      <c r="G76" s="14">
        <f>SUM(G72:G75)</f>
        <v>4050575</v>
      </c>
      <c r="H76" s="14">
        <f>SUM(H72:H75)</f>
        <v>0</v>
      </c>
    </row>
    <row r="77" spans="1:8" ht="13.8" thickBot="1" x14ac:dyDescent="0.3">
      <c r="A77" s="4">
        <v>72</v>
      </c>
      <c r="B77" s="75" t="s">
        <v>73</v>
      </c>
      <c r="C77" s="118">
        <f t="shared" si="1"/>
        <v>6585175</v>
      </c>
      <c r="D77" s="69">
        <f>D76</f>
        <v>0</v>
      </c>
      <c r="E77" s="69">
        <f>E76</f>
        <v>0</v>
      </c>
      <c r="F77" s="69">
        <f>F76</f>
        <v>2534600</v>
      </c>
      <c r="G77" s="69">
        <f>G76</f>
        <v>4050575</v>
      </c>
      <c r="H77" s="69">
        <f>H76</f>
        <v>0</v>
      </c>
    </row>
    <row r="78" spans="1:8" ht="13.8" thickBot="1" x14ac:dyDescent="0.3">
      <c r="A78" s="4">
        <v>73</v>
      </c>
      <c r="B78" s="49" t="s">
        <v>37</v>
      </c>
      <c r="C78" s="53">
        <f t="shared" si="1"/>
        <v>40070050</v>
      </c>
      <c r="D78" s="54">
        <f>D71+D77</f>
        <v>31516375</v>
      </c>
      <c r="E78" s="54">
        <f>E71+E77</f>
        <v>0</v>
      </c>
      <c r="F78" s="54">
        <f>F71+F77</f>
        <v>4503100</v>
      </c>
      <c r="G78" s="54">
        <f>G71+G77</f>
        <v>4050575</v>
      </c>
      <c r="H78" s="55">
        <f>H71+H77</f>
        <v>0</v>
      </c>
    </row>
    <row r="79" spans="1:8" ht="13.8" thickTop="1" x14ac:dyDescent="0.25">
      <c r="A79" s="4">
        <v>74</v>
      </c>
      <c r="B79" s="51" t="s">
        <v>3</v>
      </c>
      <c r="C79" s="52">
        <f t="shared" si="1"/>
        <v>2913100</v>
      </c>
      <c r="D79" s="56"/>
      <c r="E79" s="56"/>
      <c r="F79" s="56"/>
      <c r="G79" s="56">
        <v>2913100</v>
      </c>
      <c r="H79" s="56"/>
    </row>
    <row r="80" spans="1:8" ht="26.4" x14ac:dyDescent="0.25">
      <c r="A80" s="4">
        <v>75</v>
      </c>
      <c r="B80" s="46" t="s">
        <v>4</v>
      </c>
      <c r="C80" s="33">
        <f t="shared" si="1"/>
        <v>571055</v>
      </c>
      <c r="D80" s="47"/>
      <c r="E80" s="47"/>
      <c r="F80" s="47"/>
      <c r="G80" s="47">
        <v>571055</v>
      </c>
      <c r="H80" s="47"/>
    </row>
    <row r="81" spans="1:8" x14ac:dyDescent="0.25">
      <c r="A81" s="4">
        <v>76</v>
      </c>
      <c r="B81" s="46" t="s">
        <v>5</v>
      </c>
      <c r="C81" s="33">
        <f t="shared" si="1"/>
        <v>19700720</v>
      </c>
      <c r="D81" s="47">
        <v>14631200</v>
      </c>
      <c r="E81" s="47"/>
      <c r="F81" s="47">
        <v>4503100</v>
      </c>
      <c r="G81" s="47">
        <v>566420</v>
      </c>
      <c r="H81" s="47"/>
    </row>
    <row r="82" spans="1:8" x14ac:dyDescent="0.25">
      <c r="A82" s="4">
        <v>77</v>
      </c>
      <c r="B82" s="18" t="s">
        <v>6</v>
      </c>
      <c r="C82" s="48">
        <f t="shared" si="1"/>
        <v>0</v>
      </c>
      <c r="D82" s="62">
        <f>D83</f>
        <v>0</v>
      </c>
      <c r="E82" s="7">
        <f>E83</f>
        <v>0</v>
      </c>
      <c r="F82" s="7">
        <f>F83</f>
        <v>0</v>
      </c>
      <c r="G82" s="7">
        <f>G83</f>
        <v>0</v>
      </c>
      <c r="H82" s="7">
        <f>H83</f>
        <v>0</v>
      </c>
    </row>
    <row r="83" spans="1:8" ht="26.4" x14ac:dyDescent="0.25">
      <c r="A83" s="4">
        <v>78</v>
      </c>
      <c r="B83" s="18" t="s">
        <v>7</v>
      </c>
      <c r="C83" s="48">
        <f t="shared" si="1"/>
        <v>0</v>
      </c>
      <c r="D83" s="63"/>
      <c r="E83" s="5"/>
      <c r="F83" s="5"/>
      <c r="G83" s="5"/>
      <c r="H83" s="5"/>
    </row>
    <row r="84" spans="1:8" x14ac:dyDescent="0.25">
      <c r="A84" s="4">
        <v>79</v>
      </c>
      <c r="B84" s="18" t="s">
        <v>8</v>
      </c>
      <c r="C84" s="48">
        <f t="shared" si="1"/>
        <v>0</v>
      </c>
      <c r="D84" s="62">
        <f>D85</f>
        <v>0</v>
      </c>
      <c r="E84" s="7">
        <f>E85</f>
        <v>0</v>
      </c>
      <c r="F84" s="7">
        <f>F85</f>
        <v>0</v>
      </c>
      <c r="G84" s="7">
        <f>G85</f>
        <v>0</v>
      </c>
      <c r="H84" s="7">
        <f>H85</f>
        <v>0</v>
      </c>
    </row>
    <row r="85" spans="1:8" x14ac:dyDescent="0.25">
      <c r="A85" s="4">
        <v>80</v>
      </c>
      <c r="B85" s="18" t="s">
        <v>9</v>
      </c>
      <c r="C85" s="48">
        <f t="shared" si="1"/>
        <v>0</v>
      </c>
      <c r="D85" s="62"/>
      <c r="E85" s="7"/>
      <c r="F85" s="7"/>
      <c r="G85" s="7"/>
      <c r="H85" s="7"/>
    </row>
    <row r="86" spans="1:8" x14ac:dyDescent="0.25">
      <c r="A86" s="4">
        <v>81</v>
      </c>
      <c r="B86" s="18" t="s">
        <v>10</v>
      </c>
      <c r="C86" s="48">
        <f t="shared" si="1"/>
        <v>0</v>
      </c>
      <c r="D86" s="62">
        <f>SUM(D87:D88)</f>
        <v>0</v>
      </c>
      <c r="E86" s="7">
        <f>SUM(E87:E88)</f>
        <v>0</v>
      </c>
      <c r="F86" s="7">
        <f>SUM(F87:F88)</f>
        <v>0</v>
      </c>
      <c r="G86" s="7">
        <f>SUM(G87:G88)</f>
        <v>0</v>
      </c>
      <c r="H86" s="7">
        <f>SUM(H87:H88)</f>
        <v>0</v>
      </c>
    </row>
    <row r="87" spans="1:8" x14ac:dyDescent="0.25">
      <c r="A87" s="4">
        <v>82</v>
      </c>
      <c r="B87" s="18" t="s">
        <v>11</v>
      </c>
      <c r="C87" s="48">
        <f t="shared" si="1"/>
        <v>0</v>
      </c>
      <c r="D87" s="63"/>
      <c r="E87" s="5"/>
      <c r="F87" s="5"/>
      <c r="G87" s="5"/>
      <c r="H87" s="5"/>
    </row>
    <row r="88" spans="1:8" x14ac:dyDescent="0.25">
      <c r="A88" s="4">
        <v>83</v>
      </c>
      <c r="B88" s="18" t="s">
        <v>12</v>
      </c>
      <c r="C88" s="48">
        <f t="shared" si="1"/>
        <v>0</v>
      </c>
      <c r="D88" s="63"/>
      <c r="E88" s="5"/>
      <c r="F88" s="5"/>
      <c r="G88" s="5"/>
      <c r="H88" s="5"/>
    </row>
    <row r="89" spans="1:8" x14ac:dyDescent="0.25">
      <c r="A89" s="4">
        <v>84</v>
      </c>
      <c r="B89" s="20" t="s">
        <v>13</v>
      </c>
      <c r="C89" s="48">
        <f t="shared" si="1"/>
        <v>0</v>
      </c>
      <c r="D89" s="60">
        <f>D82+D84+D86</f>
        <v>0</v>
      </c>
      <c r="E89" s="9">
        <f>E82+E84+E86</f>
        <v>0</v>
      </c>
      <c r="F89" s="9">
        <f>F82+F84+F86</f>
        <v>0</v>
      </c>
      <c r="G89" s="9">
        <f>G82+G84+G86</f>
        <v>0</v>
      </c>
      <c r="H89" s="9">
        <f>H82+H84+H86</f>
        <v>0</v>
      </c>
    </row>
    <row r="90" spans="1:8" x14ac:dyDescent="0.25">
      <c r="A90" s="4">
        <v>85</v>
      </c>
      <c r="B90" s="18" t="s">
        <v>14</v>
      </c>
      <c r="C90" s="48">
        <f t="shared" si="1"/>
        <v>0</v>
      </c>
      <c r="D90" s="63"/>
      <c r="E90" s="5"/>
      <c r="F90" s="5"/>
      <c r="G90" s="5"/>
      <c r="H90" s="5"/>
    </row>
    <row r="91" spans="1:8" ht="26.4" x14ac:dyDescent="0.25">
      <c r="A91" s="4">
        <v>86</v>
      </c>
      <c r="B91" s="18" t="s">
        <v>15</v>
      </c>
      <c r="C91" s="48">
        <f t="shared" si="1"/>
        <v>0</v>
      </c>
      <c r="D91" s="64">
        <f>SUM(D92:D95)</f>
        <v>0</v>
      </c>
      <c r="E91" s="6">
        <f>SUM(E92:E95)</f>
        <v>0</v>
      </c>
      <c r="F91" s="6">
        <f>SUM(F92:F95)</f>
        <v>0</v>
      </c>
      <c r="G91" s="6">
        <f>SUM(G92:G95)</f>
        <v>0</v>
      </c>
      <c r="H91" s="6">
        <f>SUM(H92:H95)</f>
        <v>0</v>
      </c>
    </row>
    <row r="92" spans="1:8" x14ac:dyDescent="0.25">
      <c r="A92" s="4">
        <v>87</v>
      </c>
      <c r="B92" s="18" t="s">
        <v>144</v>
      </c>
      <c r="C92" s="48">
        <f t="shared" si="1"/>
        <v>0</v>
      </c>
      <c r="D92" s="63"/>
      <c r="E92" s="5"/>
      <c r="F92" s="5"/>
      <c r="G92" s="5"/>
      <c r="H92" s="5"/>
    </row>
    <row r="93" spans="1:8" x14ac:dyDescent="0.25">
      <c r="A93" s="4">
        <v>88</v>
      </c>
      <c r="B93" s="18" t="s">
        <v>16</v>
      </c>
      <c r="C93" s="48">
        <f t="shared" si="1"/>
        <v>0</v>
      </c>
      <c r="D93" s="63"/>
      <c r="E93" s="5"/>
      <c r="F93" s="5"/>
      <c r="G93" s="5"/>
      <c r="H93" s="5"/>
    </row>
    <row r="94" spans="1:8" x14ac:dyDescent="0.25">
      <c r="A94" s="4">
        <v>89</v>
      </c>
      <c r="B94" s="18" t="s">
        <v>17</v>
      </c>
      <c r="C94" s="48">
        <f t="shared" si="1"/>
        <v>0</v>
      </c>
      <c r="D94" s="63"/>
      <c r="E94" s="5"/>
      <c r="F94" s="5"/>
      <c r="G94" s="5"/>
      <c r="H94" s="5"/>
    </row>
    <row r="95" spans="1:8" x14ac:dyDescent="0.25">
      <c r="A95" s="4">
        <v>90</v>
      </c>
      <c r="B95" s="18" t="s">
        <v>18</v>
      </c>
      <c r="C95" s="48">
        <f t="shared" si="1"/>
        <v>0</v>
      </c>
      <c r="D95" s="63"/>
      <c r="E95" s="5"/>
      <c r="F95" s="5"/>
      <c r="G95" s="5"/>
      <c r="H95" s="5"/>
    </row>
    <row r="96" spans="1:8" ht="26.4" x14ac:dyDescent="0.25">
      <c r="A96" s="4">
        <v>91</v>
      </c>
      <c r="B96" s="18" t="s">
        <v>145</v>
      </c>
      <c r="C96" s="48">
        <f t="shared" si="1"/>
        <v>6300000</v>
      </c>
      <c r="D96" s="63">
        <v>6300000</v>
      </c>
      <c r="E96" s="5"/>
      <c r="F96" s="5"/>
      <c r="G96" s="5"/>
      <c r="H96" s="5"/>
    </row>
    <row r="97" spans="1:10" x14ac:dyDescent="0.25">
      <c r="A97" s="4">
        <v>92</v>
      </c>
      <c r="B97" s="18" t="s">
        <v>146</v>
      </c>
      <c r="C97" s="48">
        <f t="shared" si="1"/>
        <v>0</v>
      </c>
      <c r="D97" s="63"/>
      <c r="E97" s="5"/>
      <c r="F97" s="5"/>
      <c r="G97" s="5"/>
      <c r="H97" s="5"/>
    </row>
    <row r="98" spans="1:10" x14ac:dyDescent="0.25">
      <c r="A98" s="4">
        <v>93</v>
      </c>
      <c r="B98" s="18" t="s">
        <v>19</v>
      </c>
      <c r="C98" s="48">
        <f t="shared" si="1"/>
        <v>4000000</v>
      </c>
      <c r="D98" s="63">
        <v>4000000</v>
      </c>
      <c r="E98" s="5"/>
      <c r="F98" s="5"/>
      <c r="G98" s="5"/>
      <c r="H98" s="5"/>
    </row>
    <row r="99" spans="1:10" x14ac:dyDescent="0.25">
      <c r="A99" s="4">
        <v>94</v>
      </c>
      <c r="B99" s="20" t="s">
        <v>20</v>
      </c>
      <c r="C99" s="48">
        <f t="shared" si="1"/>
        <v>10300000</v>
      </c>
      <c r="D99" s="60">
        <f>D90+D91+D96+D97+D98</f>
        <v>10300000</v>
      </c>
      <c r="E99" s="9">
        <f>E90+E91+E96+E97+E98</f>
        <v>0</v>
      </c>
      <c r="F99" s="9">
        <f>F90+F91+F96+F97+F98</f>
        <v>0</v>
      </c>
      <c r="G99" s="9">
        <f>G90+G91+G96+G97+G98</f>
        <v>0</v>
      </c>
      <c r="H99" s="9">
        <f>H90+H91+H96+H97+H98</f>
        <v>0</v>
      </c>
    </row>
    <row r="100" spans="1:10" x14ac:dyDescent="0.25">
      <c r="A100" s="4">
        <v>95</v>
      </c>
      <c r="B100" s="18" t="s">
        <v>21</v>
      </c>
      <c r="C100" s="48">
        <f t="shared" si="1"/>
        <v>0</v>
      </c>
      <c r="D100" s="63"/>
      <c r="E100" s="5"/>
      <c r="F100" s="5"/>
      <c r="G100" s="5"/>
      <c r="H100" s="5"/>
    </row>
    <row r="101" spans="1:10" x14ac:dyDescent="0.25">
      <c r="A101" s="4">
        <v>96</v>
      </c>
      <c r="B101" s="18" t="s">
        <v>22</v>
      </c>
      <c r="C101" s="48">
        <f t="shared" si="1"/>
        <v>0</v>
      </c>
      <c r="D101" s="63"/>
      <c r="E101" s="5"/>
      <c r="F101" s="5"/>
      <c r="G101" s="5"/>
      <c r="H101" s="5"/>
    </row>
    <row r="102" spans="1:10" x14ac:dyDescent="0.25">
      <c r="A102" s="4">
        <v>97</v>
      </c>
      <c r="B102" s="18" t="s">
        <v>23</v>
      </c>
      <c r="C102" s="48">
        <f t="shared" si="1"/>
        <v>0</v>
      </c>
      <c r="D102" s="63"/>
      <c r="E102" s="5"/>
      <c r="F102" s="5"/>
      <c r="G102" s="5"/>
      <c r="H102" s="5"/>
    </row>
    <row r="103" spans="1:10" x14ac:dyDescent="0.25">
      <c r="A103" s="4">
        <v>98</v>
      </c>
      <c r="B103" s="18" t="s">
        <v>24</v>
      </c>
      <c r="C103" s="48">
        <f t="shared" si="1"/>
        <v>0</v>
      </c>
      <c r="D103" s="63"/>
      <c r="E103" s="5"/>
      <c r="F103" s="5"/>
      <c r="G103" s="5"/>
      <c r="H103" s="5"/>
    </row>
    <row r="104" spans="1:10" ht="26.4" x14ac:dyDescent="0.25">
      <c r="A104" s="4">
        <v>99</v>
      </c>
      <c r="B104" s="18" t="s">
        <v>25</v>
      </c>
      <c r="C104" s="48">
        <f t="shared" si="1"/>
        <v>0</v>
      </c>
      <c r="D104" s="63"/>
      <c r="E104" s="5"/>
      <c r="F104" s="5"/>
      <c r="G104" s="5"/>
      <c r="H104" s="5"/>
    </row>
    <row r="105" spans="1:10" x14ac:dyDescent="0.25">
      <c r="A105" s="4">
        <v>100</v>
      </c>
      <c r="B105" s="20" t="s">
        <v>26</v>
      </c>
      <c r="C105" s="48">
        <f t="shared" si="1"/>
        <v>0</v>
      </c>
      <c r="D105" s="60">
        <f>SUM(D100:D104)</f>
        <v>0</v>
      </c>
      <c r="E105" s="9">
        <f>SUM(E100:E104)</f>
        <v>0</v>
      </c>
      <c r="F105" s="9">
        <f>SUM(F100:F104)</f>
        <v>0</v>
      </c>
      <c r="G105" s="9">
        <f>SUM(G100:G104)</f>
        <v>0</v>
      </c>
      <c r="H105" s="9">
        <f>SUM(H100:H104)</f>
        <v>0</v>
      </c>
    </row>
    <row r="106" spans="1:10" x14ac:dyDescent="0.25">
      <c r="A106" s="4">
        <v>101</v>
      </c>
      <c r="B106" s="18" t="s">
        <v>27</v>
      </c>
      <c r="C106" s="48">
        <f t="shared" si="1"/>
        <v>0</v>
      </c>
      <c r="D106" s="63"/>
      <c r="E106" s="5"/>
      <c r="F106" s="5"/>
      <c r="G106" s="5"/>
      <c r="H106" s="5"/>
    </row>
    <row r="107" spans="1:10" x14ac:dyDescent="0.25">
      <c r="A107" s="4">
        <v>102</v>
      </c>
      <c r="B107" s="18" t="s">
        <v>147</v>
      </c>
      <c r="C107" s="48">
        <f t="shared" si="1"/>
        <v>0</v>
      </c>
      <c r="D107" s="63"/>
      <c r="E107" s="5"/>
      <c r="F107" s="5"/>
      <c r="G107" s="5"/>
      <c r="H107" s="5"/>
    </row>
    <row r="108" spans="1:10" x14ac:dyDescent="0.25">
      <c r="A108" s="4">
        <v>103</v>
      </c>
      <c r="B108" s="18" t="s">
        <v>28</v>
      </c>
      <c r="C108" s="48">
        <f t="shared" si="1"/>
        <v>0</v>
      </c>
      <c r="D108" s="63"/>
      <c r="E108" s="5"/>
      <c r="F108" s="5"/>
      <c r="G108" s="5"/>
      <c r="H108" s="5"/>
    </row>
    <row r="109" spans="1:10" ht="26.4" x14ac:dyDescent="0.25">
      <c r="A109" s="4">
        <v>104</v>
      </c>
      <c r="B109" s="18" t="s">
        <v>29</v>
      </c>
      <c r="C109" s="48">
        <f t="shared" si="1"/>
        <v>0</v>
      </c>
      <c r="D109" s="63"/>
      <c r="E109" s="5"/>
      <c r="F109" s="5"/>
      <c r="G109" s="5"/>
      <c r="H109" s="5"/>
    </row>
    <row r="110" spans="1:10" x14ac:dyDescent="0.25">
      <c r="A110" s="4">
        <v>105</v>
      </c>
      <c r="B110" s="20" t="s">
        <v>30</v>
      </c>
      <c r="C110" s="48">
        <f t="shared" si="1"/>
        <v>0</v>
      </c>
      <c r="D110" s="60">
        <f>SUM(D106:D109)</f>
        <v>0</v>
      </c>
      <c r="E110" s="9">
        <f>SUM(E106:E109)</f>
        <v>0</v>
      </c>
      <c r="F110" s="9">
        <f>SUM(F106:F109)</f>
        <v>0</v>
      </c>
      <c r="G110" s="9">
        <f>SUM(G106:G109)</f>
        <v>0</v>
      </c>
      <c r="H110" s="9">
        <f>SUM(H106:H109)</f>
        <v>0</v>
      </c>
    </row>
    <row r="111" spans="1:10" ht="26.4" x14ac:dyDescent="0.25">
      <c r="A111" s="4">
        <v>106</v>
      </c>
      <c r="B111" s="18" t="s">
        <v>178</v>
      </c>
      <c r="C111" s="48">
        <f>SUM(D111:H111)</f>
        <v>0</v>
      </c>
      <c r="D111" s="62"/>
      <c r="E111" s="7">
        <f>SUM(E112:E114)</f>
        <v>0</v>
      </c>
      <c r="F111" s="7">
        <f>SUM(F112:F114)</f>
        <v>0</v>
      </c>
      <c r="G111" s="7">
        <f>SUM(G112:G114)</f>
        <v>0</v>
      </c>
      <c r="H111" s="7">
        <f>SUM(H112:H114)</f>
        <v>0</v>
      </c>
      <c r="J111" s="57">
        <v>6300</v>
      </c>
    </row>
    <row r="112" spans="1:10" x14ac:dyDescent="0.25">
      <c r="A112" s="4">
        <v>107</v>
      </c>
      <c r="B112" s="18" t="s">
        <v>179</v>
      </c>
      <c r="C112" s="48">
        <f t="shared" ref="C112:C121" si="2">SUM(D112:H112)</f>
        <v>0</v>
      </c>
      <c r="D112" s="63"/>
      <c r="E112" s="5"/>
      <c r="F112" s="5"/>
      <c r="G112" s="5"/>
      <c r="H112" s="5"/>
      <c r="J112" s="57">
        <v>3900</v>
      </c>
    </row>
    <row r="113" spans="1:10" ht="26.4" x14ac:dyDescent="0.25">
      <c r="A113" s="4">
        <v>108</v>
      </c>
      <c r="B113" s="18" t="s">
        <v>148</v>
      </c>
      <c r="C113" s="48">
        <f t="shared" si="2"/>
        <v>0</v>
      </c>
      <c r="D113" s="63"/>
      <c r="E113" s="5"/>
      <c r="F113" s="5"/>
      <c r="G113" s="5"/>
      <c r="H113" s="5"/>
      <c r="J113" s="57">
        <f>J111-J112</f>
        <v>2400</v>
      </c>
    </row>
    <row r="114" spans="1:10" x14ac:dyDescent="0.25">
      <c r="A114" s="4">
        <v>109</v>
      </c>
      <c r="B114" s="18" t="s">
        <v>149</v>
      </c>
      <c r="C114" s="48">
        <f t="shared" si="2"/>
        <v>0</v>
      </c>
      <c r="D114" s="63"/>
      <c r="E114" s="5"/>
      <c r="F114" s="5"/>
      <c r="G114" s="5"/>
      <c r="H114" s="5"/>
    </row>
    <row r="115" spans="1:10" x14ac:dyDescent="0.25">
      <c r="A115" s="4">
        <v>110</v>
      </c>
      <c r="B115" s="20" t="s">
        <v>31</v>
      </c>
      <c r="C115" s="48">
        <f t="shared" si="2"/>
        <v>0</v>
      </c>
      <c r="D115" s="60">
        <f>D111</f>
        <v>0</v>
      </c>
      <c r="E115" s="9">
        <f>E111</f>
        <v>0</v>
      </c>
      <c r="F115" s="9">
        <f>F111</f>
        <v>0</v>
      </c>
      <c r="G115" s="9">
        <f>G111</f>
        <v>0</v>
      </c>
      <c r="H115" s="9">
        <f>H111</f>
        <v>0</v>
      </c>
    </row>
    <row r="116" spans="1:10" x14ac:dyDescent="0.25">
      <c r="A116" s="4">
        <v>111</v>
      </c>
      <c r="B116" s="19" t="s">
        <v>32</v>
      </c>
      <c r="C116" s="48">
        <f t="shared" si="2"/>
        <v>33484875</v>
      </c>
      <c r="D116" s="10">
        <f>D79+D80+D81+D89+D99+D105+D110+D115</f>
        <v>24931200</v>
      </c>
      <c r="E116" s="10">
        <f>E79+E80+E81+E89+E99+E105+E110+E115</f>
        <v>0</v>
      </c>
      <c r="F116" s="10">
        <f>F79+F80+F81+F89+F99+F105+F110+F115</f>
        <v>4503100</v>
      </c>
      <c r="G116" s="10">
        <f>G79+G80+G81+G89+G99+G105+G110+G115</f>
        <v>4050575</v>
      </c>
      <c r="H116" s="10">
        <f>H79+H80+H81+H89+H99+H105+H110+H115</f>
        <v>0</v>
      </c>
    </row>
    <row r="117" spans="1:10" ht="26.4" x14ac:dyDescent="0.25">
      <c r="A117" s="4">
        <v>112</v>
      </c>
      <c r="B117" s="18" t="s">
        <v>33</v>
      </c>
      <c r="C117" s="48">
        <f t="shared" si="2"/>
        <v>0</v>
      </c>
      <c r="D117" s="63"/>
      <c r="E117" s="5"/>
      <c r="F117" s="5"/>
      <c r="G117" s="5"/>
      <c r="H117" s="5"/>
    </row>
    <row r="118" spans="1:10" x14ac:dyDescent="0.25">
      <c r="A118" s="4">
        <v>113</v>
      </c>
      <c r="B118" s="18" t="s">
        <v>34</v>
      </c>
      <c r="C118" s="48">
        <f t="shared" si="2"/>
        <v>6585175</v>
      </c>
      <c r="D118" s="63">
        <f>C75</f>
        <v>6585175</v>
      </c>
      <c r="E118" s="5"/>
      <c r="F118" s="5"/>
      <c r="G118" s="5"/>
      <c r="H118" s="5"/>
    </row>
    <row r="119" spans="1:10" x14ac:dyDescent="0.25">
      <c r="A119" s="4">
        <v>114</v>
      </c>
      <c r="B119" s="18" t="s">
        <v>35</v>
      </c>
      <c r="C119" s="48">
        <f t="shared" si="2"/>
        <v>6585175</v>
      </c>
      <c r="D119" s="62">
        <f>SUM(D117:D118)</f>
        <v>6585175</v>
      </c>
      <c r="E119" s="7">
        <f>SUM(E117:E118)</f>
        <v>0</v>
      </c>
      <c r="F119" s="7">
        <f>SUM(F117:F118)</f>
        <v>0</v>
      </c>
      <c r="G119" s="7">
        <f>SUM(G117:G118)</f>
        <v>0</v>
      </c>
      <c r="H119" s="7">
        <f>SUM(H117:H118)</f>
        <v>0</v>
      </c>
    </row>
    <row r="120" spans="1:10" ht="13.8" thickBot="1" x14ac:dyDescent="0.3">
      <c r="A120" s="4">
        <v>115</v>
      </c>
      <c r="B120" s="66" t="s">
        <v>36</v>
      </c>
      <c r="C120" s="48">
        <f t="shared" si="2"/>
        <v>6585175</v>
      </c>
      <c r="D120" s="67">
        <f>D119</f>
        <v>6585175</v>
      </c>
      <c r="E120" s="68">
        <f>E119</f>
        <v>0</v>
      </c>
      <c r="F120" s="68">
        <f>F119</f>
        <v>0</v>
      </c>
      <c r="G120" s="68">
        <f>G119</f>
        <v>0</v>
      </c>
      <c r="H120" s="68">
        <f>H119</f>
        <v>0</v>
      </c>
    </row>
    <row r="121" spans="1:10" ht="14.4" thickTop="1" thickBot="1" x14ac:dyDescent="0.3">
      <c r="A121" s="4">
        <v>116</v>
      </c>
      <c r="B121" s="21" t="s">
        <v>37</v>
      </c>
      <c r="C121" s="48">
        <f t="shared" si="2"/>
        <v>40070050</v>
      </c>
      <c r="D121" s="17">
        <f>D116+D120</f>
        <v>31516375</v>
      </c>
      <c r="E121" s="11">
        <f>E116+E120</f>
        <v>0</v>
      </c>
      <c r="F121" s="11">
        <f>F116+F120</f>
        <v>4503100</v>
      </c>
      <c r="G121" s="11">
        <f>G116+G120</f>
        <v>4050575</v>
      </c>
      <c r="H121" s="11">
        <f>H116+H120</f>
        <v>0</v>
      </c>
    </row>
    <row r="122" spans="1:10" ht="13.8" thickTop="1" x14ac:dyDescent="0.25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DB0B9-C08A-4163-BCE4-00ED24AE5B4B}">
  <dimension ref="A1:H122"/>
  <sheetViews>
    <sheetView workbookViewId="0">
      <pane ySplit="6" topLeftCell="A49" activePane="bottomLeft" state="frozen"/>
      <selection pane="bottomLeft" activeCell="F1" sqref="F1"/>
    </sheetView>
  </sheetViews>
  <sheetFormatPr defaultRowHeight="13.2" x14ac:dyDescent="0.25"/>
  <cols>
    <col min="1" max="1" width="5.6640625" style="57" customWidth="1"/>
    <col min="2" max="2" width="50" style="57" customWidth="1"/>
    <col min="3" max="3" width="14.6640625" style="57" customWidth="1"/>
    <col min="4" max="8" width="12.6640625" style="57" customWidth="1"/>
    <col min="9" max="255" width="8.88671875" style="57"/>
    <col min="256" max="256" width="5.6640625" style="57" customWidth="1"/>
    <col min="257" max="257" width="50" style="57" customWidth="1"/>
    <col min="258" max="258" width="28.88671875" style="57" customWidth="1"/>
    <col min="259" max="511" width="8.88671875" style="57"/>
    <col min="512" max="512" width="5.6640625" style="57" customWidth="1"/>
    <col min="513" max="513" width="50" style="57" customWidth="1"/>
    <col min="514" max="514" width="28.88671875" style="57" customWidth="1"/>
    <col min="515" max="767" width="8.88671875" style="57"/>
    <col min="768" max="768" width="5.6640625" style="57" customWidth="1"/>
    <col min="769" max="769" width="50" style="57" customWidth="1"/>
    <col min="770" max="770" width="28.88671875" style="57" customWidth="1"/>
    <col min="771" max="1023" width="8.88671875" style="57"/>
    <col min="1024" max="1024" width="5.6640625" style="57" customWidth="1"/>
    <col min="1025" max="1025" width="50" style="57" customWidth="1"/>
    <col min="1026" max="1026" width="28.88671875" style="57" customWidth="1"/>
    <col min="1027" max="1279" width="8.88671875" style="57"/>
    <col min="1280" max="1280" width="5.6640625" style="57" customWidth="1"/>
    <col min="1281" max="1281" width="50" style="57" customWidth="1"/>
    <col min="1282" max="1282" width="28.88671875" style="57" customWidth="1"/>
    <col min="1283" max="1535" width="8.88671875" style="57"/>
    <col min="1536" max="1536" width="5.6640625" style="57" customWidth="1"/>
    <col min="1537" max="1537" width="50" style="57" customWidth="1"/>
    <col min="1538" max="1538" width="28.88671875" style="57" customWidth="1"/>
    <col min="1539" max="1791" width="8.88671875" style="57"/>
    <col min="1792" max="1792" width="5.6640625" style="57" customWidth="1"/>
    <col min="1793" max="1793" width="50" style="57" customWidth="1"/>
    <col min="1794" max="1794" width="28.88671875" style="57" customWidth="1"/>
    <col min="1795" max="2047" width="8.88671875" style="57"/>
    <col min="2048" max="2048" width="5.6640625" style="57" customWidth="1"/>
    <col min="2049" max="2049" width="50" style="57" customWidth="1"/>
    <col min="2050" max="2050" width="28.88671875" style="57" customWidth="1"/>
    <col min="2051" max="2303" width="8.88671875" style="57"/>
    <col min="2304" max="2304" width="5.6640625" style="57" customWidth="1"/>
    <col min="2305" max="2305" width="50" style="57" customWidth="1"/>
    <col min="2306" max="2306" width="28.88671875" style="57" customWidth="1"/>
    <col min="2307" max="2559" width="8.88671875" style="57"/>
    <col min="2560" max="2560" width="5.6640625" style="57" customWidth="1"/>
    <col min="2561" max="2561" width="50" style="57" customWidth="1"/>
    <col min="2562" max="2562" width="28.88671875" style="57" customWidth="1"/>
    <col min="2563" max="2815" width="8.88671875" style="57"/>
    <col min="2816" max="2816" width="5.6640625" style="57" customWidth="1"/>
    <col min="2817" max="2817" width="50" style="57" customWidth="1"/>
    <col min="2818" max="2818" width="28.88671875" style="57" customWidth="1"/>
    <col min="2819" max="3071" width="8.88671875" style="57"/>
    <col min="3072" max="3072" width="5.6640625" style="57" customWidth="1"/>
    <col min="3073" max="3073" width="50" style="57" customWidth="1"/>
    <col min="3074" max="3074" width="28.88671875" style="57" customWidth="1"/>
    <col min="3075" max="3327" width="8.88671875" style="57"/>
    <col min="3328" max="3328" width="5.6640625" style="57" customWidth="1"/>
    <col min="3329" max="3329" width="50" style="57" customWidth="1"/>
    <col min="3330" max="3330" width="28.88671875" style="57" customWidth="1"/>
    <col min="3331" max="3583" width="8.88671875" style="57"/>
    <col min="3584" max="3584" width="5.6640625" style="57" customWidth="1"/>
    <col min="3585" max="3585" width="50" style="57" customWidth="1"/>
    <col min="3586" max="3586" width="28.88671875" style="57" customWidth="1"/>
    <col min="3587" max="3839" width="8.88671875" style="57"/>
    <col min="3840" max="3840" width="5.6640625" style="57" customWidth="1"/>
    <col min="3841" max="3841" width="50" style="57" customWidth="1"/>
    <col min="3842" max="3842" width="28.88671875" style="57" customWidth="1"/>
    <col min="3843" max="4095" width="8.88671875" style="57"/>
    <col min="4096" max="4096" width="5.6640625" style="57" customWidth="1"/>
    <col min="4097" max="4097" width="50" style="57" customWidth="1"/>
    <col min="4098" max="4098" width="28.88671875" style="57" customWidth="1"/>
    <col min="4099" max="4351" width="8.88671875" style="57"/>
    <col min="4352" max="4352" width="5.6640625" style="57" customWidth="1"/>
    <col min="4353" max="4353" width="50" style="57" customWidth="1"/>
    <col min="4354" max="4354" width="28.88671875" style="57" customWidth="1"/>
    <col min="4355" max="4607" width="8.88671875" style="57"/>
    <col min="4608" max="4608" width="5.6640625" style="57" customWidth="1"/>
    <col min="4609" max="4609" width="50" style="57" customWidth="1"/>
    <col min="4610" max="4610" width="28.88671875" style="57" customWidth="1"/>
    <col min="4611" max="4863" width="8.88671875" style="57"/>
    <col min="4864" max="4864" width="5.6640625" style="57" customWidth="1"/>
    <col min="4865" max="4865" width="50" style="57" customWidth="1"/>
    <col min="4866" max="4866" width="28.88671875" style="57" customWidth="1"/>
    <col min="4867" max="5119" width="8.88671875" style="57"/>
    <col min="5120" max="5120" width="5.6640625" style="57" customWidth="1"/>
    <col min="5121" max="5121" width="50" style="57" customWidth="1"/>
    <col min="5122" max="5122" width="28.88671875" style="57" customWidth="1"/>
    <col min="5123" max="5375" width="8.88671875" style="57"/>
    <col min="5376" max="5376" width="5.6640625" style="57" customWidth="1"/>
    <col min="5377" max="5377" width="50" style="57" customWidth="1"/>
    <col min="5378" max="5378" width="28.88671875" style="57" customWidth="1"/>
    <col min="5379" max="5631" width="8.88671875" style="57"/>
    <col min="5632" max="5632" width="5.6640625" style="57" customWidth="1"/>
    <col min="5633" max="5633" width="50" style="57" customWidth="1"/>
    <col min="5634" max="5634" width="28.88671875" style="57" customWidth="1"/>
    <col min="5635" max="5887" width="8.88671875" style="57"/>
    <col min="5888" max="5888" width="5.6640625" style="57" customWidth="1"/>
    <col min="5889" max="5889" width="50" style="57" customWidth="1"/>
    <col min="5890" max="5890" width="28.88671875" style="57" customWidth="1"/>
    <col min="5891" max="6143" width="8.88671875" style="57"/>
    <col min="6144" max="6144" width="5.6640625" style="57" customWidth="1"/>
    <col min="6145" max="6145" width="50" style="57" customWidth="1"/>
    <col min="6146" max="6146" width="28.88671875" style="57" customWidth="1"/>
    <col min="6147" max="6399" width="8.88671875" style="57"/>
    <col min="6400" max="6400" width="5.6640625" style="57" customWidth="1"/>
    <col min="6401" max="6401" width="50" style="57" customWidth="1"/>
    <col min="6402" max="6402" width="28.88671875" style="57" customWidth="1"/>
    <col min="6403" max="6655" width="8.88671875" style="57"/>
    <col min="6656" max="6656" width="5.6640625" style="57" customWidth="1"/>
    <col min="6657" max="6657" width="50" style="57" customWidth="1"/>
    <col min="6658" max="6658" width="28.88671875" style="57" customWidth="1"/>
    <col min="6659" max="6911" width="8.88671875" style="57"/>
    <col min="6912" max="6912" width="5.6640625" style="57" customWidth="1"/>
    <col min="6913" max="6913" width="50" style="57" customWidth="1"/>
    <col min="6914" max="6914" width="28.88671875" style="57" customWidth="1"/>
    <col min="6915" max="7167" width="8.88671875" style="57"/>
    <col min="7168" max="7168" width="5.6640625" style="57" customWidth="1"/>
    <col min="7169" max="7169" width="50" style="57" customWidth="1"/>
    <col min="7170" max="7170" width="28.88671875" style="57" customWidth="1"/>
    <col min="7171" max="7423" width="8.88671875" style="57"/>
    <col min="7424" max="7424" width="5.6640625" style="57" customWidth="1"/>
    <col min="7425" max="7425" width="50" style="57" customWidth="1"/>
    <col min="7426" max="7426" width="28.88671875" style="57" customWidth="1"/>
    <col min="7427" max="7679" width="8.88671875" style="57"/>
    <col min="7680" max="7680" width="5.6640625" style="57" customWidth="1"/>
    <col min="7681" max="7681" width="50" style="57" customWidth="1"/>
    <col min="7682" max="7682" width="28.88671875" style="57" customWidth="1"/>
    <col min="7683" max="7935" width="8.88671875" style="57"/>
    <col min="7936" max="7936" width="5.6640625" style="57" customWidth="1"/>
    <col min="7937" max="7937" width="50" style="57" customWidth="1"/>
    <col min="7938" max="7938" width="28.88671875" style="57" customWidth="1"/>
    <col min="7939" max="8191" width="8.88671875" style="57"/>
    <col min="8192" max="8192" width="5.6640625" style="57" customWidth="1"/>
    <col min="8193" max="8193" width="50" style="57" customWidth="1"/>
    <col min="8194" max="8194" width="28.88671875" style="57" customWidth="1"/>
    <col min="8195" max="8447" width="8.88671875" style="57"/>
    <col min="8448" max="8448" width="5.6640625" style="57" customWidth="1"/>
    <col min="8449" max="8449" width="50" style="57" customWidth="1"/>
    <col min="8450" max="8450" width="28.88671875" style="57" customWidth="1"/>
    <col min="8451" max="8703" width="8.88671875" style="57"/>
    <col min="8704" max="8704" width="5.6640625" style="57" customWidth="1"/>
    <col min="8705" max="8705" width="50" style="57" customWidth="1"/>
    <col min="8706" max="8706" width="28.88671875" style="57" customWidth="1"/>
    <col min="8707" max="8959" width="8.88671875" style="57"/>
    <col min="8960" max="8960" width="5.6640625" style="57" customWidth="1"/>
    <col min="8961" max="8961" width="50" style="57" customWidth="1"/>
    <col min="8962" max="8962" width="28.88671875" style="57" customWidth="1"/>
    <col min="8963" max="9215" width="8.88671875" style="57"/>
    <col min="9216" max="9216" width="5.6640625" style="57" customWidth="1"/>
    <col min="9217" max="9217" width="50" style="57" customWidth="1"/>
    <col min="9218" max="9218" width="28.88671875" style="57" customWidth="1"/>
    <col min="9219" max="9471" width="8.88671875" style="57"/>
    <col min="9472" max="9472" width="5.6640625" style="57" customWidth="1"/>
    <col min="9473" max="9473" width="50" style="57" customWidth="1"/>
    <col min="9474" max="9474" width="28.88671875" style="57" customWidth="1"/>
    <col min="9475" max="9727" width="8.88671875" style="57"/>
    <col min="9728" max="9728" width="5.6640625" style="57" customWidth="1"/>
    <col min="9729" max="9729" width="50" style="57" customWidth="1"/>
    <col min="9730" max="9730" width="28.88671875" style="57" customWidth="1"/>
    <col min="9731" max="9983" width="8.88671875" style="57"/>
    <col min="9984" max="9984" width="5.6640625" style="57" customWidth="1"/>
    <col min="9985" max="9985" width="50" style="57" customWidth="1"/>
    <col min="9986" max="9986" width="28.88671875" style="57" customWidth="1"/>
    <col min="9987" max="10239" width="8.88671875" style="57"/>
    <col min="10240" max="10240" width="5.6640625" style="57" customWidth="1"/>
    <col min="10241" max="10241" width="50" style="57" customWidth="1"/>
    <col min="10242" max="10242" width="28.88671875" style="57" customWidth="1"/>
    <col min="10243" max="10495" width="8.88671875" style="57"/>
    <col min="10496" max="10496" width="5.6640625" style="57" customWidth="1"/>
    <col min="10497" max="10497" width="50" style="57" customWidth="1"/>
    <col min="10498" max="10498" width="28.88671875" style="57" customWidth="1"/>
    <col min="10499" max="10751" width="8.88671875" style="57"/>
    <col min="10752" max="10752" width="5.6640625" style="57" customWidth="1"/>
    <col min="10753" max="10753" width="50" style="57" customWidth="1"/>
    <col min="10754" max="10754" width="28.88671875" style="57" customWidth="1"/>
    <col min="10755" max="11007" width="8.88671875" style="57"/>
    <col min="11008" max="11008" width="5.6640625" style="57" customWidth="1"/>
    <col min="11009" max="11009" width="50" style="57" customWidth="1"/>
    <col min="11010" max="11010" width="28.88671875" style="57" customWidth="1"/>
    <col min="11011" max="11263" width="8.88671875" style="57"/>
    <col min="11264" max="11264" width="5.6640625" style="57" customWidth="1"/>
    <col min="11265" max="11265" width="50" style="57" customWidth="1"/>
    <col min="11266" max="11266" width="28.88671875" style="57" customWidth="1"/>
    <col min="11267" max="11519" width="8.88671875" style="57"/>
    <col min="11520" max="11520" width="5.6640625" style="57" customWidth="1"/>
    <col min="11521" max="11521" width="50" style="57" customWidth="1"/>
    <col min="11522" max="11522" width="28.88671875" style="57" customWidth="1"/>
    <col min="11523" max="11775" width="8.88671875" style="57"/>
    <col min="11776" max="11776" width="5.6640625" style="57" customWidth="1"/>
    <col min="11777" max="11777" width="50" style="57" customWidth="1"/>
    <col min="11778" max="11778" width="28.88671875" style="57" customWidth="1"/>
    <col min="11779" max="12031" width="8.88671875" style="57"/>
    <col min="12032" max="12032" width="5.6640625" style="57" customWidth="1"/>
    <col min="12033" max="12033" width="50" style="57" customWidth="1"/>
    <col min="12034" max="12034" width="28.88671875" style="57" customWidth="1"/>
    <col min="12035" max="12287" width="8.88671875" style="57"/>
    <col min="12288" max="12288" width="5.6640625" style="57" customWidth="1"/>
    <col min="12289" max="12289" width="50" style="57" customWidth="1"/>
    <col min="12290" max="12290" width="28.88671875" style="57" customWidth="1"/>
    <col min="12291" max="12543" width="8.88671875" style="57"/>
    <col min="12544" max="12544" width="5.6640625" style="57" customWidth="1"/>
    <col min="12545" max="12545" width="50" style="57" customWidth="1"/>
    <col min="12546" max="12546" width="28.88671875" style="57" customWidth="1"/>
    <col min="12547" max="12799" width="8.88671875" style="57"/>
    <col min="12800" max="12800" width="5.6640625" style="57" customWidth="1"/>
    <col min="12801" max="12801" width="50" style="57" customWidth="1"/>
    <col min="12802" max="12802" width="28.88671875" style="57" customWidth="1"/>
    <col min="12803" max="13055" width="8.88671875" style="57"/>
    <col min="13056" max="13056" width="5.6640625" style="57" customWidth="1"/>
    <col min="13057" max="13057" width="50" style="57" customWidth="1"/>
    <col min="13058" max="13058" width="28.88671875" style="57" customWidth="1"/>
    <col min="13059" max="13311" width="8.88671875" style="57"/>
    <col min="13312" max="13312" width="5.6640625" style="57" customWidth="1"/>
    <col min="13313" max="13313" width="50" style="57" customWidth="1"/>
    <col min="13314" max="13314" width="28.88671875" style="57" customWidth="1"/>
    <col min="13315" max="13567" width="8.88671875" style="57"/>
    <col min="13568" max="13568" width="5.6640625" style="57" customWidth="1"/>
    <col min="13569" max="13569" width="50" style="57" customWidth="1"/>
    <col min="13570" max="13570" width="28.88671875" style="57" customWidth="1"/>
    <col min="13571" max="13823" width="8.88671875" style="57"/>
    <col min="13824" max="13824" width="5.6640625" style="57" customWidth="1"/>
    <col min="13825" max="13825" width="50" style="57" customWidth="1"/>
    <col min="13826" max="13826" width="28.88671875" style="57" customWidth="1"/>
    <col min="13827" max="14079" width="8.88671875" style="57"/>
    <col min="14080" max="14080" width="5.6640625" style="57" customWidth="1"/>
    <col min="14081" max="14081" width="50" style="57" customWidth="1"/>
    <col min="14082" max="14082" width="28.88671875" style="57" customWidth="1"/>
    <col min="14083" max="14335" width="8.88671875" style="57"/>
    <col min="14336" max="14336" width="5.6640625" style="57" customWidth="1"/>
    <col min="14337" max="14337" width="50" style="57" customWidth="1"/>
    <col min="14338" max="14338" width="28.88671875" style="57" customWidth="1"/>
    <col min="14339" max="14591" width="8.88671875" style="57"/>
    <col min="14592" max="14592" width="5.6640625" style="57" customWidth="1"/>
    <col min="14593" max="14593" width="50" style="57" customWidth="1"/>
    <col min="14594" max="14594" width="28.88671875" style="57" customWidth="1"/>
    <col min="14595" max="14847" width="8.88671875" style="57"/>
    <col min="14848" max="14848" width="5.6640625" style="57" customWidth="1"/>
    <col min="14849" max="14849" width="50" style="57" customWidth="1"/>
    <col min="14850" max="14850" width="28.88671875" style="57" customWidth="1"/>
    <col min="14851" max="15103" width="8.88671875" style="57"/>
    <col min="15104" max="15104" width="5.6640625" style="57" customWidth="1"/>
    <col min="15105" max="15105" width="50" style="57" customWidth="1"/>
    <col min="15106" max="15106" width="28.88671875" style="57" customWidth="1"/>
    <col min="15107" max="15359" width="8.88671875" style="57"/>
    <col min="15360" max="15360" width="5.6640625" style="57" customWidth="1"/>
    <col min="15361" max="15361" width="50" style="57" customWidth="1"/>
    <col min="15362" max="15362" width="28.88671875" style="57" customWidth="1"/>
    <col min="15363" max="15615" width="8.88671875" style="57"/>
    <col min="15616" max="15616" width="5.6640625" style="57" customWidth="1"/>
    <col min="15617" max="15617" width="50" style="57" customWidth="1"/>
    <col min="15618" max="15618" width="28.88671875" style="57" customWidth="1"/>
    <col min="15619" max="15871" width="8.88671875" style="57"/>
    <col min="15872" max="15872" width="5.6640625" style="57" customWidth="1"/>
    <col min="15873" max="15873" width="50" style="57" customWidth="1"/>
    <col min="15874" max="15874" width="28.88671875" style="57" customWidth="1"/>
    <col min="15875" max="16127" width="8.88671875" style="57"/>
    <col min="16128" max="16128" width="5.6640625" style="57" customWidth="1"/>
    <col min="16129" max="16129" width="50" style="57" customWidth="1"/>
    <col min="16130" max="16130" width="28.88671875" style="57" customWidth="1"/>
    <col min="16131" max="16384" width="8.88671875" style="57"/>
  </cols>
  <sheetData>
    <row r="1" spans="1:8" x14ac:dyDescent="0.25">
      <c r="B1" s="29" t="s">
        <v>101</v>
      </c>
      <c r="F1" s="167" t="s">
        <v>472</v>
      </c>
    </row>
    <row r="2" spans="1:8" x14ac:dyDescent="0.25">
      <c r="B2" s="58" t="s">
        <v>175</v>
      </c>
      <c r="C2" s="30"/>
      <c r="F2" s="167" t="s">
        <v>456</v>
      </c>
    </row>
    <row r="3" spans="1:8" x14ac:dyDescent="0.25">
      <c r="C3" s="12"/>
      <c r="F3" s="57" t="s">
        <v>75</v>
      </c>
    </row>
    <row r="4" spans="1:8" x14ac:dyDescent="0.25">
      <c r="B4" s="31" t="s">
        <v>154</v>
      </c>
      <c r="C4" s="72" t="s">
        <v>102</v>
      </c>
    </row>
    <row r="5" spans="1:8" ht="39.6" x14ac:dyDescent="0.25">
      <c r="A5" s="1" t="s">
        <v>1</v>
      </c>
      <c r="B5" s="2" t="s">
        <v>2</v>
      </c>
      <c r="C5" s="3" t="s">
        <v>103</v>
      </c>
      <c r="D5" s="3" t="s">
        <v>39</v>
      </c>
      <c r="E5" s="3" t="s">
        <v>104</v>
      </c>
      <c r="F5" s="3" t="s">
        <v>40</v>
      </c>
      <c r="G5" s="3" t="s">
        <v>99</v>
      </c>
      <c r="H5" s="3" t="s">
        <v>41</v>
      </c>
    </row>
    <row r="6" spans="1:8" ht="26.4" x14ac:dyDescent="0.25">
      <c r="A6" s="4">
        <v>1</v>
      </c>
      <c r="B6" s="32" t="s">
        <v>42</v>
      </c>
      <c r="C6" s="33">
        <f>SUM(D6:H6)</f>
        <v>0</v>
      </c>
      <c r="D6" s="5"/>
      <c r="E6" s="5"/>
      <c r="F6" s="5"/>
      <c r="G6" s="5"/>
      <c r="H6" s="5"/>
    </row>
    <row r="7" spans="1:8" ht="26.4" x14ac:dyDescent="0.25">
      <c r="A7" s="4">
        <v>2</v>
      </c>
      <c r="B7" s="32" t="s">
        <v>105</v>
      </c>
      <c r="C7" s="33">
        <f t="shared" ref="C7:C70" si="0">SUM(D7:H7)</f>
        <v>0</v>
      </c>
      <c r="D7" s="5"/>
      <c r="E7" s="5"/>
      <c r="F7" s="5"/>
      <c r="G7" s="5"/>
      <c r="H7" s="5"/>
    </row>
    <row r="8" spans="1:8" ht="26.4" x14ac:dyDescent="0.25">
      <c r="A8" s="4">
        <v>3</v>
      </c>
      <c r="B8" s="32" t="s">
        <v>106</v>
      </c>
      <c r="C8" s="33">
        <f t="shared" si="0"/>
        <v>0</v>
      </c>
      <c r="D8" s="5"/>
      <c r="E8" s="5"/>
      <c r="F8" s="5"/>
      <c r="G8" s="5"/>
      <c r="H8" s="5"/>
    </row>
    <row r="9" spans="1:8" ht="26.4" x14ac:dyDescent="0.25">
      <c r="A9" s="4">
        <v>4</v>
      </c>
      <c r="B9" s="32" t="s">
        <v>107</v>
      </c>
      <c r="C9" s="33">
        <f t="shared" si="0"/>
        <v>0</v>
      </c>
      <c r="D9" s="5"/>
      <c r="E9" s="5"/>
      <c r="F9" s="5"/>
      <c r="G9" s="5"/>
      <c r="H9" s="5"/>
    </row>
    <row r="10" spans="1:8" ht="26.4" x14ac:dyDescent="0.25">
      <c r="A10" s="4">
        <v>5</v>
      </c>
      <c r="B10" s="32" t="s">
        <v>108</v>
      </c>
      <c r="C10" s="33">
        <f t="shared" si="0"/>
        <v>0</v>
      </c>
      <c r="D10" s="5"/>
      <c r="E10" s="5"/>
      <c r="F10" s="5"/>
      <c r="G10" s="5"/>
      <c r="H10" s="5"/>
    </row>
    <row r="11" spans="1:8" x14ac:dyDescent="0.25">
      <c r="A11" s="4">
        <v>6</v>
      </c>
      <c r="B11" s="32" t="s">
        <v>94</v>
      </c>
      <c r="C11" s="33">
        <f t="shared" si="0"/>
        <v>0</v>
      </c>
      <c r="D11" s="5"/>
      <c r="E11" s="5"/>
      <c r="F11" s="5"/>
      <c r="G11" s="5"/>
      <c r="H11" s="5"/>
    </row>
    <row r="12" spans="1:8" x14ac:dyDescent="0.25">
      <c r="A12" s="4">
        <v>7</v>
      </c>
      <c r="B12" s="32" t="s">
        <v>43</v>
      </c>
      <c r="C12" s="33">
        <f t="shared" si="0"/>
        <v>0</v>
      </c>
      <c r="D12" s="13">
        <f>SUM(D6:D11)</f>
        <v>0</v>
      </c>
      <c r="E12" s="13">
        <f>SUM(E6:E11)</f>
        <v>0</v>
      </c>
      <c r="F12" s="13">
        <f>SUM(F6:F11)</f>
        <v>0</v>
      </c>
      <c r="G12" s="13">
        <f>SUM(G6:G11)</f>
        <v>0</v>
      </c>
      <c r="H12" s="13">
        <f>SUM(H6:H11)</f>
        <v>0</v>
      </c>
    </row>
    <row r="13" spans="1:8" s="36" customFormat="1" x14ac:dyDescent="0.25">
      <c r="A13" s="4">
        <v>8</v>
      </c>
      <c r="B13" s="34" t="s">
        <v>109</v>
      </c>
      <c r="C13" s="33">
        <f t="shared" si="0"/>
        <v>0</v>
      </c>
      <c r="D13" s="35"/>
      <c r="E13" s="35"/>
      <c r="F13" s="35"/>
      <c r="G13" s="35"/>
      <c r="H13" s="35"/>
    </row>
    <row r="14" spans="1:8" ht="26.4" x14ac:dyDescent="0.25">
      <c r="A14" s="4">
        <v>9</v>
      </c>
      <c r="B14" s="32" t="s">
        <v>44</v>
      </c>
      <c r="C14" s="33">
        <f t="shared" si="0"/>
        <v>0</v>
      </c>
      <c r="D14" s="13">
        <f>SUM(D15:D19)</f>
        <v>0</v>
      </c>
      <c r="E14" s="13">
        <f>SUM(E15:E19)</f>
        <v>0</v>
      </c>
      <c r="F14" s="13">
        <f>SUM(F15:F19)</f>
        <v>0</v>
      </c>
      <c r="G14" s="13">
        <f>SUM(G15:G19)</f>
        <v>0</v>
      </c>
      <c r="H14" s="13">
        <f>SUM(H15:H19)</f>
        <v>0</v>
      </c>
    </row>
    <row r="15" spans="1:8" x14ac:dyDescent="0.25">
      <c r="A15" s="4">
        <v>10</v>
      </c>
      <c r="B15" s="32" t="s">
        <v>110</v>
      </c>
      <c r="C15" s="33">
        <f t="shared" si="0"/>
        <v>0</v>
      </c>
      <c r="D15" s="5"/>
      <c r="E15" s="5"/>
      <c r="F15" s="5"/>
      <c r="G15" s="5"/>
      <c r="H15" s="5"/>
    </row>
    <row r="16" spans="1:8" x14ac:dyDescent="0.25">
      <c r="A16" s="4">
        <v>11</v>
      </c>
      <c r="B16" s="32" t="s">
        <v>111</v>
      </c>
      <c r="C16" s="33">
        <f t="shared" si="0"/>
        <v>0</v>
      </c>
      <c r="D16" s="5"/>
      <c r="E16" s="5"/>
      <c r="F16" s="5"/>
      <c r="G16" s="5"/>
      <c r="H16" s="5"/>
    </row>
    <row r="17" spans="1:8" x14ac:dyDescent="0.25">
      <c r="A17" s="4">
        <v>12</v>
      </c>
      <c r="B17" s="32" t="s">
        <v>112</v>
      </c>
      <c r="C17" s="33">
        <f t="shared" si="0"/>
        <v>0</v>
      </c>
      <c r="D17" s="5"/>
      <c r="E17" s="5"/>
      <c r="F17" s="5"/>
      <c r="G17" s="5"/>
      <c r="H17" s="5"/>
    </row>
    <row r="18" spans="1:8" x14ac:dyDescent="0.25">
      <c r="A18" s="4">
        <v>13</v>
      </c>
      <c r="B18" s="32" t="s">
        <v>113</v>
      </c>
      <c r="C18" s="33">
        <f t="shared" si="0"/>
        <v>0</v>
      </c>
      <c r="D18" s="5"/>
      <c r="E18" s="5"/>
      <c r="F18" s="5"/>
      <c r="G18" s="5"/>
      <c r="H18" s="5"/>
    </row>
    <row r="19" spans="1:8" x14ac:dyDescent="0.25">
      <c r="A19" s="4">
        <v>14</v>
      </c>
      <c r="B19" s="32" t="s">
        <v>114</v>
      </c>
      <c r="C19" s="33">
        <f t="shared" si="0"/>
        <v>0</v>
      </c>
      <c r="D19" s="5"/>
      <c r="E19" s="5"/>
      <c r="F19" s="5"/>
      <c r="G19" s="5"/>
      <c r="H19" s="5"/>
    </row>
    <row r="20" spans="1:8" ht="26.4" x14ac:dyDescent="0.25">
      <c r="A20" s="4">
        <v>15</v>
      </c>
      <c r="B20" s="37" t="s">
        <v>45</v>
      </c>
      <c r="C20" s="33">
        <f t="shared" si="0"/>
        <v>0</v>
      </c>
      <c r="D20" s="6">
        <f>D12+D14</f>
        <v>0</v>
      </c>
      <c r="E20" s="6">
        <f>E12+E14</f>
        <v>0</v>
      </c>
      <c r="F20" s="6">
        <f>F12+F14</f>
        <v>0</v>
      </c>
      <c r="G20" s="6">
        <f>G12+G14</f>
        <v>0</v>
      </c>
      <c r="H20" s="6">
        <f>H12+H14</f>
        <v>0</v>
      </c>
    </row>
    <row r="21" spans="1:8" x14ac:dyDescent="0.25">
      <c r="A21" s="4">
        <v>16</v>
      </c>
      <c r="B21" s="32" t="s">
        <v>46</v>
      </c>
      <c r="C21" s="33">
        <f t="shared" si="0"/>
        <v>0</v>
      </c>
      <c r="D21" s="14">
        <f>D22</f>
        <v>0</v>
      </c>
      <c r="E21" s="14">
        <f>E22</f>
        <v>0</v>
      </c>
      <c r="F21" s="14">
        <f>F22</f>
        <v>0</v>
      </c>
      <c r="G21" s="14">
        <f>G22</f>
        <v>0</v>
      </c>
      <c r="H21" s="14">
        <f>H22</f>
        <v>0</v>
      </c>
    </row>
    <row r="22" spans="1:8" x14ac:dyDescent="0.25">
      <c r="A22" s="4">
        <v>17</v>
      </c>
      <c r="B22" s="32" t="s">
        <v>115</v>
      </c>
      <c r="C22" s="33">
        <f t="shared" si="0"/>
        <v>0</v>
      </c>
      <c r="D22" s="38"/>
      <c r="E22" s="38"/>
      <c r="F22" s="38"/>
      <c r="G22" s="38"/>
      <c r="H22" s="38"/>
    </row>
    <row r="23" spans="1:8" x14ac:dyDescent="0.25">
      <c r="A23" s="4">
        <v>18</v>
      </c>
      <c r="B23" s="32" t="s">
        <v>116</v>
      </c>
      <c r="C23" s="33">
        <f t="shared" si="0"/>
        <v>0</v>
      </c>
      <c r="D23" s="14">
        <f>SUM(D24:D27)</f>
        <v>0</v>
      </c>
      <c r="E23" s="14">
        <f>SUM(E24:E27)</f>
        <v>0</v>
      </c>
      <c r="F23" s="14">
        <f>SUM(F24:F27)</f>
        <v>0</v>
      </c>
      <c r="G23" s="14">
        <f>SUM(G24:G27)</f>
        <v>0</v>
      </c>
      <c r="H23" s="14">
        <f>SUM(H24:H27)</f>
        <v>0</v>
      </c>
    </row>
    <row r="24" spans="1:8" x14ac:dyDescent="0.25">
      <c r="A24" s="4">
        <v>19</v>
      </c>
      <c r="B24" s="32" t="s">
        <v>117</v>
      </c>
      <c r="C24" s="33">
        <f t="shared" si="0"/>
        <v>0</v>
      </c>
      <c r="D24" s="3"/>
      <c r="E24" s="3"/>
      <c r="F24" s="3"/>
      <c r="G24" s="3"/>
      <c r="H24" s="3"/>
    </row>
    <row r="25" spans="1:8" x14ac:dyDescent="0.25">
      <c r="A25" s="4">
        <v>20</v>
      </c>
      <c r="B25" s="32" t="s">
        <v>118</v>
      </c>
      <c r="C25" s="33">
        <f t="shared" si="0"/>
        <v>0</v>
      </c>
      <c r="D25" s="3"/>
      <c r="E25" s="3"/>
      <c r="F25" s="3"/>
      <c r="G25" s="3"/>
      <c r="H25" s="3"/>
    </row>
    <row r="26" spans="1:8" x14ac:dyDescent="0.25">
      <c r="A26" s="4">
        <v>21</v>
      </c>
      <c r="B26" s="32" t="s">
        <v>119</v>
      </c>
      <c r="C26" s="33">
        <f t="shared" si="0"/>
        <v>0</v>
      </c>
      <c r="D26" s="3"/>
      <c r="E26" s="3"/>
      <c r="F26" s="3"/>
      <c r="G26" s="3"/>
      <c r="H26" s="3"/>
    </row>
    <row r="27" spans="1:8" x14ac:dyDescent="0.25">
      <c r="A27" s="4">
        <v>22</v>
      </c>
      <c r="B27" s="39" t="s">
        <v>120</v>
      </c>
      <c r="C27" s="33">
        <f t="shared" si="0"/>
        <v>0</v>
      </c>
      <c r="D27" s="3"/>
      <c r="E27" s="3"/>
      <c r="F27" s="3"/>
      <c r="G27" s="3"/>
      <c r="H27" s="3"/>
    </row>
    <row r="28" spans="1:8" ht="26.4" x14ac:dyDescent="0.25">
      <c r="A28" s="4">
        <v>23</v>
      </c>
      <c r="B28" s="37" t="s">
        <v>47</v>
      </c>
      <c r="C28" s="33">
        <f t="shared" si="0"/>
        <v>0</v>
      </c>
      <c r="D28" s="6">
        <f>D21+D23</f>
        <v>0</v>
      </c>
      <c r="E28" s="6">
        <f>E21+E23</f>
        <v>0</v>
      </c>
      <c r="F28" s="6">
        <f>F21+F23</f>
        <v>0</v>
      </c>
      <c r="G28" s="6">
        <f>G21+G23</f>
        <v>0</v>
      </c>
      <c r="H28" s="6">
        <f>H21+H23</f>
        <v>0</v>
      </c>
    </row>
    <row r="29" spans="1:8" x14ac:dyDescent="0.25">
      <c r="A29" s="4">
        <v>24</v>
      </c>
      <c r="B29" s="32" t="s">
        <v>48</v>
      </c>
      <c r="C29" s="33">
        <f t="shared" si="0"/>
        <v>8172039</v>
      </c>
      <c r="D29" s="13">
        <f>SUM(D30:D31)</f>
        <v>8172039</v>
      </c>
      <c r="E29" s="13">
        <f>SUM(E30:E31)</f>
        <v>0</v>
      </c>
      <c r="F29" s="13">
        <f>SUM(F30:F31)</f>
        <v>0</v>
      </c>
      <c r="G29" s="13">
        <f>SUM(G30:G31)</f>
        <v>0</v>
      </c>
      <c r="H29" s="13">
        <f>SUM(H30:H31)</f>
        <v>0</v>
      </c>
    </row>
    <row r="30" spans="1:8" x14ac:dyDescent="0.25">
      <c r="A30" s="4">
        <v>25</v>
      </c>
      <c r="B30" s="32" t="s">
        <v>49</v>
      </c>
      <c r="C30" s="33">
        <f t="shared" si="0"/>
        <v>8172039</v>
      </c>
      <c r="D30" s="5">
        <f>D118</f>
        <v>8172039</v>
      </c>
      <c r="E30" s="5"/>
      <c r="F30" s="5"/>
      <c r="G30" s="5"/>
      <c r="H30" s="5"/>
    </row>
    <row r="31" spans="1:8" ht="16.5" customHeight="1" x14ac:dyDescent="0.25">
      <c r="A31" s="4">
        <v>26</v>
      </c>
      <c r="B31" s="32" t="s">
        <v>50</v>
      </c>
      <c r="C31" s="33">
        <f t="shared" si="0"/>
        <v>0</v>
      </c>
      <c r="D31" s="5"/>
      <c r="E31" s="5"/>
      <c r="F31" s="5"/>
      <c r="G31" s="5"/>
      <c r="H31" s="5"/>
    </row>
    <row r="32" spans="1:8" ht="18.75" customHeight="1" x14ac:dyDescent="0.25">
      <c r="A32" s="4">
        <v>27</v>
      </c>
      <c r="B32" s="32" t="s">
        <v>51</v>
      </c>
      <c r="C32" s="33">
        <f t="shared" si="0"/>
        <v>0</v>
      </c>
      <c r="D32" s="5"/>
      <c r="E32" s="5"/>
      <c r="F32" s="5"/>
      <c r="G32" s="5"/>
      <c r="H32" s="5"/>
    </row>
    <row r="33" spans="1:8" x14ac:dyDescent="0.25">
      <c r="A33" s="4">
        <v>28</v>
      </c>
      <c r="B33" s="32" t="s">
        <v>121</v>
      </c>
      <c r="C33" s="33">
        <f t="shared" si="0"/>
        <v>0</v>
      </c>
      <c r="D33" s="5"/>
      <c r="E33" s="5"/>
      <c r="F33" s="5"/>
      <c r="G33" s="5"/>
      <c r="H33" s="5"/>
    </row>
    <row r="34" spans="1:8" ht="26.4" x14ac:dyDescent="0.25">
      <c r="A34" s="4">
        <v>29</v>
      </c>
      <c r="B34" s="32" t="s">
        <v>122</v>
      </c>
      <c r="C34" s="33">
        <f t="shared" si="0"/>
        <v>0</v>
      </c>
      <c r="D34" s="5"/>
      <c r="E34" s="5"/>
      <c r="F34" s="5"/>
      <c r="G34" s="5"/>
      <c r="H34" s="5"/>
    </row>
    <row r="35" spans="1:8" x14ac:dyDescent="0.25">
      <c r="A35" s="4">
        <v>30</v>
      </c>
      <c r="B35" s="32" t="s">
        <v>52</v>
      </c>
      <c r="C35" s="33">
        <f t="shared" si="0"/>
        <v>0</v>
      </c>
      <c r="D35" s="13">
        <f>SUM(D32:D34)</f>
        <v>0</v>
      </c>
      <c r="E35" s="13">
        <f>SUM(E32:E34)</f>
        <v>0</v>
      </c>
      <c r="F35" s="13">
        <f>SUM(F32:F34)</f>
        <v>0</v>
      </c>
      <c r="G35" s="13">
        <f>SUM(G32:G34)</f>
        <v>0</v>
      </c>
      <c r="H35" s="13">
        <f>SUM(H32:H34)</f>
        <v>0</v>
      </c>
    </row>
    <row r="36" spans="1:8" x14ac:dyDescent="0.25">
      <c r="A36" s="4">
        <v>31</v>
      </c>
      <c r="B36" s="32" t="s">
        <v>53</v>
      </c>
      <c r="C36" s="33">
        <f t="shared" si="0"/>
        <v>0</v>
      </c>
      <c r="D36" s="13">
        <f>SUM(D37:D38)</f>
        <v>0</v>
      </c>
      <c r="E36" s="13">
        <f>SUM(E37:E38)</f>
        <v>0</v>
      </c>
      <c r="F36" s="13">
        <f>SUM(F37:F38)</f>
        <v>0</v>
      </c>
      <c r="G36" s="13">
        <f>SUM(G37:G38)</f>
        <v>0</v>
      </c>
      <c r="H36" s="13">
        <f>SUM(H37:H38)</f>
        <v>0</v>
      </c>
    </row>
    <row r="37" spans="1:8" ht="39.6" x14ac:dyDescent="0.25">
      <c r="A37" s="4">
        <v>32</v>
      </c>
      <c r="B37" s="32" t="s">
        <v>123</v>
      </c>
      <c r="C37" s="33">
        <f t="shared" si="0"/>
        <v>0</v>
      </c>
      <c r="D37" s="5"/>
      <c r="E37" s="5"/>
      <c r="F37" s="5"/>
      <c r="G37" s="5"/>
      <c r="H37" s="5"/>
    </row>
    <row r="38" spans="1:8" x14ac:dyDescent="0.25">
      <c r="A38" s="4">
        <v>33</v>
      </c>
      <c r="B38" s="32" t="s">
        <v>124</v>
      </c>
      <c r="C38" s="33">
        <f t="shared" si="0"/>
        <v>0</v>
      </c>
      <c r="D38" s="5"/>
      <c r="E38" s="5"/>
      <c r="F38" s="5"/>
      <c r="G38" s="5"/>
      <c r="H38" s="5"/>
    </row>
    <row r="39" spans="1:8" x14ac:dyDescent="0.25">
      <c r="A39" s="4">
        <v>34</v>
      </c>
      <c r="B39" s="37" t="s">
        <v>54</v>
      </c>
      <c r="C39" s="33">
        <f t="shared" si="0"/>
        <v>8172039</v>
      </c>
      <c r="D39" s="6">
        <f>D29+D35+D36</f>
        <v>8172039</v>
      </c>
      <c r="E39" s="6">
        <f>E29+E35+E36</f>
        <v>0</v>
      </c>
      <c r="F39" s="6">
        <f>F29+F35+F36</f>
        <v>0</v>
      </c>
      <c r="G39" s="6">
        <f>G29+G35+G36</f>
        <v>0</v>
      </c>
      <c r="H39" s="6">
        <f>H29+H35+H36</f>
        <v>0</v>
      </c>
    </row>
    <row r="40" spans="1:8" x14ac:dyDescent="0.25">
      <c r="A40" s="4">
        <v>35</v>
      </c>
      <c r="B40" s="34" t="s">
        <v>125</v>
      </c>
      <c r="C40" s="33">
        <f t="shared" si="0"/>
        <v>0</v>
      </c>
      <c r="D40" s="40"/>
      <c r="E40" s="40"/>
      <c r="F40" s="40"/>
      <c r="G40" s="40"/>
      <c r="H40" s="40"/>
    </row>
    <row r="41" spans="1:8" x14ac:dyDescent="0.25">
      <c r="A41" s="4">
        <v>36</v>
      </c>
      <c r="B41" s="41" t="s">
        <v>55</v>
      </c>
      <c r="C41" s="33">
        <f t="shared" si="0"/>
        <v>0</v>
      </c>
      <c r="D41" s="15">
        <f>SUM(D42:D45)</f>
        <v>0</v>
      </c>
      <c r="E41" s="15">
        <f>SUM(E42:E45)</f>
        <v>0</v>
      </c>
      <c r="F41" s="15">
        <f>SUM(F42:F45)</f>
        <v>0</v>
      </c>
      <c r="G41" s="15">
        <f>SUM(G42:G45)</f>
        <v>0</v>
      </c>
      <c r="H41" s="15">
        <f>SUM(H42:H45)</f>
        <v>0</v>
      </c>
    </row>
    <row r="42" spans="1:8" x14ac:dyDescent="0.25">
      <c r="A42" s="4">
        <v>37</v>
      </c>
      <c r="B42" s="41" t="s">
        <v>126</v>
      </c>
      <c r="C42" s="33">
        <f t="shared" si="0"/>
        <v>0</v>
      </c>
      <c r="D42" s="27"/>
      <c r="E42" s="27"/>
      <c r="F42" s="27"/>
      <c r="G42" s="27"/>
      <c r="H42" s="27"/>
    </row>
    <row r="43" spans="1:8" x14ac:dyDescent="0.25">
      <c r="A43" s="4">
        <v>38</v>
      </c>
      <c r="B43" s="41" t="s">
        <v>56</v>
      </c>
      <c r="C43" s="33">
        <f t="shared" si="0"/>
        <v>0</v>
      </c>
      <c r="D43" s="7"/>
      <c r="E43" s="7"/>
      <c r="F43" s="7"/>
      <c r="G43" s="7"/>
      <c r="H43" s="7"/>
    </row>
    <row r="44" spans="1:8" x14ac:dyDescent="0.25">
      <c r="A44" s="4">
        <v>39</v>
      </c>
      <c r="B44" s="41" t="s">
        <v>127</v>
      </c>
      <c r="C44" s="33">
        <f t="shared" si="0"/>
        <v>0</v>
      </c>
      <c r="D44" s="7"/>
      <c r="E44" s="7"/>
      <c r="F44" s="7"/>
      <c r="G44" s="7"/>
      <c r="H44" s="7"/>
    </row>
    <row r="45" spans="1:8" x14ac:dyDescent="0.25">
      <c r="A45" s="4">
        <v>40</v>
      </c>
      <c r="B45" s="41" t="s">
        <v>128</v>
      </c>
      <c r="C45" s="33">
        <f t="shared" si="0"/>
        <v>0</v>
      </c>
      <c r="D45" s="7"/>
      <c r="E45" s="7"/>
      <c r="F45" s="7"/>
      <c r="G45" s="7"/>
      <c r="H45" s="7"/>
    </row>
    <row r="46" spans="1:8" x14ac:dyDescent="0.25">
      <c r="A46" s="4">
        <v>41</v>
      </c>
      <c r="B46" s="32" t="s">
        <v>57</v>
      </c>
      <c r="C46" s="33">
        <f t="shared" si="0"/>
        <v>0</v>
      </c>
      <c r="D46" s="15">
        <f>SUM(D47:D48)</f>
        <v>0</v>
      </c>
      <c r="E46" s="15">
        <f>SUM(E47:E48)</f>
        <v>0</v>
      </c>
      <c r="F46" s="15">
        <f>SUM(F47:F48)</f>
        <v>0</v>
      </c>
      <c r="G46" s="15">
        <f>SUM(G47:G48)</f>
        <v>0</v>
      </c>
      <c r="H46" s="15">
        <f>SUM(H47:H48)</f>
        <v>0</v>
      </c>
    </row>
    <row r="47" spans="1:8" x14ac:dyDescent="0.25">
      <c r="A47" s="4">
        <v>42</v>
      </c>
      <c r="B47" s="32" t="s">
        <v>58</v>
      </c>
      <c r="C47" s="33">
        <f t="shared" si="0"/>
        <v>0</v>
      </c>
      <c r="D47" s="5"/>
      <c r="E47" s="5"/>
      <c r="F47" s="5"/>
      <c r="G47" s="5"/>
      <c r="H47" s="5"/>
    </row>
    <row r="48" spans="1:8" x14ac:dyDescent="0.25">
      <c r="A48" s="4">
        <v>43</v>
      </c>
      <c r="B48" s="32" t="s">
        <v>59</v>
      </c>
      <c r="C48" s="33">
        <f t="shared" si="0"/>
        <v>0</v>
      </c>
      <c r="D48" s="5"/>
      <c r="E48" s="5"/>
      <c r="F48" s="5"/>
      <c r="G48" s="5"/>
      <c r="H48" s="5"/>
    </row>
    <row r="49" spans="1:8" x14ac:dyDescent="0.25">
      <c r="A49" s="4">
        <v>44</v>
      </c>
      <c r="B49" s="32" t="s">
        <v>129</v>
      </c>
      <c r="C49" s="33">
        <f t="shared" si="0"/>
        <v>0</v>
      </c>
      <c r="D49" s="15">
        <f>SUM(D50:D53)</f>
        <v>0</v>
      </c>
      <c r="E49" s="15">
        <f>SUM(E50:E53)</f>
        <v>0</v>
      </c>
      <c r="F49" s="15">
        <f>SUM(F50:F53)</f>
        <v>0</v>
      </c>
      <c r="G49" s="15">
        <f>SUM(G50:G53)</f>
        <v>0</v>
      </c>
      <c r="H49" s="15">
        <f>SUM(H50:H53)</f>
        <v>0</v>
      </c>
    </row>
    <row r="50" spans="1:8" ht="26.4" x14ac:dyDescent="0.25">
      <c r="A50" s="4">
        <v>45</v>
      </c>
      <c r="B50" s="32" t="s">
        <v>130</v>
      </c>
      <c r="C50" s="33">
        <f t="shared" si="0"/>
        <v>0</v>
      </c>
      <c r="D50" s="5"/>
      <c r="E50" s="5"/>
      <c r="F50" s="5"/>
      <c r="G50" s="5"/>
      <c r="H50" s="5"/>
    </row>
    <row r="51" spans="1:8" ht="26.4" x14ac:dyDescent="0.25">
      <c r="A51" s="4">
        <v>46</v>
      </c>
      <c r="B51" s="32" t="s">
        <v>60</v>
      </c>
      <c r="C51" s="33">
        <f t="shared" si="0"/>
        <v>0</v>
      </c>
      <c r="D51" s="5"/>
      <c r="E51" s="5"/>
      <c r="F51" s="5"/>
      <c r="G51" s="5"/>
      <c r="H51" s="5"/>
    </row>
    <row r="52" spans="1:8" x14ac:dyDescent="0.25">
      <c r="A52" s="4">
        <v>47</v>
      </c>
      <c r="B52" s="32" t="s">
        <v>131</v>
      </c>
      <c r="C52" s="33">
        <f t="shared" si="0"/>
        <v>0</v>
      </c>
      <c r="D52" s="5"/>
      <c r="E52" s="5"/>
      <c r="F52" s="5"/>
      <c r="G52" s="5"/>
      <c r="H52" s="5"/>
    </row>
    <row r="53" spans="1:8" x14ac:dyDescent="0.25">
      <c r="A53" s="4">
        <v>48</v>
      </c>
      <c r="B53" s="32" t="s">
        <v>61</v>
      </c>
      <c r="C53" s="33">
        <f t="shared" si="0"/>
        <v>0</v>
      </c>
      <c r="D53" s="5"/>
      <c r="E53" s="5"/>
      <c r="F53" s="5"/>
      <c r="G53" s="5"/>
      <c r="H53" s="5"/>
    </row>
    <row r="54" spans="1:8" x14ac:dyDescent="0.25">
      <c r="A54" s="4">
        <v>49</v>
      </c>
      <c r="B54" s="32" t="s">
        <v>132</v>
      </c>
      <c r="C54" s="33">
        <f t="shared" si="0"/>
        <v>0</v>
      </c>
      <c r="D54" s="5"/>
      <c r="E54" s="5"/>
      <c r="F54" s="5"/>
      <c r="G54" s="5"/>
      <c r="H54" s="5"/>
    </row>
    <row r="55" spans="1:8" x14ac:dyDescent="0.25">
      <c r="A55" s="4">
        <v>50</v>
      </c>
      <c r="B55" s="32" t="s">
        <v>133</v>
      </c>
      <c r="C55" s="33">
        <f t="shared" si="0"/>
        <v>0</v>
      </c>
      <c r="D55" s="8"/>
      <c r="E55" s="8"/>
      <c r="F55" s="8"/>
      <c r="G55" s="8"/>
      <c r="H55" s="8"/>
    </row>
    <row r="56" spans="1:8" x14ac:dyDescent="0.25">
      <c r="A56" s="4">
        <v>51</v>
      </c>
      <c r="B56" s="32" t="s">
        <v>62</v>
      </c>
      <c r="C56" s="33">
        <f t="shared" si="0"/>
        <v>0</v>
      </c>
      <c r="D56" s="5"/>
      <c r="E56" s="5"/>
      <c r="F56" s="5"/>
      <c r="G56" s="5"/>
      <c r="H56" s="5"/>
    </row>
    <row r="57" spans="1:8" ht="26.4" x14ac:dyDescent="0.25">
      <c r="A57" s="4">
        <v>52</v>
      </c>
      <c r="B57" s="32" t="s">
        <v>134</v>
      </c>
      <c r="C57" s="33">
        <f t="shared" si="0"/>
        <v>0</v>
      </c>
      <c r="D57" s="5"/>
      <c r="E57" s="5"/>
      <c r="F57" s="5"/>
      <c r="G57" s="5"/>
      <c r="H57" s="5"/>
    </row>
    <row r="58" spans="1:8" x14ac:dyDescent="0.25">
      <c r="A58" s="4">
        <v>53</v>
      </c>
      <c r="B58" s="32" t="s">
        <v>135</v>
      </c>
      <c r="C58" s="33">
        <f t="shared" si="0"/>
        <v>0</v>
      </c>
      <c r="D58" s="5"/>
      <c r="E58" s="5"/>
      <c r="F58" s="5"/>
      <c r="G58" s="5"/>
      <c r="H58" s="5"/>
    </row>
    <row r="59" spans="1:8" x14ac:dyDescent="0.25">
      <c r="A59" s="4">
        <v>54</v>
      </c>
      <c r="B59" s="32" t="s">
        <v>63</v>
      </c>
      <c r="C59" s="33">
        <f t="shared" si="0"/>
        <v>0</v>
      </c>
      <c r="D59" s="5"/>
      <c r="E59" s="5"/>
      <c r="F59" s="5"/>
      <c r="G59" s="5"/>
      <c r="H59" s="5"/>
    </row>
    <row r="60" spans="1:8" x14ac:dyDescent="0.25">
      <c r="A60" s="4">
        <v>55</v>
      </c>
      <c r="B60" s="32" t="s">
        <v>136</v>
      </c>
      <c r="C60" s="33">
        <f t="shared" si="0"/>
        <v>0</v>
      </c>
      <c r="D60" s="5"/>
      <c r="E60" s="3"/>
      <c r="F60" s="3"/>
      <c r="G60" s="3"/>
      <c r="H60" s="3"/>
    </row>
    <row r="61" spans="1:8" x14ac:dyDescent="0.25">
      <c r="A61" s="4">
        <v>56</v>
      </c>
      <c r="B61" s="37" t="s">
        <v>64</v>
      </c>
      <c r="C61" s="33">
        <f t="shared" si="0"/>
        <v>0</v>
      </c>
      <c r="D61" s="6">
        <f>D40+D41+D46+D49+D54+D55+D56+D57+D58+D59+D60</f>
        <v>0</v>
      </c>
      <c r="E61" s="6">
        <f>E40+E41+E46+E49+E54+E55+E56+E57+E58+E59+E60</f>
        <v>0</v>
      </c>
      <c r="F61" s="6">
        <f>F40+F41+F46+F49+F54+F55+F56+F57+F58+F59+F60</f>
        <v>0</v>
      </c>
      <c r="G61" s="6">
        <f>G40+G41+G46+G49+G54+G55+G56+G57+G58+G59+G60</f>
        <v>0</v>
      </c>
      <c r="H61" s="6">
        <f>H40+H41+H46+H49+H54+H55+H56+H57+H58+H59+H60</f>
        <v>0</v>
      </c>
    </row>
    <row r="62" spans="1:8" x14ac:dyDescent="0.25">
      <c r="A62" s="4">
        <v>57</v>
      </c>
      <c r="B62" s="32" t="s">
        <v>137</v>
      </c>
      <c r="C62" s="33">
        <f t="shared" si="0"/>
        <v>0</v>
      </c>
      <c r="D62" s="5"/>
      <c r="E62" s="5"/>
      <c r="F62" s="5"/>
      <c r="G62" s="3"/>
      <c r="H62" s="3"/>
    </row>
    <row r="63" spans="1:8" x14ac:dyDescent="0.25">
      <c r="A63" s="4">
        <v>58</v>
      </c>
      <c r="B63" s="32" t="s">
        <v>138</v>
      </c>
      <c r="C63" s="33">
        <f t="shared" si="0"/>
        <v>0</v>
      </c>
      <c r="D63" s="5"/>
      <c r="E63" s="5"/>
      <c r="F63" s="5"/>
      <c r="G63" s="3"/>
      <c r="H63" s="3"/>
    </row>
    <row r="64" spans="1:8" x14ac:dyDescent="0.25">
      <c r="A64" s="4">
        <v>59</v>
      </c>
      <c r="B64" s="37" t="s">
        <v>65</v>
      </c>
      <c r="C64" s="33">
        <f t="shared" si="0"/>
        <v>0</v>
      </c>
      <c r="D64" s="6">
        <f>SUM(D62:D63)</f>
        <v>0</v>
      </c>
      <c r="E64" s="6">
        <f>SUM(E62:E63)</f>
        <v>0</v>
      </c>
      <c r="F64" s="6">
        <f>SUM(F62:F63)</f>
        <v>0</v>
      </c>
      <c r="G64" s="6">
        <f>SUM(G62:G63)</f>
        <v>0</v>
      </c>
      <c r="H64" s="6">
        <f>SUM(H62:H63)</f>
        <v>0</v>
      </c>
    </row>
    <row r="65" spans="1:8" x14ac:dyDescent="0.25">
      <c r="A65" s="4">
        <v>60</v>
      </c>
      <c r="B65" s="116" t="s">
        <v>93</v>
      </c>
      <c r="C65" s="33">
        <f t="shared" si="0"/>
        <v>0</v>
      </c>
      <c r="D65" s="27"/>
      <c r="E65" s="27"/>
      <c r="F65" s="27"/>
      <c r="G65" s="27"/>
      <c r="H65" s="27"/>
    </row>
    <row r="66" spans="1:8" x14ac:dyDescent="0.25">
      <c r="A66" s="4">
        <v>61</v>
      </c>
      <c r="B66" s="117" t="s">
        <v>92</v>
      </c>
      <c r="C66" s="33">
        <f t="shared" si="0"/>
        <v>0</v>
      </c>
      <c r="D66" s="6">
        <f>D65</f>
        <v>0</v>
      </c>
      <c r="E66" s="6">
        <f>E65</f>
        <v>0</v>
      </c>
      <c r="F66" s="6">
        <f>F65</f>
        <v>0</v>
      </c>
      <c r="G66" s="6">
        <f>G65</f>
        <v>0</v>
      </c>
      <c r="H66" s="6">
        <f>H65</f>
        <v>0</v>
      </c>
    </row>
    <row r="67" spans="1:8" ht="26.4" x14ac:dyDescent="0.25">
      <c r="A67" s="4">
        <v>62</v>
      </c>
      <c r="B67" s="32" t="s">
        <v>66</v>
      </c>
      <c r="C67" s="33">
        <f t="shared" si="0"/>
        <v>0</v>
      </c>
      <c r="D67" s="5"/>
      <c r="E67" s="5"/>
      <c r="F67" s="5"/>
      <c r="G67" s="5"/>
      <c r="H67" s="5"/>
    </row>
    <row r="68" spans="1:8" x14ac:dyDescent="0.25">
      <c r="A68" s="4">
        <v>63</v>
      </c>
      <c r="B68" s="32" t="s">
        <v>67</v>
      </c>
      <c r="C68" s="33">
        <f t="shared" si="0"/>
        <v>0</v>
      </c>
      <c r="D68" s="5"/>
      <c r="E68" s="5"/>
      <c r="F68" s="5"/>
      <c r="G68" s="5"/>
      <c r="H68" s="5"/>
    </row>
    <row r="69" spans="1:8" x14ac:dyDescent="0.25">
      <c r="A69" s="4">
        <v>64</v>
      </c>
      <c r="B69" s="32" t="s">
        <v>68</v>
      </c>
      <c r="C69" s="33">
        <f t="shared" si="0"/>
        <v>0</v>
      </c>
      <c r="D69" s="3"/>
      <c r="E69" s="3"/>
      <c r="F69" s="3"/>
      <c r="G69" s="3"/>
      <c r="H69" s="3"/>
    </row>
    <row r="70" spans="1:8" x14ac:dyDescent="0.25">
      <c r="A70" s="4">
        <v>65</v>
      </c>
      <c r="B70" s="37" t="s">
        <v>69</v>
      </c>
      <c r="C70" s="33">
        <f t="shared" si="0"/>
        <v>0</v>
      </c>
      <c r="D70" s="16">
        <f>SUM(D67:D69)</f>
        <v>0</v>
      </c>
      <c r="E70" s="16">
        <f>SUM(E67:E69)</f>
        <v>0</v>
      </c>
      <c r="F70" s="16">
        <f>SUM(F67:F69)</f>
        <v>0</v>
      </c>
      <c r="G70" s="16">
        <f>SUM(G67:G69)</f>
        <v>0</v>
      </c>
      <c r="H70" s="16">
        <f>SUM(H67:H69)</f>
        <v>0</v>
      </c>
    </row>
    <row r="71" spans="1:8" x14ac:dyDescent="0.25">
      <c r="A71" s="4">
        <v>66</v>
      </c>
      <c r="B71" s="42" t="s">
        <v>70</v>
      </c>
      <c r="C71" s="33">
        <f t="shared" ref="C71:C110" si="1">SUM(D71:H71)</f>
        <v>8172039</v>
      </c>
      <c r="D71" s="28">
        <f>D20+D28+D39+D61+D64+D66+D70</f>
        <v>8172039</v>
      </c>
      <c r="E71" s="28">
        <f>E20+E28+E39+E61+E64+E66+E70</f>
        <v>0</v>
      </c>
      <c r="F71" s="28">
        <f>F20+F28+F39+F61+F64+F66+F70</f>
        <v>0</v>
      </c>
      <c r="G71" s="28">
        <f>G20+G28+G39+G61+G64+G66+G70</f>
        <v>0</v>
      </c>
      <c r="H71" s="28">
        <f>H20+H28+H39+H61+H64+H66+H70</f>
        <v>0</v>
      </c>
    </row>
    <row r="72" spans="1:8" ht="26.4" x14ac:dyDescent="0.25">
      <c r="A72" s="4">
        <v>67</v>
      </c>
      <c r="B72" s="34" t="s">
        <v>139</v>
      </c>
      <c r="C72" s="33">
        <f t="shared" si="1"/>
        <v>0</v>
      </c>
      <c r="D72" s="27"/>
      <c r="E72" s="27"/>
      <c r="F72" s="27"/>
      <c r="G72" s="27"/>
      <c r="H72" s="27"/>
    </row>
    <row r="73" spans="1:8" ht="26.4" x14ac:dyDescent="0.25">
      <c r="A73" s="4">
        <v>68</v>
      </c>
      <c r="B73" s="32" t="s">
        <v>140</v>
      </c>
      <c r="C73" s="33">
        <f t="shared" si="1"/>
        <v>0</v>
      </c>
      <c r="D73" s="5"/>
      <c r="E73" s="5"/>
      <c r="F73" s="5"/>
      <c r="G73" s="5"/>
      <c r="H73" s="5"/>
    </row>
    <row r="74" spans="1:8" x14ac:dyDescent="0.25">
      <c r="A74" s="4">
        <v>69</v>
      </c>
      <c r="B74" s="32" t="s">
        <v>71</v>
      </c>
      <c r="C74" s="33">
        <f t="shared" si="1"/>
        <v>0</v>
      </c>
      <c r="D74" s="5"/>
      <c r="E74" s="5"/>
      <c r="F74" s="5"/>
      <c r="G74" s="5"/>
      <c r="H74" s="5"/>
    </row>
    <row r="75" spans="1:8" x14ac:dyDescent="0.25">
      <c r="A75" s="4">
        <v>70</v>
      </c>
      <c r="B75" s="32" t="s">
        <v>141</v>
      </c>
      <c r="C75" s="33">
        <f t="shared" si="1"/>
        <v>8172039</v>
      </c>
      <c r="D75" s="5"/>
      <c r="E75" s="5">
        <f>E121</f>
        <v>8172039</v>
      </c>
      <c r="F75" s="5"/>
      <c r="G75" s="5"/>
      <c r="H75" s="5"/>
    </row>
    <row r="76" spans="1:8" x14ac:dyDescent="0.25">
      <c r="A76" s="4">
        <v>71</v>
      </c>
      <c r="B76" s="32" t="s">
        <v>72</v>
      </c>
      <c r="C76" s="33">
        <f t="shared" si="1"/>
        <v>8172039</v>
      </c>
      <c r="D76" s="14">
        <f>SUM(D72:D75)</f>
        <v>0</v>
      </c>
      <c r="E76" s="14">
        <f>SUM(E72:E75)</f>
        <v>8172039</v>
      </c>
      <c r="F76" s="14">
        <f>SUM(F72:F75)</f>
        <v>0</v>
      </c>
      <c r="G76" s="14">
        <f>SUM(G72:G75)</f>
        <v>0</v>
      </c>
      <c r="H76" s="14">
        <f>SUM(H72:H75)</f>
        <v>0</v>
      </c>
    </row>
    <row r="77" spans="1:8" ht="13.8" thickBot="1" x14ac:dyDescent="0.3">
      <c r="A77" s="4">
        <v>72</v>
      </c>
      <c r="B77" s="75" t="s">
        <v>73</v>
      </c>
      <c r="C77" s="118">
        <f t="shared" si="1"/>
        <v>8172039</v>
      </c>
      <c r="D77" s="69">
        <f>D76</f>
        <v>0</v>
      </c>
      <c r="E77" s="69">
        <f>E76</f>
        <v>8172039</v>
      </c>
      <c r="F77" s="69">
        <f>F76</f>
        <v>0</v>
      </c>
      <c r="G77" s="69">
        <f>G76</f>
        <v>0</v>
      </c>
      <c r="H77" s="69">
        <f>H76</f>
        <v>0</v>
      </c>
    </row>
    <row r="78" spans="1:8" ht="13.8" thickBot="1" x14ac:dyDescent="0.3">
      <c r="A78" s="4">
        <v>73</v>
      </c>
      <c r="B78" s="49" t="s">
        <v>37</v>
      </c>
      <c r="C78" s="53">
        <f t="shared" si="1"/>
        <v>16344078</v>
      </c>
      <c r="D78" s="54">
        <f>D71+D77</f>
        <v>8172039</v>
      </c>
      <c r="E78" s="54">
        <f>E71+E77</f>
        <v>8172039</v>
      </c>
      <c r="F78" s="54">
        <f>F71+F77</f>
        <v>0</v>
      </c>
      <c r="G78" s="54">
        <f>G71+G77</f>
        <v>0</v>
      </c>
      <c r="H78" s="55">
        <f>H71+H77</f>
        <v>0</v>
      </c>
    </row>
    <row r="79" spans="1:8" ht="13.8" thickTop="1" x14ac:dyDescent="0.25">
      <c r="A79" s="4">
        <v>74</v>
      </c>
      <c r="B79" s="51" t="s">
        <v>3</v>
      </c>
      <c r="C79" s="52">
        <f t="shared" si="1"/>
        <v>6801196</v>
      </c>
      <c r="D79" s="56"/>
      <c r="E79" s="56">
        <v>6801196</v>
      </c>
      <c r="F79" s="56"/>
      <c r="G79" s="56"/>
      <c r="H79" s="56"/>
    </row>
    <row r="80" spans="1:8" ht="26.4" x14ac:dyDescent="0.25">
      <c r="A80" s="4">
        <v>75</v>
      </c>
      <c r="B80" s="46" t="s">
        <v>4</v>
      </c>
      <c r="C80" s="33">
        <f t="shared" si="1"/>
        <v>1370843</v>
      </c>
      <c r="D80" s="47"/>
      <c r="E80" s="47">
        <v>1370843</v>
      </c>
      <c r="F80" s="47"/>
      <c r="G80" s="47"/>
      <c r="H80" s="47"/>
    </row>
    <row r="81" spans="1:8" x14ac:dyDescent="0.25">
      <c r="A81" s="4">
        <v>76</v>
      </c>
      <c r="B81" s="46" t="s">
        <v>5</v>
      </c>
      <c r="C81" s="33">
        <f t="shared" si="1"/>
        <v>0</v>
      </c>
      <c r="D81" s="47"/>
      <c r="E81" s="47"/>
      <c r="F81" s="47"/>
      <c r="G81" s="47"/>
      <c r="H81" s="47"/>
    </row>
    <row r="82" spans="1:8" x14ac:dyDescent="0.25">
      <c r="A82" s="4">
        <v>77</v>
      </c>
      <c r="B82" s="18" t="s">
        <v>6</v>
      </c>
      <c r="C82" s="48">
        <f t="shared" si="1"/>
        <v>0</v>
      </c>
      <c r="D82" s="62">
        <f>D83</f>
        <v>0</v>
      </c>
      <c r="E82" s="7">
        <f>E83</f>
        <v>0</v>
      </c>
      <c r="F82" s="7">
        <f>F83</f>
        <v>0</v>
      </c>
      <c r="G82" s="7">
        <f>G83</f>
        <v>0</v>
      </c>
      <c r="H82" s="7">
        <f>H83</f>
        <v>0</v>
      </c>
    </row>
    <row r="83" spans="1:8" ht="26.4" x14ac:dyDescent="0.25">
      <c r="A83" s="4">
        <v>78</v>
      </c>
      <c r="B83" s="18" t="s">
        <v>7</v>
      </c>
      <c r="C83" s="48">
        <f t="shared" si="1"/>
        <v>0</v>
      </c>
      <c r="D83" s="63"/>
      <c r="E83" s="5"/>
      <c r="F83" s="5"/>
      <c r="G83" s="5"/>
      <c r="H83" s="5"/>
    </row>
    <row r="84" spans="1:8" x14ac:dyDescent="0.25">
      <c r="A84" s="4">
        <v>79</v>
      </c>
      <c r="B84" s="18" t="s">
        <v>8</v>
      </c>
      <c r="C84" s="48">
        <f t="shared" si="1"/>
        <v>0</v>
      </c>
      <c r="D84" s="62">
        <f>D85</f>
        <v>0</v>
      </c>
      <c r="E84" s="7">
        <f>E85</f>
        <v>0</v>
      </c>
      <c r="F84" s="7">
        <f>F85</f>
        <v>0</v>
      </c>
      <c r="G84" s="7">
        <f>G85</f>
        <v>0</v>
      </c>
      <c r="H84" s="7">
        <f>H85</f>
        <v>0</v>
      </c>
    </row>
    <row r="85" spans="1:8" x14ac:dyDescent="0.25">
      <c r="A85" s="4">
        <v>80</v>
      </c>
      <c r="B85" s="18" t="s">
        <v>9</v>
      </c>
      <c r="C85" s="48">
        <f t="shared" si="1"/>
        <v>0</v>
      </c>
      <c r="D85" s="62"/>
      <c r="E85" s="7"/>
      <c r="F85" s="7"/>
      <c r="G85" s="7"/>
      <c r="H85" s="7"/>
    </row>
    <row r="86" spans="1:8" x14ac:dyDescent="0.25">
      <c r="A86" s="4">
        <v>81</v>
      </c>
      <c r="B86" s="18" t="s">
        <v>10</v>
      </c>
      <c r="C86" s="48">
        <f t="shared" si="1"/>
        <v>0</v>
      </c>
      <c r="D86" s="62">
        <f>SUM(D87:D88)</f>
        <v>0</v>
      </c>
      <c r="E86" s="7">
        <f>SUM(E87:E88)</f>
        <v>0</v>
      </c>
      <c r="F86" s="7">
        <f>SUM(F87:F88)</f>
        <v>0</v>
      </c>
      <c r="G86" s="7">
        <f>SUM(G87:G88)</f>
        <v>0</v>
      </c>
      <c r="H86" s="7">
        <f>SUM(H87:H88)</f>
        <v>0</v>
      </c>
    </row>
    <row r="87" spans="1:8" x14ac:dyDescent="0.25">
      <c r="A87" s="4">
        <v>82</v>
      </c>
      <c r="B87" s="18" t="s">
        <v>11</v>
      </c>
      <c r="C87" s="48">
        <f t="shared" si="1"/>
        <v>0</v>
      </c>
      <c r="D87" s="63"/>
      <c r="E87" s="5"/>
      <c r="F87" s="5"/>
      <c r="G87" s="5"/>
      <c r="H87" s="5"/>
    </row>
    <row r="88" spans="1:8" x14ac:dyDescent="0.25">
      <c r="A88" s="4">
        <v>83</v>
      </c>
      <c r="B88" s="18" t="s">
        <v>12</v>
      </c>
      <c r="C88" s="48">
        <f t="shared" si="1"/>
        <v>0</v>
      </c>
      <c r="D88" s="63"/>
      <c r="E88" s="5"/>
      <c r="F88" s="5"/>
      <c r="G88" s="5"/>
      <c r="H88" s="5"/>
    </row>
    <row r="89" spans="1:8" x14ac:dyDescent="0.25">
      <c r="A89" s="4">
        <v>84</v>
      </c>
      <c r="B89" s="20" t="s">
        <v>13</v>
      </c>
      <c r="C89" s="48">
        <f t="shared" si="1"/>
        <v>0</v>
      </c>
      <c r="D89" s="60">
        <f>D82+D84+D86</f>
        <v>0</v>
      </c>
      <c r="E89" s="9">
        <f>E82+E84+E86</f>
        <v>0</v>
      </c>
      <c r="F89" s="9">
        <f>F82+F84+F86</f>
        <v>0</v>
      </c>
      <c r="G89" s="9">
        <f>G82+G84+G86</f>
        <v>0</v>
      </c>
      <c r="H89" s="9">
        <f>H82+H84+H86</f>
        <v>0</v>
      </c>
    </row>
    <row r="90" spans="1:8" x14ac:dyDescent="0.25">
      <c r="A90" s="4">
        <v>85</v>
      </c>
      <c r="B90" s="18" t="s">
        <v>14</v>
      </c>
      <c r="C90" s="48">
        <f t="shared" si="1"/>
        <v>0</v>
      </c>
      <c r="D90" s="63"/>
      <c r="E90" s="5"/>
      <c r="F90" s="5"/>
      <c r="G90" s="5"/>
      <c r="H90" s="5"/>
    </row>
    <row r="91" spans="1:8" ht="26.4" x14ac:dyDescent="0.25">
      <c r="A91" s="4">
        <v>86</v>
      </c>
      <c r="B91" s="18" t="s">
        <v>15</v>
      </c>
      <c r="C91" s="48">
        <f t="shared" si="1"/>
        <v>0</v>
      </c>
      <c r="D91" s="64">
        <f>SUM(D92:D95)</f>
        <v>0</v>
      </c>
      <c r="E91" s="6">
        <f>SUM(E92:E95)</f>
        <v>0</v>
      </c>
      <c r="F91" s="6">
        <f>SUM(F92:F95)</f>
        <v>0</v>
      </c>
      <c r="G91" s="6">
        <f>SUM(G92:G95)</f>
        <v>0</v>
      </c>
      <c r="H91" s="6">
        <f>SUM(H92:H95)</f>
        <v>0</v>
      </c>
    </row>
    <row r="92" spans="1:8" x14ac:dyDescent="0.25">
      <c r="A92" s="4">
        <v>87</v>
      </c>
      <c r="B92" s="18" t="s">
        <v>144</v>
      </c>
      <c r="C92" s="48">
        <f t="shared" si="1"/>
        <v>0</v>
      </c>
      <c r="D92" s="63"/>
      <c r="E92" s="5"/>
      <c r="F92" s="5"/>
      <c r="G92" s="5"/>
      <c r="H92" s="5"/>
    </row>
    <row r="93" spans="1:8" x14ac:dyDescent="0.25">
      <c r="A93" s="4">
        <v>88</v>
      </c>
      <c r="B93" s="18" t="s">
        <v>16</v>
      </c>
      <c r="C93" s="48">
        <f t="shared" si="1"/>
        <v>0</v>
      </c>
      <c r="D93" s="63"/>
      <c r="E93" s="5"/>
      <c r="F93" s="5"/>
      <c r="G93" s="5"/>
      <c r="H93" s="5"/>
    </row>
    <row r="94" spans="1:8" x14ac:dyDescent="0.25">
      <c r="A94" s="4">
        <v>89</v>
      </c>
      <c r="B94" s="18" t="s">
        <v>17</v>
      </c>
      <c r="C94" s="48">
        <f t="shared" si="1"/>
        <v>0</v>
      </c>
      <c r="D94" s="63"/>
      <c r="E94" s="5"/>
      <c r="F94" s="5"/>
      <c r="G94" s="5"/>
      <c r="H94" s="5"/>
    </row>
    <row r="95" spans="1:8" x14ac:dyDescent="0.25">
      <c r="A95" s="4">
        <v>90</v>
      </c>
      <c r="B95" s="18" t="s">
        <v>18</v>
      </c>
      <c r="C95" s="48">
        <f t="shared" si="1"/>
        <v>0</v>
      </c>
      <c r="D95" s="63"/>
      <c r="E95" s="5"/>
      <c r="F95" s="5"/>
      <c r="G95" s="5"/>
      <c r="H95" s="5"/>
    </row>
    <row r="96" spans="1:8" ht="26.4" x14ac:dyDescent="0.25">
      <c r="A96" s="4">
        <v>91</v>
      </c>
      <c r="B96" s="18" t="s">
        <v>145</v>
      </c>
      <c r="C96" s="48">
        <f t="shared" si="1"/>
        <v>0</v>
      </c>
      <c r="D96" s="63"/>
      <c r="E96" s="5"/>
      <c r="F96" s="5"/>
      <c r="G96" s="5"/>
      <c r="H96" s="5"/>
    </row>
    <row r="97" spans="1:8" x14ac:dyDescent="0.25">
      <c r="A97" s="4">
        <v>92</v>
      </c>
      <c r="B97" s="18" t="s">
        <v>146</v>
      </c>
      <c r="C97" s="48">
        <f t="shared" si="1"/>
        <v>0</v>
      </c>
      <c r="D97" s="63"/>
      <c r="E97" s="5"/>
      <c r="F97" s="5"/>
      <c r="G97" s="5"/>
      <c r="H97" s="5"/>
    </row>
    <row r="98" spans="1:8" x14ac:dyDescent="0.25">
      <c r="A98" s="4">
        <v>93</v>
      </c>
      <c r="B98" s="18" t="s">
        <v>19</v>
      </c>
      <c r="C98" s="48">
        <f t="shared" si="1"/>
        <v>0</v>
      </c>
      <c r="D98" s="63"/>
      <c r="E98" s="5"/>
      <c r="F98" s="5"/>
      <c r="G98" s="5"/>
      <c r="H98" s="5"/>
    </row>
    <row r="99" spans="1:8" x14ac:dyDescent="0.25">
      <c r="A99" s="4">
        <v>94</v>
      </c>
      <c r="B99" s="20" t="s">
        <v>20</v>
      </c>
      <c r="C99" s="48">
        <f t="shared" si="1"/>
        <v>0</v>
      </c>
      <c r="D99" s="60">
        <f>D90+D91+D96+D97+D98</f>
        <v>0</v>
      </c>
      <c r="E99" s="9">
        <f>E90+E91+E96+E97+E98</f>
        <v>0</v>
      </c>
      <c r="F99" s="9">
        <f>F90+F91+F96+F97+F98</f>
        <v>0</v>
      </c>
      <c r="G99" s="9">
        <f>G90+G91+G96+G97+G98</f>
        <v>0</v>
      </c>
      <c r="H99" s="9">
        <f>H90+H91+H96+H97+H98</f>
        <v>0</v>
      </c>
    </row>
    <row r="100" spans="1:8" x14ac:dyDescent="0.25">
      <c r="A100" s="4">
        <v>95</v>
      </c>
      <c r="B100" s="18" t="s">
        <v>21</v>
      </c>
      <c r="C100" s="48">
        <f t="shared" si="1"/>
        <v>0</v>
      </c>
      <c r="D100" s="63"/>
      <c r="E100" s="5"/>
      <c r="F100" s="5"/>
      <c r="G100" s="5"/>
      <c r="H100" s="5"/>
    </row>
    <row r="101" spans="1:8" x14ac:dyDescent="0.25">
      <c r="A101" s="4">
        <v>96</v>
      </c>
      <c r="B101" s="18" t="s">
        <v>22</v>
      </c>
      <c r="C101" s="48">
        <f t="shared" si="1"/>
        <v>0</v>
      </c>
      <c r="D101" s="63"/>
      <c r="E101" s="5"/>
      <c r="F101" s="5"/>
      <c r="G101" s="5"/>
      <c r="H101" s="5"/>
    </row>
    <row r="102" spans="1:8" x14ac:dyDescent="0.25">
      <c r="A102" s="4">
        <v>97</v>
      </c>
      <c r="B102" s="18" t="s">
        <v>23</v>
      </c>
      <c r="C102" s="48">
        <f t="shared" si="1"/>
        <v>0</v>
      </c>
      <c r="D102" s="63"/>
      <c r="E102" s="5"/>
      <c r="F102" s="5"/>
      <c r="G102" s="5"/>
      <c r="H102" s="5"/>
    </row>
    <row r="103" spans="1:8" x14ac:dyDescent="0.25">
      <c r="A103" s="4">
        <v>98</v>
      </c>
      <c r="B103" s="18" t="s">
        <v>24</v>
      </c>
      <c r="C103" s="48">
        <f t="shared" si="1"/>
        <v>0</v>
      </c>
      <c r="D103" s="63"/>
      <c r="E103" s="5"/>
      <c r="F103" s="5"/>
      <c r="G103" s="5"/>
      <c r="H103" s="5"/>
    </row>
    <row r="104" spans="1:8" ht="26.4" x14ac:dyDescent="0.25">
      <c r="A104" s="4">
        <v>99</v>
      </c>
      <c r="B104" s="18" t="s">
        <v>25</v>
      </c>
      <c r="C104" s="48">
        <f t="shared" si="1"/>
        <v>0</v>
      </c>
      <c r="D104" s="63"/>
      <c r="E104" s="5"/>
      <c r="F104" s="5"/>
      <c r="G104" s="5"/>
      <c r="H104" s="5"/>
    </row>
    <row r="105" spans="1:8" x14ac:dyDescent="0.25">
      <c r="A105" s="4">
        <v>100</v>
      </c>
      <c r="B105" s="20" t="s">
        <v>26</v>
      </c>
      <c r="C105" s="48">
        <f t="shared" si="1"/>
        <v>0</v>
      </c>
      <c r="D105" s="60">
        <f>SUM(D100:D104)</f>
        <v>0</v>
      </c>
      <c r="E105" s="9">
        <f>SUM(E100:E104)</f>
        <v>0</v>
      </c>
      <c r="F105" s="9">
        <f>SUM(F100:F104)</f>
        <v>0</v>
      </c>
      <c r="G105" s="9">
        <f>SUM(G100:G104)</f>
        <v>0</v>
      </c>
      <c r="H105" s="9">
        <f>SUM(H100:H104)</f>
        <v>0</v>
      </c>
    </row>
    <row r="106" spans="1:8" x14ac:dyDescent="0.25">
      <c r="A106" s="4">
        <v>101</v>
      </c>
      <c r="B106" s="18" t="s">
        <v>27</v>
      </c>
      <c r="C106" s="48">
        <f t="shared" si="1"/>
        <v>0</v>
      </c>
      <c r="D106" s="63"/>
      <c r="E106" s="5"/>
      <c r="F106" s="5"/>
      <c r="G106" s="5"/>
      <c r="H106" s="5"/>
    </row>
    <row r="107" spans="1:8" x14ac:dyDescent="0.25">
      <c r="A107" s="4">
        <v>102</v>
      </c>
      <c r="B107" s="18" t="s">
        <v>147</v>
      </c>
      <c r="C107" s="48">
        <f t="shared" si="1"/>
        <v>0</v>
      </c>
      <c r="D107" s="63"/>
      <c r="E107" s="5"/>
      <c r="F107" s="5"/>
      <c r="G107" s="5"/>
      <c r="H107" s="5"/>
    </row>
    <row r="108" spans="1:8" x14ac:dyDescent="0.25">
      <c r="A108" s="4">
        <v>103</v>
      </c>
      <c r="B108" s="18" t="s">
        <v>28</v>
      </c>
      <c r="C108" s="48">
        <f t="shared" si="1"/>
        <v>0</v>
      </c>
      <c r="D108" s="63"/>
      <c r="E108" s="5"/>
      <c r="F108" s="5"/>
      <c r="G108" s="5"/>
      <c r="H108" s="5"/>
    </row>
    <row r="109" spans="1:8" ht="26.4" x14ac:dyDescent="0.25">
      <c r="A109" s="4">
        <v>104</v>
      </c>
      <c r="B109" s="18" t="s">
        <v>29</v>
      </c>
      <c r="C109" s="48">
        <f t="shared" si="1"/>
        <v>0</v>
      </c>
      <c r="D109" s="63"/>
      <c r="E109" s="5"/>
      <c r="F109" s="5"/>
      <c r="G109" s="5"/>
      <c r="H109" s="5"/>
    </row>
    <row r="110" spans="1:8" x14ac:dyDescent="0.25">
      <c r="A110" s="4">
        <v>105</v>
      </c>
      <c r="B110" s="20" t="s">
        <v>30</v>
      </c>
      <c r="C110" s="48">
        <f t="shared" si="1"/>
        <v>0</v>
      </c>
      <c r="D110" s="60">
        <f>SUM(D106:D109)</f>
        <v>0</v>
      </c>
      <c r="E110" s="9">
        <f>SUM(E106:E109)</f>
        <v>0</v>
      </c>
      <c r="F110" s="9">
        <f>SUM(F106:F109)</f>
        <v>0</v>
      </c>
      <c r="G110" s="9">
        <f>SUM(G106:G109)</f>
        <v>0</v>
      </c>
      <c r="H110" s="9">
        <f>SUM(H106:H109)</f>
        <v>0</v>
      </c>
    </row>
    <row r="111" spans="1:8" ht="26.4" x14ac:dyDescent="0.25">
      <c r="A111" s="4">
        <v>106</v>
      </c>
      <c r="B111" s="18" t="s">
        <v>178</v>
      </c>
      <c r="C111" s="48">
        <f>SUM(D111:H111)</f>
        <v>0</v>
      </c>
      <c r="D111" s="62"/>
      <c r="E111" s="7">
        <f>SUM(E112:E114)</f>
        <v>0</v>
      </c>
      <c r="F111" s="7">
        <f>SUM(F112:F114)</f>
        <v>0</v>
      </c>
      <c r="G111" s="7">
        <f>SUM(G112:G114)</f>
        <v>0</v>
      </c>
      <c r="H111" s="7">
        <f>SUM(H112:H114)</f>
        <v>0</v>
      </c>
    </row>
    <row r="112" spans="1:8" x14ac:dyDescent="0.25">
      <c r="A112" s="4">
        <v>107</v>
      </c>
      <c r="B112" s="18" t="s">
        <v>179</v>
      </c>
      <c r="C112" s="48">
        <f t="shared" ref="C112:C121" si="2">SUM(D112:H112)</f>
        <v>0</v>
      </c>
      <c r="D112" s="63"/>
      <c r="E112" s="5"/>
      <c r="F112" s="5"/>
      <c r="G112" s="5"/>
      <c r="H112" s="5"/>
    </row>
    <row r="113" spans="1:8" ht="26.4" x14ac:dyDescent="0.25">
      <c r="A113" s="4">
        <v>108</v>
      </c>
      <c r="B113" s="18" t="s">
        <v>148</v>
      </c>
      <c r="C113" s="48">
        <f t="shared" si="2"/>
        <v>0</v>
      </c>
      <c r="D113" s="63"/>
      <c r="E113" s="5"/>
      <c r="F113" s="5"/>
      <c r="G113" s="5"/>
      <c r="H113" s="5"/>
    </row>
    <row r="114" spans="1:8" x14ac:dyDescent="0.25">
      <c r="A114" s="4">
        <v>109</v>
      </c>
      <c r="B114" s="18" t="s">
        <v>149</v>
      </c>
      <c r="C114" s="48">
        <f t="shared" si="2"/>
        <v>0</v>
      </c>
      <c r="D114" s="63"/>
      <c r="E114" s="5"/>
      <c r="F114" s="5"/>
      <c r="G114" s="5"/>
      <c r="H114" s="5"/>
    </row>
    <row r="115" spans="1:8" x14ac:dyDescent="0.25">
      <c r="A115" s="4">
        <v>110</v>
      </c>
      <c r="B115" s="20" t="s">
        <v>31</v>
      </c>
      <c r="C115" s="48">
        <f t="shared" si="2"/>
        <v>0</v>
      </c>
      <c r="D115" s="60">
        <f>D111</f>
        <v>0</v>
      </c>
      <c r="E115" s="9">
        <f>E111</f>
        <v>0</v>
      </c>
      <c r="F115" s="9">
        <f>F111</f>
        <v>0</v>
      </c>
      <c r="G115" s="9">
        <f>G111</f>
        <v>0</v>
      </c>
      <c r="H115" s="9">
        <f>H111</f>
        <v>0</v>
      </c>
    </row>
    <row r="116" spans="1:8" x14ac:dyDescent="0.25">
      <c r="A116" s="4">
        <v>111</v>
      </c>
      <c r="B116" s="19" t="s">
        <v>32</v>
      </c>
      <c r="C116" s="48">
        <f t="shared" si="2"/>
        <v>8172039</v>
      </c>
      <c r="D116" s="65">
        <f>D79+D80+D81+D89+D99+D105+D110+D115</f>
        <v>0</v>
      </c>
      <c r="E116" s="10">
        <f>E79+E80+E81+E89+E99+E105+E110+E115</f>
        <v>8172039</v>
      </c>
      <c r="F116" s="10">
        <f>F79+F80+F81+F89+F99+F105+F110+F115</f>
        <v>0</v>
      </c>
      <c r="G116" s="10">
        <f>G79+G80+G81+G89+G99+G105+G110+G115</f>
        <v>0</v>
      </c>
      <c r="H116" s="10">
        <f>H79+H80+H81+H89+H99+H105+H110+H115</f>
        <v>0</v>
      </c>
    </row>
    <row r="117" spans="1:8" ht="26.4" x14ac:dyDescent="0.25">
      <c r="A117" s="4">
        <v>112</v>
      </c>
      <c r="B117" s="18" t="s">
        <v>33</v>
      </c>
      <c r="C117" s="48">
        <f t="shared" si="2"/>
        <v>0</v>
      </c>
      <c r="D117" s="63"/>
      <c r="E117" s="5"/>
      <c r="F117" s="5"/>
      <c r="G117" s="5"/>
      <c r="H117" s="5"/>
    </row>
    <row r="118" spans="1:8" x14ac:dyDescent="0.25">
      <c r="A118" s="4">
        <v>113</v>
      </c>
      <c r="B118" s="18" t="s">
        <v>34</v>
      </c>
      <c r="C118" s="48">
        <f t="shared" si="2"/>
        <v>8172039</v>
      </c>
      <c r="D118" s="63">
        <f>E121</f>
        <v>8172039</v>
      </c>
      <c r="E118" s="5"/>
      <c r="F118" s="5"/>
      <c r="G118" s="5"/>
      <c r="H118" s="5"/>
    </row>
    <row r="119" spans="1:8" x14ac:dyDescent="0.25">
      <c r="A119" s="4">
        <v>114</v>
      </c>
      <c r="B119" s="18" t="s">
        <v>35</v>
      </c>
      <c r="C119" s="48">
        <f t="shared" si="2"/>
        <v>8172039</v>
      </c>
      <c r="D119" s="62">
        <f>SUM(D117:D118)</f>
        <v>8172039</v>
      </c>
      <c r="E119" s="7">
        <f>SUM(E117:E118)</f>
        <v>0</v>
      </c>
      <c r="F119" s="7">
        <f>SUM(F117:F118)</f>
        <v>0</v>
      </c>
      <c r="G119" s="7">
        <f>SUM(G117:G118)</f>
        <v>0</v>
      </c>
      <c r="H119" s="7">
        <f>SUM(H117:H118)</f>
        <v>0</v>
      </c>
    </row>
    <row r="120" spans="1:8" ht="13.8" thickBot="1" x14ac:dyDescent="0.3">
      <c r="A120" s="4">
        <v>115</v>
      </c>
      <c r="B120" s="66" t="s">
        <v>36</v>
      </c>
      <c r="C120" s="48">
        <f t="shared" si="2"/>
        <v>8172039</v>
      </c>
      <c r="D120" s="67">
        <f>D119</f>
        <v>8172039</v>
      </c>
      <c r="E120" s="68">
        <f>E119</f>
        <v>0</v>
      </c>
      <c r="F120" s="68">
        <f>F119</f>
        <v>0</v>
      </c>
      <c r="G120" s="68">
        <f>G119</f>
        <v>0</v>
      </c>
      <c r="H120" s="68">
        <f>H119</f>
        <v>0</v>
      </c>
    </row>
    <row r="121" spans="1:8" ht="14.4" thickTop="1" thickBot="1" x14ac:dyDescent="0.3">
      <c r="A121" s="4">
        <v>116</v>
      </c>
      <c r="B121" s="21" t="s">
        <v>37</v>
      </c>
      <c r="C121" s="48">
        <f t="shared" si="2"/>
        <v>16344078</v>
      </c>
      <c r="D121" s="17">
        <f>D116+D120</f>
        <v>8172039</v>
      </c>
      <c r="E121" s="11">
        <f>E116+E120</f>
        <v>8172039</v>
      </c>
      <c r="F121" s="11">
        <f>F116+F120</f>
        <v>0</v>
      </c>
      <c r="G121" s="11">
        <f>G116+G120</f>
        <v>0</v>
      </c>
      <c r="H121" s="11">
        <f>H116+H120</f>
        <v>0</v>
      </c>
    </row>
    <row r="122" spans="1:8" ht="13.8" thickTop="1" x14ac:dyDescent="0.25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A6D6A-4172-4060-867E-A0E06B4B6E6D}">
  <dimension ref="A1:P35"/>
  <sheetViews>
    <sheetView workbookViewId="0">
      <selection activeCell="G2" sqref="G2"/>
    </sheetView>
  </sheetViews>
  <sheetFormatPr defaultColWidth="9.109375" defaultRowHeight="13.2" x14ac:dyDescent="0.25"/>
  <cols>
    <col min="1" max="1" width="4.109375" style="70" customWidth="1"/>
    <col min="2" max="2" width="47.109375" style="70" customWidth="1"/>
    <col min="3" max="3" width="14.6640625" style="70" customWidth="1"/>
    <col min="4" max="4" width="14.6640625" style="105" customWidth="1"/>
    <col min="5" max="15" width="13.6640625" style="105" customWidth="1"/>
    <col min="16" max="16" width="12.5546875" style="70" customWidth="1"/>
    <col min="17" max="16384" width="9.109375" style="70"/>
  </cols>
  <sheetData>
    <row r="1" spans="1:16" x14ac:dyDescent="0.25">
      <c r="B1" s="119"/>
      <c r="C1" s="71" t="s">
        <v>172</v>
      </c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</row>
    <row r="2" spans="1:16" x14ac:dyDescent="0.25">
      <c r="B2" s="121"/>
      <c r="C2" s="71" t="s">
        <v>260</v>
      </c>
      <c r="D2" s="120"/>
      <c r="E2" s="120"/>
      <c r="F2" s="120"/>
      <c r="G2" s="167" t="s">
        <v>473</v>
      </c>
      <c r="H2" s="120"/>
      <c r="I2" s="120"/>
      <c r="J2" s="120"/>
      <c r="K2" s="120"/>
      <c r="L2" s="120"/>
      <c r="M2" s="120"/>
      <c r="N2" s="120"/>
      <c r="O2" s="120"/>
    </row>
    <row r="3" spans="1:16" x14ac:dyDescent="0.25">
      <c r="B3" s="121"/>
      <c r="C3" s="71" t="s">
        <v>261</v>
      </c>
      <c r="D3" s="120"/>
      <c r="E3" s="120"/>
      <c r="F3" s="120"/>
      <c r="G3" s="167" t="s">
        <v>457</v>
      </c>
      <c r="H3" s="120"/>
      <c r="I3" s="120"/>
      <c r="J3" s="120"/>
      <c r="K3" s="120"/>
      <c r="L3" s="120"/>
      <c r="M3" s="120"/>
      <c r="N3" s="120"/>
      <c r="O3" s="120"/>
    </row>
    <row r="4" spans="1:16" x14ac:dyDescent="0.25">
      <c r="B4" s="119"/>
      <c r="C4" s="119"/>
      <c r="D4" s="120"/>
      <c r="E4" s="120"/>
      <c r="F4" s="120"/>
      <c r="G4" s="122" t="s">
        <v>100</v>
      </c>
      <c r="H4" s="120"/>
      <c r="I4" s="120"/>
      <c r="J4" s="120"/>
      <c r="K4" s="120"/>
      <c r="L4" s="120"/>
      <c r="M4" s="120"/>
      <c r="N4" s="120"/>
      <c r="O4" s="120"/>
    </row>
    <row r="5" spans="1:16" x14ac:dyDescent="0.25">
      <c r="B5" s="119"/>
      <c r="C5" s="119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</row>
    <row r="6" spans="1:16" x14ac:dyDescent="0.25">
      <c r="A6" s="24">
        <v>1</v>
      </c>
      <c r="B6" s="123" t="s">
        <v>262</v>
      </c>
      <c r="C6" s="123" t="s">
        <v>38</v>
      </c>
      <c r="D6" s="124" t="s">
        <v>263</v>
      </c>
      <c r="E6" s="124" t="s">
        <v>264</v>
      </c>
      <c r="F6" s="124" t="s">
        <v>265</v>
      </c>
      <c r="G6" s="124" t="s">
        <v>266</v>
      </c>
      <c r="H6" s="124" t="s">
        <v>267</v>
      </c>
      <c r="I6" s="124" t="s">
        <v>268</v>
      </c>
      <c r="J6" s="124" t="s">
        <v>269</v>
      </c>
      <c r="K6" s="124" t="s">
        <v>270</v>
      </c>
      <c r="L6" s="124" t="s">
        <v>271</v>
      </c>
      <c r="M6" s="124" t="s">
        <v>272</v>
      </c>
      <c r="N6" s="124" t="s">
        <v>273</v>
      </c>
      <c r="O6" s="124" t="s">
        <v>274</v>
      </c>
      <c r="P6" s="125" t="s">
        <v>275</v>
      </c>
    </row>
    <row r="7" spans="1:16" x14ac:dyDescent="0.25">
      <c r="A7" s="24">
        <v>2</v>
      </c>
      <c r="B7" s="126" t="s">
        <v>209</v>
      </c>
      <c r="C7" s="127">
        <f>'6'!C6</f>
        <v>427865603</v>
      </c>
      <c r="D7" s="128">
        <f t="shared" ref="D7:D13" si="0">C7/12</f>
        <v>35655466.916666664</v>
      </c>
      <c r="E7" s="128">
        <f t="shared" ref="E7:E13" si="1">C7/12</f>
        <v>35655466.916666664</v>
      </c>
      <c r="F7" s="128">
        <f t="shared" ref="F7:F13" si="2">C7/12</f>
        <v>35655466.916666664</v>
      </c>
      <c r="G7" s="128">
        <f t="shared" ref="G7:G13" si="3">C7/12</f>
        <v>35655466.916666664</v>
      </c>
      <c r="H7" s="128">
        <f t="shared" ref="H7:H13" si="4">C7/12</f>
        <v>35655466.916666664</v>
      </c>
      <c r="I7" s="128">
        <f t="shared" ref="I7:I13" si="5">C7/12</f>
        <v>35655466.916666664</v>
      </c>
      <c r="J7" s="128">
        <f t="shared" ref="J7:J13" si="6">C7/12</f>
        <v>35655466.916666664</v>
      </c>
      <c r="K7" s="128">
        <f t="shared" ref="K7:K13" si="7">C7/12</f>
        <v>35655466.916666664</v>
      </c>
      <c r="L7" s="128">
        <f t="shared" ref="L7:L13" si="8">C7/12</f>
        <v>35655466.916666664</v>
      </c>
      <c r="M7" s="128">
        <f t="shared" ref="M7:M13" si="9">C7/12</f>
        <v>35655466.916666664</v>
      </c>
      <c r="N7" s="128">
        <f t="shared" ref="N7:N13" si="10">C7/12</f>
        <v>35655466.916666664</v>
      </c>
      <c r="O7" s="128">
        <f t="shared" ref="O7:O13" si="11">C7/12</f>
        <v>35655466.916666664</v>
      </c>
      <c r="P7" s="129">
        <f t="shared" ref="P7:P31" si="12">SUM(D7:O7)</f>
        <v>427865603.00000006</v>
      </c>
    </row>
    <row r="8" spans="1:16" ht="26.4" x14ac:dyDescent="0.25">
      <c r="A8" s="24">
        <v>3</v>
      </c>
      <c r="B8" s="126" t="s">
        <v>276</v>
      </c>
      <c r="C8" s="127">
        <f>'6'!C7</f>
        <v>82225392</v>
      </c>
      <c r="D8" s="128">
        <f t="shared" si="0"/>
        <v>6852116</v>
      </c>
      <c r="E8" s="128">
        <f t="shared" si="1"/>
        <v>6852116</v>
      </c>
      <c r="F8" s="128">
        <f t="shared" si="2"/>
        <v>6852116</v>
      </c>
      <c r="G8" s="128">
        <f t="shared" si="3"/>
        <v>6852116</v>
      </c>
      <c r="H8" s="128">
        <f t="shared" si="4"/>
        <v>6852116</v>
      </c>
      <c r="I8" s="128">
        <f t="shared" si="5"/>
        <v>6852116</v>
      </c>
      <c r="J8" s="128">
        <f t="shared" si="6"/>
        <v>6852116</v>
      </c>
      <c r="K8" s="128">
        <f t="shared" si="7"/>
        <v>6852116</v>
      </c>
      <c r="L8" s="128">
        <f t="shared" si="8"/>
        <v>6852116</v>
      </c>
      <c r="M8" s="128">
        <f t="shared" si="9"/>
        <v>6852116</v>
      </c>
      <c r="N8" s="128">
        <f t="shared" si="10"/>
        <v>6852116</v>
      </c>
      <c r="O8" s="128">
        <f t="shared" si="11"/>
        <v>6852116</v>
      </c>
      <c r="P8" s="129">
        <f t="shared" si="12"/>
        <v>82225392</v>
      </c>
    </row>
    <row r="9" spans="1:16" x14ac:dyDescent="0.25">
      <c r="A9" s="24">
        <v>4</v>
      </c>
      <c r="B9" s="126" t="s">
        <v>88</v>
      </c>
      <c r="C9" s="127">
        <f>'6'!C8</f>
        <v>497906697</v>
      </c>
      <c r="D9" s="128">
        <f t="shared" si="0"/>
        <v>41492224.75</v>
      </c>
      <c r="E9" s="128">
        <f t="shared" si="1"/>
        <v>41492224.75</v>
      </c>
      <c r="F9" s="128">
        <f t="shared" si="2"/>
        <v>41492224.75</v>
      </c>
      <c r="G9" s="128">
        <f t="shared" si="3"/>
        <v>41492224.75</v>
      </c>
      <c r="H9" s="128">
        <f t="shared" si="4"/>
        <v>41492224.75</v>
      </c>
      <c r="I9" s="128">
        <f t="shared" si="5"/>
        <v>41492224.75</v>
      </c>
      <c r="J9" s="128">
        <f t="shared" si="6"/>
        <v>41492224.75</v>
      </c>
      <c r="K9" s="128">
        <f t="shared" si="7"/>
        <v>41492224.75</v>
      </c>
      <c r="L9" s="128">
        <f t="shared" si="8"/>
        <v>41492224.75</v>
      </c>
      <c r="M9" s="128">
        <f t="shared" si="9"/>
        <v>41492224.75</v>
      </c>
      <c r="N9" s="128">
        <f t="shared" si="10"/>
        <v>41492224.75</v>
      </c>
      <c r="O9" s="128">
        <f t="shared" si="11"/>
        <v>41492224.75</v>
      </c>
      <c r="P9" s="129">
        <f t="shared" si="12"/>
        <v>497906697</v>
      </c>
    </row>
    <row r="10" spans="1:16" x14ac:dyDescent="0.25">
      <c r="A10" s="24">
        <v>5</v>
      </c>
      <c r="B10" s="126" t="s">
        <v>277</v>
      </c>
      <c r="C10" s="127">
        <f>'6'!C16</f>
        <v>12758498</v>
      </c>
      <c r="D10" s="128">
        <f t="shared" si="0"/>
        <v>1063208.1666666667</v>
      </c>
      <c r="E10" s="128">
        <f t="shared" si="1"/>
        <v>1063208.1666666667</v>
      </c>
      <c r="F10" s="128">
        <f t="shared" si="2"/>
        <v>1063208.1666666667</v>
      </c>
      <c r="G10" s="128">
        <f t="shared" si="3"/>
        <v>1063208.1666666667</v>
      </c>
      <c r="H10" s="128">
        <f t="shared" si="4"/>
        <v>1063208.1666666667</v>
      </c>
      <c r="I10" s="128">
        <f t="shared" si="5"/>
        <v>1063208.1666666667</v>
      </c>
      <c r="J10" s="128">
        <f t="shared" si="6"/>
        <v>1063208.1666666667</v>
      </c>
      <c r="K10" s="128">
        <f t="shared" si="7"/>
        <v>1063208.1666666667</v>
      </c>
      <c r="L10" s="128">
        <f t="shared" si="8"/>
        <v>1063208.1666666667</v>
      </c>
      <c r="M10" s="128">
        <f t="shared" si="9"/>
        <v>1063208.1666666667</v>
      </c>
      <c r="N10" s="128">
        <f t="shared" si="10"/>
        <v>1063208.1666666667</v>
      </c>
      <c r="O10" s="128">
        <f t="shared" si="11"/>
        <v>1063208.1666666667</v>
      </c>
      <c r="P10" s="129">
        <f t="shared" si="12"/>
        <v>12758497.999999998</v>
      </c>
    </row>
    <row r="11" spans="1:16" x14ac:dyDescent="0.25">
      <c r="A11" s="24">
        <v>7</v>
      </c>
      <c r="B11" s="130" t="s">
        <v>278</v>
      </c>
      <c r="C11" s="131">
        <f>'6'!C26</f>
        <v>348863192</v>
      </c>
      <c r="D11" s="128">
        <f t="shared" si="0"/>
        <v>29071932.666666668</v>
      </c>
      <c r="E11" s="128">
        <f t="shared" si="1"/>
        <v>29071932.666666668</v>
      </c>
      <c r="F11" s="128">
        <f t="shared" si="2"/>
        <v>29071932.666666668</v>
      </c>
      <c r="G11" s="128">
        <f t="shared" si="3"/>
        <v>29071932.666666668</v>
      </c>
      <c r="H11" s="128">
        <f t="shared" si="4"/>
        <v>29071932.666666668</v>
      </c>
      <c r="I11" s="128">
        <f t="shared" si="5"/>
        <v>29071932.666666668</v>
      </c>
      <c r="J11" s="128">
        <f t="shared" si="6"/>
        <v>29071932.666666668</v>
      </c>
      <c r="K11" s="128">
        <f t="shared" si="7"/>
        <v>29071932.666666668</v>
      </c>
      <c r="L11" s="128">
        <f t="shared" si="8"/>
        <v>29071932.666666668</v>
      </c>
      <c r="M11" s="128">
        <f t="shared" si="9"/>
        <v>29071932.666666668</v>
      </c>
      <c r="N11" s="128">
        <f t="shared" si="10"/>
        <v>29071932.666666668</v>
      </c>
      <c r="O11" s="128">
        <f t="shared" si="11"/>
        <v>29071932.666666668</v>
      </c>
      <c r="P11" s="129">
        <f t="shared" si="12"/>
        <v>348863192</v>
      </c>
    </row>
    <row r="12" spans="1:16" x14ac:dyDescent="0.25">
      <c r="A12" s="24">
        <v>16</v>
      </c>
      <c r="B12" s="130" t="s">
        <v>279</v>
      </c>
      <c r="C12" s="131">
        <f>'6'!C32</f>
        <v>1146162014</v>
      </c>
      <c r="D12" s="128">
        <f t="shared" si="0"/>
        <v>95513501.166666672</v>
      </c>
      <c r="E12" s="128">
        <f t="shared" si="1"/>
        <v>95513501.166666672</v>
      </c>
      <c r="F12" s="128">
        <f t="shared" si="2"/>
        <v>95513501.166666672</v>
      </c>
      <c r="G12" s="128">
        <f t="shared" si="3"/>
        <v>95513501.166666672</v>
      </c>
      <c r="H12" s="128">
        <f t="shared" si="4"/>
        <v>95513501.166666672</v>
      </c>
      <c r="I12" s="128">
        <f t="shared" si="5"/>
        <v>95513501.166666672</v>
      </c>
      <c r="J12" s="128">
        <f t="shared" si="6"/>
        <v>95513501.166666672</v>
      </c>
      <c r="K12" s="128">
        <f t="shared" si="7"/>
        <v>95513501.166666672</v>
      </c>
      <c r="L12" s="128">
        <f t="shared" si="8"/>
        <v>95513501.166666672</v>
      </c>
      <c r="M12" s="128">
        <f t="shared" si="9"/>
        <v>95513501.166666672</v>
      </c>
      <c r="N12" s="128">
        <f t="shared" si="10"/>
        <v>95513501.166666672</v>
      </c>
      <c r="O12" s="128">
        <f t="shared" si="11"/>
        <v>95513501.166666672</v>
      </c>
      <c r="P12" s="129">
        <f t="shared" si="12"/>
        <v>1146162013.9999998</v>
      </c>
    </row>
    <row r="13" spans="1:16" x14ac:dyDescent="0.25">
      <c r="A13" s="24">
        <v>17</v>
      </c>
      <c r="B13" s="130" t="s">
        <v>79</v>
      </c>
      <c r="C13" s="131">
        <f>'6'!C37</f>
        <v>211033902</v>
      </c>
      <c r="D13" s="128">
        <f t="shared" si="0"/>
        <v>17586158.5</v>
      </c>
      <c r="E13" s="128">
        <f t="shared" si="1"/>
        <v>17586158.5</v>
      </c>
      <c r="F13" s="128">
        <f t="shared" si="2"/>
        <v>17586158.5</v>
      </c>
      <c r="G13" s="128">
        <f t="shared" si="3"/>
        <v>17586158.5</v>
      </c>
      <c r="H13" s="128">
        <f t="shared" si="4"/>
        <v>17586158.5</v>
      </c>
      <c r="I13" s="128">
        <f t="shared" si="5"/>
        <v>17586158.5</v>
      </c>
      <c r="J13" s="128">
        <f t="shared" si="6"/>
        <v>17586158.5</v>
      </c>
      <c r="K13" s="128">
        <f t="shared" si="7"/>
        <v>17586158.5</v>
      </c>
      <c r="L13" s="128">
        <f t="shared" si="8"/>
        <v>17586158.5</v>
      </c>
      <c r="M13" s="128">
        <f t="shared" si="9"/>
        <v>17586158.5</v>
      </c>
      <c r="N13" s="128">
        <f t="shared" si="10"/>
        <v>17586158.5</v>
      </c>
      <c r="O13" s="128">
        <f t="shared" si="11"/>
        <v>17586158.5</v>
      </c>
      <c r="P13" s="129">
        <f t="shared" si="12"/>
        <v>211033902</v>
      </c>
    </row>
    <row r="14" spans="1:16" x14ac:dyDescent="0.25">
      <c r="A14" s="24">
        <v>19</v>
      </c>
      <c r="B14" s="126" t="s">
        <v>280</v>
      </c>
      <c r="C14" s="127">
        <f>'6'!C42</f>
        <v>24016495</v>
      </c>
      <c r="D14" s="128"/>
      <c r="E14" s="128">
        <v>2500000</v>
      </c>
      <c r="F14" s="128"/>
      <c r="G14" s="128"/>
      <c r="H14" s="128">
        <v>2500000</v>
      </c>
      <c r="I14" s="128">
        <v>9000000</v>
      </c>
      <c r="J14" s="128">
        <v>7516495</v>
      </c>
      <c r="K14" s="128">
        <v>2500000</v>
      </c>
      <c r="L14" s="128"/>
      <c r="M14" s="128"/>
      <c r="N14" s="128"/>
      <c r="O14" s="128"/>
      <c r="P14" s="129">
        <f t="shared" si="12"/>
        <v>24016495</v>
      </c>
    </row>
    <row r="15" spans="1:16" x14ac:dyDescent="0.25">
      <c r="A15" s="24">
        <v>20</v>
      </c>
      <c r="B15" s="132" t="s">
        <v>89</v>
      </c>
      <c r="C15" s="133">
        <f t="shared" ref="C15:O15" si="13">SUM(C7:C14)</f>
        <v>2750831793</v>
      </c>
      <c r="D15" s="134">
        <f t="shared" si="13"/>
        <v>227234608.16666669</v>
      </c>
      <c r="E15" s="134">
        <f t="shared" si="13"/>
        <v>229734608.16666669</v>
      </c>
      <c r="F15" s="134">
        <f t="shared" si="13"/>
        <v>227234608.16666669</v>
      </c>
      <c r="G15" s="134">
        <f t="shared" si="13"/>
        <v>227234608.16666669</v>
      </c>
      <c r="H15" s="134">
        <f t="shared" si="13"/>
        <v>229734608.16666669</v>
      </c>
      <c r="I15" s="134">
        <f t="shared" si="13"/>
        <v>236234608.16666669</v>
      </c>
      <c r="J15" s="134">
        <f t="shared" si="13"/>
        <v>234751103.16666669</v>
      </c>
      <c r="K15" s="134">
        <f t="shared" si="13"/>
        <v>229734608.16666669</v>
      </c>
      <c r="L15" s="134">
        <f t="shared" si="13"/>
        <v>227234608.16666669</v>
      </c>
      <c r="M15" s="134">
        <f t="shared" si="13"/>
        <v>227234608.16666669</v>
      </c>
      <c r="N15" s="134">
        <f t="shared" si="13"/>
        <v>227234608.16666669</v>
      </c>
      <c r="O15" s="134">
        <f t="shared" si="13"/>
        <v>227234608.16666669</v>
      </c>
      <c r="P15" s="129">
        <f t="shared" si="12"/>
        <v>2750831793</v>
      </c>
    </row>
    <row r="16" spans="1:16" x14ac:dyDescent="0.25">
      <c r="A16" s="25">
        <v>27</v>
      </c>
      <c r="B16" s="135" t="s">
        <v>90</v>
      </c>
      <c r="C16" s="136">
        <f>C17+C18</f>
        <v>575974322</v>
      </c>
      <c r="D16" s="137">
        <f t="shared" ref="D16:O16" si="14">D17+D18</f>
        <v>59457673.833333336</v>
      </c>
      <c r="E16" s="137">
        <f t="shared" si="14"/>
        <v>47458664.833333336</v>
      </c>
      <c r="F16" s="137">
        <f t="shared" si="14"/>
        <v>47458664.833333336</v>
      </c>
      <c r="G16" s="137">
        <f t="shared" si="14"/>
        <v>47458664.833333336</v>
      </c>
      <c r="H16" s="137">
        <f t="shared" si="14"/>
        <v>47458663.833333336</v>
      </c>
      <c r="I16" s="137">
        <f t="shared" si="14"/>
        <v>47458664.833333336</v>
      </c>
      <c r="J16" s="137">
        <f t="shared" si="14"/>
        <v>48943530.833333336</v>
      </c>
      <c r="K16" s="137">
        <f t="shared" si="14"/>
        <v>46055958.833333336</v>
      </c>
      <c r="L16" s="137">
        <f t="shared" si="14"/>
        <v>46055958.833333336</v>
      </c>
      <c r="M16" s="137">
        <f t="shared" si="14"/>
        <v>46055958.833333336</v>
      </c>
      <c r="N16" s="137">
        <f t="shared" si="14"/>
        <v>46055958.833333336</v>
      </c>
      <c r="O16" s="137">
        <f t="shared" si="14"/>
        <v>46055958.833333336</v>
      </c>
      <c r="P16" s="138">
        <f t="shared" si="12"/>
        <v>575974321.99999988</v>
      </c>
    </row>
    <row r="17" spans="1:16" s="143" customFormat="1" x14ac:dyDescent="0.25">
      <c r="A17" s="139"/>
      <c r="B17" s="140" t="s">
        <v>281</v>
      </c>
      <c r="C17" s="141">
        <f>'6'!C44</f>
        <v>23302816</v>
      </c>
      <c r="D17" s="142">
        <f>'[1]2'!D44</f>
        <v>13401715</v>
      </c>
      <c r="E17" s="142">
        <f>E31</f>
        <v>1402706</v>
      </c>
      <c r="F17" s="142">
        <f t="shared" ref="F17:M17" si="15">F31</f>
        <v>1402706</v>
      </c>
      <c r="G17" s="142">
        <f t="shared" si="15"/>
        <v>1402706</v>
      </c>
      <c r="H17" s="142">
        <f t="shared" si="15"/>
        <v>1402705</v>
      </c>
      <c r="I17" s="142">
        <v>1402706</v>
      </c>
      <c r="J17" s="142">
        <v>2887572</v>
      </c>
      <c r="K17" s="142">
        <f t="shared" si="15"/>
        <v>0</v>
      </c>
      <c r="L17" s="142">
        <f t="shared" si="15"/>
        <v>0</v>
      </c>
      <c r="M17" s="142">
        <f t="shared" si="15"/>
        <v>0</v>
      </c>
      <c r="N17" s="142"/>
      <c r="O17" s="142"/>
      <c r="P17" s="138">
        <f t="shared" si="12"/>
        <v>23302816</v>
      </c>
    </row>
    <row r="18" spans="1:16" x14ac:dyDescent="0.25">
      <c r="A18" s="25">
        <v>29</v>
      </c>
      <c r="B18" s="144" t="s">
        <v>282</v>
      </c>
      <c r="C18" s="145">
        <f>'6'!C45</f>
        <v>552671506</v>
      </c>
      <c r="D18" s="128">
        <f>C18/12</f>
        <v>46055958.833333336</v>
      </c>
      <c r="E18" s="128">
        <f>C18/12</f>
        <v>46055958.833333336</v>
      </c>
      <c r="F18" s="128">
        <f>C18/12</f>
        <v>46055958.833333336</v>
      </c>
      <c r="G18" s="128">
        <f>C18/12</f>
        <v>46055958.833333336</v>
      </c>
      <c r="H18" s="128">
        <f>C18/12</f>
        <v>46055958.833333336</v>
      </c>
      <c r="I18" s="128">
        <f>C18/12</f>
        <v>46055958.833333336</v>
      </c>
      <c r="J18" s="128">
        <f>C18/12</f>
        <v>46055958.833333336</v>
      </c>
      <c r="K18" s="128">
        <f>C18/12</f>
        <v>46055958.833333336</v>
      </c>
      <c r="L18" s="128">
        <f>C18/12</f>
        <v>46055958.833333336</v>
      </c>
      <c r="M18" s="128">
        <f>C18/12</f>
        <v>46055958.833333336</v>
      </c>
      <c r="N18" s="128">
        <f>C18/12</f>
        <v>46055958.833333336</v>
      </c>
      <c r="O18" s="128">
        <f>C18/12</f>
        <v>46055958.833333336</v>
      </c>
      <c r="P18" s="138">
        <f t="shared" si="12"/>
        <v>552671505.99999988</v>
      </c>
    </row>
    <row r="19" spans="1:16" ht="21.75" customHeight="1" x14ac:dyDescent="0.25">
      <c r="A19" s="25">
        <v>30</v>
      </c>
      <c r="B19" s="146" t="s">
        <v>283</v>
      </c>
      <c r="C19" s="147">
        <f>C15+C16</f>
        <v>3326806115</v>
      </c>
      <c r="D19" s="148">
        <f t="shared" ref="D19:O19" si="16">D15+D16</f>
        <v>286692282</v>
      </c>
      <c r="E19" s="148">
        <f t="shared" si="16"/>
        <v>277193273</v>
      </c>
      <c r="F19" s="148">
        <f t="shared" si="16"/>
        <v>274693273</v>
      </c>
      <c r="G19" s="148">
        <f t="shared" si="16"/>
        <v>274693273</v>
      </c>
      <c r="H19" s="148">
        <f t="shared" si="16"/>
        <v>277193272</v>
      </c>
      <c r="I19" s="148">
        <f t="shared" si="16"/>
        <v>283693273</v>
      </c>
      <c r="J19" s="148">
        <f t="shared" si="16"/>
        <v>283694634</v>
      </c>
      <c r="K19" s="148">
        <f t="shared" si="16"/>
        <v>275790567</v>
      </c>
      <c r="L19" s="148">
        <f t="shared" si="16"/>
        <v>273290567</v>
      </c>
      <c r="M19" s="148">
        <f t="shared" si="16"/>
        <v>273290567</v>
      </c>
      <c r="N19" s="148">
        <f t="shared" si="16"/>
        <v>273290567</v>
      </c>
      <c r="O19" s="148">
        <f t="shared" si="16"/>
        <v>273290567</v>
      </c>
      <c r="P19" s="138">
        <f t="shared" si="12"/>
        <v>3326806115</v>
      </c>
    </row>
    <row r="20" spans="1:16" x14ac:dyDescent="0.25">
      <c r="A20" s="25">
        <v>33</v>
      </c>
      <c r="B20" s="144" t="s">
        <v>284</v>
      </c>
      <c r="C20" s="127">
        <f>'2'!C20</f>
        <v>708448001</v>
      </c>
      <c r="D20" s="128">
        <f t="shared" ref="D20:D26" si="17">C20/12</f>
        <v>59037333.416666664</v>
      </c>
      <c r="E20" s="128">
        <f t="shared" ref="E20:E26" si="18">C20/12</f>
        <v>59037333.416666664</v>
      </c>
      <c r="F20" s="128">
        <f t="shared" ref="F20:F26" si="19">C20/12</f>
        <v>59037333.416666664</v>
      </c>
      <c r="G20" s="128">
        <f t="shared" ref="G20:G26" si="20">C20/12</f>
        <v>59037333.416666664</v>
      </c>
      <c r="H20" s="128">
        <f t="shared" ref="H20:H26" si="21">C20/12</f>
        <v>59037333.416666664</v>
      </c>
      <c r="I20" s="128">
        <f t="shared" ref="I20:I26" si="22">C20/12</f>
        <v>59037333.416666664</v>
      </c>
      <c r="J20" s="128">
        <f t="shared" ref="J20:J26" si="23">C20/12</f>
        <v>59037333.416666664</v>
      </c>
      <c r="K20" s="128">
        <f t="shared" ref="K20:K26" si="24">C20/12</f>
        <v>59037333.416666664</v>
      </c>
      <c r="L20" s="128">
        <f t="shared" ref="L20:L26" si="25">C20/12</f>
        <v>59037333.416666664</v>
      </c>
      <c r="M20" s="128">
        <f t="shared" ref="M20:M26" si="26">C20/12</f>
        <v>59037333.416666664</v>
      </c>
      <c r="N20" s="128">
        <f t="shared" ref="N20:N26" si="27">C20/12</f>
        <v>59037333.416666664</v>
      </c>
      <c r="O20" s="128">
        <f t="shared" ref="O20:O26" si="28">C20/12</f>
        <v>59037333.416666664</v>
      </c>
      <c r="P20" s="138">
        <f t="shared" si="12"/>
        <v>708448001</v>
      </c>
    </row>
    <row r="21" spans="1:16" x14ac:dyDescent="0.25">
      <c r="A21" s="25">
        <v>34</v>
      </c>
      <c r="B21" s="144" t="s">
        <v>285</v>
      </c>
      <c r="C21" s="127">
        <f>'2'!C28</f>
        <v>488080415</v>
      </c>
      <c r="D21" s="128">
        <f t="shared" si="17"/>
        <v>40673367.916666664</v>
      </c>
      <c r="E21" s="128">
        <f t="shared" si="18"/>
        <v>40673367.916666664</v>
      </c>
      <c r="F21" s="128">
        <f t="shared" si="19"/>
        <v>40673367.916666664</v>
      </c>
      <c r="G21" s="128">
        <f t="shared" si="20"/>
        <v>40673367.916666664</v>
      </c>
      <c r="H21" s="128">
        <f t="shared" si="21"/>
        <v>40673367.916666664</v>
      </c>
      <c r="I21" s="128">
        <f t="shared" si="22"/>
        <v>40673367.916666664</v>
      </c>
      <c r="J21" s="128">
        <f t="shared" si="23"/>
        <v>40673367.916666664</v>
      </c>
      <c r="K21" s="128">
        <f t="shared" si="24"/>
        <v>40673367.916666664</v>
      </c>
      <c r="L21" s="128">
        <f t="shared" si="25"/>
        <v>40673367.916666664</v>
      </c>
      <c r="M21" s="128">
        <f t="shared" si="26"/>
        <v>40673367.916666664</v>
      </c>
      <c r="N21" s="128">
        <f t="shared" si="27"/>
        <v>40673367.916666664</v>
      </c>
      <c r="O21" s="128">
        <f t="shared" si="28"/>
        <v>40673367.916666664</v>
      </c>
      <c r="P21" s="138">
        <f t="shared" si="12"/>
        <v>488080415.00000006</v>
      </c>
    </row>
    <row r="22" spans="1:16" x14ac:dyDescent="0.25">
      <c r="A22" s="25">
        <v>35</v>
      </c>
      <c r="B22" s="149" t="s">
        <v>211</v>
      </c>
      <c r="C22" s="131">
        <f>'2'!C39</f>
        <v>345543000</v>
      </c>
      <c r="D22" s="128">
        <f t="shared" si="17"/>
        <v>28795250</v>
      </c>
      <c r="E22" s="128">
        <f t="shared" si="18"/>
        <v>28795250</v>
      </c>
      <c r="F22" s="128">
        <f t="shared" si="19"/>
        <v>28795250</v>
      </c>
      <c r="G22" s="128">
        <f t="shared" si="20"/>
        <v>28795250</v>
      </c>
      <c r="H22" s="128">
        <f t="shared" si="21"/>
        <v>28795250</v>
      </c>
      <c r="I22" s="128">
        <f t="shared" si="22"/>
        <v>28795250</v>
      </c>
      <c r="J22" s="128">
        <f t="shared" si="23"/>
        <v>28795250</v>
      </c>
      <c r="K22" s="128">
        <f t="shared" si="24"/>
        <v>28795250</v>
      </c>
      <c r="L22" s="128">
        <f t="shared" si="25"/>
        <v>28795250</v>
      </c>
      <c r="M22" s="128">
        <f t="shared" si="26"/>
        <v>28795250</v>
      </c>
      <c r="N22" s="128">
        <f t="shared" si="27"/>
        <v>28795250</v>
      </c>
      <c r="O22" s="128">
        <f t="shared" si="28"/>
        <v>28795250</v>
      </c>
      <c r="P22" s="138">
        <f t="shared" si="12"/>
        <v>345543000</v>
      </c>
    </row>
    <row r="23" spans="1:16" x14ac:dyDescent="0.25">
      <c r="A23" s="25">
        <v>36</v>
      </c>
      <c r="B23" s="150" t="s">
        <v>87</v>
      </c>
      <c r="C23" s="151">
        <f>'2'!C61</f>
        <v>39623737</v>
      </c>
      <c r="D23" s="128">
        <f t="shared" si="17"/>
        <v>3301978.0833333335</v>
      </c>
      <c r="E23" s="128">
        <f t="shared" si="18"/>
        <v>3301978.0833333335</v>
      </c>
      <c r="F23" s="128">
        <f t="shared" si="19"/>
        <v>3301978.0833333335</v>
      </c>
      <c r="G23" s="128">
        <f t="shared" si="20"/>
        <v>3301978.0833333335</v>
      </c>
      <c r="H23" s="128">
        <f t="shared" si="21"/>
        <v>3301978.0833333335</v>
      </c>
      <c r="I23" s="128">
        <f t="shared" si="22"/>
        <v>3301978.0833333335</v>
      </c>
      <c r="J23" s="128">
        <f t="shared" si="23"/>
        <v>3301978.0833333335</v>
      </c>
      <c r="K23" s="128">
        <f t="shared" si="24"/>
        <v>3301978.0833333335</v>
      </c>
      <c r="L23" s="128">
        <f t="shared" si="25"/>
        <v>3301978.0833333335</v>
      </c>
      <c r="M23" s="128">
        <f t="shared" si="26"/>
        <v>3301978.0833333335</v>
      </c>
      <c r="N23" s="128">
        <f t="shared" si="27"/>
        <v>3301978.0833333335</v>
      </c>
      <c r="O23" s="128">
        <f t="shared" si="28"/>
        <v>3301978.0833333335</v>
      </c>
      <c r="P23" s="138">
        <f t="shared" si="12"/>
        <v>39623737</v>
      </c>
    </row>
    <row r="24" spans="1:16" x14ac:dyDescent="0.25">
      <c r="A24" s="25">
        <v>37</v>
      </c>
      <c r="B24" s="150" t="s">
        <v>232</v>
      </c>
      <c r="C24" s="151">
        <f>'2'!C64</f>
        <v>20900614</v>
      </c>
      <c r="D24" s="128">
        <f t="shared" si="17"/>
        <v>1741717.8333333333</v>
      </c>
      <c r="E24" s="128">
        <f t="shared" si="18"/>
        <v>1741717.8333333333</v>
      </c>
      <c r="F24" s="128">
        <f t="shared" si="19"/>
        <v>1741717.8333333333</v>
      </c>
      <c r="G24" s="128">
        <f t="shared" si="20"/>
        <v>1741717.8333333333</v>
      </c>
      <c r="H24" s="128">
        <f t="shared" si="21"/>
        <v>1741717.8333333333</v>
      </c>
      <c r="I24" s="128">
        <f t="shared" si="22"/>
        <v>1741717.8333333333</v>
      </c>
      <c r="J24" s="128">
        <f t="shared" si="23"/>
        <v>1741717.8333333333</v>
      </c>
      <c r="K24" s="128">
        <f t="shared" si="24"/>
        <v>1741717.8333333333</v>
      </c>
      <c r="L24" s="128">
        <f t="shared" si="25"/>
        <v>1741717.8333333333</v>
      </c>
      <c r="M24" s="128">
        <f t="shared" si="26"/>
        <v>1741717.8333333333</v>
      </c>
      <c r="N24" s="128">
        <f t="shared" si="27"/>
        <v>1741717.8333333333</v>
      </c>
      <c r="O24" s="128">
        <f t="shared" si="28"/>
        <v>1741717.8333333333</v>
      </c>
      <c r="P24" s="138">
        <f t="shared" si="12"/>
        <v>20900614</v>
      </c>
    </row>
    <row r="25" spans="1:16" x14ac:dyDescent="0.25">
      <c r="A25" s="25"/>
      <c r="B25" s="150" t="s">
        <v>286</v>
      </c>
      <c r="C25" s="151">
        <f>'2'!C66</f>
        <v>435000</v>
      </c>
      <c r="D25" s="128"/>
      <c r="E25" s="128"/>
      <c r="F25" s="128"/>
      <c r="G25" s="128"/>
      <c r="H25" s="128"/>
      <c r="I25" s="128"/>
      <c r="J25" s="128"/>
      <c r="K25" s="128"/>
      <c r="L25" s="128">
        <v>435000</v>
      </c>
      <c r="M25" s="128"/>
      <c r="N25" s="128"/>
      <c r="O25" s="128"/>
      <c r="P25" s="138">
        <f t="shared" si="12"/>
        <v>435000</v>
      </c>
    </row>
    <row r="26" spans="1:16" x14ac:dyDescent="0.25">
      <c r="A26" s="25">
        <v>38</v>
      </c>
      <c r="B26" s="150" t="s">
        <v>287</v>
      </c>
      <c r="C26" s="151">
        <f>'2'!C70</f>
        <v>728000</v>
      </c>
      <c r="D26" s="128">
        <f t="shared" si="17"/>
        <v>60666.666666666664</v>
      </c>
      <c r="E26" s="128">
        <f t="shared" si="18"/>
        <v>60666.666666666664</v>
      </c>
      <c r="F26" s="128">
        <f t="shared" si="19"/>
        <v>60666.666666666664</v>
      </c>
      <c r="G26" s="128">
        <f t="shared" si="20"/>
        <v>60666.666666666664</v>
      </c>
      <c r="H26" s="128">
        <f t="shared" si="21"/>
        <v>60666.666666666664</v>
      </c>
      <c r="I26" s="128">
        <f t="shared" si="22"/>
        <v>60666.666666666664</v>
      </c>
      <c r="J26" s="128">
        <f t="shared" si="23"/>
        <v>60666.666666666664</v>
      </c>
      <c r="K26" s="128">
        <f t="shared" si="24"/>
        <v>60666.666666666664</v>
      </c>
      <c r="L26" s="128">
        <f t="shared" si="25"/>
        <v>60666.666666666664</v>
      </c>
      <c r="M26" s="128">
        <f t="shared" si="26"/>
        <v>60666.666666666664</v>
      </c>
      <c r="N26" s="128">
        <f t="shared" si="27"/>
        <v>60666.666666666664</v>
      </c>
      <c r="O26" s="128">
        <f t="shared" si="28"/>
        <v>60666.666666666664</v>
      </c>
      <c r="P26" s="138">
        <f t="shared" si="12"/>
        <v>727999.99999999988</v>
      </c>
    </row>
    <row r="27" spans="1:16" s="71" customFormat="1" x14ac:dyDescent="0.25">
      <c r="A27" s="152">
        <v>39</v>
      </c>
      <c r="B27" s="153" t="s">
        <v>288</v>
      </c>
      <c r="C27" s="154">
        <f t="shared" ref="C27:O27" si="29">SUM(C20:C26)</f>
        <v>1603758767</v>
      </c>
      <c r="D27" s="155">
        <f t="shared" si="29"/>
        <v>133610313.91666666</v>
      </c>
      <c r="E27" s="155">
        <f t="shared" si="29"/>
        <v>133610313.91666666</v>
      </c>
      <c r="F27" s="155">
        <f t="shared" si="29"/>
        <v>133610313.91666666</v>
      </c>
      <c r="G27" s="155">
        <f t="shared" si="29"/>
        <v>133610313.91666666</v>
      </c>
      <c r="H27" s="155">
        <f t="shared" si="29"/>
        <v>133610313.91666666</v>
      </c>
      <c r="I27" s="155">
        <f t="shared" si="29"/>
        <v>133610313.91666666</v>
      </c>
      <c r="J27" s="155">
        <f t="shared" si="29"/>
        <v>133610313.91666666</v>
      </c>
      <c r="K27" s="155">
        <f t="shared" si="29"/>
        <v>133610313.91666666</v>
      </c>
      <c r="L27" s="155">
        <f t="shared" si="29"/>
        <v>134045313.91666666</v>
      </c>
      <c r="M27" s="155">
        <f t="shared" si="29"/>
        <v>133610313.91666666</v>
      </c>
      <c r="N27" s="155">
        <f t="shared" si="29"/>
        <v>133610313.91666666</v>
      </c>
      <c r="O27" s="155">
        <f t="shared" si="29"/>
        <v>133610313.91666666</v>
      </c>
      <c r="P27" s="156">
        <f t="shared" si="12"/>
        <v>1603758767</v>
      </c>
    </row>
    <row r="28" spans="1:16" ht="16.5" customHeight="1" x14ac:dyDescent="0.25">
      <c r="A28" s="25">
        <v>55</v>
      </c>
      <c r="B28" s="135" t="s">
        <v>289</v>
      </c>
      <c r="C28" s="136">
        <f t="shared" ref="C28:O28" si="30">SUM(C29:C32)</f>
        <v>1723047348</v>
      </c>
      <c r="D28" s="137">
        <f t="shared" si="30"/>
        <v>1146530699.8333333</v>
      </c>
      <c r="E28" s="137">
        <f t="shared" si="30"/>
        <v>47458664.833333336</v>
      </c>
      <c r="F28" s="137">
        <f t="shared" si="30"/>
        <v>47458664.833333336</v>
      </c>
      <c r="G28" s="137">
        <f t="shared" si="30"/>
        <v>47458664.833333336</v>
      </c>
      <c r="H28" s="137">
        <f t="shared" si="30"/>
        <v>47458663.833333336</v>
      </c>
      <c r="I28" s="137">
        <f t="shared" si="30"/>
        <v>47458664.833333336</v>
      </c>
      <c r="J28" s="137">
        <f t="shared" si="30"/>
        <v>48943530.833333336</v>
      </c>
      <c r="K28" s="137">
        <f t="shared" si="30"/>
        <v>46055958.833333336</v>
      </c>
      <c r="L28" s="137">
        <f t="shared" si="30"/>
        <v>46055958.833333336</v>
      </c>
      <c r="M28" s="137">
        <f t="shared" si="30"/>
        <v>46055958.833333336</v>
      </c>
      <c r="N28" s="137">
        <f t="shared" si="30"/>
        <v>106055958.83333334</v>
      </c>
      <c r="O28" s="137">
        <f t="shared" si="30"/>
        <v>46055958.833333336</v>
      </c>
      <c r="P28" s="138">
        <f t="shared" si="12"/>
        <v>1723047347.999999</v>
      </c>
    </row>
    <row r="29" spans="1:16" s="158" customFormat="1" ht="16.5" customHeight="1" x14ac:dyDescent="0.25">
      <c r="A29" s="157"/>
      <c r="B29" s="150" t="s">
        <v>290</v>
      </c>
      <c r="C29" s="141">
        <f>'2'!C73</f>
        <v>1100474741</v>
      </c>
      <c r="D29" s="164">
        <f>C29</f>
        <v>1100474741</v>
      </c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38">
        <f t="shared" si="12"/>
        <v>1100474741</v>
      </c>
    </row>
    <row r="30" spans="1:16" s="158" customFormat="1" ht="16.5" customHeight="1" x14ac:dyDescent="0.25">
      <c r="A30" s="157"/>
      <c r="B30" s="34" t="s">
        <v>139</v>
      </c>
      <c r="C30" s="389">
        <f>'2'!C72</f>
        <v>60000000</v>
      </c>
      <c r="D30" s="390"/>
      <c r="E30" s="391"/>
      <c r="F30" s="391"/>
      <c r="G30" s="391"/>
      <c r="H30" s="391"/>
      <c r="I30" s="391"/>
      <c r="J30" s="391"/>
      <c r="K30" s="391"/>
      <c r="L30" s="391"/>
      <c r="M30" s="391"/>
      <c r="N30" s="391">
        <v>60000000</v>
      </c>
      <c r="O30" s="391"/>
      <c r="P30" s="138">
        <f t="shared" si="12"/>
        <v>60000000</v>
      </c>
    </row>
    <row r="31" spans="1:16" s="158" customFormat="1" ht="16.5" customHeight="1" x14ac:dyDescent="0.25">
      <c r="A31" s="157"/>
      <c r="B31" s="150" t="s">
        <v>298</v>
      </c>
      <c r="C31" s="141">
        <f>'2'!C74</f>
        <v>9901101</v>
      </c>
      <c r="D31" s="164"/>
      <c r="E31" s="128">
        <v>1402706</v>
      </c>
      <c r="F31" s="128">
        <v>1402706</v>
      </c>
      <c r="G31" s="128">
        <v>1402706</v>
      </c>
      <c r="H31" s="128">
        <v>1402705</v>
      </c>
      <c r="I31" s="128">
        <v>1402706</v>
      </c>
      <c r="J31" s="128">
        <v>2887572</v>
      </c>
      <c r="K31" s="128"/>
      <c r="L31" s="128"/>
      <c r="M31" s="128"/>
      <c r="N31" s="128"/>
      <c r="O31" s="128"/>
      <c r="P31" s="138">
        <f t="shared" si="12"/>
        <v>9901101</v>
      </c>
    </row>
    <row r="32" spans="1:16" x14ac:dyDescent="0.25">
      <c r="A32" s="25">
        <v>56</v>
      </c>
      <c r="B32" s="144" t="s">
        <v>282</v>
      </c>
      <c r="C32" s="159">
        <f>'6'!C45</f>
        <v>552671506</v>
      </c>
      <c r="D32" s="128">
        <f>C32/12</f>
        <v>46055958.833333336</v>
      </c>
      <c r="E32" s="128">
        <f>C32/12</f>
        <v>46055958.833333336</v>
      </c>
      <c r="F32" s="128">
        <f>C32/12</f>
        <v>46055958.833333336</v>
      </c>
      <c r="G32" s="128">
        <f>C32/12</f>
        <v>46055958.833333336</v>
      </c>
      <c r="H32" s="128">
        <f>C32/12</f>
        <v>46055958.833333336</v>
      </c>
      <c r="I32" s="128">
        <f>C32/12</f>
        <v>46055958.833333336</v>
      </c>
      <c r="J32" s="128">
        <f>C32/12</f>
        <v>46055958.833333336</v>
      </c>
      <c r="K32" s="128">
        <f>C32/12</f>
        <v>46055958.833333336</v>
      </c>
      <c r="L32" s="128">
        <f>C32/12</f>
        <v>46055958.833333336</v>
      </c>
      <c r="M32" s="128">
        <f>C32/12</f>
        <v>46055958.833333336</v>
      </c>
      <c r="N32" s="128">
        <f>C32/12</f>
        <v>46055958.833333336</v>
      </c>
      <c r="O32" s="128">
        <f>C32/12</f>
        <v>46055958.833333336</v>
      </c>
      <c r="P32" s="138">
        <f>SUM(D32:O32)</f>
        <v>552671505.99999988</v>
      </c>
    </row>
    <row r="33" spans="1:16" ht="18" customHeight="1" x14ac:dyDescent="0.25">
      <c r="A33" s="25">
        <v>58</v>
      </c>
      <c r="B33" s="160" t="s">
        <v>291</v>
      </c>
      <c r="C33" s="161">
        <f t="shared" ref="C33:O33" si="31">C27+C28</f>
        <v>3326806115</v>
      </c>
      <c r="D33" s="162">
        <f t="shared" si="31"/>
        <v>1280141013.75</v>
      </c>
      <c r="E33" s="162">
        <f t="shared" si="31"/>
        <v>181068978.75</v>
      </c>
      <c r="F33" s="162">
        <f t="shared" si="31"/>
        <v>181068978.75</v>
      </c>
      <c r="G33" s="162">
        <f t="shared" si="31"/>
        <v>181068978.75</v>
      </c>
      <c r="H33" s="162">
        <f t="shared" si="31"/>
        <v>181068977.75</v>
      </c>
      <c r="I33" s="162">
        <f t="shared" si="31"/>
        <v>181068978.75</v>
      </c>
      <c r="J33" s="162">
        <f t="shared" si="31"/>
        <v>182553844.75</v>
      </c>
      <c r="K33" s="162">
        <f t="shared" si="31"/>
        <v>179666272.75</v>
      </c>
      <c r="L33" s="162">
        <f t="shared" si="31"/>
        <v>180101272.75</v>
      </c>
      <c r="M33" s="162">
        <f t="shared" si="31"/>
        <v>179666272.75</v>
      </c>
      <c r="N33" s="162">
        <f t="shared" si="31"/>
        <v>239666272.75</v>
      </c>
      <c r="O33" s="162">
        <f t="shared" si="31"/>
        <v>179666272.75</v>
      </c>
      <c r="P33" s="138">
        <f>SUM(D33:O33)</f>
        <v>3326806115</v>
      </c>
    </row>
    <row r="34" spans="1:16" x14ac:dyDescent="0.25">
      <c r="B34" s="119"/>
      <c r="C34" s="119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</row>
    <row r="35" spans="1:16" x14ac:dyDescent="0.25">
      <c r="B35" s="119"/>
      <c r="C35" s="166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</row>
  </sheetData>
  <pageMargins left="0.78740157480314965" right="0.78740157480314965" top="0.78740157480314965" bottom="0.78740157480314965" header="0.51181102362204722" footer="0.51181102362204722"/>
  <pageSetup paperSize="9" scale="5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AB17-AFF8-4FA4-A327-B446EAEFF763}">
  <dimension ref="A1:J15"/>
  <sheetViews>
    <sheetView tabSelected="1" workbookViewId="0">
      <selection activeCell="F1" sqref="F1"/>
    </sheetView>
  </sheetViews>
  <sheetFormatPr defaultColWidth="9.109375" defaultRowHeight="13.2" x14ac:dyDescent="0.25"/>
  <cols>
    <col min="1" max="1" width="9.109375" style="70"/>
    <col min="2" max="2" width="45.33203125" style="70" customWidth="1"/>
    <col min="3" max="3" width="16.5546875" style="70" customWidth="1"/>
    <col min="4" max="4" width="13.6640625" style="70" customWidth="1"/>
    <col min="5" max="5" width="16.33203125" style="70" customWidth="1"/>
    <col min="6" max="6" width="15.88671875" style="70" customWidth="1"/>
    <col min="7" max="7" width="14" style="70" customWidth="1"/>
    <col min="8" max="8" width="13.6640625" style="70" bestFit="1" customWidth="1"/>
    <col min="9" max="9" width="14.6640625" style="70" bestFit="1" customWidth="1"/>
    <col min="10" max="10" width="17.44140625" style="70" customWidth="1"/>
    <col min="11" max="16384" width="9.109375" style="70"/>
  </cols>
  <sheetData>
    <row r="1" spans="1:10" x14ac:dyDescent="0.25">
      <c r="B1" s="71" t="s">
        <v>172</v>
      </c>
      <c r="F1" s="167" t="s">
        <v>474</v>
      </c>
    </row>
    <row r="2" spans="1:10" x14ac:dyDescent="0.25">
      <c r="A2" s="71"/>
      <c r="B2" s="71" t="s">
        <v>260</v>
      </c>
      <c r="D2" s="71"/>
      <c r="F2" s="167" t="s">
        <v>458</v>
      </c>
    </row>
    <row r="3" spans="1:10" x14ac:dyDescent="0.25">
      <c r="A3" s="71"/>
      <c r="B3" s="71"/>
      <c r="D3" s="71"/>
      <c r="F3" s="22" t="s">
        <v>86</v>
      </c>
    </row>
    <row r="4" spans="1:10" ht="36" customHeight="1" x14ac:dyDescent="0.25">
      <c r="A4" s="486" t="s">
        <v>400</v>
      </c>
      <c r="B4" s="486"/>
      <c r="C4" s="486"/>
      <c r="D4" s="486"/>
    </row>
    <row r="6" spans="1:10" x14ac:dyDescent="0.25">
      <c r="A6" s="70" t="s">
        <v>173</v>
      </c>
      <c r="B6" s="70" t="s">
        <v>300</v>
      </c>
      <c r="C6" s="70" t="s">
        <v>77</v>
      </c>
      <c r="D6" s="70" t="s">
        <v>160</v>
      </c>
      <c r="E6" s="396" t="s">
        <v>174</v>
      </c>
      <c r="F6" s="70" t="s">
        <v>401</v>
      </c>
    </row>
    <row r="7" spans="1:10" ht="24" x14ac:dyDescent="0.25">
      <c r="A7" s="397" t="s">
        <v>402</v>
      </c>
      <c r="B7" s="398" t="s">
        <v>403</v>
      </c>
      <c r="C7" s="399" t="s">
        <v>404</v>
      </c>
      <c r="D7" s="400" t="s">
        <v>405</v>
      </c>
      <c r="E7" s="401" t="s">
        <v>406</v>
      </c>
      <c r="F7" s="402" t="s">
        <v>407</v>
      </c>
      <c r="G7" s="403" t="s">
        <v>408</v>
      </c>
      <c r="H7" s="404" t="s">
        <v>409</v>
      </c>
      <c r="I7" s="404" t="s">
        <v>410</v>
      </c>
      <c r="J7" s="404" t="s">
        <v>411</v>
      </c>
    </row>
    <row r="8" spans="1:10" x14ac:dyDescent="0.25">
      <c r="A8" s="405">
        <v>1</v>
      </c>
      <c r="B8" s="406" t="s">
        <v>412</v>
      </c>
      <c r="C8" s="407">
        <v>259822948</v>
      </c>
      <c r="D8" s="407">
        <v>0</v>
      </c>
      <c r="E8" s="408">
        <f>C8+D8</f>
        <v>259822948</v>
      </c>
      <c r="F8" s="408">
        <f t="shared" ref="F8:F15" si="0">SUM(G8:J8)</f>
        <v>259822948</v>
      </c>
      <c r="G8" s="409">
        <v>2450209</v>
      </c>
      <c r="H8" s="409">
        <v>477791</v>
      </c>
      <c r="I8" s="409">
        <v>8590000</v>
      </c>
      <c r="J8" s="409">
        <v>248304948</v>
      </c>
    </row>
    <row r="9" spans="1:10" x14ac:dyDescent="0.25">
      <c r="A9" s="405">
        <v>2</v>
      </c>
      <c r="B9" s="410" t="s">
        <v>413</v>
      </c>
      <c r="C9" s="407">
        <v>993974770</v>
      </c>
      <c r="D9" s="407"/>
      <c r="E9" s="408">
        <f t="shared" ref="E9:E11" si="1">C9+D9</f>
        <v>993974770</v>
      </c>
      <c r="F9" s="408">
        <f t="shared" si="0"/>
        <v>993974770</v>
      </c>
      <c r="G9" s="409"/>
      <c r="H9" s="409"/>
      <c r="I9" s="409">
        <v>214984215</v>
      </c>
      <c r="J9" s="409">
        <v>778990555</v>
      </c>
    </row>
    <row r="10" spans="1:10" x14ac:dyDescent="0.25">
      <c r="A10" s="405">
        <v>3</v>
      </c>
      <c r="B10" s="410" t="s">
        <v>414</v>
      </c>
      <c r="C10" s="407">
        <v>7000000</v>
      </c>
      <c r="D10" s="407">
        <v>3066750</v>
      </c>
      <c r="E10" s="408">
        <f t="shared" si="1"/>
        <v>10066750</v>
      </c>
      <c r="F10" s="408">
        <f t="shared" si="0"/>
        <v>10066570</v>
      </c>
      <c r="G10" s="409">
        <v>1246500</v>
      </c>
      <c r="H10" s="409">
        <v>243068</v>
      </c>
      <c r="I10" s="409">
        <v>3485721</v>
      </c>
      <c r="J10" s="409">
        <v>5091281</v>
      </c>
    </row>
    <row r="11" spans="1:10" x14ac:dyDescent="0.25">
      <c r="A11" s="405"/>
      <c r="B11" s="411" t="s">
        <v>415</v>
      </c>
      <c r="C11" s="407">
        <v>30157211</v>
      </c>
      <c r="D11" s="407">
        <f>F11-C11</f>
        <v>15828586</v>
      </c>
      <c r="E11" s="408">
        <f t="shared" si="1"/>
        <v>45985797</v>
      </c>
      <c r="F11" s="408">
        <f t="shared" si="0"/>
        <v>45985797</v>
      </c>
      <c r="G11" s="409"/>
      <c r="H11" s="409"/>
      <c r="I11" s="409"/>
      <c r="J11" s="412">
        <v>45985797</v>
      </c>
    </row>
    <row r="12" spans="1:10" x14ac:dyDescent="0.25">
      <c r="A12" s="405">
        <v>4</v>
      </c>
      <c r="B12" s="413" t="s">
        <v>167</v>
      </c>
      <c r="C12" s="407">
        <v>14249204</v>
      </c>
      <c r="D12" s="407">
        <f>F12-C12</f>
        <v>4676284</v>
      </c>
      <c r="E12" s="408">
        <f t="shared" ref="E12:E13" si="2">C12+D12</f>
        <v>18925488</v>
      </c>
      <c r="F12" s="408">
        <f t="shared" ref="F12:F14" si="3">SUM(G12:J12)</f>
        <v>18925488</v>
      </c>
      <c r="G12" s="409"/>
      <c r="H12" s="409"/>
      <c r="I12" s="409"/>
      <c r="J12" s="412">
        <v>18925488</v>
      </c>
    </row>
    <row r="13" spans="1:10" ht="26.4" x14ac:dyDescent="0.25">
      <c r="A13" s="405"/>
      <c r="B13" s="478" t="s">
        <v>399</v>
      </c>
      <c r="C13" s="407">
        <v>10224000</v>
      </c>
      <c r="D13" s="407"/>
      <c r="E13" s="408">
        <f t="shared" si="2"/>
        <v>10224000</v>
      </c>
      <c r="F13" s="408">
        <f t="shared" si="3"/>
        <v>10224000</v>
      </c>
      <c r="G13" s="409"/>
      <c r="H13" s="409"/>
      <c r="I13" s="409"/>
      <c r="J13" s="412">
        <v>10224000</v>
      </c>
    </row>
    <row r="14" spans="1:10" x14ac:dyDescent="0.25">
      <c r="A14" s="405">
        <v>4</v>
      </c>
      <c r="B14" s="413"/>
      <c r="C14" s="407"/>
      <c r="D14" s="407">
        <f>F14-C14</f>
        <v>0</v>
      </c>
      <c r="E14" s="408"/>
      <c r="F14" s="408">
        <f t="shared" si="3"/>
        <v>0</v>
      </c>
      <c r="G14" s="409"/>
      <c r="H14" s="409"/>
      <c r="I14" s="409"/>
      <c r="J14" s="412"/>
    </row>
    <row r="15" spans="1:10" x14ac:dyDescent="0.25">
      <c r="A15" s="405">
        <v>5</v>
      </c>
      <c r="B15" s="414" t="s">
        <v>416</v>
      </c>
      <c r="C15" s="415">
        <f>SUM(C8:C14)</f>
        <v>1315428133</v>
      </c>
      <c r="D15" s="415">
        <f>SUM(D8:D14)</f>
        <v>23571620</v>
      </c>
      <c r="E15" s="416">
        <f>SUM(E8:E14)</f>
        <v>1338999753</v>
      </c>
      <c r="F15" s="408">
        <f t="shared" si="0"/>
        <v>1338999573</v>
      </c>
      <c r="G15" s="417">
        <f>SUM(G8:G14)</f>
        <v>3696709</v>
      </c>
      <c r="H15" s="417">
        <f>SUM(H8:H14)</f>
        <v>720859</v>
      </c>
      <c r="I15" s="417">
        <f>SUM(I8:I14)</f>
        <v>227059936</v>
      </c>
      <c r="J15" s="417">
        <f>SUM(J8:J14)</f>
        <v>1107522069</v>
      </c>
    </row>
  </sheetData>
  <mergeCells count="1">
    <mergeCell ref="A4:D4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'15'!Nyomtatási_terület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Ági</cp:lastModifiedBy>
  <cp:lastPrinted>2019-09-27T09:17:37Z</cp:lastPrinted>
  <dcterms:created xsi:type="dcterms:W3CDTF">2017-02-09T14:59:06Z</dcterms:created>
  <dcterms:modified xsi:type="dcterms:W3CDTF">2019-09-27T09:24:54Z</dcterms:modified>
</cp:coreProperties>
</file>