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defaultThemeVersion="124226"/>
  <bookViews>
    <workbookView xWindow="0" yWindow="345" windowWidth="14400" windowHeight="6390"/>
  </bookViews>
  <sheets>
    <sheet name="1.sz.tábla " sheetId="42" r:id="rId1"/>
    <sheet name="2.sz.tábla" sheetId="41" r:id="rId2"/>
    <sheet name="2a. tábla" sheetId="82" r:id="rId3"/>
    <sheet name="3.sz.tábla " sheetId="40" r:id="rId4"/>
    <sheet name="4.sz.tábla" sheetId="83" r:id="rId5"/>
    <sheet name="5. sz. tábla" sheetId="50" r:id="rId6"/>
    <sheet name="6. sz. tábla" sheetId="87" r:id="rId7"/>
    <sheet name="7. sz. tábla" sheetId="88" r:id="rId8"/>
    <sheet name="8. sz. tábla" sheetId="89" r:id="rId9"/>
  </sheets>
  <externalReferences>
    <externalReference r:id="rId10"/>
    <externalReference r:id="rId11"/>
  </externalReferences>
  <definedNames>
    <definedName name="_xlnm.Print_Titles" localSheetId="1">'2.sz.tábla'!$3:$4</definedName>
    <definedName name="_xlnm.Print_Area" localSheetId="0">'1.sz.tábla '!$A$1:$D$33</definedName>
    <definedName name="_xlnm.Print_Area" localSheetId="1">'2.sz.tábla'!$A$3:$D$75</definedName>
    <definedName name="_xlnm.Print_Area" localSheetId="2">'2a. tábla'!$A$1:$G$47</definedName>
    <definedName name="_xlnm.Print_Area" localSheetId="3">'3.sz.tábla '!$A$2:$D$37</definedName>
    <definedName name="_xlnm.Print_Area" localSheetId="4">'4.sz.tábla'!$A$1:$D$21</definedName>
    <definedName name="_xlnm.Print_Area" localSheetId="5">'5. sz. tábla'!$A$1:$D$34</definedName>
    <definedName name="_xlnm.Print_Area" localSheetId="6">'6. sz. tábla'!$A$1:$H$60</definedName>
    <definedName name="_xlnm.Print_Area" localSheetId="7">'7. sz. tábla'!$A$1:$H$87</definedName>
    <definedName name="_xlnm.Print_Area" localSheetId="8">'8. sz. tábla'!$A$1:$N$36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B19" i="89" l="1"/>
  <c r="O33" i="89"/>
  <c r="O29" i="89"/>
  <c r="O28" i="89"/>
  <c r="O27" i="89"/>
  <c r="I25" i="89"/>
  <c r="H25" i="89"/>
  <c r="N25" i="89"/>
  <c r="F30" i="89"/>
  <c r="O30" i="89"/>
  <c r="C26" i="42" l="1"/>
  <c r="O25" i="89" l="1"/>
  <c r="O24" i="89"/>
  <c r="O23" i="89"/>
  <c r="O22" i="89"/>
  <c r="M21" i="89"/>
  <c r="O21" i="89"/>
  <c r="O20" i="89"/>
  <c r="O15" i="89"/>
  <c r="O13" i="89"/>
  <c r="O12" i="89"/>
  <c r="O17" i="89"/>
  <c r="O11" i="89"/>
  <c r="J8" i="89"/>
  <c r="H7" i="89"/>
  <c r="I7" i="89"/>
  <c r="O9" i="89"/>
  <c r="O8" i="89"/>
  <c r="O7" i="89"/>
  <c r="D25" i="42"/>
  <c r="D27" i="42"/>
  <c r="D26" i="42"/>
  <c r="C25" i="42"/>
  <c r="C6" i="41"/>
  <c r="C5" i="41" s="1"/>
  <c r="D10" i="41"/>
  <c r="C10" i="41"/>
  <c r="F47" i="82"/>
  <c r="G47" i="82" s="1"/>
  <c r="G44" i="82"/>
  <c r="G45" i="82"/>
  <c r="F44" i="82"/>
  <c r="F88" i="88" l="1"/>
  <c r="B88" i="88"/>
  <c r="D9" i="88"/>
  <c r="G55" i="88"/>
  <c r="H55" i="88"/>
  <c r="F55" i="88"/>
  <c r="H37" i="87"/>
  <c r="G37" i="87"/>
  <c r="G34" i="87"/>
  <c r="H34" i="87"/>
  <c r="F34" i="87"/>
  <c r="C30" i="87"/>
  <c r="D30" i="87"/>
  <c r="B30" i="87"/>
  <c r="B24" i="87"/>
  <c r="C33" i="50"/>
  <c r="C71" i="41"/>
  <c r="C7" i="40" l="1"/>
  <c r="D16" i="41"/>
  <c r="D18" i="41"/>
  <c r="C10" i="40"/>
  <c r="C17" i="41"/>
  <c r="C67" i="41"/>
  <c r="C25" i="40" l="1"/>
  <c r="C21" i="40"/>
  <c r="D21" i="40" s="1"/>
  <c r="D9" i="50"/>
  <c r="C22" i="50" l="1"/>
  <c r="D22" i="50" s="1"/>
  <c r="D52" i="41"/>
  <c r="D54" i="41"/>
  <c r="C9" i="40"/>
  <c r="C12" i="40"/>
  <c r="B12" i="40"/>
  <c r="C4" i="83"/>
  <c r="D6" i="50"/>
  <c r="D15" i="50"/>
  <c r="D17" i="50"/>
  <c r="D18" i="50"/>
  <c r="D14" i="50"/>
  <c r="D19" i="50"/>
  <c r="D33" i="50"/>
  <c r="C27" i="50"/>
  <c r="D28" i="50"/>
  <c r="D29" i="50"/>
  <c r="D10" i="50"/>
  <c r="D11" i="50"/>
  <c r="D12" i="50"/>
  <c r="D8" i="50"/>
  <c r="D25" i="50"/>
  <c r="D26" i="50"/>
  <c r="D24" i="50"/>
  <c r="D21" i="50"/>
  <c r="D9" i="83"/>
  <c r="D7" i="83"/>
  <c r="D6" i="83"/>
  <c r="D5" i="83"/>
  <c r="D14" i="40"/>
  <c r="D15" i="40"/>
  <c r="D16" i="40"/>
  <c r="D17" i="40"/>
  <c r="D18" i="40"/>
  <c r="D19" i="40"/>
  <c r="D20" i="40"/>
  <c r="D22" i="40"/>
  <c r="D23" i="40"/>
  <c r="D24" i="40"/>
  <c r="D25" i="40"/>
  <c r="D26" i="40"/>
  <c r="D27" i="40"/>
  <c r="D28" i="40"/>
  <c r="D30" i="40"/>
  <c r="D13" i="40"/>
  <c r="D11" i="40"/>
  <c r="D10" i="40"/>
  <c r="D8" i="40"/>
  <c r="D7" i="40"/>
  <c r="C6" i="40"/>
  <c r="D71" i="41"/>
  <c r="D68" i="41"/>
  <c r="D67" i="41"/>
  <c r="D48" i="41"/>
  <c r="D45" i="41"/>
  <c r="D43" i="41"/>
  <c r="D42" i="41"/>
  <c r="D39" i="41"/>
  <c r="C35" i="41"/>
  <c r="D35" i="41" s="1"/>
  <c r="D29" i="41"/>
  <c r="D30" i="41"/>
  <c r="D31" i="41"/>
  <c r="D32" i="41"/>
  <c r="D33" i="41"/>
  <c r="D34" i="41"/>
  <c r="D36" i="41"/>
  <c r="D28" i="41"/>
  <c r="C16" i="41"/>
  <c r="D9" i="41"/>
  <c r="D8" i="41"/>
  <c r="D7" i="41"/>
  <c r="C9" i="41"/>
  <c r="C8" i="41"/>
  <c r="C7" i="41"/>
  <c r="G6" i="82"/>
  <c r="G7" i="82"/>
  <c r="G8" i="82"/>
  <c r="G9" i="82"/>
  <c r="G10" i="82"/>
  <c r="G11" i="82"/>
  <c r="G12" i="82"/>
  <c r="G13" i="82"/>
  <c r="G14" i="82"/>
  <c r="G15" i="82"/>
  <c r="G16" i="82"/>
  <c r="G17" i="82"/>
  <c r="G18" i="82"/>
  <c r="G19" i="82"/>
  <c r="G20" i="82"/>
  <c r="G21" i="82"/>
  <c r="G22" i="82"/>
  <c r="G23" i="82"/>
  <c r="G24" i="82"/>
  <c r="G5" i="82"/>
  <c r="G25" i="82"/>
  <c r="G26" i="82"/>
  <c r="G30" i="82"/>
  <c r="G32" i="82"/>
  <c r="G42" i="82"/>
  <c r="G41" i="82"/>
  <c r="G38" i="82"/>
  <c r="G35" i="82"/>
  <c r="G36" i="82"/>
  <c r="G37" i="82"/>
  <c r="G34" i="82"/>
  <c r="F34" i="82"/>
  <c r="D22" i="41"/>
  <c r="D21" i="41"/>
  <c r="C21" i="41"/>
  <c r="D19" i="41"/>
  <c r="D17" i="41"/>
  <c r="B4" i="50" l="1"/>
  <c r="B20" i="50"/>
  <c r="C35" i="40"/>
  <c r="B35" i="40"/>
  <c r="B9" i="40"/>
  <c r="B6" i="40"/>
  <c r="D6" i="40" s="1"/>
  <c r="B31" i="41"/>
  <c r="B16" i="41"/>
  <c r="B9" i="41"/>
  <c r="B8" i="41"/>
  <c r="B7" i="41"/>
  <c r="G5" i="88"/>
  <c r="H5" i="88"/>
  <c r="F5" i="88"/>
  <c r="C5" i="88"/>
  <c r="D5" i="88"/>
  <c r="B5" i="88"/>
  <c r="G5" i="87"/>
  <c r="H5" i="87"/>
  <c r="F5" i="87"/>
  <c r="C5" i="87"/>
  <c r="D5" i="87"/>
  <c r="B5" i="87"/>
  <c r="C3" i="50"/>
  <c r="D3" i="50"/>
  <c r="B3" i="50"/>
  <c r="C3" i="83"/>
  <c r="D3" i="83"/>
  <c r="B3" i="83"/>
  <c r="C4" i="40"/>
  <c r="D4" i="40"/>
  <c r="B4" i="40"/>
  <c r="F41" i="82"/>
  <c r="F37" i="82"/>
  <c r="F25" i="82"/>
  <c r="F22" i="82"/>
  <c r="F19" i="82"/>
  <c r="F10" i="82"/>
  <c r="F8" i="82" s="1"/>
  <c r="F7" i="82" s="1"/>
  <c r="F6" i="82" s="1"/>
  <c r="F5" i="82" s="1"/>
  <c r="D35" i="40" l="1"/>
  <c r="B6" i="41"/>
  <c r="B21" i="41"/>
  <c r="B20" i="41" s="1"/>
  <c r="C20" i="41"/>
  <c r="B27" i="41"/>
  <c r="C27" i="41"/>
  <c r="D27" i="41" s="1"/>
  <c r="B40" i="41"/>
  <c r="C40" i="41"/>
  <c r="B52" i="41"/>
  <c r="C52" i="41"/>
  <c r="B57" i="41"/>
  <c r="C57" i="41"/>
  <c r="B61" i="41"/>
  <c r="C61" i="41"/>
  <c r="F18" i="88" l="1"/>
  <c r="C82" i="88"/>
  <c r="D82" i="88"/>
  <c r="G48" i="88"/>
  <c r="G46" i="88"/>
  <c r="C69" i="88"/>
  <c r="D69" i="88"/>
  <c r="C64" i="88"/>
  <c r="G64" i="88" s="1"/>
  <c r="D64" i="88"/>
  <c r="H64" i="88" s="1"/>
  <c r="C52" i="88"/>
  <c r="F54" i="88"/>
  <c r="F58" i="88" s="1"/>
  <c r="G54" i="88"/>
  <c r="C22" i="88"/>
  <c r="C58" i="88" s="1"/>
  <c r="C61" i="88" s="1"/>
  <c r="D22" i="88"/>
  <c r="D58" i="88" s="1"/>
  <c r="D61" i="88" s="1"/>
  <c r="C23" i="88"/>
  <c r="D23" i="88"/>
  <c r="D52" i="88" s="1"/>
  <c r="G20" i="89"/>
  <c r="G58" i="88" l="1"/>
  <c r="G61" i="88" s="1"/>
  <c r="B27" i="89" l="1"/>
  <c r="D4" i="83"/>
  <c r="D56" i="87"/>
  <c r="D55" i="87"/>
  <c r="D20" i="41" l="1"/>
  <c r="E6" i="82" l="1"/>
  <c r="D9" i="40" l="1"/>
  <c r="D30" i="42" l="1"/>
  <c r="D29" i="42"/>
  <c r="D69" i="41"/>
  <c r="D29" i="88" s="1"/>
  <c r="D11" i="42" l="1"/>
  <c r="D10" i="42"/>
  <c r="D9" i="42"/>
  <c r="D6" i="42"/>
  <c r="D7" i="42"/>
  <c r="C38" i="88" l="1"/>
  <c r="C48" i="88" s="1"/>
  <c r="C34" i="88"/>
  <c r="G34" i="88" s="1"/>
  <c r="G18" i="88"/>
  <c r="G15" i="88"/>
  <c r="G56" i="87"/>
  <c r="C56" i="87"/>
  <c r="C55" i="87"/>
  <c r="G49" i="87"/>
  <c r="C49" i="87"/>
  <c r="G32" i="87"/>
  <c r="C41" i="87"/>
  <c r="C59" i="87" s="1"/>
  <c r="G28" i="87"/>
  <c r="C28" i="87"/>
  <c r="G19" i="87"/>
  <c r="G18" i="87" s="1"/>
  <c r="G55" i="87" s="1"/>
  <c r="G13" i="87"/>
  <c r="G14" i="88" s="1"/>
  <c r="G11" i="87"/>
  <c r="G12" i="88" s="1"/>
  <c r="G71" i="88" s="1"/>
  <c r="G9" i="87"/>
  <c r="G10" i="88" s="1"/>
  <c r="C23" i="87"/>
  <c r="C20" i="87" s="1"/>
  <c r="C58" i="87" s="1"/>
  <c r="C7" i="87"/>
  <c r="C8" i="88" s="1"/>
  <c r="C31" i="42"/>
  <c r="C30" i="42"/>
  <c r="C29" i="42"/>
  <c r="C16" i="50"/>
  <c r="D16" i="50" l="1"/>
  <c r="D4" i="50" s="1"/>
  <c r="D21" i="42" s="1"/>
  <c r="C4" i="50"/>
  <c r="C32" i="42"/>
  <c r="H15" i="87"/>
  <c r="G54" i="87"/>
  <c r="C57" i="87"/>
  <c r="C54" i="87"/>
  <c r="C29" i="40"/>
  <c r="C21" i="83" l="1"/>
  <c r="D21" i="83" s="1"/>
  <c r="C34" i="40"/>
  <c r="G6" i="87"/>
  <c r="G7" i="88" s="1"/>
  <c r="G7" i="87"/>
  <c r="G8" i="88" s="1"/>
  <c r="G15" i="87"/>
  <c r="C69" i="41"/>
  <c r="C66" i="41"/>
  <c r="C10" i="42"/>
  <c r="C9" i="42"/>
  <c r="C8" i="87"/>
  <c r="C7" i="42"/>
  <c r="C30" i="50"/>
  <c r="C33" i="40" l="1"/>
  <c r="C13" i="42"/>
  <c r="D66" i="41"/>
  <c r="C20" i="50"/>
  <c r="C34" i="50" s="1"/>
  <c r="D23" i="50"/>
  <c r="D20" i="50" s="1"/>
  <c r="G12" i="87"/>
  <c r="G8" i="87"/>
  <c r="G9" i="88" s="1"/>
  <c r="D12" i="40"/>
  <c r="D14" i="42"/>
  <c r="C29" i="88"/>
  <c r="C9" i="88"/>
  <c r="C11" i="42"/>
  <c r="C8" i="42"/>
  <c r="G29" i="87"/>
  <c r="C21" i="42"/>
  <c r="C23" i="42"/>
  <c r="C19" i="87"/>
  <c r="C72" i="41"/>
  <c r="C14" i="42"/>
  <c r="C15" i="42" s="1"/>
  <c r="C40" i="87"/>
  <c r="C39" i="87" s="1"/>
  <c r="G16" i="88"/>
  <c r="C37" i="40" l="1"/>
  <c r="C19" i="42" s="1"/>
  <c r="C18" i="42" s="1"/>
  <c r="D13" i="42"/>
  <c r="D72" i="41"/>
  <c r="D22" i="42"/>
  <c r="G13" i="88"/>
  <c r="G10" i="87"/>
  <c r="D15" i="42"/>
  <c r="C18" i="87"/>
  <c r="C18" i="88"/>
  <c r="C22" i="42"/>
  <c r="G31" i="87"/>
  <c r="G23" i="88" s="1"/>
  <c r="G21" i="88"/>
  <c r="C29" i="87"/>
  <c r="C6" i="42"/>
  <c r="B31" i="89"/>
  <c r="G11" i="88" l="1"/>
  <c r="G16" i="87"/>
  <c r="G28" i="88"/>
  <c r="G87" i="88"/>
  <c r="C37" i="87"/>
  <c r="C44" i="87" s="1"/>
  <c r="C21" i="88"/>
  <c r="C20" i="42"/>
  <c r="G24" i="87" l="1"/>
  <c r="G50" i="87"/>
  <c r="G76" i="88"/>
  <c r="G78" i="88" s="1"/>
  <c r="G17" i="88"/>
  <c r="G19" i="88" s="1"/>
  <c r="C51" i="87"/>
  <c r="C28" i="88"/>
  <c r="C30" i="88" s="1"/>
  <c r="G30" i="88"/>
  <c r="G51" i="87"/>
  <c r="G44" i="87"/>
  <c r="G38" i="87"/>
  <c r="C28" i="42"/>
  <c r="C33" i="42" s="1"/>
  <c r="C65" i="41"/>
  <c r="B11" i="89"/>
  <c r="G52" i="87" l="1"/>
  <c r="G60" i="87" s="1"/>
  <c r="G31" i="88"/>
  <c r="G88" i="88" s="1"/>
  <c r="C87" i="88"/>
  <c r="C84" i="88"/>
  <c r="C5" i="42"/>
  <c r="C6" i="87"/>
  <c r="C16" i="87" s="1"/>
  <c r="D29" i="87"/>
  <c r="H56" i="87"/>
  <c r="B56" i="87"/>
  <c r="B55" i="87"/>
  <c r="D7" i="87"/>
  <c r="C12" i="42" l="1"/>
  <c r="C7" i="88"/>
  <c r="C73" i="41"/>
  <c r="C17" i="88" l="1"/>
  <c r="C19" i="88" s="1"/>
  <c r="C31" i="88" s="1"/>
  <c r="C88" i="88" s="1"/>
  <c r="C76" i="88"/>
  <c r="C78" i="88" s="1"/>
  <c r="C50" i="87"/>
  <c r="C52" i="87" s="1"/>
  <c r="C60" i="87" s="1"/>
  <c r="G17" i="87"/>
  <c r="C24" i="87"/>
  <c r="C16" i="42"/>
  <c r="C34" i="42" l="1"/>
  <c r="G53" i="87"/>
  <c r="G61" i="87"/>
  <c r="B64" i="88" l="1"/>
  <c r="F64" i="88" s="1"/>
  <c r="D34" i="88"/>
  <c r="H34" i="88" s="1"/>
  <c r="B34" i="88"/>
  <c r="F34" i="88" s="1"/>
  <c r="H15" i="88"/>
  <c r="F15" i="88"/>
  <c r="H32" i="87"/>
  <c r="F32" i="87"/>
  <c r="D21" i="88"/>
  <c r="H7" i="87"/>
  <c r="H8" i="88" s="1"/>
  <c r="F7" i="87"/>
  <c r="F8" i="88" s="1"/>
  <c r="H6" i="87"/>
  <c r="H7" i="88" s="1"/>
  <c r="F6" i="87"/>
  <c r="H9" i="87"/>
  <c r="H10" i="88" s="1"/>
  <c r="H69" i="88" s="1"/>
  <c r="F9" i="87"/>
  <c r="F10" i="88" s="1"/>
  <c r="H11" i="87"/>
  <c r="H12" i="88" s="1"/>
  <c r="H71" i="88" s="1"/>
  <c r="F11" i="87"/>
  <c r="F12" i="88" s="1"/>
  <c r="F71" i="88" s="1"/>
  <c r="H16" i="88"/>
  <c r="F19" i="87"/>
  <c r="B23" i="87"/>
  <c r="D19" i="87"/>
  <c r="D18" i="88" s="1"/>
  <c r="D8" i="88"/>
  <c r="D67" i="88" s="1"/>
  <c r="H8" i="87"/>
  <c r="H9" i="88" s="1"/>
  <c r="D49" i="87"/>
  <c r="H49" i="87" s="1"/>
  <c r="B49" i="87"/>
  <c r="F49" i="87" s="1"/>
  <c r="D28" i="87"/>
  <c r="H28" i="87" s="1"/>
  <c r="B28" i="87"/>
  <c r="F28" i="87" s="1"/>
  <c r="D28" i="88" l="1"/>
  <c r="D30" i="88" s="1"/>
  <c r="D80" i="88"/>
  <c r="F7" i="88"/>
  <c r="H18" i="88"/>
  <c r="H19" i="87"/>
  <c r="F13" i="87"/>
  <c r="F14" i="88" s="1"/>
  <c r="D84" i="88" l="1"/>
  <c r="D87" i="88"/>
  <c r="F29" i="87"/>
  <c r="F21" i="88" s="1"/>
  <c r="B21" i="42"/>
  <c r="F31" i="87"/>
  <c r="F23" i="88" s="1"/>
  <c r="B22" i="42"/>
  <c r="H29" i="87"/>
  <c r="H13" i="87"/>
  <c r="H21" i="88" l="1"/>
  <c r="F87" i="88"/>
  <c r="F37" i="87"/>
  <c r="F28" i="88"/>
  <c r="H31" i="87"/>
  <c r="H23" i="88" s="1"/>
  <c r="M31" i="89"/>
  <c r="N20" i="89"/>
  <c r="H28" i="88" l="1"/>
  <c r="H51" i="87"/>
  <c r="B38" i="88"/>
  <c r="B48" i="88" s="1"/>
  <c r="H46" i="88"/>
  <c r="H48" i="88" s="1"/>
  <c r="D38" i="88"/>
  <c r="D48" i="88" s="1"/>
  <c r="H54" i="88"/>
  <c r="H83" i="88" s="1"/>
  <c r="N7" i="89"/>
  <c r="H87" i="88" l="1"/>
  <c r="E10" i="82"/>
  <c r="D41" i="87" l="1"/>
  <c r="D59" i="87" s="1"/>
  <c r="D37" i="87"/>
  <c r="D51" i="87" s="1"/>
  <c r="D23" i="87" l="1"/>
  <c r="D20" i="87" s="1"/>
  <c r="H14" i="88" l="1"/>
  <c r="D40" i="41"/>
  <c r="D8" i="42" l="1"/>
  <c r="D8" i="87"/>
  <c r="D68" i="88" s="1"/>
  <c r="H18" i="87"/>
  <c r="H58" i="88" l="1"/>
  <c r="H61" i="88" s="1"/>
  <c r="F8" i="87" l="1"/>
  <c r="F9" i="88" l="1"/>
  <c r="E41" i="82"/>
  <c r="H30" i="88" l="1"/>
  <c r="H44" i="87" l="1"/>
  <c r="D40" i="87" l="1"/>
  <c r="D39" i="87" s="1"/>
  <c r="D44" i="87" s="1"/>
  <c r="N35" i="89" l="1"/>
  <c r="N33" i="89"/>
  <c r="K31" i="89"/>
  <c r="I31" i="89"/>
  <c r="G31" i="89"/>
  <c r="F31" i="89"/>
  <c r="E31" i="89"/>
  <c r="D31" i="89"/>
  <c r="C31" i="89"/>
  <c r="N30" i="89"/>
  <c r="N29" i="89"/>
  <c r="L31" i="89"/>
  <c r="J31" i="89"/>
  <c r="H31" i="89"/>
  <c r="L27" i="89"/>
  <c r="H27" i="89"/>
  <c r="F27" i="89"/>
  <c r="E27" i="89"/>
  <c r="D27" i="89"/>
  <c r="C27" i="89"/>
  <c r="O26" i="89"/>
  <c r="N26" i="89"/>
  <c r="J27" i="89"/>
  <c r="N24" i="89"/>
  <c r="N23" i="89"/>
  <c r="N22" i="89"/>
  <c r="N21" i="89"/>
  <c r="M27" i="89"/>
  <c r="K27" i="89"/>
  <c r="I27" i="89"/>
  <c r="N17" i="89"/>
  <c r="M15" i="89"/>
  <c r="L15" i="89"/>
  <c r="K15" i="89"/>
  <c r="J15" i="89"/>
  <c r="I15" i="89"/>
  <c r="H15" i="89"/>
  <c r="G15" i="89"/>
  <c r="F15" i="89"/>
  <c r="E15" i="89"/>
  <c r="D15" i="89"/>
  <c r="C15" i="89"/>
  <c r="B15" i="89"/>
  <c r="O14" i="89"/>
  <c r="N14" i="89"/>
  <c r="N13" i="89"/>
  <c r="N12" i="89"/>
  <c r="F11" i="89"/>
  <c r="E11" i="89"/>
  <c r="D11" i="89"/>
  <c r="C11" i="89"/>
  <c r="N10" i="89"/>
  <c r="N9" i="89"/>
  <c r="N8" i="89"/>
  <c r="M11" i="89"/>
  <c r="M16" i="89" s="1"/>
  <c r="M19" i="89" s="1"/>
  <c r="L11" i="89"/>
  <c r="L16" i="89" s="1"/>
  <c r="L19" i="89" s="1"/>
  <c r="K11" i="89"/>
  <c r="K16" i="89" s="1"/>
  <c r="K19" i="89" s="1"/>
  <c r="J11" i="89"/>
  <c r="I11" i="89"/>
  <c r="I16" i="89" s="1"/>
  <c r="I19" i="89" s="1"/>
  <c r="H11" i="89"/>
  <c r="H16" i="89" s="1"/>
  <c r="H19" i="89" s="1"/>
  <c r="G11" i="89"/>
  <c r="G16" i="89" s="1"/>
  <c r="G19" i="89" s="1"/>
  <c r="F59" i="88"/>
  <c r="F61" i="88" s="1"/>
  <c r="B59" i="88"/>
  <c r="F46" i="88"/>
  <c r="F48" i="88" s="1"/>
  <c r="B10" i="88"/>
  <c r="B41" i="87"/>
  <c r="F39" i="87"/>
  <c r="F56" i="87" s="1"/>
  <c r="B31" i="87"/>
  <c r="B23" i="88" s="1"/>
  <c r="B22" i="88"/>
  <c r="F22" i="87"/>
  <c r="B21" i="87"/>
  <c r="B51" i="88" l="1"/>
  <c r="B81" i="88"/>
  <c r="B82" i="88"/>
  <c r="B52" i="88"/>
  <c r="F16" i="89"/>
  <c r="F19" i="89" s="1"/>
  <c r="E16" i="89"/>
  <c r="E19" i="89" s="1"/>
  <c r="D16" i="89"/>
  <c r="D19" i="89" s="1"/>
  <c r="C16" i="89"/>
  <c r="C19" i="89" s="1"/>
  <c r="N31" i="89"/>
  <c r="N15" i="89"/>
  <c r="B69" i="88"/>
  <c r="D32" i="89"/>
  <c r="D34" i="89" s="1"/>
  <c r="F32" i="89"/>
  <c r="F34" i="89" s="1"/>
  <c r="J32" i="89"/>
  <c r="J34" i="89" s="1"/>
  <c r="L32" i="89"/>
  <c r="L34" i="89" s="1"/>
  <c r="I32" i="89"/>
  <c r="I34" i="89" s="1"/>
  <c r="H32" i="89"/>
  <c r="H34" i="89" s="1"/>
  <c r="E32" i="89"/>
  <c r="E34" i="89" s="1"/>
  <c r="C32" i="89"/>
  <c r="C34" i="89" s="1"/>
  <c r="J16" i="89"/>
  <c r="J19" i="89" s="1"/>
  <c r="O31" i="89"/>
  <c r="B58" i="88"/>
  <c r="B61" i="88" s="1"/>
  <c r="F30" i="88"/>
  <c r="B20" i="87"/>
  <c r="B58" i="87" s="1"/>
  <c r="K32" i="89"/>
  <c r="K34" i="89" s="1"/>
  <c r="M32" i="89"/>
  <c r="N11" i="89"/>
  <c r="B16" i="89"/>
  <c r="G27" i="89"/>
  <c r="N27" i="89" s="1"/>
  <c r="N28" i="89"/>
  <c r="B32" i="89"/>
  <c r="B34" i="89" s="1"/>
  <c r="B36" i="89" s="1"/>
  <c r="B59" i="87"/>
  <c r="F18" i="87"/>
  <c r="F55" i="87" l="1"/>
  <c r="F54" i="87" s="1"/>
  <c r="M34" i="89"/>
  <c r="O32" i="89"/>
  <c r="O34" i="89" s="1"/>
  <c r="B57" i="87"/>
  <c r="N16" i="89"/>
  <c r="G32" i="89"/>
  <c r="G34" i="89" s="1"/>
  <c r="F51" i="87"/>
  <c r="F44" i="87"/>
  <c r="N32" i="89" l="1"/>
  <c r="H38" i="87"/>
  <c r="N34" i="89"/>
  <c r="C6" i="89"/>
  <c r="C36" i="89" s="1"/>
  <c r="D6" i="89" s="1"/>
  <c r="D36" i="89" s="1"/>
  <c r="E6" i="89" s="1"/>
  <c r="E36" i="89" s="1"/>
  <c r="F6" i="89" s="1"/>
  <c r="F36" i="89" s="1"/>
  <c r="G6" i="89" s="1"/>
  <c r="G36" i="89" s="1"/>
  <c r="H6" i="89" s="1"/>
  <c r="H36" i="89" s="1"/>
  <c r="I6" i="89" s="1"/>
  <c r="I36" i="89" s="1"/>
  <c r="J6" i="89" s="1"/>
  <c r="J36" i="89" s="1"/>
  <c r="K6" i="89" s="1"/>
  <c r="K36" i="89" s="1"/>
  <c r="L6" i="89" s="1"/>
  <c r="L36" i="89" s="1"/>
  <c r="M6" i="89" s="1"/>
  <c r="M36" i="89" s="1"/>
  <c r="H55" i="87"/>
  <c r="H54" i="87" s="1"/>
  <c r="N36" i="89" l="1"/>
  <c r="B29" i="40" l="1"/>
  <c r="D29" i="40" s="1"/>
  <c r="D58" i="87" l="1"/>
  <c r="D57" i="87" l="1"/>
  <c r="B69" i="41"/>
  <c r="B14" i="42" l="1"/>
  <c r="B29" i="88"/>
  <c r="B25" i="42" l="1"/>
  <c r="F15" i="87" s="1"/>
  <c r="F16" i="88" s="1"/>
  <c r="B31" i="42"/>
  <c r="D31" i="42" s="1"/>
  <c r="B30" i="42"/>
  <c r="B29" i="42"/>
  <c r="B30" i="50"/>
  <c r="D30" i="50" s="1"/>
  <c r="B66" i="41"/>
  <c r="E25" i="82"/>
  <c r="B19" i="87" l="1"/>
  <c r="B13" i="42"/>
  <c r="D18" i="87"/>
  <c r="D54" i="87" s="1"/>
  <c r="B8" i="87"/>
  <c r="B32" i="42"/>
  <c r="D32" i="42" s="1"/>
  <c r="B11" i="42"/>
  <c r="B9" i="42"/>
  <c r="B72" i="41"/>
  <c r="B9" i="88" l="1"/>
  <c r="B6" i="42"/>
  <c r="B29" i="87"/>
  <c r="B40" i="87"/>
  <c r="B39" i="87" s="1"/>
  <c r="B15" i="42"/>
  <c r="B18" i="88"/>
  <c r="B18" i="87"/>
  <c r="B54" i="87" s="1"/>
  <c r="B7" i="87"/>
  <c r="B8" i="88" s="1"/>
  <c r="B8" i="42"/>
  <c r="N18" i="89" l="1"/>
  <c r="N19" i="89" s="1"/>
  <c r="B21" i="88"/>
  <c r="B37" i="87"/>
  <c r="B7" i="42"/>
  <c r="B28" i="88" l="1"/>
  <c r="B30" i="88" s="1"/>
  <c r="B84" i="88"/>
  <c r="B87" i="88" s="1"/>
  <c r="B51" i="87"/>
  <c r="B44" i="87"/>
  <c r="F38" i="87"/>
  <c r="B27" i="50"/>
  <c r="B4" i="83"/>
  <c r="B34" i="40" s="1"/>
  <c r="D34" i="40" s="1"/>
  <c r="B34" i="50" l="1"/>
  <c r="D34" i="50" s="1"/>
  <c r="D27" i="50"/>
  <c r="D23" i="42" s="1"/>
  <c r="B21" i="83"/>
  <c r="B23" i="42"/>
  <c r="B20" i="42" s="1"/>
  <c r="D20" i="42" l="1"/>
  <c r="F12" i="87"/>
  <c r="B33" i="40"/>
  <c r="D33" i="40" s="1"/>
  <c r="E37" i="82"/>
  <c r="E34" i="82" s="1"/>
  <c r="H12" i="87" l="1"/>
  <c r="F13" i="88"/>
  <c r="F10" i="87"/>
  <c r="F16" i="87" s="1"/>
  <c r="F24" i="87" s="1"/>
  <c r="B37" i="40"/>
  <c r="B19" i="42" l="1"/>
  <c r="B18" i="42" s="1"/>
  <c r="D37" i="40"/>
  <c r="D19" i="42" s="1"/>
  <c r="D18" i="42" s="1"/>
  <c r="F11" i="88"/>
  <c r="H13" i="88"/>
  <c r="H10" i="87"/>
  <c r="E22" i="82"/>
  <c r="E19" i="82"/>
  <c r="F17" i="88" l="1"/>
  <c r="E8" i="82"/>
  <c r="E7" i="82" s="1"/>
  <c r="F50" i="87"/>
  <c r="F52" i="87" s="1"/>
  <c r="F60" i="87" s="1"/>
  <c r="H11" i="88"/>
  <c r="H16" i="87"/>
  <c r="H24" i="87" l="1"/>
  <c r="H50" i="87"/>
  <c r="H52" i="87" s="1"/>
  <c r="H60" i="87" s="1"/>
  <c r="F76" i="88"/>
  <c r="F78" i="88" s="1"/>
  <c r="F19" i="88"/>
  <c r="F31" i="88" s="1"/>
  <c r="H17" i="88"/>
  <c r="H19" i="88" s="1"/>
  <c r="H31" i="88" s="1"/>
  <c r="H88" i="88" s="1"/>
  <c r="H76" i="88"/>
  <c r="H78" i="88" s="1"/>
  <c r="B5" i="41"/>
  <c r="E5" i="82"/>
  <c r="D6" i="41" s="1"/>
  <c r="D5" i="41" s="1"/>
  <c r="D5" i="42" l="1"/>
  <c r="B5" i="42"/>
  <c r="B6" i="87"/>
  <c r="E47" i="82"/>
  <c r="D12" i="42" l="1"/>
  <c r="D16" i="42" s="1"/>
  <c r="O16" i="89"/>
  <c r="O19" i="89" s="1"/>
  <c r="O36" i="89" s="1"/>
  <c r="B16" i="87"/>
  <c r="B50" i="87" s="1"/>
  <c r="B7" i="88"/>
  <c r="B76" i="88" s="1"/>
  <c r="B78" i="88" s="1"/>
  <c r="B28" i="42"/>
  <c r="B10" i="42"/>
  <c r="B12" i="42" s="1"/>
  <c r="B16" i="42" s="1"/>
  <c r="B65" i="41"/>
  <c r="B73" i="41" l="1"/>
  <c r="D65" i="41"/>
  <c r="D73" i="41" s="1"/>
  <c r="B33" i="42"/>
  <c r="D28" i="42"/>
  <c r="D33" i="42" s="1"/>
  <c r="D34" i="42" s="1"/>
  <c r="D6" i="87"/>
  <c r="B17" i="88"/>
  <c r="B19" i="88" s="1"/>
  <c r="B31" i="88" s="1"/>
  <c r="B52" i="87"/>
  <c r="B60" i="87" s="1"/>
  <c r="F17" i="87"/>
  <c r="D7" i="88" l="1"/>
  <c r="D16" i="87"/>
  <c r="D24" i="87" s="1"/>
  <c r="D17" i="88"/>
  <c r="D19" i="88" s="1"/>
  <c r="F61" i="87"/>
  <c r="F53" i="87"/>
  <c r="D76" i="88" l="1"/>
  <c r="D78" i="88" s="1"/>
  <c r="D50" i="87"/>
  <c r="D52" i="87" s="1"/>
  <c r="D60" i="87" s="1"/>
  <c r="H17" i="87"/>
  <c r="B34" i="42"/>
  <c r="H61" i="87" l="1"/>
  <c r="H53" i="87"/>
  <c r="D31" i="88" l="1"/>
  <c r="D88" i="88" s="1"/>
</calcChain>
</file>

<file path=xl/sharedStrings.xml><?xml version="1.0" encoding="utf-8"?>
<sst xmlns="http://schemas.openxmlformats.org/spreadsheetml/2006/main" count="493" uniqueCount="352">
  <si>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</si>
  <si>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</si>
  <si>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</si>
  <si>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</si>
  <si>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</si>
  <si>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</si>
  <si>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</si>
  <si>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</si>
  <si>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</si>
  <si>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</si>
  <si>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</si>
  <si>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</si>
  <si>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</si>
  <si>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</si>
  <si>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</si>
  <si>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</si>
  <si>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</si>
  <si>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</si>
  <si>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</si>
  <si>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</si>
  <si>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</si>
  <si>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</si>
  <si>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</si>
  <si>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</si>
  <si>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</si>
  <si>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</si>
  <si>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</si>
  <si>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</si>
  <si>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</si>
  <si>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</si>
  <si>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</si>
  <si>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</si>
  <si>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</si>
  <si>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</si>
  <si>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</si>
  <si>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</si>
  <si>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</si>
  <si>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</si>
  <si>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</si>
  <si>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</si>
  <si>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</si>
  <si>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</si>
  <si>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</si>
  <si>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</si>
  <si>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</si>
  <si>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</si>
  <si>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</si>
  <si>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</si>
  <si>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</si>
  <si>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</si>
  <si>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</si>
  <si>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</si>
  <si>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</si>
  <si>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</si>
  <si>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</si>
  <si>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</si>
  <si>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</si>
  <si>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</si>
  <si>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</si>
  <si>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</si>
  <si>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</si>
  <si>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</si>
  <si>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</si>
  <si>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</si>
  <si>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</si>
  <si>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</si>
  <si>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</si>
  <si>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</si>
  <si>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</si>
  <si>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</si>
  <si>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</si>
  <si>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</si>
  <si>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</si>
  <si>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</si>
  <si>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</si>
  <si>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</si>
  <si>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</si>
  <si>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</si>
  <si>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</si>
  <si>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</si>
  <si>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</si>
  <si>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</si>
  <si>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Önkormányzati működési kiadások  összesen:</t>
  </si>
  <si>
    <t>Forgatási célú értékpapír vásárlás</t>
  </si>
  <si>
    <t>Ebből: bérleti díjak</t>
  </si>
  <si>
    <t>IV. Finanszírozási kiadások</t>
  </si>
  <si>
    <t>Hitel törlesztés</t>
  </si>
  <si>
    <t>Felhalmozási kiadások összesen:</t>
  </si>
  <si>
    <t>Beruházások</t>
  </si>
  <si>
    <t>Felújítások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</si>
  <si>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</si>
  <si>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</si>
  <si>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</si>
  <si>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</si>
  <si>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</si>
  <si>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</si>
  <si>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</si>
  <si>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</si>
  <si>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</si>
  <si>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</si>
  <si>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</si>
  <si>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</si>
  <si>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</si>
  <si>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</si>
  <si>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</si>
  <si>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</si>
  <si>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Közüzemi díjak</t>
  </si>
  <si>
    <t>Vásárolt élelmezés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</si>
  <si>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</si>
  <si>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</si>
  <si>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</si>
  <si>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</si>
  <si>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</si>
  <si>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</si>
  <si>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</si>
  <si>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</si>
  <si>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</si>
  <si>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</si>
  <si>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Egyéb felhalmozási kiadások</t>
  </si>
  <si>
    <t>Önkormányzati feladatok</t>
  </si>
  <si>
    <t>Reklám és propaganda</t>
  </si>
  <si>
    <t>4.  Ellátottak pénzbeli juttatásai</t>
  </si>
  <si>
    <t>2.1. Forgatási célú értékpapír beváltása</t>
  </si>
  <si>
    <t>2.4. Államháztartáson belüli megelőlegezések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</si>
  <si>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</si>
  <si>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Kisértékű eszközök beszerzése</t>
  </si>
  <si>
    <t>Könyvbeszerzés könyvtárba</t>
  </si>
  <si>
    <t>Víziszínpad felújítása</t>
  </si>
  <si>
    <t>Kultúrház felújítása</t>
  </si>
  <si>
    <t>Születési segély</t>
  </si>
  <si>
    <t>Temetési segély</t>
  </si>
  <si>
    <t xml:space="preserve"> 1.1. Felhalmozási célú központosított támogatások</t>
  </si>
  <si>
    <t xml:space="preserve">      1.2. Magánszemélyek kommunális adója</t>
  </si>
  <si>
    <t>Tihany Iskola Alapítvány támogatása</t>
  </si>
  <si>
    <t xml:space="preserve">      Közfoglalkoztatottak támogatás</t>
  </si>
  <si>
    <t>AZ ÖNKORMÁNYZAT FŐÖSSZESÍTŐJE</t>
  </si>
  <si>
    <t>BEVÉTELEK ELŐIRÁNYZATA</t>
  </si>
  <si>
    <t>Immateriális javak beszerzése</t>
  </si>
  <si>
    <t>Balatonfüredi Közös Önkormányzati Hivatal</t>
  </si>
  <si>
    <t>Fajlagos</t>
  </si>
  <si>
    <t>Mutató</t>
  </si>
  <si>
    <t>Létszám</t>
  </si>
  <si>
    <t>I. Berházások</t>
  </si>
  <si>
    <t>II. Felújítások</t>
  </si>
  <si>
    <t>III. Egyéb felhalmozási kiadások</t>
  </si>
  <si>
    <t xml:space="preserve">1. Működési bevételek </t>
  </si>
  <si>
    <t>2. Működési kiadások</t>
  </si>
  <si>
    <t>1. Működési célú támogatások államháztartáson belülről</t>
  </si>
  <si>
    <t>1. Személyi juttatások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</si>
  <si>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</si>
  <si>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</si>
  <si>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</si>
  <si>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</si>
  <si>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>4. Ellátottak pénzbeli juttatásai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</si>
  <si>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</si>
  <si>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</si>
  <si>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</si>
  <si>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</si>
  <si>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Pénzforgalom nélküli kiadások (tartalék)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</si>
  <si>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</si>
  <si>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</si>
  <si>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</si>
  <si>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</si>
  <si>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</si>
  <si>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</si>
  <si>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</si>
  <si>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7. Állami támogatás megelőlegezés visszafizetése</t>
  </si>
  <si>
    <t>Költségvetési hiány külső finanszírozása működési célú</t>
  </si>
  <si>
    <t>8. Hitelek törlesztése</t>
  </si>
  <si>
    <t>6. Értékpapír beváltása</t>
  </si>
  <si>
    <t>9. Betét vásárlás</t>
  </si>
  <si>
    <t>7. Hitelfelvétel</t>
  </si>
  <si>
    <t>10. Forgatási célú értékpapír vás.</t>
  </si>
  <si>
    <t>8. Állami támogatás megelőlegezés visszafizetése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</si>
  <si>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</si>
  <si>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</si>
  <si>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</si>
  <si>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</si>
  <si>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</si>
  <si>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</si>
  <si>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</si>
  <si>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</si>
  <si>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</si>
  <si>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</si>
  <si>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</si>
  <si>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</si>
  <si>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</si>
  <si>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</si>
  <si>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</si>
  <si>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</si>
  <si>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</si>
  <si>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</si>
  <si>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</si>
  <si>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</si>
  <si>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</si>
  <si>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</si>
  <si>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</si>
  <si>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</si>
  <si>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</si>
  <si>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</si>
  <si>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Állami támogatás megelőlegezés visszafizetése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</si>
  <si>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</si>
  <si>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</si>
  <si>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</si>
  <si>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</si>
  <si>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</si>
  <si>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</si>
  <si>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</si>
  <si>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</si>
  <si>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</si>
  <si>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</si>
  <si>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</si>
  <si>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</si>
  <si>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</si>
  <si>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</si>
  <si>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</si>
  <si>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</si>
  <si>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</si>
  <si>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</si>
  <si>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</si>
  <si>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</si>
  <si>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</si>
  <si>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</si>
  <si>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</si>
  <si>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</si>
  <si>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</si>
  <si>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</si>
  <si>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</si>
  <si>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</si>
  <si>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</si>
  <si>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</si>
  <si>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</si>
  <si>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</si>
  <si>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</si>
  <si>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</si>
  <si>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</si>
  <si>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</si>
  <si>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</si>
  <si>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</si>
  <si>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</si>
  <si>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</si>
  <si>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</si>
  <si>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</si>
  <si>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</si>
  <si>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</si>
  <si>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</si>
  <si>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</si>
  <si>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</si>
  <si>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</si>
  <si>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</si>
  <si>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</si>
  <si>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Önkormányzati támogatás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</si>
  <si>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</si>
  <si>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</si>
  <si>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</si>
  <si>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</si>
  <si>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</si>
  <si>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</si>
  <si>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</si>
  <si>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</si>
  <si>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</si>
  <si>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Szeptem-ber</t>
  </si>
  <si>
    <t>Október</t>
  </si>
  <si>
    <t>November</t>
  </si>
  <si>
    <t>December</t>
  </si>
  <si>
    <t>Nyitó pénzkészlet</t>
  </si>
  <si>
    <t>Működési célú támogatások államháztartáson belülről</t>
  </si>
  <si>
    <t>Közhatalmi bevételek</t>
  </si>
  <si>
    <t>Működési célú átvett pénzeszk. Áh-n kívülről</t>
  </si>
  <si>
    <t>Működési bevételek összesen:</t>
  </si>
  <si>
    <t>Felhalmozási célú támogatások államháztartáson belülről</t>
  </si>
  <si>
    <t xml:space="preserve">Felhalmozási bevételek  </t>
  </si>
  <si>
    <t>Felhalm. célú átvett pénzeszk. Áh-n kívülről</t>
  </si>
  <si>
    <t>Felhalmozási bevételek összesen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</si>
  <si>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</si>
  <si>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</si>
  <si>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</si>
  <si>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</si>
  <si>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</si>
  <si>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Ellátottak pénzbeli juttatásai</t>
  </si>
  <si>
    <t>Egyéb működési célú támogatások áh-n kívülre</t>
  </si>
  <si>
    <t>Egyéb működési célú támogatások áh-n belülre</t>
  </si>
  <si>
    <t>Működési kiadások összesen:</t>
  </si>
  <si>
    <t>Felhalmozási célú kiadások összesen</t>
  </si>
  <si>
    <t>Finanszírozási kiadások (hitel törlesztés, értékpapír visszavásárlás)</t>
  </si>
  <si>
    <t>Korrekció (előző évi kifizetés miatt)</t>
  </si>
  <si>
    <t>Záró pénzkészlet</t>
  </si>
  <si>
    <t>I. HELYI ÖNKORMÁNYZATOK MŰKÖDÉSÉNEK ÁLTALÁNOS TÁMOGATÁSA</t>
  </si>
  <si>
    <t>6. Polgármesteri illetmény támogatása</t>
  </si>
  <si>
    <t>1. Szociális ágazati összevont pótlék</t>
  </si>
  <si>
    <t>2. A települési önkormányzatok szociális feladatainak egyéb támogatása</t>
  </si>
  <si>
    <t>3. Egyéb szociális és gyermekjóléti feladatok támogatása</t>
  </si>
  <si>
    <t>Helyi önkormányzatok kiegészítő támogatásai (működési)</t>
  </si>
  <si>
    <t>III. SZOCIÁLIS, GYERMEKJÓLÉTI  ÉS GYERMEKÉTKEZTETÉSI FELADATOK</t>
  </si>
  <si>
    <t>Eszközbeszerzés könyvtárba</t>
  </si>
  <si>
    <t>IV. A TELEPÜLÉSI ÖNKORMÁNYZATOK KULTURÁLIS FELADATAINAK TÁMOGATÁSA</t>
  </si>
  <si>
    <t>1. Települési önkormányzatok nyilvános könyvtári és közművelődési feladatainak támogatása</t>
  </si>
  <si>
    <t>Egyéb tárgyi eszköz beszerzése</t>
  </si>
  <si>
    <t>Rendezési terv felülvizsgálat</t>
  </si>
  <si>
    <t>Közoktatási Intézményfenntartó Társulás Pécsely Óvoda felhalmozási támogatás</t>
  </si>
  <si>
    <t>Karbantartási, kisjavítási szolgáltatások</t>
  </si>
  <si>
    <t>Üzemeltetési anyagok beszerzése</t>
  </si>
  <si>
    <t>Szakmai anyagok beszerzése</t>
  </si>
  <si>
    <t xml:space="preserve">Önkormányzati támogatás, átmeneti segély </t>
  </si>
  <si>
    <t>Informatikai szolgáltatások igénybevétele</t>
  </si>
  <si>
    <t>Egyéb kommunikációs szolgáltatások</t>
  </si>
  <si>
    <t xml:space="preserve">      e) Falugondnoki vagy tanyagondnoki szolgáltatás</t>
  </si>
  <si>
    <t>1. Egyéb működési célú támogatások áh-n belülre</t>
  </si>
  <si>
    <t>2. Egyéb működési célú támogatások áh-n kívülre</t>
  </si>
  <si>
    <t>3. Állami támogatás visszafizetése elszámolás alapján</t>
  </si>
  <si>
    <t>Kukolla felújítása - Humánszolgáltatások EFOP-1.5.2-16-2017-00016</t>
  </si>
  <si>
    <t>2019. évi eredeti előirányzat</t>
  </si>
  <si>
    <t>ÁLLAMI TÁMOGATÁSOK 2019. ÉV</t>
  </si>
  <si>
    <t>MŰKÖDÉSI KIADÁSOK 2019. ÉV</t>
  </si>
  <si>
    <t>FELHALMOZÁSI KIADÁSOK 2019. ÉV</t>
  </si>
  <si>
    <t xml:space="preserve">      EFOP Humán közszolgáltatások fejlesztése</t>
  </si>
  <si>
    <t>EFOP Humán közszolgáltatások fejlesztése</t>
  </si>
  <si>
    <t xml:space="preserve">Személyi juttatások </t>
  </si>
  <si>
    <t>EFOP Személyi juttatások</t>
  </si>
  <si>
    <t>Munkaadót terhelő járulékok</t>
  </si>
  <si>
    <t>EFOP Munkaadót terhelő járulékok</t>
  </si>
  <si>
    <t>EFOP Üzemeltetési anyagok beszerzése</t>
  </si>
  <si>
    <t>EFOP Egyéb szolgáltatások</t>
  </si>
  <si>
    <t>EFOP Működési célú előzetesen felszámított áfa</t>
  </si>
  <si>
    <t>Szennyvízszivattyú felújítás</t>
  </si>
  <si>
    <t>Sátor beszerzés</t>
  </si>
  <si>
    <t>Kukolla közművesítés</t>
  </si>
  <si>
    <t>Az Önkormányzat működési bevételei és kiadásai 2019. év</t>
  </si>
  <si>
    <t xml:space="preserve"> Az Önkormányzat felhalmozási bevételei és kiadásai  2019. év</t>
  </si>
  <si>
    <t>Bevétele és kiadások mérlege 2019. év</t>
  </si>
  <si>
    <t xml:space="preserve"> Az Önkormányzat kötelező feladatok bevételei és kiadásai 2019. év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</si>
  <si>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2019.</t>
    </r>
  </si>
  <si>
    <t xml:space="preserve"> Az Önkormányzat önként vállalt feladatok bevételei és kiadásai  2019. év</t>
  </si>
  <si>
    <t xml:space="preserve"> Az Önkormányzat állami (államigazgatási) feladatok bevételei és kiadásai  2019. év</t>
  </si>
  <si>
    <t>I. Módosítás</t>
  </si>
  <si>
    <t>Eltérés</t>
  </si>
  <si>
    <t>Előző évi közfoglalkoztatási támogatás visszafizetésik kötelezettség</t>
  </si>
  <si>
    <t>Traktor beszerzés támogatás - Konzorciumi megállapodás alapján</t>
  </si>
  <si>
    <t>5. 2018. évről áthúzódó bérkompenzáció támogatása</t>
  </si>
  <si>
    <t>Ingatlanok beszerzése</t>
  </si>
  <si>
    <t>Zártkerti program pályázat - Vadkerítés építés</t>
  </si>
  <si>
    <t>Zártkerti program pályázat (Műszaki ellenőr - 27/2019. (III. 13.))</t>
  </si>
  <si>
    <t>Ingatlan vásárlás - Vászoly, 020/6 hrsz. 36/2019. (III.13.)</t>
  </si>
  <si>
    <t>Ingatlan vásárlás - Vászoly, 020/5 hrsz. 37/2019. (III.13.)</t>
  </si>
  <si>
    <t>Szakmai tevékenységet segítő szolgáltatások 40/2019. (IV. 26.)</t>
  </si>
  <si>
    <t>Működési célú előzetesen felszámított áfa 40/2019. (IV: 26.)</t>
  </si>
  <si>
    <t xml:space="preserve">      Diákmunka támogatás</t>
  </si>
  <si>
    <t>Új telkek áramellátása és közvilágítás kiépítése (András utca)</t>
  </si>
  <si>
    <t xml:space="preserve">2. Munkaadót terhelő járulékok </t>
  </si>
  <si>
    <t>Traktor beszerzés - Konzorciumi megállapodás alapján</t>
  </si>
  <si>
    <t>A falu- és tanyagondnoki szolgálatok 2019. évi többlettámogatása</t>
  </si>
  <si>
    <t>Vászoly 204/1-7 hrsz. telkek útburkolat kialakítása 34/2019. (III. 13.)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</si>
</sst>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mmm\ d/"/>
    <numFmt numFmtId="165" formatCode="#,##0.0"/>
  </numFmts>
  <fonts count="29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2" fillId="0" borderId="0" applyFill="0" applyBorder="0" applyAlignment="0" applyProtection="0"/>
    <xf numFmtId="0" fontId="21" fillId="0" borderId="0"/>
    <xf numFmtId="0" fontId="23" fillId="0" borderId="0"/>
    <xf numFmtId="0" fontId="21" fillId="0" borderId="0"/>
    <xf numFmtId="0" fontId="14" fillId="0" borderId="0"/>
    <xf numFmtId="0" fontId="21" fillId="0" borderId="0"/>
  </cellStyleXfs>
  <cellXfs count="224">
    <xf numFmtId="0" fontId="0" fillId="0" borderId="0" xfId="0"/>
    <xf numFmtId="0" fontId="24" fillId="0" borderId="0" xfId="48" applyFont="1" applyAlignment="1">
      <alignment horizontal="center" wrapText="1"/>
    </xf>
    <xf numFmtId="0" fontId="25" fillId="0" borderId="0" xfId="48" applyFont="1"/>
    <xf numFmtId="3" fontId="24" fillId="0" borderId="12" xfId="48" applyNumberFormat="1" applyFont="1" applyBorder="1" applyAlignment="1">
      <alignment horizontal="right" wrapText="1"/>
    </xf>
    <xf numFmtId="3" fontId="25" fillId="0" borderId="12" xfId="48" applyNumberFormat="1" applyFont="1" applyBorder="1"/>
    <xf numFmtId="3" fontId="24" fillId="29" borderId="12" xfId="48" applyNumberFormat="1" applyFont="1" applyFill="1" applyBorder="1" applyAlignment="1">
      <alignment horizontal="right" wrapText="1"/>
    </xf>
    <xf numFmtId="3" fontId="24" fillId="0" borderId="12" xfId="48" applyNumberFormat="1" applyFont="1" applyBorder="1"/>
    <xf numFmtId="0" fontId="25" fillId="0" borderId="0" xfId="48" applyFont="1" applyAlignment="1">
      <alignment horizontal="center" vertical="center"/>
    </xf>
    <xf numFmtId="0" fontId="24" fillId="0" borderId="0" xfId="48" applyFont="1"/>
    <xf numFmtId="0" fontId="24" fillId="0" borderId="0" xfId="48" applyFont="1" applyBorder="1"/>
    <xf numFmtId="0" fontId="24" fillId="29" borderId="0" xfId="48" applyFont="1" applyFill="1" applyBorder="1"/>
    <xf numFmtId="0" fontId="24" fillId="29" borderId="0" xfId="48" applyFont="1" applyFill="1"/>
    <xf numFmtId="0" fontId="25" fillId="0" borderId="0" xfId="48" applyFont="1" applyAlignment="1">
      <alignment wrapText="1"/>
    </xf>
    <xf numFmtId="0" fontId="24" fillId="0" borderId="12" xfId="48" applyFont="1" applyBorder="1" applyAlignment="1">
      <alignment horizontal="center" vertical="center" wrapText="1"/>
    </xf>
    <xf numFmtId="0" fontId="25" fillId="0" borderId="11" xfId="48" applyFont="1" applyBorder="1"/>
    <xf numFmtId="0" fontId="25" fillId="0" borderId="13" xfId="48" applyFont="1" applyBorder="1"/>
    <xf numFmtId="0" fontId="25" fillId="0" borderId="0" xfId="48" applyFont="1" applyBorder="1"/>
    <xf numFmtId="0" fontId="25" fillId="0" borderId="10" xfId="48" applyFont="1" applyBorder="1"/>
    <xf numFmtId="0" fontId="25" fillId="29" borderId="0" xfId="48" applyFont="1" applyFill="1" applyBorder="1"/>
    <xf numFmtId="0" fontId="26" fillId="29" borderId="0" xfId="48" applyFont="1" applyFill="1" applyBorder="1"/>
    <xf numFmtId="3" fontId="25" fillId="29" borderId="12" xfId="48" applyNumberFormat="1" applyFont="1" applyFill="1" applyBorder="1" applyAlignment="1">
      <alignment horizontal="right" wrapText="1"/>
    </xf>
    <xf numFmtId="0" fontId="27" fillId="29" borderId="0" xfId="48" applyFont="1" applyFill="1" applyBorder="1"/>
    <xf numFmtId="3" fontId="25" fillId="0" borderId="12" xfId="48" applyNumberFormat="1" applyFont="1" applyFill="1" applyBorder="1" applyAlignment="1">
      <alignment horizontal="right" wrapText="1"/>
    </xf>
    <xf numFmtId="0" fontId="24" fillId="29" borderId="0" xfId="48" applyFont="1" applyFill="1" applyBorder="1" applyAlignment="1">
      <alignment vertical="center"/>
    </xf>
    <xf numFmtId="0" fontId="25" fillId="29" borderId="0" xfId="48" applyFont="1" applyFill="1" applyBorder="1" applyAlignment="1">
      <alignment vertical="center" wrapText="1"/>
    </xf>
    <xf numFmtId="0" fontId="25" fillId="29" borderId="0" xfId="48" applyFont="1" applyFill="1" applyBorder="1" applyAlignment="1">
      <alignment vertical="center"/>
    </xf>
    <xf numFmtId="3" fontId="24" fillId="29" borderId="0" xfId="48" applyNumberFormat="1" applyFont="1" applyFill="1" applyBorder="1" applyAlignment="1">
      <alignment vertical="center"/>
    </xf>
    <xf numFmtId="3" fontId="25" fillId="0" borderId="0" xfId="48" applyNumberFormat="1" applyFont="1" applyBorder="1"/>
    <xf numFmtId="3" fontId="25" fillId="29" borderId="0" xfId="48" applyNumberFormat="1" applyFont="1" applyFill="1" applyBorder="1" applyAlignment="1">
      <alignment horizontal="right" wrapText="1"/>
    </xf>
    <xf numFmtId="3" fontId="24" fillId="29" borderId="0" xfId="48" applyNumberFormat="1" applyFont="1" applyFill="1" applyBorder="1"/>
    <xf numFmtId="3" fontId="24" fillId="0" borderId="0" xfId="48" applyNumberFormat="1" applyFont="1"/>
    <xf numFmtId="3" fontId="25" fillId="0" borderId="0" xfId="48" applyNumberFormat="1" applyFont="1"/>
    <xf numFmtId="3" fontId="25" fillId="0" borderId="0" xfId="83" applyNumberFormat="1" applyFont="1" applyBorder="1" applyAlignment="1">
      <alignment horizontal="center"/>
    </xf>
    <xf numFmtId="0" fontId="25" fillId="0" borderId="0" xfId="83" applyFont="1" applyBorder="1"/>
    <xf numFmtId="3" fontId="25" fillId="0" borderId="12" xfId="83" applyNumberFormat="1" applyFont="1" applyBorder="1" applyAlignment="1">
      <alignment horizontal="right"/>
    </xf>
    <xf numFmtId="3" fontId="25" fillId="0" borderId="0" xfId="83" applyNumberFormat="1" applyFont="1" applyFill="1" applyBorder="1" applyAlignment="1">
      <alignment horizontal="center"/>
    </xf>
    <xf numFmtId="0" fontId="25" fillId="0" borderId="0" xfId="83" applyFont="1" applyFill="1" applyBorder="1"/>
    <xf numFmtId="3" fontId="25" fillId="30" borderId="12" xfId="47" applyNumberFormat="1" applyFont="1" applyFill="1" applyBorder="1" applyAlignment="1">
      <alignment horizontal="right" wrapText="1"/>
    </xf>
    <xf numFmtId="3" fontId="24" fillId="0" borderId="12" xfId="83" applyNumberFormat="1" applyFont="1" applyFill="1" applyBorder="1" applyAlignment="1">
      <alignment horizontal="right"/>
    </xf>
    <xf numFmtId="3" fontId="25" fillId="0" borderId="12" xfId="83" applyNumberFormat="1" applyFont="1" applyFill="1" applyBorder="1" applyAlignment="1">
      <alignment horizontal="right"/>
    </xf>
    <xf numFmtId="3" fontId="25" fillId="0" borderId="12" xfId="83" quotePrefix="1" applyNumberFormat="1" applyFont="1" applyFill="1" applyBorder="1" applyAlignment="1">
      <alignment horizontal="right"/>
    </xf>
    <xf numFmtId="3" fontId="24" fillId="0" borderId="12" xfId="43" applyNumberFormat="1" applyFont="1" applyFill="1" applyBorder="1" applyAlignment="1">
      <alignment horizontal="right"/>
    </xf>
    <xf numFmtId="3" fontId="25" fillId="0" borderId="12" xfId="43" applyNumberFormat="1" applyFont="1" applyFill="1" applyBorder="1" applyAlignment="1">
      <alignment horizontal="right"/>
    </xf>
    <xf numFmtId="3" fontId="25" fillId="0" borderId="0" xfId="43" applyNumberFormat="1" applyFont="1" applyAlignment="1">
      <alignment wrapText="1"/>
    </xf>
    <xf numFmtId="3" fontId="25" fillId="0" borderId="0" xfId="43" applyNumberFormat="1" applyFont="1"/>
    <xf numFmtId="3" fontId="25" fillId="0" borderId="0" xfId="43" applyNumberFormat="1" applyFont="1" applyAlignment="1">
      <alignment horizontal="center"/>
    </xf>
    <xf numFmtId="0" fontId="25" fillId="0" borderId="0" xfId="43" applyFont="1"/>
    <xf numFmtId="3" fontId="24" fillId="0" borderId="0" xfId="43" applyNumberFormat="1" applyFont="1" applyFill="1" applyAlignment="1">
      <alignment horizontal="center"/>
    </xf>
    <xf numFmtId="0" fontId="24" fillId="0" borderId="0" xfId="43" applyFont="1" applyFill="1"/>
    <xf numFmtId="3" fontId="24" fillId="0" borderId="0" xfId="43" applyNumberFormat="1" applyFont="1" applyAlignment="1">
      <alignment horizontal="center"/>
    </xf>
    <xf numFmtId="0" fontId="24" fillId="0" borderId="0" xfId="43" applyFont="1"/>
    <xf numFmtId="3" fontId="25" fillId="0" borderId="12" xfId="43" applyNumberFormat="1" applyFont="1" applyBorder="1" applyAlignment="1">
      <alignment horizontal="right"/>
    </xf>
    <xf numFmtId="0" fontId="25" fillId="0" borderId="0" xfId="82" applyFont="1" applyFill="1"/>
    <xf numFmtId="0" fontId="25" fillId="0" borderId="0" xfId="0" applyFont="1"/>
    <xf numFmtId="3" fontId="25" fillId="0" borderId="0" xfId="0" applyNumberFormat="1" applyFont="1"/>
    <xf numFmtId="0" fontId="24" fillId="0" borderId="0" xfId="82" applyFont="1" applyFill="1"/>
    <xf numFmtId="3" fontId="25" fillId="0" borderId="0" xfId="82" applyNumberFormat="1" applyFont="1" applyFill="1"/>
    <xf numFmtId="3" fontId="24" fillId="0" borderId="12" xfId="47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/>
    </xf>
    <xf numFmtId="3" fontId="24" fillId="0" borderId="12" xfId="0" applyNumberFormat="1" applyFont="1" applyFill="1" applyBorder="1" applyAlignment="1">
      <alignment horizontal="right"/>
    </xf>
    <xf numFmtId="3" fontId="25" fillId="0" borderId="12" xfId="48" applyNumberFormat="1" applyFont="1" applyFill="1" applyBorder="1"/>
    <xf numFmtId="3" fontId="24" fillId="0" borderId="12" xfId="48" applyNumberFormat="1" applyFont="1" applyFill="1" applyBorder="1" applyAlignment="1">
      <alignment horizontal="right" wrapText="1"/>
    </xf>
    <xf numFmtId="0" fontId="24" fillId="0" borderId="0" xfId="48" applyFont="1" applyFill="1" applyBorder="1" applyAlignment="1">
      <alignment horizontal="left" vertical="center" wrapText="1" indent="1"/>
    </xf>
    <xf numFmtId="0" fontId="25" fillId="0" borderId="0" xfId="48" applyFont="1" applyFill="1" applyBorder="1" applyAlignment="1">
      <alignment horizontal="left" vertical="center" wrapText="1" indent="2"/>
    </xf>
    <xf numFmtId="3" fontId="25" fillId="0" borderId="0" xfId="48" applyNumberFormat="1" applyFont="1" applyFill="1" applyBorder="1" applyAlignment="1">
      <alignment horizontal="right" wrapText="1"/>
    </xf>
    <xf numFmtId="3" fontId="24" fillId="0" borderId="0" xfId="48" applyNumberFormat="1" applyFont="1" applyFill="1" applyBorder="1" applyAlignment="1">
      <alignment horizontal="left" vertical="center" wrapText="1" indent="2"/>
    </xf>
    <xf numFmtId="3" fontId="24" fillId="0" borderId="0" xfId="48" applyNumberFormat="1" applyFont="1" applyFill="1" applyBorder="1" applyAlignment="1">
      <alignment horizontal="right" wrapText="1"/>
    </xf>
    <xf numFmtId="0" fontId="25" fillId="0" borderId="0" xfId="44" applyFont="1"/>
    <xf numFmtId="3" fontId="24" fillId="0" borderId="12" xfId="44" applyNumberFormat="1" applyFont="1" applyBorder="1"/>
    <xf numFmtId="0" fontId="24" fillId="0" borderId="0" xfId="44" applyFont="1"/>
    <xf numFmtId="3" fontId="24" fillId="0" borderId="0" xfId="44" applyNumberFormat="1" applyFont="1"/>
    <xf numFmtId="0" fontId="24" fillId="0" borderId="0" xfId="48" applyFont="1" applyFill="1" applyBorder="1"/>
    <xf numFmtId="3" fontId="25" fillId="0" borderId="12" xfId="44" applyNumberFormat="1" applyFont="1" applyBorder="1"/>
    <xf numFmtId="0" fontId="24" fillId="0" borderId="0" xfId="48" applyFont="1" applyFill="1"/>
    <xf numFmtId="3" fontId="24" fillId="0" borderId="0" xfId="48" applyNumberFormat="1" applyFont="1" applyFill="1"/>
    <xf numFmtId="0" fontId="25" fillId="0" borderId="0" xfId="82" applyFont="1" applyFill="1" applyBorder="1"/>
    <xf numFmtId="0" fontId="25" fillId="0" borderId="0" xfId="0" applyFont="1" applyBorder="1"/>
    <xf numFmtId="0" fontId="24" fillId="0" borderId="12" xfId="45" applyFont="1" applyFill="1" applyBorder="1"/>
    <xf numFmtId="3" fontId="24" fillId="0" borderId="12" xfId="45" applyNumberFormat="1" applyFont="1" applyFill="1" applyBorder="1"/>
    <xf numFmtId="3" fontId="24" fillId="29" borderId="12" xfId="45" applyNumberFormat="1" applyFont="1" applyFill="1" applyBorder="1"/>
    <xf numFmtId="4" fontId="24" fillId="0" borderId="12" xfId="45" applyNumberFormat="1" applyFont="1" applyFill="1" applyBorder="1"/>
    <xf numFmtId="4" fontId="25" fillId="0" borderId="12" xfId="45" applyNumberFormat="1" applyFont="1" applyFill="1" applyBorder="1"/>
    <xf numFmtId="3" fontId="25" fillId="29" borderId="12" xfId="45" applyNumberFormat="1" applyFont="1" applyFill="1" applyBorder="1"/>
    <xf numFmtId="0" fontId="25" fillId="0" borderId="12" xfId="45" applyFont="1" applyFill="1" applyBorder="1"/>
    <xf numFmtId="3" fontId="25" fillId="0" borderId="12" xfId="45" applyNumberFormat="1" applyFont="1" applyFill="1" applyBorder="1"/>
    <xf numFmtId="165" fontId="25" fillId="29" borderId="12" xfId="45" applyNumberFormat="1" applyFont="1" applyFill="1" applyBorder="1"/>
    <xf numFmtId="165" fontId="24" fillId="29" borderId="12" xfId="45" applyNumberFormat="1" applyFont="1" applyFill="1" applyBorder="1"/>
    <xf numFmtId="2" fontId="24" fillId="0" borderId="12" xfId="45" applyNumberFormat="1" applyFont="1" applyFill="1" applyBorder="1"/>
    <xf numFmtId="0" fontId="25" fillId="0" borderId="0" xfId="0" applyFont="1" applyFill="1"/>
    <xf numFmtId="0" fontId="24" fillId="0" borderId="12" xfId="45" applyFont="1" applyBorder="1"/>
    <xf numFmtId="0" fontId="24" fillId="29" borderId="12" xfId="48" applyFont="1" applyFill="1" applyBorder="1" applyAlignment="1">
      <alignment horizontal="center" vertical="center" wrapText="1"/>
    </xf>
    <xf numFmtId="3" fontId="25" fillId="0" borderId="12" xfId="48" applyNumberFormat="1" applyFont="1" applyBorder="1" applyAlignment="1">
      <alignment horizontal="right" wrapText="1"/>
    </xf>
    <xf numFmtId="3" fontId="25" fillId="0" borderId="0" xfId="44" applyNumberFormat="1" applyFont="1"/>
    <xf numFmtId="3" fontId="25" fillId="0" borderId="0" xfId="44" applyNumberFormat="1" applyFont="1" applyAlignment="1">
      <alignment wrapText="1"/>
    </xf>
    <xf numFmtId="3" fontId="25" fillId="0" borderId="12" xfId="44" applyNumberFormat="1" applyFont="1" applyBorder="1" applyAlignment="1">
      <alignment wrapText="1"/>
    </xf>
    <xf numFmtId="3" fontId="25" fillId="0" borderId="0" xfId="44" applyNumberFormat="1" applyFont="1" applyFill="1" applyBorder="1"/>
    <xf numFmtId="3" fontId="24" fillId="0" borderId="12" xfId="44" applyNumberFormat="1" applyFont="1" applyBorder="1" applyAlignment="1">
      <alignment wrapText="1"/>
    </xf>
    <xf numFmtId="3" fontId="25" fillId="0" borderId="12" xfId="44" applyNumberFormat="1" applyFont="1" applyFill="1" applyBorder="1" applyAlignment="1">
      <alignment wrapText="1"/>
    </xf>
    <xf numFmtId="3" fontId="25" fillId="0" borderId="12" xfId="44" applyNumberFormat="1" applyFont="1" applyFill="1" applyBorder="1"/>
    <xf numFmtId="3" fontId="24" fillId="0" borderId="0" xfId="44" applyNumberFormat="1" applyFont="1" applyBorder="1" applyAlignment="1">
      <alignment wrapText="1"/>
    </xf>
    <xf numFmtId="3" fontId="24" fillId="0" borderId="0" xfId="44" applyNumberFormat="1" applyFont="1" applyBorder="1"/>
    <xf numFmtId="3" fontId="25" fillId="0" borderId="0" xfId="84" applyNumberFormat="1" applyFont="1" applyAlignment="1">
      <alignment wrapText="1"/>
    </xf>
    <xf numFmtId="3" fontId="25" fillId="0" borderId="0" xfId="84" applyNumberFormat="1" applyFont="1"/>
    <xf numFmtId="3" fontId="25" fillId="0" borderId="0" xfId="84" applyNumberFormat="1" applyFont="1" applyAlignment="1">
      <alignment horizontal="right"/>
    </xf>
    <xf numFmtId="3" fontId="24" fillId="29" borderId="12" xfId="85" applyNumberFormat="1" applyFont="1" applyFill="1" applyBorder="1" applyAlignment="1">
      <alignment horizontal="center" vertical="center" wrapText="1"/>
    </xf>
    <xf numFmtId="3" fontId="24" fillId="0" borderId="12" xfId="84" applyNumberFormat="1" applyFont="1" applyBorder="1" applyAlignment="1">
      <alignment wrapText="1"/>
    </xf>
    <xf numFmtId="3" fontId="25" fillId="0" borderId="12" xfId="84" applyNumberFormat="1" applyFont="1" applyBorder="1" applyAlignment="1">
      <alignment wrapText="1"/>
    </xf>
    <xf numFmtId="3" fontId="25" fillId="0" borderId="12" xfId="84" applyNumberFormat="1" applyFont="1" applyBorder="1"/>
    <xf numFmtId="3" fontId="25" fillId="0" borderId="12" xfId="86" applyNumberFormat="1" applyFont="1" applyBorder="1" applyAlignment="1">
      <alignment wrapText="1"/>
    </xf>
    <xf numFmtId="3" fontId="25" fillId="29" borderId="12" xfId="85" applyNumberFormat="1" applyFont="1" applyFill="1" applyBorder="1" applyAlignment="1">
      <alignment horizontal="right" wrapText="1"/>
    </xf>
    <xf numFmtId="3" fontId="24" fillId="0" borderId="12" xfId="84" applyNumberFormat="1" applyFont="1" applyBorder="1"/>
    <xf numFmtId="3" fontId="24" fillId="0" borderId="0" xfId="84" applyNumberFormat="1" applyFont="1"/>
    <xf numFmtId="3" fontId="25" fillId="0" borderId="12" xfId="86" applyNumberFormat="1" applyFont="1" applyFill="1" applyBorder="1" applyAlignment="1">
      <alignment wrapText="1"/>
    </xf>
    <xf numFmtId="3" fontId="26" fillId="29" borderId="0" xfId="48" applyNumberFormat="1" applyFont="1" applyFill="1" applyBorder="1"/>
    <xf numFmtId="49" fontId="25" fillId="0" borderId="0" xfId="0" applyNumberFormat="1" applyFont="1" applyFill="1" applyAlignment="1">
      <alignment horizontal="left" wrapText="1"/>
    </xf>
    <xf numFmtId="0" fontId="24" fillId="0" borderId="0" xfId="0" applyFont="1" applyFill="1"/>
    <xf numFmtId="49" fontId="25" fillId="0" borderId="14" xfId="0" applyNumberFormat="1" applyFont="1" applyFill="1" applyBorder="1" applyAlignment="1">
      <alignment horizontal="left" wrapText="1"/>
    </xf>
    <xf numFmtId="0" fontId="25" fillId="0" borderId="12" xfId="0" applyFont="1" applyFill="1" applyBorder="1"/>
    <xf numFmtId="0" fontId="24" fillId="0" borderId="15" xfId="0" applyFont="1" applyFill="1" applyBorder="1" applyAlignment="1">
      <alignment horizontal="right"/>
    </xf>
    <xf numFmtId="49" fontId="24" fillId="0" borderId="14" xfId="0" applyNumberFormat="1" applyFont="1" applyFill="1" applyBorder="1" applyAlignment="1">
      <alignment horizontal="left" wrapText="1"/>
    </xf>
    <xf numFmtId="0" fontId="24" fillId="0" borderId="12" xfId="0" applyFont="1" applyFill="1" applyBorder="1" applyAlignment="1">
      <alignment horizontal="center" wrapText="1"/>
    </xf>
    <xf numFmtId="0" fontId="24" fillId="0" borderId="15" xfId="0" applyFont="1" applyFill="1" applyBorder="1" applyAlignment="1">
      <alignment horizontal="center" wrapText="1"/>
    </xf>
    <xf numFmtId="0" fontId="24" fillId="0" borderId="0" xfId="0" applyFont="1"/>
    <xf numFmtId="3" fontId="24" fillId="0" borderId="12" xfId="0" applyNumberFormat="1" applyFont="1" applyFill="1" applyBorder="1" applyAlignment="1">
      <alignment horizontal="right" wrapText="1"/>
    </xf>
    <xf numFmtId="3" fontId="24" fillId="0" borderId="15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/>
    <xf numFmtId="3" fontId="25" fillId="0" borderId="23" xfId="0" applyNumberFormat="1" applyFont="1" applyFill="1" applyBorder="1"/>
    <xf numFmtId="49" fontId="26" fillId="0" borderId="14" xfId="0" applyNumberFormat="1" applyFont="1" applyFill="1" applyBorder="1" applyAlignment="1">
      <alignment horizontal="left" wrapText="1"/>
    </xf>
    <xf numFmtId="3" fontId="26" fillId="0" borderId="12" xfId="0" applyNumberFormat="1" applyFont="1" applyFill="1" applyBorder="1"/>
    <xf numFmtId="3" fontId="24" fillId="0" borderId="0" xfId="0" applyNumberFormat="1" applyFont="1"/>
    <xf numFmtId="3" fontId="27" fillId="0" borderId="23" xfId="0" applyNumberFormat="1" applyFont="1" applyFill="1" applyBorder="1"/>
    <xf numFmtId="3" fontId="24" fillId="0" borderId="12" xfId="0" applyNumberFormat="1" applyFont="1" applyFill="1" applyBorder="1"/>
    <xf numFmtId="3" fontId="24" fillId="0" borderId="15" xfId="0" applyNumberFormat="1" applyFont="1" applyFill="1" applyBorder="1" applyAlignment="1">
      <alignment horizontal="right"/>
    </xf>
    <xf numFmtId="3" fontId="24" fillId="0" borderId="15" xfId="0" applyNumberFormat="1" applyFont="1" applyFill="1" applyBorder="1"/>
    <xf numFmtId="3" fontId="25" fillId="0" borderId="0" xfId="0" applyNumberFormat="1" applyFont="1" applyFill="1" applyBorder="1"/>
    <xf numFmtId="49" fontId="24" fillId="0" borderId="16" xfId="0" applyNumberFormat="1" applyFont="1" applyFill="1" applyBorder="1" applyAlignment="1">
      <alignment horizontal="left" wrapText="1"/>
    </xf>
    <xf numFmtId="3" fontId="24" fillId="0" borderId="17" xfId="0" applyNumberFormat="1" applyFont="1" applyFill="1" applyBorder="1"/>
    <xf numFmtId="3" fontId="24" fillId="0" borderId="18" xfId="0" applyNumberFormat="1" applyFont="1" applyFill="1" applyBorder="1"/>
    <xf numFmtId="49" fontId="25" fillId="0" borderId="0" xfId="0" applyNumberFormat="1" applyFont="1" applyAlignment="1">
      <alignment horizontal="left" wrapText="1"/>
    </xf>
    <xf numFmtId="3" fontId="24" fillId="0" borderId="12" xfId="43" applyNumberFormat="1" applyFont="1" applyBorder="1" applyAlignment="1">
      <alignment horizontal="center" vertical="center" wrapText="1"/>
    </xf>
    <xf numFmtId="3" fontId="24" fillId="0" borderId="12" xfId="83" applyNumberFormat="1" applyFont="1" applyBorder="1" applyAlignment="1">
      <alignment horizontal="left" wrapText="1"/>
    </xf>
    <xf numFmtId="3" fontId="24" fillId="30" borderId="12" xfId="47" applyNumberFormat="1" applyFont="1" applyFill="1" applyBorder="1" applyAlignment="1">
      <alignment horizontal="right" wrapText="1"/>
    </xf>
    <xf numFmtId="3" fontId="25" fillId="0" borderId="12" xfId="83" applyNumberFormat="1" applyFont="1" applyBorder="1" applyAlignment="1">
      <alignment horizontal="left" vertical="center" wrapText="1"/>
    </xf>
    <xf numFmtId="3" fontId="25" fillId="0" borderId="12" xfId="83" applyNumberFormat="1" applyFont="1" applyBorder="1" applyAlignment="1">
      <alignment horizontal="left" wrapText="1"/>
    </xf>
    <xf numFmtId="0" fontId="24" fillId="0" borderId="12" xfId="0" applyFont="1" applyFill="1" applyBorder="1" applyAlignment="1">
      <alignment horizontal="left" wrapText="1"/>
    </xf>
    <xf numFmtId="0" fontId="25" fillId="0" borderId="12" xfId="0" applyFont="1" applyFill="1" applyBorder="1" applyAlignment="1">
      <alignment horizontal="left" wrapText="1"/>
    </xf>
    <xf numFmtId="0" fontId="25" fillId="0" borderId="12" xfId="82" applyFont="1" applyFill="1" applyBorder="1" applyAlignment="1">
      <alignment wrapText="1"/>
    </xf>
    <xf numFmtId="3" fontId="24" fillId="0" borderId="12" xfId="43" applyNumberFormat="1" applyFont="1" applyBorder="1" applyAlignment="1">
      <alignment wrapText="1"/>
    </xf>
    <xf numFmtId="3" fontId="25" fillId="0" borderId="12" xfId="43" applyNumberFormat="1" applyFont="1" applyFill="1" applyBorder="1" applyAlignment="1">
      <alignment wrapText="1"/>
    </xf>
    <xf numFmtId="3" fontId="24" fillId="0" borderId="12" xfId="43" applyNumberFormat="1" applyFont="1" applyBorder="1" applyAlignment="1">
      <alignment vertical="center" wrapText="1"/>
    </xf>
    <xf numFmtId="3" fontId="24" fillId="0" borderId="12" xfId="43" applyNumberFormat="1" applyFont="1" applyBorder="1" applyAlignment="1">
      <alignment horizontal="right"/>
    </xf>
    <xf numFmtId="0" fontId="24" fillId="0" borderId="12" xfId="82" applyFont="1" applyFill="1" applyBorder="1" applyAlignment="1">
      <alignment horizontal="center" vertical="center" wrapText="1"/>
    </xf>
    <xf numFmtId="0" fontId="24" fillId="0" borderId="12" xfId="82" applyFont="1" applyFill="1" applyBorder="1" applyAlignment="1">
      <alignment horizontal="left" vertical="center" wrapText="1"/>
    </xf>
    <xf numFmtId="3" fontId="25" fillId="0" borderId="12" xfId="0" applyNumberFormat="1" applyFont="1" applyBorder="1" applyAlignment="1">
      <alignment horizontal="right"/>
    </xf>
    <xf numFmtId="3" fontId="24" fillId="0" borderId="12" xfId="0" applyNumberFormat="1" applyFont="1" applyBorder="1" applyAlignment="1">
      <alignment horizontal="right"/>
    </xf>
    <xf numFmtId="0" fontId="25" fillId="0" borderId="12" xfId="82" applyFont="1" applyFill="1" applyBorder="1"/>
    <xf numFmtId="0" fontId="19" fillId="0" borderId="12" xfId="82" applyFont="1" applyFill="1" applyBorder="1"/>
    <xf numFmtId="0" fontId="24" fillId="0" borderId="12" xfId="47" applyFont="1" applyFill="1" applyBorder="1" applyAlignment="1">
      <alignment horizontal="left" vertical="center" wrapText="1"/>
    </xf>
    <xf numFmtId="0" fontId="24" fillId="0" borderId="12" xfId="82" applyFont="1" applyFill="1" applyBorder="1" applyAlignment="1">
      <alignment vertical="center" wrapText="1"/>
    </xf>
    <xf numFmtId="0" fontId="24" fillId="0" borderId="12" xfId="82" applyFont="1" applyFill="1" applyBorder="1" applyAlignment="1">
      <alignment vertical="center"/>
    </xf>
    <xf numFmtId="3" fontId="24" fillId="0" borderId="12" xfId="82" applyNumberFormat="1" applyFont="1" applyFill="1" applyBorder="1" applyAlignment="1">
      <alignment horizontal="right" vertical="center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left" vertical="center" wrapText="1" indent="1"/>
    </xf>
    <xf numFmtId="0" fontId="25" fillId="0" borderId="12" xfId="44" applyFont="1" applyBorder="1"/>
    <xf numFmtId="0" fontId="24" fillId="0" borderId="12" xfId="48" applyFont="1" applyFill="1" applyBorder="1" applyAlignment="1">
      <alignment horizontal="left" vertical="center" wrapText="1" indent="2"/>
    </xf>
    <xf numFmtId="3" fontId="24" fillId="0" borderId="12" xfId="0" applyNumberFormat="1" applyFont="1" applyBorder="1"/>
    <xf numFmtId="0" fontId="25" fillId="0" borderId="12" xfId="48" applyFont="1" applyFill="1" applyBorder="1" applyAlignment="1">
      <alignment horizontal="left" vertical="center" wrapText="1" indent="2"/>
    </xf>
    <xf numFmtId="3" fontId="25" fillId="0" borderId="12" xfId="0" applyNumberFormat="1" applyFont="1" applyBorder="1"/>
    <xf numFmtId="0" fontId="25" fillId="0" borderId="12" xfId="48" applyFont="1" applyFill="1" applyBorder="1" applyAlignment="1">
      <alignment horizontal="left" vertical="center" wrapText="1" indent="1"/>
    </xf>
    <xf numFmtId="3" fontId="24" fillId="29" borderId="12" xfId="45" applyNumberFormat="1" applyFont="1" applyFill="1" applyBorder="1" applyAlignment="1">
      <alignment horizontal="right"/>
    </xf>
    <xf numFmtId="0" fontId="25" fillId="0" borderId="12" xfId="0" applyFont="1" applyBorder="1"/>
    <xf numFmtId="3" fontId="25" fillId="29" borderId="12" xfId="45" applyNumberFormat="1" applyFont="1" applyFill="1" applyBorder="1" applyAlignment="1">
      <alignment horizontal="right"/>
    </xf>
    <xf numFmtId="0" fontId="24" fillId="0" borderId="12" xfId="46" applyFont="1" applyFill="1" applyBorder="1"/>
    <xf numFmtId="0" fontId="25" fillId="0" borderId="12" xfId="46" applyFont="1" applyFill="1" applyBorder="1"/>
    <xf numFmtId="3" fontId="25" fillId="0" borderId="12" xfId="45" applyNumberFormat="1" applyFont="1" applyBorder="1"/>
    <xf numFmtId="0" fontId="24" fillId="0" borderId="12" xfId="0" applyFont="1" applyBorder="1"/>
    <xf numFmtId="3" fontId="24" fillId="0" borderId="12" xfId="45" applyNumberFormat="1" applyFont="1" applyBorder="1"/>
    <xf numFmtId="0" fontId="25" fillId="0" borderId="12" xfId="45" applyFont="1" applyFill="1" applyBorder="1" applyAlignment="1">
      <alignment wrapText="1"/>
    </xf>
    <xf numFmtId="0" fontId="28" fillId="0" borderId="12" xfId="45" applyFont="1" applyFill="1" applyBorder="1"/>
    <xf numFmtId="0" fontId="25" fillId="0" borderId="12" xfId="45" applyFont="1" applyBorder="1"/>
    <xf numFmtId="0" fontId="25" fillId="0" borderId="12" xfId="48" applyFont="1" applyBorder="1" applyAlignment="1">
      <alignment horizontal="left" wrapText="1"/>
    </xf>
    <xf numFmtId="0" fontId="25" fillId="29" borderId="12" xfId="47" applyFont="1" applyFill="1" applyBorder="1" applyAlignment="1">
      <alignment wrapText="1"/>
    </xf>
    <xf numFmtId="0" fontId="24" fillId="0" borderId="12" xfId="48" applyFont="1" applyBorder="1" applyAlignment="1">
      <alignment horizontal="left" wrapText="1"/>
    </xf>
    <xf numFmtId="0" fontId="24" fillId="29" borderId="12" xfId="48" applyFont="1" applyFill="1" applyBorder="1" applyAlignment="1">
      <alignment horizontal="left" wrapText="1"/>
    </xf>
    <xf numFmtId="0" fontId="24" fillId="0" borderId="12" xfId="48" applyFont="1" applyBorder="1"/>
    <xf numFmtId="0" fontId="25" fillId="0" borderId="12" xfId="48" applyFont="1" applyBorder="1"/>
    <xf numFmtId="0" fontId="25" fillId="0" borderId="12" xfId="48" applyFont="1" applyFill="1" applyBorder="1" applyAlignment="1">
      <alignment horizontal="left" wrapText="1"/>
    </xf>
    <xf numFmtId="0" fontId="24" fillId="0" borderId="12" xfId="48" applyFont="1" applyFill="1" applyBorder="1" applyAlignment="1">
      <alignment horizontal="left" wrapText="1"/>
    </xf>
    <xf numFmtId="0" fontId="25" fillId="0" borderId="12" xfId="48" applyFont="1" applyBorder="1" applyAlignment="1">
      <alignment wrapText="1"/>
    </xf>
    <xf numFmtId="3" fontId="25" fillId="29" borderId="12" xfId="48" applyNumberFormat="1" applyFont="1" applyFill="1" applyBorder="1" applyAlignment="1">
      <alignment wrapText="1"/>
    </xf>
    <xf numFmtId="3" fontId="25" fillId="29" borderId="12" xfId="47" applyNumberFormat="1" applyFont="1" applyFill="1" applyBorder="1" applyAlignment="1">
      <alignment wrapText="1"/>
    </xf>
    <xf numFmtId="3" fontId="25" fillId="0" borderId="12" xfId="48" applyNumberFormat="1" applyFont="1" applyBorder="1" applyAlignment="1">
      <alignment horizontal="left" wrapText="1"/>
    </xf>
    <xf numFmtId="0" fontId="24" fillId="29" borderId="12" xfId="48" applyFont="1" applyFill="1" applyBorder="1" applyAlignment="1">
      <alignment wrapText="1"/>
    </xf>
    <xf numFmtId="0" fontId="25" fillId="29" borderId="12" xfId="48" applyFont="1" applyFill="1" applyBorder="1" applyAlignment="1">
      <alignment wrapText="1"/>
    </xf>
    <xf numFmtId="164" fontId="25" fillId="29" borderId="12" xfId="47" applyNumberFormat="1" applyFont="1" applyFill="1" applyBorder="1" applyAlignment="1">
      <alignment wrapText="1"/>
    </xf>
    <xf numFmtId="3" fontId="25" fillId="29" borderId="12" xfId="48" applyNumberFormat="1" applyFont="1" applyFill="1" applyBorder="1" applyAlignment="1">
      <alignment horizontal="right"/>
    </xf>
    <xf numFmtId="3" fontId="24" fillId="29" borderId="12" xfId="48" applyNumberFormat="1" applyFont="1" applyFill="1" applyBorder="1" applyAlignment="1">
      <alignment horizontal="right"/>
    </xf>
    <xf numFmtId="0" fontId="26" fillId="29" borderId="12" xfId="47" applyFont="1" applyFill="1" applyBorder="1" applyAlignment="1">
      <alignment wrapText="1"/>
    </xf>
    <xf numFmtId="3" fontId="26" fillId="29" borderId="12" xfId="48" applyNumberFormat="1" applyFont="1" applyFill="1" applyBorder="1" applyAlignment="1">
      <alignment horizontal="right"/>
    </xf>
    <xf numFmtId="164" fontId="25" fillId="29" borderId="12" xfId="48" applyNumberFormat="1" applyFont="1" applyFill="1" applyBorder="1" applyAlignment="1">
      <alignment wrapText="1"/>
    </xf>
    <xf numFmtId="0" fontId="25" fillId="29" borderId="12" xfId="47" applyFont="1" applyFill="1" applyBorder="1" applyAlignment="1">
      <alignment horizontal="left" wrapText="1"/>
    </xf>
    <xf numFmtId="0" fontId="24" fillId="29" borderId="12" xfId="47" applyFont="1" applyFill="1" applyBorder="1" applyAlignment="1">
      <alignment wrapText="1"/>
    </xf>
    <xf numFmtId="0" fontId="24" fillId="0" borderId="0" xfId="48" applyFont="1" applyBorder="1" applyAlignment="1">
      <alignment horizontal="center" vertical="center" wrapText="1"/>
    </xf>
    <xf numFmtId="0" fontId="24" fillId="29" borderId="0" xfId="48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29" borderId="12" xfId="45" applyFont="1" applyFill="1" applyBorder="1" applyAlignment="1">
      <alignment horizontal="center" vertical="center" wrapText="1"/>
    </xf>
    <xf numFmtId="0" fontId="24" fillId="0" borderId="12" xfId="45" applyFont="1" applyFill="1" applyBorder="1" applyAlignment="1">
      <alignment horizontal="center" vertical="center"/>
    </xf>
    <xf numFmtId="0" fontId="24" fillId="0" borderId="12" xfId="45" applyFont="1" applyBorder="1" applyAlignment="1">
      <alignment horizontal="center" vertical="center"/>
    </xf>
    <xf numFmtId="0" fontId="24" fillId="29" borderId="12" xfId="45" applyFont="1" applyFill="1" applyBorder="1" applyAlignment="1">
      <alignment horizontal="center" vertical="center"/>
    </xf>
    <xf numFmtId="0" fontId="24" fillId="0" borderId="12" xfId="44" applyFont="1" applyBorder="1" applyAlignment="1">
      <alignment horizontal="center" vertical="center" wrapText="1"/>
    </xf>
    <xf numFmtId="0" fontId="24" fillId="0" borderId="0" xfId="82" applyFont="1" applyFill="1" applyAlignment="1">
      <alignment horizontal="center" vertical="center" wrapText="1"/>
    </xf>
    <xf numFmtId="3" fontId="24" fillId="0" borderId="0" xfId="43" applyNumberFormat="1" applyFont="1" applyAlignment="1">
      <alignment horizontal="center" vertical="center" wrapText="1"/>
    </xf>
    <xf numFmtId="3" fontId="26" fillId="0" borderId="22" xfId="83" applyNumberFormat="1" applyFont="1" applyBorder="1" applyAlignment="1">
      <alignment horizontal="left" wrapText="1"/>
    </xf>
    <xf numFmtId="3" fontId="26" fillId="0" borderId="24" xfId="83" applyNumberFormat="1" applyFont="1" applyBorder="1" applyAlignment="1">
      <alignment horizontal="left" wrapText="1"/>
    </xf>
    <xf numFmtId="3" fontId="26" fillId="0" borderId="25" xfId="83" applyNumberFormat="1" applyFont="1" applyBorder="1" applyAlignment="1">
      <alignment horizontal="left" wrapText="1"/>
    </xf>
    <xf numFmtId="3" fontId="24" fillId="0" borderId="0" xfId="44" applyNumberFormat="1" applyFont="1" applyBorder="1" applyAlignment="1">
      <alignment horizontal="center"/>
    </xf>
    <xf numFmtId="3" fontId="24" fillId="0" borderId="0" xfId="44" applyNumberFormat="1" applyFont="1" applyBorder="1" applyAlignment="1">
      <alignment horizontal="center" vertical="center"/>
    </xf>
    <xf numFmtId="3" fontId="24" fillId="0" borderId="0" xfId="84" applyNumberFormat="1" applyFont="1" applyBorder="1" applyAlignment="1">
      <alignment horizontal="center"/>
    </xf>
    <xf numFmtId="0" fontId="25" fillId="0" borderId="0" xfId="0" applyFont="1" applyFill="1" applyAlignment="1">
      <alignment horizontal="right"/>
    </xf>
    <xf numFmtId="0" fontId="24" fillId="0" borderId="19" xfId="0" applyFont="1" applyFill="1" applyBorder="1" applyAlignment="1">
      <alignment horizontal="center"/>
    </xf>
    <xf numFmtId="0" fontId="24" fillId="0" borderId="20" xfId="0" applyFont="1" applyFill="1" applyBorder="1" applyAlignment="1">
      <alignment horizontal="center"/>
    </xf>
    <xf numFmtId="0" fontId="24" fillId="0" borderId="21" xfId="0" applyFont="1" applyFill="1" applyBorder="1" applyAlignment="1">
      <alignment horizontal="center"/>
    </xf>
  </cellXfs>
  <cellStyles count="8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0"/>
    <cellStyle name="20% - Accent2" xfId="51"/>
    <cellStyle name="20% - Accent3" xfId="52"/>
    <cellStyle name="20% - Accent4" xfId="53"/>
    <cellStyle name="20% - Accent5" xfId="54"/>
    <cellStyle name="20% - Accent6" xfId="55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6"/>
    <cellStyle name="40% - Accent2" xfId="57"/>
    <cellStyle name="40% - Accent3" xfId="58"/>
    <cellStyle name="40% - Accent4" xfId="59"/>
    <cellStyle name="40% - Accent5" xfId="60"/>
    <cellStyle name="40% - Accent6" xfId="6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2"/>
    <cellStyle name="60% - Accent2" xfId="63"/>
    <cellStyle name="60% - Accent3" xfId="64"/>
    <cellStyle name="60% - Accent4" xfId="65"/>
    <cellStyle name="60% - Accent5" xfId="66"/>
    <cellStyle name="60% - Accent6" xfId="67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1"/>
    <cellStyle name="Figyelmeztetés" xfId="36" builtinId="11" customBuiltin="1"/>
    <cellStyle name="Good" xfId="37"/>
    <cellStyle name="Heading 1" xfId="68"/>
    <cellStyle name="Heading 2" xfId="69"/>
    <cellStyle name="Heading 3" xfId="70"/>
    <cellStyle name="Heading 4" xfId="71"/>
    <cellStyle name="Hivatkozott cella" xfId="38" builtinId="24" customBuiltin="1"/>
    <cellStyle name="Input" xfId="72"/>
    <cellStyle name="Jegyzet" xfId="39" builtinId="10" customBuiltin="1"/>
    <cellStyle name="Kimenet" xfId="40" builtinId="21" customBuiltin="1"/>
    <cellStyle name="Linked Cell" xfId="73"/>
    <cellStyle name="Neutral" xfId="41"/>
    <cellStyle name="Normál" xfId="0" builtinId="0"/>
    <cellStyle name="Normál 2" xfId="42"/>
    <cellStyle name="Normál_2007_Koncepció táblák" xfId="83"/>
    <cellStyle name="Normál_2007_Koncepció táblák_2013. évi költségvetés I." xfId="4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86"/>
    <cellStyle name="Normál_2013. évi költségvetés I._iNTÉZMÉNYI NORMATÍVA 2014" xfId="46"/>
    <cellStyle name="Normál_2013. évi költségvetés II. forduló testületi előterjesztés" xfId="84"/>
    <cellStyle name="Normal_KARSZJ3" xfId="74"/>
    <cellStyle name="Normál_költségvetés10melléklet" xfId="82"/>
    <cellStyle name="Normal_KTRSZJ" xfId="75"/>
    <cellStyle name="Normál_Másolat eredetijeKÖLTSÉGVETÉS2005új1" xfId="47"/>
    <cellStyle name="Normál_Másolat eredetijeKÖLTSÉGVETÉS2005új1_2013. évi költségvetés I." xfId="48"/>
    <cellStyle name="Normál_Másolat eredetijeKÖLTSÉGVETÉS2005új1_2013. évi költségvetés II. forduló testületi előterjesztés" xfId="85"/>
    <cellStyle name="Note" xfId="76"/>
    <cellStyle name="Output" xfId="77"/>
    <cellStyle name="Összesen" xfId="49" builtinId="25" customBuiltin="1"/>
    <cellStyle name="Title" xfId="78"/>
    <cellStyle name="Total" xfId="79"/>
    <cellStyle name="Warning Text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V&#225;szoly%202017%20I.%20m&#243;dos&#237;t&#225;s/V&#225;szoly%202017_&#233;vi_I.m&#243;dos&#237;t&#225;s%20rendelet%20tervez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ÉR"/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Munka1"/>
    </sheetNames>
    <sheetDataSet>
      <sheetData sheetId="0" refreshError="1"/>
      <sheetData sheetId="1" refreshError="1">
        <row r="5">
          <cell r="B5">
            <v>21955111</v>
          </cell>
        </row>
        <row r="11">
          <cell r="B11">
            <v>0</v>
          </cell>
          <cell r="C11">
            <v>0</v>
          </cell>
        </row>
        <row r="26">
          <cell r="C26">
            <v>3097542</v>
          </cell>
        </row>
      </sheetData>
      <sheetData sheetId="2" refreshError="1">
        <row r="20">
          <cell r="B20">
            <v>75000000</v>
          </cell>
        </row>
        <row r="70">
          <cell r="B70">
            <v>0</v>
          </cell>
        </row>
      </sheetData>
      <sheetData sheetId="3" refreshError="1"/>
      <sheetData sheetId="4" refreshError="1"/>
      <sheetData sheetId="5" refreshError="1"/>
      <sheetData sheetId="6" refreshError="1">
        <row r="4">
          <cell r="B4">
            <v>24270000</v>
          </cell>
        </row>
        <row r="27">
          <cell r="B27">
            <v>0</v>
          </cell>
        </row>
      </sheetData>
      <sheetData sheetId="7" refreshError="1">
        <row r="6">
          <cell r="B6">
            <v>21955111</v>
          </cell>
        </row>
        <row r="9">
          <cell r="B9">
            <v>0</v>
          </cell>
        </row>
      </sheetData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36"/>
  <sheetViews>
    <sheetView tabSelected="1" view="pageLayout" topLeftCell="A3" zoomScaleNormal="75" zoomScaleSheetLayoutView="89" workbookViewId="0">
      <selection activeCell="A3" sqref="A3:D3"/>
    </sheetView>
  </sheetViews>
  <sheetFormatPr defaultColWidth="8.5703125" defaultRowHeight="15.75" x14ac:dyDescent="0.25"/>
  <cols>
    <col min="1" max="1" width="40.42578125" style="12" customWidth="1"/>
    <col min="2" max="4" width="15.28515625" style="2" customWidth="1"/>
    <col min="5" max="5" width="10.140625" style="2" bestFit="1" customWidth="1"/>
    <col min="6" max="6" width="12.42578125" style="2" bestFit="1" customWidth="1"/>
    <col min="7" max="16384" width="8.5703125" style="2"/>
  </cols>
  <sheetData>
    <row r="1" spans="1:6" hidden="1" x14ac:dyDescent="0.25">
      <c r="A1" s="1"/>
    </row>
    <row r="2" spans="1:6" hidden="1" x14ac:dyDescent="0.25">
      <c r="A2" s="1"/>
    </row>
    <row r="3" spans="1:6" ht="45" customHeight="1" x14ac:dyDescent="0.25">
      <c r="A3" s="203" t="s">
        <v>135</v>
      </c>
      <c r="B3" s="203"/>
      <c r="C3" s="203"/>
      <c r="D3" s="203"/>
    </row>
    <row r="4" spans="1:6" s="7" customFormat="1" ht="56.25" customHeight="1" x14ac:dyDescent="0.2">
      <c r="A4" s="13" t="s">
        <v>90</v>
      </c>
      <c r="B4" s="13" t="s">
        <v>311</v>
      </c>
      <c r="C4" s="13" t="s">
        <v>334</v>
      </c>
      <c r="D4" s="13" t="s">
        <v>335</v>
      </c>
    </row>
    <row r="5" spans="1:6" ht="31.5" x14ac:dyDescent="0.25">
      <c r="A5" s="181" t="s">
        <v>3</v>
      </c>
      <c r="B5" s="4">
        <f>'2.sz.tábla'!B5</f>
        <v>30598342</v>
      </c>
      <c r="C5" s="4">
        <f>'2.sz.tábla'!C5</f>
        <v>32920253</v>
      </c>
      <c r="D5" s="4">
        <f>'2.sz.tábla'!D5</f>
        <v>2321911</v>
      </c>
    </row>
    <row r="6" spans="1:6" ht="31.5" x14ac:dyDescent="0.25">
      <c r="A6" s="181" t="s">
        <v>4</v>
      </c>
      <c r="B6" s="4">
        <f>'2.sz.tábla'!B20</f>
        <v>4000000</v>
      </c>
      <c r="C6" s="4">
        <f>'2.sz.tábla'!C20</f>
        <v>4000000</v>
      </c>
      <c r="D6" s="4">
        <f>'2.sz.tábla'!D20</f>
        <v>0</v>
      </c>
    </row>
    <row r="7" spans="1:6" ht="21.75" customHeight="1" x14ac:dyDescent="0.25">
      <c r="A7" s="181" t="s">
        <v>5</v>
      </c>
      <c r="B7" s="4">
        <f>'2.sz.tábla'!B27</f>
        <v>10700000</v>
      </c>
      <c r="C7" s="4">
        <f>'2.sz.tábla'!C27</f>
        <v>10700000</v>
      </c>
      <c r="D7" s="4">
        <f>'2.sz.tábla'!D27</f>
        <v>0</v>
      </c>
    </row>
    <row r="8" spans="1:6" ht="22.5" customHeight="1" x14ac:dyDescent="0.25">
      <c r="A8" s="181" t="s">
        <v>6</v>
      </c>
      <c r="B8" s="4">
        <f>'2.sz.tábla'!B40</f>
        <v>1050000</v>
      </c>
      <c r="C8" s="4">
        <f>'2.sz.tábla'!C40</f>
        <v>1050000</v>
      </c>
      <c r="D8" s="4">
        <f>'2.sz.tábla'!D40</f>
        <v>0</v>
      </c>
    </row>
    <row r="9" spans="1:6" ht="24" customHeight="1" x14ac:dyDescent="0.25">
      <c r="A9" s="181" t="s">
        <v>7</v>
      </c>
      <c r="B9" s="4">
        <f>'2.sz.tábla'!B52</f>
        <v>0</v>
      </c>
      <c r="C9" s="4">
        <f>'2.sz.tábla'!C52</f>
        <v>3588000</v>
      </c>
      <c r="D9" s="4">
        <f>'2.sz.tábla'!D52</f>
        <v>3588000</v>
      </c>
    </row>
    <row r="10" spans="1:6" ht="27" customHeight="1" x14ac:dyDescent="0.25">
      <c r="A10" s="182" t="s">
        <v>8</v>
      </c>
      <c r="B10" s="4">
        <f>'2.sz.tábla'!B57</f>
        <v>0</v>
      </c>
      <c r="C10" s="4">
        <f>'2.sz.tábla'!C57</f>
        <v>0</v>
      </c>
      <c r="D10" s="4">
        <f>'2.sz.tábla'!D57</f>
        <v>0</v>
      </c>
      <c r="F10" s="31"/>
    </row>
    <row r="11" spans="1:6" ht="24" customHeight="1" x14ac:dyDescent="0.25">
      <c r="A11" s="182" t="s">
        <v>9</v>
      </c>
      <c r="B11" s="4">
        <f>'2.sz.tábla'!B61</f>
        <v>0</v>
      </c>
      <c r="C11" s="4">
        <f>'2.sz.tábla'!C61</f>
        <v>0</v>
      </c>
      <c r="D11" s="4">
        <f>'2.sz.tábla'!D61</f>
        <v>0</v>
      </c>
    </row>
    <row r="12" spans="1:6" s="8" customFormat="1" ht="24" customHeight="1" x14ac:dyDescent="0.25">
      <c r="A12" s="183" t="s">
        <v>10</v>
      </c>
      <c r="B12" s="6">
        <f>SUM(B5:B11)</f>
        <v>46348342</v>
      </c>
      <c r="C12" s="6">
        <f t="shared" ref="C12" si="0">SUM(C5:C11)</f>
        <v>52258253</v>
      </c>
      <c r="D12" s="6">
        <f>SUM(D5:D11)</f>
        <v>5909911</v>
      </c>
    </row>
    <row r="13" spans="1:6" ht="31.5" x14ac:dyDescent="0.25">
      <c r="A13" s="181" t="s">
        <v>94</v>
      </c>
      <c r="B13" s="4">
        <f>'2.sz.tábla'!B66</f>
        <v>126000000</v>
      </c>
      <c r="C13" s="4">
        <f>'2.sz.tábla'!C66</f>
        <v>128550203</v>
      </c>
      <c r="D13" s="4">
        <f>'2.sz.tábla'!D66</f>
        <v>2550203</v>
      </c>
    </row>
    <row r="14" spans="1:6" ht="48.75" customHeight="1" x14ac:dyDescent="0.25">
      <c r="A14" s="181" t="s">
        <v>12</v>
      </c>
      <c r="B14" s="4">
        <f>'2.sz.tábla'!B69</f>
        <v>119237</v>
      </c>
      <c r="C14" s="4">
        <f>'2.sz.tábla'!C69</f>
        <v>554237</v>
      </c>
      <c r="D14" s="4">
        <f>'2.sz.tábla'!D69</f>
        <v>435000</v>
      </c>
    </row>
    <row r="15" spans="1:6" s="8" customFormat="1" ht="22.5" customHeight="1" x14ac:dyDescent="0.25">
      <c r="A15" s="182" t="s">
        <v>11</v>
      </c>
      <c r="B15" s="91">
        <f>B13+B14</f>
        <v>126119237</v>
      </c>
      <c r="C15" s="91">
        <f t="shared" ref="C15:D15" si="1">C13+C14</f>
        <v>129104440</v>
      </c>
      <c r="D15" s="91">
        <f t="shared" si="1"/>
        <v>2985203</v>
      </c>
    </row>
    <row r="16" spans="1:6" s="8" customFormat="1" ht="18" customHeight="1" x14ac:dyDescent="0.25">
      <c r="A16" s="184" t="s">
        <v>13</v>
      </c>
      <c r="B16" s="5">
        <f>B12+B15</f>
        <v>172467579</v>
      </c>
      <c r="C16" s="5">
        <f>C12+C15</f>
        <v>181362693</v>
      </c>
      <c r="D16" s="5">
        <f>D12+D15</f>
        <v>8895114</v>
      </c>
      <c r="F16" s="30"/>
    </row>
    <row r="17" spans="1:10" s="8" customFormat="1" ht="14.25" customHeight="1" x14ac:dyDescent="0.25">
      <c r="A17" s="184"/>
      <c r="B17" s="4"/>
      <c r="C17" s="185"/>
      <c r="D17" s="4"/>
      <c r="E17" s="9"/>
      <c r="F17" s="9"/>
      <c r="G17" s="9"/>
      <c r="H17" s="9"/>
      <c r="I17" s="9"/>
      <c r="J17" s="9"/>
    </row>
    <row r="18" spans="1:10" s="11" customFormat="1" ht="20.100000000000001" customHeight="1" x14ac:dyDescent="0.25">
      <c r="A18" s="183" t="s">
        <v>14</v>
      </c>
      <c r="B18" s="6">
        <f>B19</f>
        <v>71741284</v>
      </c>
      <c r="C18" s="6">
        <f t="shared" ref="C18:D18" si="2">C19</f>
        <v>72494883</v>
      </c>
      <c r="D18" s="6">
        <f t="shared" si="2"/>
        <v>753599</v>
      </c>
      <c r="E18" s="10"/>
      <c r="F18" s="10"/>
      <c r="G18" s="10"/>
      <c r="H18" s="10"/>
      <c r="I18" s="10"/>
      <c r="J18" s="10"/>
    </row>
    <row r="19" spans="1:10" ht="20.25" customHeight="1" x14ac:dyDescent="0.25">
      <c r="A19" s="181" t="s">
        <v>119</v>
      </c>
      <c r="B19" s="4">
        <f>'3.sz.tábla '!B37</f>
        <v>71741284</v>
      </c>
      <c r="C19" s="4">
        <f>'3.sz.tábla '!C37</f>
        <v>72494883</v>
      </c>
      <c r="D19" s="4">
        <f>'3.sz.tábla '!D37</f>
        <v>753599</v>
      </c>
    </row>
    <row r="20" spans="1:10" s="8" customFormat="1" ht="20.100000000000001" customHeight="1" x14ac:dyDescent="0.25">
      <c r="A20" s="183" t="s">
        <v>15</v>
      </c>
      <c r="B20" s="3">
        <f>SUM(B21:B23)</f>
        <v>96519951</v>
      </c>
      <c r="C20" s="3">
        <f t="shared" ref="C20" si="3">SUM(C21:C23)</f>
        <v>103432857</v>
      </c>
      <c r="D20" s="3">
        <f>SUM(D21:D23)</f>
        <v>6912906</v>
      </c>
    </row>
    <row r="21" spans="1:10" ht="20.100000000000001" customHeight="1" x14ac:dyDescent="0.25">
      <c r="A21" s="181" t="s">
        <v>88</v>
      </c>
      <c r="B21" s="4">
        <f>'5. sz. tábla'!B4</f>
        <v>8532598</v>
      </c>
      <c r="C21" s="4">
        <f>'5. sz. tábla'!C4</f>
        <v>16780611</v>
      </c>
      <c r="D21" s="4">
        <f>'5. sz. tábla'!D4</f>
        <v>8248013</v>
      </c>
    </row>
    <row r="22" spans="1:10" s="8" customFormat="1" ht="20.100000000000001" customHeight="1" x14ac:dyDescent="0.25">
      <c r="A22" s="181" t="s">
        <v>89</v>
      </c>
      <c r="B22" s="4">
        <f>'5. sz. tábla'!B20</f>
        <v>87960563</v>
      </c>
      <c r="C22" s="4">
        <f>'5. sz. tábla'!C20</f>
        <v>85644858</v>
      </c>
      <c r="D22" s="4">
        <f>'5. sz. tábla'!D20</f>
        <v>-2315705</v>
      </c>
    </row>
    <row r="23" spans="1:10" ht="20.100000000000001" customHeight="1" x14ac:dyDescent="0.25">
      <c r="A23" s="181" t="s">
        <v>118</v>
      </c>
      <c r="B23" s="4">
        <f>'5. sz. tábla'!B27</f>
        <v>26790</v>
      </c>
      <c r="C23" s="4">
        <f>'5. sz. tábla'!C27</f>
        <v>1007388</v>
      </c>
      <c r="D23" s="4">
        <f>'5. sz. tábla'!D27</f>
        <v>980598</v>
      </c>
    </row>
    <row r="24" spans="1:10" ht="12.75" customHeight="1" x14ac:dyDescent="0.25">
      <c r="A24" s="183"/>
      <c r="B24" s="4"/>
      <c r="C24" s="186"/>
      <c r="D24" s="4"/>
    </row>
    <row r="25" spans="1:10" s="8" customFormat="1" ht="20.100000000000001" customHeight="1" x14ac:dyDescent="0.25">
      <c r="A25" s="183" t="s">
        <v>16</v>
      </c>
      <c r="B25" s="3">
        <f>B26+B27</f>
        <v>3238265</v>
      </c>
      <c r="C25" s="3">
        <f>C26+C27</f>
        <v>4031874</v>
      </c>
      <c r="D25" s="3">
        <f>C25-B25</f>
        <v>793609</v>
      </c>
      <c r="F25" s="31"/>
    </row>
    <row r="26" spans="1:10" s="8" customFormat="1" ht="20.100000000000001" customHeight="1" x14ac:dyDescent="0.25">
      <c r="A26" s="181" t="s">
        <v>17</v>
      </c>
      <c r="B26" s="4">
        <v>3238265</v>
      </c>
      <c r="C26" s="4">
        <f>3238265+5247-1800000+3588000-150000+1333847-4962906-150000+1779441-20</f>
        <v>2881874</v>
      </c>
      <c r="D26" s="4">
        <f>C26-B26</f>
        <v>-356391</v>
      </c>
      <c r="F26" s="2"/>
    </row>
    <row r="27" spans="1:10" s="73" customFormat="1" ht="20.100000000000001" customHeight="1" x14ac:dyDescent="0.25">
      <c r="A27" s="187" t="s">
        <v>18</v>
      </c>
      <c r="B27" s="60">
        <v>0</v>
      </c>
      <c r="C27" s="4">
        <v>1150000</v>
      </c>
      <c r="D27" s="4">
        <f>C27-B27</f>
        <v>1150000</v>
      </c>
    </row>
    <row r="28" spans="1:10" s="73" customFormat="1" ht="23.25" customHeight="1" x14ac:dyDescent="0.25">
      <c r="A28" s="188" t="s">
        <v>19</v>
      </c>
      <c r="B28" s="61">
        <f>SUM(B25,B20,B18)</f>
        <v>171499500</v>
      </c>
      <c r="C28" s="61">
        <f>SUM(C25,C20,C18)</f>
        <v>179959614</v>
      </c>
      <c r="D28" s="61">
        <f>C28-B28</f>
        <v>8460114</v>
      </c>
      <c r="F28" s="74"/>
    </row>
    <row r="29" spans="1:10" ht="20.100000000000001" customHeight="1" x14ac:dyDescent="0.25">
      <c r="A29" s="181" t="s">
        <v>20</v>
      </c>
      <c r="B29" s="4">
        <f>'5. sz. tábla'!B31</f>
        <v>0</v>
      </c>
      <c r="C29" s="4">
        <f>'5. sz. tábla'!C31</f>
        <v>0</v>
      </c>
      <c r="D29" s="4">
        <f>'5. sz. tábla'!D31</f>
        <v>0</v>
      </c>
      <c r="F29" s="31"/>
    </row>
    <row r="30" spans="1:10" ht="22.5" customHeight="1" x14ac:dyDescent="0.25">
      <c r="A30" s="149" t="s">
        <v>83</v>
      </c>
      <c r="B30" s="4">
        <f>'5. sz. tábla'!B32</f>
        <v>0</v>
      </c>
      <c r="C30" s="4">
        <f>'5. sz. tábla'!C32</f>
        <v>0</v>
      </c>
      <c r="D30" s="4">
        <f>'5. sz. tábla'!D32</f>
        <v>0</v>
      </c>
    </row>
    <row r="31" spans="1:10" ht="30" customHeight="1" x14ac:dyDescent="0.25">
      <c r="A31" s="181" t="s">
        <v>98</v>
      </c>
      <c r="B31" s="4">
        <f>'5. sz. tábla'!B33</f>
        <v>968079</v>
      </c>
      <c r="C31" s="4">
        <f>'5. sz. tábla'!C33</f>
        <v>1403079</v>
      </c>
      <c r="D31" s="4">
        <f>C31-B31</f>
        <v>435000</v>
      </c>
    </row>
    <row r="32" spans="1:10" s="8" customFormat="1" ht="21.75" customHeight="1" x14ac:dyDescent="0.25">
      <c r="A32" s="183" t="s">
        <v>21</v>
      </c>
      <c r="B32" s="3">
        <f t="shared" ref="B32:C32" si="4">SUM(B29:B31)</f>
        <v>968079</v>
      </c>
      <c r="C32" s="3">
        <f t="shared" si="4"/>
        <v>1403079</v>
      </c>
      <c r="D32" s="3">
        <f>C32-B32</f>
        <v>435000</v>
      </c>
    </row>
    <row r="33" spans="1:5" s="8" customFormat="1" ht="20.100000000000001" customHeight="1" x14ac:dyDescent="0.25">
      <c r="A33" s="184" t="s">
        <v>22</v>
      </c>
      <c r="B33" s="5">
        <f>B28+B32</f>
        <v>172467579</v>
      </c>
      <c r="C33" s="5">
        <f>C28+C32</f>
        <v>181362693</v>
      </c>
      <c r="D33" s="5">
        <f>D28+D32</f>
        <v>8895114</v>
      </c>
      <c r="E33" s="30"/>
    </row>
    <row r="34" spans="1:5" x14ac:dyDescent="0.25">
      <c r="A34" s="189"/>
      <c r="B34" s="4">
        <f>B16-B33</f>
        <v>0</v>
      </c>
      <c r="C34" s="4">
        <f>C16-C33</f>
        <v>0</v>
      </c>
      <c r="D34" s="4">
        <f>D16-D33</f>
        <v>0</v>
      </c>
    </row>
    <row r="35" spans="1:5" x14ac:dyDescent="0.25">
      <c r="A35" s="189"/>
      <c r="B35" s="4"/>
      <c r="C35" s="186"/>
      <c r="D35" s="4"/>
      <c r="E35" s="31"/>
    </row>
    <row r="36" spans="1:5" x14ac:dyDescent="0.25">
      <c r="A36" s="189"/>
      <c r="B36" s="4"/>
      <c r="C36" s="186"/>
      <c r="D36" s="186"/>
    </row>
  </sheetData>
  <sheetProtection selectLockedCells="1" selectUnlockedCells="1"/>
  <mergeCells count="1">
    <mergeCell ref="A3:D3"/>
  </mergeCells>
  <phoneticPr fontId="20" type="noConversion"/>
  <printOptions horizontalCentered="1"/>
  <pageMargins left="0.23622047244094491" right="0.23622047244094491" top="1.1417322834645669" bottom="0.74803149606299213" header="0.31496062992125984" footer="0.31496062992125984"/>
  <pageSetup paperSize="9" scale="80" firstPageNumber="0" orientation="portrait" r:id="rId1"/>
  <headerFooter alignWithMargins="0">
    <oddHeader>&amp;L&amp;"Times New Roman,Normál"&amp;12Vászoly Község Önkormányzata&amp;C&amp;"Times New Roman,Normál"&amp;12 1. melléklet
Az önkormányzat 2019. évi költségvetéséről szóló 5/2019. (VII. 10.)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78"/>
  <sheetViews>
    <sheetView view="pageLayout" topLeftCell="A3" zoomScaleNormal="75" zoomScaleSheetLayoutView="89" workbookViewId="0">
      <selection activeCell="A3" sqref="A3:D3"/>
    </sheetView>
  </sheetViews>
  <sheetFormatPr defaultColWidth="9" defaultRowHeight="15.75" x14ac:dyDescent="0.25"/>
  <cols>
    <col min="1" max="1" width="47.28515625" style="16" customWidth="1"/>
    <col min="2" max="3" width="15.28515625" style="16" customWidth="1"/>
    <col min="4" max="4" width="17.140625" style="16" customWidth="1"/>
    <col min="5" max="8" width="15.28515625" style="16" customWidth="1"/>
    <col min="9" max="16384" width="9" style="16"/>
  </cols>
  <sheetData>
    <row r="1" spans="1:5" hidden="1" x14ac:dyDescent="0.25">
      <c r="A1" s="14"/>
      <c r="B1" s="15"/>
    </row>
    <row r="2" spans="1:5" hidden="1" x14ac:dyDescent="0.25">
      <c r="A2" s="17"/>
    </row>
    <row r="3" spans="1:5" s="18" customFormat="1" ht="31.5" customHeight="1" x14ac:dyDescent="0.25">
      <c r="A3" s="204" t="s">
        <v>136</v>
      </c>
      <c r="B3" s="204"/>
      <c r="C3" s="204"/>
      <c r="D3" s="204"/>
    </row>
    <row r="4" spans="1:5" s="10" customFormat="1" ht="53.25" customHeight="1" x14ac:dyDescent="0.25">
      <c r="A4" s="90" t="s">
        <v>90</v>
      </c>
      <c r="B4" s="13" t="s">
        <v>311</v>
      </c>
      <c r="C4" s="13" t="s">
        <v>334</v>
      </c>
      <c r="D4" s="13" t="s">
        <v>335</v>
      </c>
    </row>
    <row r="5" spans="1:5" s="10" customFormat="1" ht="31.5" x14ac:dyDescent="0.25">
      <c r="A5" s="193" t="s">
        <v>3</v>
      </c>
      <c r="B5" s="5">
        <f>B6+B12+B13+B14+B15+B16</f>
        <v>30598342</v>
      </c>
      <c r="C5" s="5">
        <f>C6+C16</f>
        <v>32920253</v>
      </c>
      <c r="D5" s="5">
        <f>D6+D16</f>
        <v>2321911</v>
      </c>
      <c r="E5" s="29"/>
    </row>
    <row r="6" spans="1:5" s="19" customFormat="1" ht="19.5" customHeight="1" x14ac:dyDescent="0.25">
      <c r="A6" s="194" t="s">
        <v>23</v>
      </c>
      <c r="B6" s="20">
        <f>SUM(B7:B9)</f>
        <v>21221060</v>
      </c>
      <c r="C6" s="20">
        <f>SUM(C7:C10)</f>
        <v>22417185</v>
      </c>
      <c r="D6" s="20">
        <f>SUM(D7:D10)</f>
        <v>1196125</v>
      </c>
    </row>
    <row r="7" spans="1:5" s="19" customFormat="1" ht="16.5" customHeight="1" x14ac:dyDescent="0.25">
      <c r="A7" s="195" t="s">
        <v>24</v>
      </c>
      <c r="B7" s="20">
        <f>'2a. tábla'!E5</f>
        <v>14087060</v>
      </c>
      <c r="C7" s="20">
        <f>'2a. tábla'!F5</f>
        <v>14087060</v>
      </c>
      <c r="D7" s="20">
        <f>'2a. tábla'!G5</f>
        <v>0</v>
      </c>
    </row>
    <row r="8" spans="1:5" s="19" customFormat="1" ht="31.5" x14ac:dyDescent="0.25">
      <c r="A8" s="182" t="s">
        <v>25</v>
      </c>
      <c r="B8" s="20">
        <f>'2a. tábla'!E34</f>
        <v>5334000</v>
      </c>
      <c r="C8" s="20">
        <f>'2a. tábla'!F34</f>
        <v>5380125</v>
      </c>
      <c r="D8" s="20">
        <f>'2a. tábla'!G34</f>
        <v>46125</v>
      </c>
      <c r="E8" s="113"/>
    </row>
    <row r="9" spans="1:5" s="19" customFormat="1" x14ac:dyDescent="0.25">
      <c r="A9" s="182" t="s">
        <v>26</v>
      </c>
      <c r="B9" s="20">
        <f>'2a. tábla'!E42</f>
        <v>1800000</v>
      </c>
      <c r="C9" s="20">
        <f>'2a. tábla'!F42</f>
        <v>1800000</v>
      </c>
      <c r="D9" s="20">
        <f>'2a. tábla'!G42</f>
        <v>0</v>
      </c>
    </row>
    <row r="10" spans="1:5" s="10" customFormat="1" ht="31.5" x14ac:dyDescent="0.25">
      <c r="A10" s="182" t="s">
        <v>0</v>
      </c>
      <c r="B10" s="20">
        <v>0</v>
      </c>
      <c r="C10" s="20">
        <f>'2a. tábla'!F44</f>
        <v>1150000</v>
      </c>
      <c r="D10" s="20">
        <f>'2a. tábla'!G44</f>
        <v>1150000</v>
      </c>
    </row>
    <row r="11" spans="1:5" s="10" customFormat="1" x14ac:dyDescent="0.25">
      <c r="A11" s="182" t="s">
        <v>1</v>
      </c>
      <c r="B11" s="20">
        <v>0</v>
      </c>
      <c r="C11" s="196">
        <v>0</v>
      </c>
      <c r="D11" s="20">
        <v>0</v>
      </c>
    </row>
    <row r="12" spans="1:5" s="10" customFormat="1" x14ac:dyDescent="0.25">
      <c r="A12" s="182" t="s">
        <v>95</v>
      </c>
      <c r="B12" s="20"/>
      <c r="C12" s="197"/>
      <c r="D12" s="196"/>
    </row>
    <row r="13" spans="1:5" s="21" customFormat="1" ht="31.5" x14ac:dyDescent="0.25">
      <c r="A13" s="182" t="s">
        <v>27</v>
      </c>
      <c r="B13" s="20"/>
      <c r="C13" s="197"/>
      <c r="D13" s="196"/>
    </row>
    <row r="14" spans="1:5" s="21" customFormat="1" ht="31.5" x14ac:dyDescent="0.25">
      <c r="A14" s="182" t="s">
        <v>28</v>
      </c>
      <c r="B14" s="20"/>
      <c r="C14" s="197"/>
      <c r="D14" s="196"/>
    </row>
    <row r="15" spans="1:5" s="21" customFormat="1" ht="31.5" x14ac:dyDescent="0.25">
      <c r="A15" s="182" t="s">
        <v>29</v>
      </c>
      <c r="B15" s="20"/>
      <c r="C15" s="197"/>
      <c r="D15" s="196"/>
    </row>
    <row r="16" spans="1:5" s="10" customFormat="1" ht="31.5" x14ac:dyDescent="0.25">
      <c r="A16" s="182" t="s">
        <v>30</v>
      </c>
      <c r="B16" s="20">
        <f>SUM(B17:B19)+87480</f>
        <v>9377282</v>
      </c>
      <c r="C16" s="20">
        <f>SUM(C17:C19)+87480-46125+5247</f>
        <v>10503068</v>
      </c>
      <c r="D16" s="196">
        <f>C16-B16</f>
        <v>1125786</v>
      </c>
    </row>
    <row r="17" spans="1:6" s="10" customFormat="1" ht="18" customHeight="1" x14ac:dyDescent="0.25">
      <c r="A17" s="198" t="s">
        <v>134</v>
      </c>
      <c r="B17" s="199">
        <v>859802</v>
      </c>
      <c r="C17" s="199">
        <f>859802-394337+1032115</f>
        <v>1497580</v>
      </c>
      <c r="D17" s="199">
        <f>C17-B17</f>
        <v>637778</v>
      </c>
    </row>
    <row r="18" spans="1:6" s="10" customFormat="1" ht="18" customHeight="1" x14ac:dyDescent="0.25">
      <c r="A18" s="198" t="s">
        <v>346</v>
      </c>
      <c r="B18" s="199">
        <v>0</v>
      </c>
      <c r="C18" s="199">
        <v>528886</v>
      </c>
      <c r="D18" s="199">
        <f>C18-B18</f>
        <v>528886</v>
      </c>
    </row>
    <row r="19" spans="1:6" s="10" customFormat="1" ht="18" customHeight="1" x14ac:dyDescent="0.25">
      <c r="A19" s="198" t="s">
        <v>315</v>
      </c>
      <c r="B19" s="199">
        <v>8430000</v>
      </c>
      <c r="C19" s="199">
        <v>8430000</v>
      </c>
      <c r="D19" s="199">
        <f>C19-B19</f>
        <v>0</v>
      </c>
    </row>
    <row r="20" spans="1:6" s="10" customFormat="1" ht="31.5" x14ac:dyDescent="0.25">
      <c r="A20" s="193" t="s">
        <v>4</v>
      </c>
      <c r="B20" s="5">
        <f>B21+B23+B24+B25+B26</f>
        <v>4000000</v>
      </c>
      <c r="C20" s="5">
        <f>C21+C23+C24+C25+C26</f>
        <v>4000000</v>
      </c>
      <c r="D20" s="5">
        <f>D21+D23+D24+D25+D26</f>
        <v>0</v>
      </c>
    </row>
    <row r="21" spans="1:6" s="10" customFormat="1" x14ac:dyDescent="0.25">
      <c r="A21" s="182" t="s">
        <v>31</v>
      </c>
      <c r="B21" s="20">
        <f>B22:G22</f>
        <v>4000000</v>
      </c>
      <c r="C21" s="20">
        <f>C22:H22</f>
        <v>4000000</v>
      </c>
      <c r="D21" s="20">
        <f>C21-B21</f>
        <v>0</v>
      </c>
      <c r="E21" s="28"/>
      <c r="F21" s="28"/>
    </row>
    <row r="22" spans="1:6" s="10" customFormat="1" x14ac:dyDescent="0.25">
      <c r="A22" s="182" t="s">
        <v>131</v>
      </c>
      <c r="B22" s="20">
        <v>4000000</v>
      </c>
      <c r="C22" s="20">
        <v>4000000</v>
      </c>
      <c r="D22" s="196">
        <f>C22-B22</f>
        <v>0</v>
      </c>
    </row>
    <row r="23" spans="1:6" s="10" customFormat="1" ht="47.25" x14ac:dyDescent="0.25">
      <c r="A23" s="182" t="s">
        <v>32</v>
      </c>
      <c r="B23" s="20"/>
      <c r="C23" s="197"/>
      <c r="D23" s="196"/>
    </row>
    <row r="24" spans="1:6" s="10" customFormat="1" ht="31.5" x14ac:dyDescent="0.25">
      <c r="A24" s="182" t="s">
        <v>33</v>
      </c>
      <c r="B24" s="20"/>
      <c r="C24" s="197"/>
      <c r="D24" s="196"/>
    </row>
    <row r="25" spans="1:6" s="10" customFormat="1" ht="31.5" x14ac:dyDescent="0.25">
      <c r="A25" s="182" t="s">
        <v>34</v>
      </c>
      <c r="B25" s="20"/>
      <c r="C25" s="197"/>
      <c r="D25" s="196"/>
    </row>
    <row r="26" spans="1:6" s="10" customFormat="1" ht="31.5" x14ac:dyDescent="0.25">
      <c r="A26" s="182" t="s">
        <v>96</v>
      </c>
      <c r="B26" s="20"/>
      <c r="C26" s="197"/>
      <c r="D26" s="196"/>
    </row>
    <row r="27" spans="1:6" s="10" customFormat="1" ht="28.35" customHeight="1" x14ac:dyDescent="0.25">
      <c r="A27" s="193" t="s">
        <v>5</v>
      </c>
      <c r="B27" s="5">
        <f t="shared" ref="B27:C27" si="0">B28+B31+B39</f>
        <v>10700000</v>
      </c>
      <c r="C27" s="5">
        <f t="shared" si="0"/>
        <v>10700000</v>
      </c>
      <c r="D27" s="5">
        <f>C27-B27</f>
        <v>0</v>
      </c>
    </row>
    <row r="28" spans="1:6" s="10" customFormat="1" ht="27.75" customHeight="1" x14ac:dyDescent="0.25">
      <c r="A28" s="182" t="s">
        <v>35</v>
      </c>
      <c r="B28" s="20">
        <v>6600000</v>
      </c>
      <c r="C28" s="20">
        <v>6600000</v>
      </c>
      <c r="D28" s="20">
        <f>C28-B28</f>
        <v>0</v>
      </c>
    </row>
    <row r="29" spans="1:6" s="10" customFormat="1" ht="28.35" customHeight="1" x14ac:dyDescent="0.25">
      <c r="A29" s="194" t="s">
        <v>36</v>
      </c>
      <c r="B29" s="196">
        <v>5400000</v>
      </c>
      <c r="C29" s="196">
        <v>5400000</v>
      </c>
      <c r="D29" s="20">
        <f t="shared" ref="D29:D36" si="1">C29-B29</f>
        <v>0</v>
      </c>
    </row>
    <row r="30" spans="1:6" s="10" customFormat="1" ht="28.35" customHeight="1" x14ac:dyDescent="0.25">
      <c r="A30" s="194" t="s">
        <v>132</v>
      </c>
      <c r="B30" s="196">
        <v>1200000</v>
      </c>
      <c r="C30" s="196">
        <v>1200000</v>
      </c>
      <c r="D30" s="20">
        <f t="shared" si="1"/>
        <v>0</v>
      </c>
    </row>
    <row r="31" spans="1:6" s="10" customFormat="1" ht="28.35" customHeight="1" x14ac:dyDescent="0.25">
      <c r="A31" s="182" t="s">
        <v>37</v>
      </c>
      <c r="B31" s="20">
        <f t="shared" ref="B31" si="2">B32+B34+B35</f>
        <v>4000000</v>
      </c>
      <c r="C31" s="20">
        <v>4000000</v>
      </c>
      <c r="D31" s="20">
        <f t="shared" si="1"/>
        <v>0</v>
      </c>
    </row>
    <row r="32" spans="1:6" s="10" customFormat="1" ht="28.35" customHeight="1" x14ac:dyDescent="0.25">
      <c r="A32" s="182" t="s">
        <v>38</v>
      </c>
      <c r="B32" s="20">
        <v>2500000</v>
      </c>
      <c r="C32" s="20">
        <v>2500000</v>
      </c>
      <c r="D32" s="20">
        <f t="shared" si="1"/>
        <v>0</v>
      </c>
    </row>
    <row r="33" spans="1:4" s="10" customFormat="1" ht="28.35" customHeight="1" x14ac:dyDescent="0.25">
      <c r="A33" s="182" t="s">
        <v>39</v>
      </c>
      <c r="B33" s="196">
        <v>2500000</v>
      </c>
      <c r="C33" s="196">
        <v>2500000</v>
      </c>
      <c r="D33" s="20">
        <f t="shared" si="1"/>
        <v>0</v>
      </c>
    </row>
    <row r="34" spans="1:4" s="10" customFormat="1" ht="28.35" customHeight="1" x14ac:dyDescent="0.25">
      <c r="A34" s="182" t="s">
        <v>40</v>
      </c>
      <c r="B34" s="196">
        <v>1000000</v>
      </c>
      <c r="C34" s="196">
        <v>1000000</v>
      </c>
      <c r="D34" s="20">
        <f t="shared" si="1"/>
        <v>0</v>
      </c>
    </row>
    <row r="35" spans="1:4" s="10" customFormat="1" ht="28.35" customHeight="1" x14ac:dyDescent="0.25">
      <c r="A35" s="182" t="s">
        <v>41</v>
      </c>
      <c r="B35" s="20">
        <v>500000</v>
      </c>
      <c r="C35" s="20">
        <f>C36</f>
        <v>500000</v>
      </c>
      <c r="D35" s="20">
        <f t="shared" si="1"/>
        <v>0</v>
      </c>
    </row>
    <row r="36" spans="1:4" s="10" customFormat="1" ht="28.35" customHeight="1" x14ac:dyDescent="0.25">
      <c r="A36" s="182" t="s">
        <v>42</v>
      </c>
      <c r="B36" s="196">
        <v>500000</v>
      </c>
      <c r="C36" s="196">
        <v>500000</v>
      </c>
      <c r="D36" s="20">
        <f t="shared" si="1"/>
        <v>0</v>
      </c>
    </row>
    <row r="37" spans="1:4" s="10" customFormat="1" ht="28.35" customHeight="1" x14ac:dyDescent="0.25">
      <c r="A37" s="182" t="s">
        <v>43</v>
      </c>
      <c r="B37" s="20"/>
      <c r="C37" s="197"/>
      <c r="D37" s="196"/>
    </row>
    <row r="38" spans="1:4" s="10" customFormat="1" ht="28.35" customHeight="1" x14ac:dyDescent="0.25">
      <c r="A38" s="182" t="s">
        <v>91</v>
      </c>
      <c r="B38" s="20"/>
      <c r="C38" s="197"/>
      <c r="D38" s="196"/>
    </row>
    <row r="39" spans="1:4" s="10" customFormat="1" ht="28.35" customHeight="1" x14ac:dyDescent="0.25">
      <c r="A39" s="182" t="s">
        <v>44</v>
      </c>
      <c r="B39" s="20">
        <v>100000</v>
      </c>
      <c r="C39" s="196">
        <v>100000</v>
      </c>
      <c r="D39" s="196">
        <f>C39-B39</f>
        <v>0</v>
      </c>
    </row>
    <row r="40" spans="1:4" s="10" customFormat="1" ht="28.35" customHeight="1" x14ac:dyDescent="0.25">
      <c r="A40" s="193" t="s">
        <v>6</v>
      </c>
      <c r="B40" s="5">
        <f t="shared" ref="B40:C40" si="3">B41+B42+B44+B45+B47+B48+B49+B50+B51</f>
        <v>1050000</v>
      </c>
      <c r="C40" s="5">
        <f t="shared" si="3"/>
        <v>1050000</v>
      </c>
      <c r="D40" s="5">
        <f>D41+D42+D44+D45+D47+D48+D49+D50+D51</f>
        <v>0</v>
      </c>
    </row>
    <row r="41" spans="1:4" s="10" customFormat="1" ht="28.35" customHeight="1" x14ac:dyDescent="0.25">
      <c r="A41" s="194" t="s">
        <v>45</v>
      </c>
      <c r="B41" s="20"/>
      <c r="C41" s="197"/>
      <c r="D41" s="196"/>
    </row>
    <row r="42" spans="1:4" s="23" customFormat="1" ht="28.35" customHeight="1" x14ac:dyDescent="0.25">
      <c r="A42" s="194" t="s">
        <v>46</v>
      </c>
      <c r="B42" s="20">
        <v>600000</v>
      </c>
      <c r="C42" s="196">
        <v>600000</v>
      </c>
      <c r="D42" s="196">
        <f>C42-B42</f>
        <v>0</v>
      </c>
    </row>
    <row r="43" spans="1:4" s="24" customFormat="1" ht="28.35" customHeight="1" x14ac:dyDescent="0.25">
      <c r="A43" s="194" t="s">
        <v>84</v>
      </c>
      <c r="B43" s="20">
        <v>600000</v>
      </c>
      <c r="C43" s="20">
        <v>600000</v>
      </c>
      <c r="D43" s="196">
        <f>C43-B43</f>
        <v>0</v>
      </c>
    </row>
    <row r="44" spans="1:4" s="25" customFormat="1" ht="28.35" customHeight="1" x14ac:dyDescent="0.25">
      <c r="A44" s="182" t="s">
        <v>47</v>
      </c>
      <c r="B44" s="20"/>
      <c r="C44" s="196"/>
      <c r="D44" s="196"/>
    </row>
    <row r="45" spans="1:4" s="25" customFormat="1" ht="28.35" customHeight="1" x14ac:dyDescent="0.25">
      <c r="A45" s="182" t="s">
        <v>48</v>
      </c>
      <c r="B45" s="20">
        <v>100000</v>
      </c>
      <c r="C45" s="20">
        <v>100000</v>
      </c>
      <c r="D45" s="196">
        <f>C45-B45</f>
        <v>0</v>
      </c>
    </row>
    <row r="46" spans="1:4" s="25" customFormat="1" ht="28.35" customHeight="1" x14ac:dyDescent="0.25">
      <c r="A46" s="200" t="s">
        <v>105</v>
      </c>
      <c r="B46" s="20"/>
      <c r="C46" s="196"/>
      <c r="D46" s="196"/>
    </row>
    <row r="47" spans="1:4" s="25" customFormat="1" ht="28.35" customHeight="1" x14ac:dyDescent="0.25">
      <c r="A47" s="200" t="s">
        <v>49</v>
      </c>
      <c r="B47" s="20"/>
      <c r="C47" s="196"/>
      <c r="D47" s="196"/>
    </row>
    <row r="48" spans="1:4" s="25" customFormat="1" ht="28.35" customHeight="1" x14ac:dyDescent="0.25">
      <c r="A48" s="194" t="s">
        <v>50</v>
      </c>
      <c r="B48" s="20">
        <v>350000</v>
      </c>
      <c r="C48" s="196">
        <v>350000</v>
      </c>
      <c r="D48" s="196">
        <f>C48-B48</f>
        <v>0</v>
      </c>
    </row>
    <row r="49" spans="1:4" s="25" customFormat="1" ht="28.35" customHeight="1" x14ac:dyDescent="0.25">
      <c r="A49" s="194" t="s">
        <v>51</v>
      </c>
      <c r="B49" s="20"/>
      <c r="C49" s="196"/>
      <c r="D49" s="196"/>
    </row>
    <row r="50" spans="1:4" s="25" customFormat="1" ht="28.35" customHeight="1" x14ac:dyDescent="0.25">
      <c r="A50" s="194" t="s">
        <v>52</v>
      </c>
      <c r="B50" s="20">
        <v>0</v>
      </c>
      <c r="C50" s="196">
        <v>0</v>
      </c>
      <c r="D50" s="196">
        <v>0</v>
      </c>
    </row>
    <row r="51" spans="1:4" s="25" customFormat="1" ht="31.5" x14ac:dyDescent="0.25">
      <c r="A51" s="200" t="s">
        <v>92</v>
      </c>
      <c r="B51" s="20"/>
      <c r="C51" s="196"/>
      <c r="D51" s="196"/>
    </row>
    <row r="52" spans="1:4" s="25" customFormat="1" ht="28.35" customHeight="1" x14ac:dyDescent="0.25">
      <c r="A52" s="193" t="s">
        <v>7</v>
      </c>
      <c r="B52" s="5">
        <f t="shared" ref="B52:C52" si="4">SUM(B53:B56)</f>
        <v>0</v>
      </c>
      <c r="C52" s="5">
        <f t="shared" si="4"/>
        <v>3588000</v>
      </c>
      <c r="D52" s="197">
        <f>C52-B52</f>
        <v>3588000</v>
      </c>
    </row>
    <row r="53" spans="1:4" s="25" customFormat="1" ht="28.35" customHeight="1" x14ac:dyDescent="0.25">
      <c r="A53" s="182" t="s">
        <v>53</v>
      </c>
      <c r="B53" s="20"/>
      <c r="C53" s="196"/>
      <c r="D53" s="196"/>
    </row>
    <row r="54" spans="1:4" s="23" customFormat="1" ht="28.35" customHeight="1" x14ac:dyDescent="0.25">
      <c r="A54" s="182" t="s">
        <v>54</v>
      </c>
      <c r="B54" s="20">
        <v>0</v>
      </c>
      <c r="C54" s="196">
        <v>3588000</v>
      </c>
      <c r="D54" s="196">
        <f>C54-B54</f>
        <v>3588000</v>
      </c>
    </row>
    <row r="55" spans="1:4" s="23" customFormat="1" ht="28.35" customHeight="1" x14ac:dyDescent="0.25">
      <c r="A55" s="201" t="s">
        <v>55</v>
      </c>
      <c r="B55" s="20"/>
      <c r="C55" s="197"/>
      <c r="D55" s="196"/>
    </row>
    <row r="56" spans="1:4" s="25" customFormat="1" ht="28.35" customHeight="1" x14ac:dyDescent="0.25">
      <c r="A56" s="182" t="s">
        <v>56</v>
      </c>
      <c r="B56" s="20"/>
      <c r="C56" s="196"/>
      <c r="D56" s="196"/>
    </row>
    <row r="57" spans="1:4" s="25" customFormat="1" ht="28.35" customHeight="1" x14ac:dyDescent="0.25">
      <c r="A57" s="193" t="s">
        <v>8</v>
      </c>
      <c r="B57" s="5">
        <f t="shared" ref="B57:C57" si="5">SUM(B58:B60)</f>
        <v>0</v>
      </c>
      <c r="C57" s="5">
        <f t="shared" si="5"/>
        <v>0</v>
      </c>
      <c r="D57" s="196">
        <v>0</v>
      </c>
    </row>
    <row r="58" spans="1:4" s="25" customFormat="1" ht="32.25" customHeight="1" x14ac:dyDescent="0.25">
      <c r="A58" s="182" t="s">
        <v>57</v>
      </c>
      <c r="B58" s="20"/>
      <c r="C58" s="196"/>
      <c r="D58" s="196"/>
    </row>
    <row r="59" spans="1:4" s="23" customFormat="1" ht="31.5" x14ac:dyDescent="0.25">
      <c r="A59" s="182" t="s">
        <v>58</v>
      </c>
      <c r="B59" s="20"/>
      <c r="C59" s="197"/>
      <c r="D59" s="196"/>
    </row>
    <row r="60" spans="1:4" s="23" customFormat="1" x14ac:dyDescent="0.25">
      <c r="A60" s="182" t="s">
        <v>59</v>
      </c>
      <c r="B60" s="20"/>
      <c r="C60" s="197"/>
      <c r="D60" s="196"/>
    </row>
    <row r="61" spans="1:4" s="25" customFormat="1" ht="28.35" customHeight="1" x14ac:dyDescent="0.25">
      <c r="A61" s="202" t="s">
        <v>9</v>
      </c>
      <c r="B61" s="5">
        <f>B62+B63+B64</f>
        <v>0</v>
      </c>
      <c r="C61" s="5">
        <f>C62+C63+C64</f>
        <v>0</v>
      </c>
      <c r="D61" s="197">
        <v>0</v>
      </c>
    </row>
    <row r="62" spans="1:4" s="25" customFormat="1" ht="47.25" x14ac:dyDescent="0.25">
      <c r="A62" s="182" t="s">
        <v>60</v>
      </c>
      <c r="B62" s="20"/>
      <c r="C62" s="196"/>
      <c r="D62" s="196"/>
    </row>
    <row r="63" spans="1:4" s="23" customFormat="1" ht="31.5" x14ac:dyDescent="0.25">
      <c r="A63" s="182" t="s">
        <v>61</v>
      </c>
      <c r="B63" s="20"/>
      <c r="C63" s="196"/>
      <c r="D63" s="196"/>
    </row>
    <row r="64" spans="1:4" s="25" customFormat="1" x14ac:dyDescent="0.25">
      <c r="A64" s="182" t="s">
        <v>62</v>
      </c>
      <c r="B64" s="20"/>
      <c r="C64" s="196"/>
      <c r="D64" s="196"/>
    </row>
    <row r="65" spans="1:5" s="25" customFormat="1" ht="28.35" customHeight="1" x14ac:dyDescent="0.25">
      <c r="A65" s="193" t="s">
        <v>10</v>
      </c>
      <c r="B65" s="5">
        <f>B61+B57+B52+B40+B27+B20+B5</f>
        <v>46348342</v>
      </c>
      <c r="C65" s="5">
        <f>C61+C57+C52+C40+C27+C20+C5</f>
        <v>52258253</v>
      </c>
      <c r="D65" s="5">
        <f>C65-B65</f>
        <v>5909911</v>
      </c>
    </row>
    <row r="66" spans="1:5" s="23" customFormat="1" ht="31.5" x14ac:dyDescent="0.25">
      <c r="A66" s="202" t="s">
        <v>63</v>
      </c>
      <c r="B66" s="5">
        <f>SUM(B67:B68)</f>
        <v>126000000</v>
      </c>
      <c r="C66" s="5">
        <f>SUM(C67:C68)</f>
        <v>128550203</v>
      </c>
      <c r="D66" s="5">
        <f>C66-B66</f>
        <v>2550203</v>
      </c>
      <c r="E66" s="26"/>
    </row>
    <row r="67" spans="1:5" s="23" customFormat="1" ht="31.5" x14ac:dyDescent="0.25">
      <c r="A67" s="202" t="s">
        <v>124</v>
      </c>
      <c r="B67" s="22">
        <v>52480871</v>
      </c>
      <c r="C67" s="196">
        <f>52480871+770762+1779441</f>
        <v>55031074</v>
      </c>
      <c r="D67" s="196">
        <f>C67-B67</f>
        <v>2550203</v>
      </c>
      <c r="E67" s="26"/>
    </row>
    <row r="68" spans="1:5" s="23" customFormat="1" ht="38.25" customHeight="1" x14ac:dyDescent="0.25">
      <c r="A68" s="182" t="s">
        <v>64</v>
      </c>
      <c r="B68" s="20">
        <v>73519129</v>
      </c>
      <c r="C68" s="196">
        <v>73519129</v>
      </c>
      <c r="D68" s="196">
        <f>C68-B68</f>
        <v>0</v>
      </c>
    </row>
    <row r="69" spans="1:5" s="25" customFormat="1" ht="48.75" customHeight="1" x14ac:dyDescent="0.25">
      <c r="A69" s="202" t="s">
        <v>65</v>
      </c>
      <c r="B69" s="5">
        <f>B70+B71</f>
        <v>119237</v>
      </c>
      <c r="C69" s="5">
        <f t="shared" ref="C69:D69" si="6">C70+C71</f>
        <v>554237</v>
      </c>
      <c r="D69" s="5">
        <f t="shared" si="6"/>
        <v>435000</v>
      </c>
    </row>
    <row r="70" spans="1:5" s="25" customFormat="1" ht="19.5" customHeight="1" x14ac:dyDescent="0.25">
      <c r="A70" s="182" t="s">
        <v>122</v>
      </c>
      <c r="B70" s="20"/>
      <c r="C70" s="196"/>
      <c r="D70" s="196"/>
    </row>
    <row r="71" spans="1:5" s="25" customFormat="1" ht="19.5" customHeight="1" x14ac:dyDescent="0.25">
      <c r="A71" s="194" t="s">
        <v>123</v>
      </c>
      <c r="B71" s="20">
        <v>119237</v>
      </c>
      <c r="C71" s="196">
        <f>119237+435000</f>
        <v>554237</v>
      </c>
      <c r="D71" s="196">
        <f>C71-B71</f>
        <v>435000</v>
      </c>
    </row>
    <row r="72" spans="1:5" s="23" customFormat="1" ht="27" customHeight="1" x14ac:dyDescent="0.25">
      <c r="A72" s="202" t="s">
        <v>11</v>
      </c>
      <c r="B72" s="5">
        <f>B69+B66</f>
        <v>126119237</v>
      </c>
      <c r="C72" s="5">
        <f>C69+C66</f>
        <v>129104440</v>
      </c>
      <c r="D72" s="5">
        <f>D69+D66</f>
        <v>2985203</v>
      </c>
      <c r="E72" s="26"/>
    </row>
    <row r="73" spans="1:5" s="23" customFormat="1" ht="28.35" customHeight="1" x14ac:dyDescent="0.25">
      <c r="A73" s="193" t="s">
        <v>66</v>
      </c>
      <c r="B73" s="5">
        <f>B65+B72</f>
        <v>172467579</v>
      </c>
      <c r="C73" s="5">
        <f t="shared" ref="C73:D73" si="7">C65+C72</f>
        <v>181362693</v>
      </c>
      <c r="D73" s="5">
        <f t="shared" si="7"/>
        <v>8895114</v>
      </c>
      <c r="E73" s="26"/>
    </row>
    <row r="74" spans="1:5" s="23" customFormat="1" ht="28.35" customHeight="1" x14ac:dyDescent="0.25">
      <c r="A74" s="186" t="s">
        <v>97</v>
      </c>
      <c r="B74" s="5">
        <v>5</v>
      </c>
      <c r="C74" s="197">
        <v>5</v>
      </c>
      <c r="D74" s="197"/>
    </row>
    <row r="75" spans="1:5" s="23" customFormat="1" ht="28.35" customHeight="1" x14ac:dyDescent="0.25">
      <c r="A75" s="186" t="s">
        <v>67</v>
      </c>
      <c r="B75" s="5">
        <v>2</v>
      </c>
      <c r="C75" s="197">
        <v>2</v>
      </c>
      <c r="D75" s="197"/>
    </row>
    <row r="76" spans="1:5" x14ac:dyDescent="0.25">
      <c r="B76" s="9"/>
    </row>
    <row r="77" spans="1:5" x14ac:dyDescent="0.25">
      <c r="B77" s="9"/>
      <c r="C77" s="27"/>
    </row>
    <row r="78" spans="1:5" x14ac:dyDescent="0.25">
      <c r="B78" s="9"/>
    </row>
  </sheetData>
  <sheetProtection selectLockedCells="1" selectUnlockedCells="1"/>
  <mergeCells count="1">
    <mergeCell ref="A3:D3"/>
  </mergeCells>
  <phoneticPr fontId="20" type="noConversion"/>
  <printOptions horizontalCentered="1" gridLines="1"/>
  <pageMargins left="0.23622047244094491" right="0.23622047244094491" top="1.3385826771653544" bottom="0.74803149606299213" header="0.31496062992125984" footer="0.31496062992125984"/>
  <pageSetup paperSize="9" scale="63" firstPageNumber="0" fitToHeight="0" orientation="portrait" r:id="rId1"/>
  <headerFooter alignWithMargins="0">
    <oddHeader xml:space="preserve">&amp;L&amp;"Times New Roman,Normál"&amp;12Vászoly Község Önkormányzata&amp;C&amp;"Times New Roman,Normál"&amp;12 2. melléklet
Az önkormányzat 2019. évi költségvetéséről szóló 5/2019. (VII. 10.) önkormányzati rendelethez&amp;R
</oddHeader>
  </headerFooter>
  <rowBreaks count="1" manualBreakCount="1">
    <brk id="39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sqref="A1:G1"/>
    </sheetView>
  </sheetViews>
  <sheetFormatPr defaultRowHeight="15.75" x14ac:dyDescent="0.25"/>
  <cols>
    <col min="1" max="1" width="97.42578125" style="53" bestFit="1" customWidth="1"/>
    <col min="2" max="2" width="11.7109375" style="53" bestFit="1" customWidth="1"/>
    <col min="3" max="3" width="11" style="53" bestFit="1" customWidth="1"/>
    <col min="4" max="4" width="12.7109375" style="53" bestFit="1" customWidth="1"/>
    <col min="5" max="5" width="17.42578125" style="53" bestFit="1" customWidth="1"/>
    <col min="6" max="6" width="20" style="53" customWidth="1"/>
    <col min="7" max="7" width="10.140625" style="53" bestFit="1" customWidth="1"/>
    <col min="8" max="251" width="9.140625" style="53"/>
    <col min="252" max="252" width="77.5703125" style="53" customWidth="1"/>
    <col min="253" max="253" width="8.42578125" style="53" customWidth="1"/>
    <col min="254" max="254" width="9.140625" style="53"/>
    <col min="255" max="255" width="11" style="53" bestFit="1" customWidth="1"/>
    <col min="256" max="256" width="15.28515625" style="53" customWidth="1"/>
    <col min="257" max="507" width="9.140625" style="53"/>
    <col min="508" max="508" width="77.5703125" style="53" customWidth="1"/>
    <col min="509" max="509" width="8.42578125" style="53" customWidth="1"/>
    <col min="510" max="510" width="9.140625" style="53"/>
    <col min="511" max="511" width="11" style="53" bestFit="1" customWidth="1"/>
    <col min="512" max="512" width="15.28515625" style="53" customWidth="1"/>
    <col min="513" max="763" width="9.140625" style="53"/>
    <col min="764" max="764" width="77.5703125" style="53" customWidth="1"/>
    <col min="765" max="765" width="8.42578125" style="53" customWidth="1"/>
    <col min="766" max="766" width="9.140625" style="53"/>
    <col min="767" max="767" width="11" style="53" bestFit="1" customWidth="1"/>
    <col min="768" max="768" width="15.28515625" style="53" customWidth="1"/>
    <col min="769" max="1019" width="9.140625" style="53"/>
    <col min="1020" max="1020" width="77.5703125" style="53" customWidth="1"/>
    <col min="1021" max="1021" width="8.42578125" style="53" customWidth="1"/>
    <col min="1022" max="1022" width="9.140625" style="53"/>
    <col min="1023" max="1023" width="11" style="53" bestFit="1" customWidth="1"/>
    <col min="1024" max="1024" width="15.28515625" style="53" customWidth="1"/>
    <col min="1025" max="1275" width="9.140625" style="53"/>
    <col min="1276" max="1276" width="77.5703125" style="53" customWidth="1"/>
    <col min="1277" max="1277" width="8.42578125" style="53" customWidth="1"/>
    <col min="1278" max="1278" width="9.140625" style="53"/>
    <col min="1279" max="1279" width="11" style="53" bestFit="1" customWidth="1"/>
    <col min="1280" max="1280" width="15.28515625" style="53" customWidth="1"/>
    <col min="1281" max="1531" width="9.140625" style="53"/>
    <col min="1532" max="1532" width="77.5703125" style="53" customWidth="1"/>
    <col min="1533" max="1533" width="8.42578125" style="53" customWidth="1"/>
    <col min="1534" max="1534" width="9.140625" style="53"/>
    <col min="1535" max="1535" width="11" style="53" bestFit="1" customWidth="1"/>
    <col min="1536" max="1536" width="15.28515625" style="53" customWidth="1"/>
    <col min="1537" max="1787" width="9.140625" style="53"/>
    <col min="1788" max="1788" width="77.5703125" style="53" customWidth="1"/>
    <col min="1789" max="1789" width="8.42578125" style="53" customWidth="1"/>
    <col min="1790" max="1790" width="9.140625" style="53"/>
    <col min="1791" max="1791" width="11" style="53" bestFit="1" customWidth="1"/>
    <col min="1792" max="1792" width="15.28515625" style="53" customWidth="1"/>
    <col min="1793" max="2043" width="9.140625" style="53"/>
    <col min="2044" max="2044" width="77.5703125" style="53" customWidth="1"/>
    <col min="2045" max="2045" width="8.42578125" style="53" customWidth="1"/>
    <col min="2046" max="2046" width="9.140625" style="53"/>
    <col min="2047" max="2047" width="11" style="53" bestFit="1" customWidth="1"/>
    <col min="2048" max="2048" width="15.28515625" style="53" customWidth="1"/>
    <col min="2049" max="2299" width="9.140625" style="53"/>
    <col min="2300" max="2300" width="77.5703125" style="53" customWidth="1"/>
    <col min="2301" max="2301" width="8.42578125" style="53" customWidth="1"/>
    <col min="2302" max="2302" width="9.140625" style="53"/>
    <col min="2303" max="2303" width="11" style="53" bestFit="1" customWidth="1"/>
    <col min="2304" max="2304" width="15.28515625" style="53" customWidth="1"/>
    <col min="2305" max="2555" width="9.140625" style="53"/>
    <col min="2556" max="2556" width="77.5703125" style="53" customWidth="1"/>
    <col min="2557" max="2557" width="8.42578125" style="53" customWidth="1"/>
    <col min="2558" max="2558" width="9.140625" style="53"/>
    <col min="2559" max="2559" width="11" style="53" bestFit="1" customWidth="1"/>
    <col min="2560" max="2560" width="15.28515625" style="53" customWidth="1"/>
    <col min="2561" max="2811" width="9.140625" style="53"/>
    <col min="2812" max="2812" width="77.5703125" style="53" customWidth="1"/>
    <col min="2813" max="2813" width="8.42578125" style="53" customWidth="1"/>
    <col min="2814" max="2814" width="9.140625" style="53"/>
    <col min="2815" max="2815" width="11" style="53" bestFit="1" customWidth="1"/>
    <col min="2816" max="2816" width="15.28515625" style="53" customWidth="1"/>
    <col min="2817" max="3067" width="9.140625" style="53"/>
    <col min="3068" max="3068" width="77.5703125" style="53" customWidth="1"/>
    <col min="3069" max="3069" width="8.42578125" style="53" customWidth="1"/>
    <col min="3070" max="3070" width="9.140625" style="53"/>
    <col min="3071" max="3071" width="11" style="53" bestFit="1" customWidth="1"/>
    <col min="3072" max="3072" width="15.28515625" style="53" customWidth="1"/>
    <col min="3073" max="3323" width="9.140625" style="53"/>
    <col min="3324" max="3324" width="77.5703125" style="53" customWidth="1"/>
    <col min="3325" max="3325" width="8.42578125" style="53" customWidth="1"/>
    <col min="3326" max="3326" width="9.140625" style="53"/>
    <col min="3327" max="3327" width="11" style="53" bestFit="1" customWidth="1"/>
    <col min="3328" max="3328" width="15.28515625" style="53" customWidth="1"/>
    <col min="3329" max="3579" width="9.140625" style="53"/>
    <col min="3580" max="3580" width="77.5703125" style="53" customWidth="1"/>
    <col min="3581" max="3581" width="8.42578125" style="53" customWidth="1"/>
    <col min="3582" max="3582" width="9.140625" style="53"/>
    <col min="3583" max="3583" width="11" style="53" bestFit="1" customWidth="1"/>
    <col min="3584" max="3584" width="15.28515625" style="53" customWidth="1"/>
    <col min="3585" max="3835" width="9.140625" style="53"/>
    <col min="3836" max="3836" width="77.5703125" style="53" customWidth="1"/>
    <col min="3837" max="3837" width="8.42578125" style="53" customWidth="1"/>
    <col min="3838" max="3838" width="9.140625" style="53"/>
    <col min="3839" max="3839" width="11" style="53" bestFit="1" customWidth="1"/>
    <col min="3840" max="3840" width="15.28515625" style="53" customWidth="1"/>
    <col min="3841" max="4091" width="9.140625" style="53"/>
    <col min="4092" max="4092" width="77.5703125" style="53" customWidth="1"/>
    <col min="4093" max="4093" width="8.42578125" style="53" customWidth="1"/>
    <col min="4094" max="4094" width="9.140625" style="53"/>
    <col min="4095" max="4095" width="11" style="53" bestFit="1" customWidth="1"/>
    <col min="4096" max="4096" width="15.28515625" style="53" customWidth="1"/>
    <col min="4097" max="4347" width="9.140625" style="53"/>
    <col min="4348" max="4348" width="77.5703125" style="53" customWidth="1"/>
    <col min="4349" max="4349" width="8.42578125" style="53" customWidth="1"/>
    <col min="4350" max="4350" width="9.140625" style="53"/>
    <col min="4351" max="4351" width="11" style="53" bestFit="1" customWidth="1"/>
    <col min="4352" max="4352" width="15.28515625" style="53" customWidth="1"/>
    <col min="4353" max="4603" width="9.140625" style="53"/>
    <col min="4604" max="4604" width="77.5703125" style="53" customWidth="1"/>
    <col min="4605" max="4605" width="8.42578125" style="53" customWidth="1"/>
    <col min="4606" max="4606" width="9.140625" style="53"/>
    <col min="4607" max="4607" width="11" style="53" bestFit="1" customWidth="1"/>
    <col min="4608" max="4608" width="15.28515625" style="53" customWidth="1"/>
    <col min="4609" max="4859" width="9.140625" style="53"/>
    <col min="4860" max="4860" width="77.5703125" style="53" customWidth="1"/>
    <col min="4861" max="4861" width="8.42578125" style="53" customWidth="1"/>
    <col min="4862" max="4862" width="9.140625" style="53"/>
    <col min="4863" max="4863" width="11" style="53" bestFit="1" customWidth="1"/>
    <col min="4864" max="4864" width="15.28515625" style="53" customWidth="1"/>
    <col min="4865" max="5115" width="9.140625" style="53"/>
    <col min="5116" max="5116" width="77.5703125" style="53" customWidth="1"/>
    <col min="5117" max="5117" width="8.42578125" style="53" customWidth="1"/>
    <col min="5118" max="5118" width="9.140625" style="53"/>
    <col min="5119" max="5119" width="11" style="53" bestFit="1" customWidth="1"/>
    <col min="5120" max="5120" width="15.28515625" style="53" customWidth="1"/>
    <col min="5121" max="5371" width="9.140625" style="53"/>
    <col min="5372" max="5372" width="77.5703125" style="53" customWidth="1"/>
    <col min="5373" max="5373" width="8.42578125" style="53" customWidth="1"/>
    <col min="5374" max="5374" width="9.140625" style="53"/>
    <col min="5375" max="5375" width="11" style="53" bestFit="1" customWidth="1"/>
    <col min="5376" max="5376" width="15.28515625" style="53" customWidth="1"/>
    <col min="5377" max="5627" width="9.140625" style="53"/>
    <col min="5628" max="5628" width="77.5703125" style="53" customWidth="1"/>
    <col min="5629" max="5629" width="8.42578125" style="53" customWidth="1"/>
    <col min="5630" max="5630" width="9.140625" style="53"/>
    <col min="5631" max="5631" width="11" style="53" bestFit="1" customWidth="1"/>
    <col min="5632" max="5632" width="15.28515625" style="53" customWidth="1"/>
    <col min="5633" max="5883" width="9.140625" style="53"/>
    <col min="5884" max="5884" width="77.5703125" style="53" customWidth="1"/>
    <col min="5885" max="5885" width="8.42578125" style="53" customWidth="1"/>
    <col min="5886" max="5886" width="9.140625" style="53"/>
    <col min="5887" max="5887" width="11" style="53" bestFit="1" customWidth="1"/>
    <col min="5888" max="5888" width="15.28515625" style="53" customWidth="1"/>
    <col min="5889" max="6139" width="9.140625" style="53"/>
    <col min="6140" max="6140" width="77.5703125" style="53" customWidth="1"/>
    <col min="6141" max="6141" width="8.42578125" style="53" customWidth="1"/>
    <col min="6142" max="6142" width="9.140625" style="53"/>
    <col min="6143" max="6143" width="11" style="53" bestFit="1" customWidth="1"/>
    <col min="6144" max="6144" width="15.28515625" style="53" customWidth="1"/>
    <col min="6145" max="6395" width="9.140625" style="53"/>
    <col min="6396" max="6396" width="77.5703125" style="53" customWidth="1"/>
    <col min="6397" max="6397" width="8.42578125" style="53" customWidth="1"/>
    <col min="6398" max="6398" width="9.140625" style="53"/>
    <col min="6399" max="6399" width="11" style="53" bestFit="1" customWidth="1"/>
    <col min="6400" max="6400" width="15.28515625" style="53" customWidth="1"/>
    <col min="6401" max="6651" width="9.140625" style="53"/>
    <col min="6652" max="6652" width="77.5703125" style="53" customWidth="1"/>
    <col min="6653" max="6653" width="8.42578125" style="53" customWidth="1"/>
    <col min="6654" max="6654" width="9.140625" style="53"/>
    <col min="6655" max="6655" width="11" style="53" bestFit="1" customWidth="1"/>
    <col min="6656" max="6656" width="15.28515625" style="53" customWidth="1"/>
    <col min="6657" max="6907" width="9.140625" style="53"/>
    <col min="6908" max="6908" width="77.5703125" style="53" customWidth="1"/>
    <col min="6909" max="6909" width="8.42578125" style="53" customWidth="1"/>
    <col min="6910" max="6910" width="9.140625" style="53"/>
    <col min="6911" max="6911" width="11" style="53" bestFit="1" customWidth="1"/>
    <col min="6912" max="6912" width="15.28515625" style="53" customWidth="1"/>
    <col min="6913" max="7163" width="9.140625" style="53"/>
    <col min="7164" max="7164" width="77.5703125" style="53" customWidth="1"/>
    <col min="7165" max="7165" width="8.42578125" style="53" customWidth="1"/>
    <col min="7166" max="7166" width="9.140625" style="53"/>
    <col min="7167" max="7167" width="11" style="53" bestFit="1" customWidth="1"/>
    <col min="7168" max="7168" width="15.28515625" style="53" customWidth="1"/>
    <col min="7169" max="7419" width="9.140625" style="53"/>
    <col min="7420" max="7420" width="77.5703125" style="53" customWidth="1"/>
    <col min="7421" max="7421" width="8.42578125" style="53" customWidth="1"/>
    <col min="7422" max="7422" width="9.140625" style="53"/>
    <col min="7423" max="7423" width="11" style="53" bestFit="1" customWidth="1"/>
    <col min="7424" max="7424" width="15.28515625" style="53" customWidth="1"/>
    <col min="7425" max="7675" width="9.140625" style="53"/>
    <col min="7676" max="7676" width="77.5703125" style="53" customWidth="1"/>
    <col min="7677" max="7677" width="8.42578125" style="53" customWidth="1"/>
    <col min="7678" max="7678" width="9.140625" style="53"/>
    <col min="7679" max="7679" width="11" style="53" bestFit="1" customWidth="1"/>
    <col min="7680" max="7680" width="15.28515625" style="53" customWidth="1"/>
    <col min="7681" max="7931" width="9.140625" style="53"/>
    <col min="7932" max="7932" width="77.5703125" style="53" customWidth="1"/>
    <col min="7933" max="7933" width="8.42578125" style="53" customWidth="1"/>
    <col min="7934" max="7934" width="9.140625" style="53"/>
    <col min="7935" max="7935" width="11" style="53" bestFit="1" customWidth="1"/>
    <col min="7936" max="7936" width="15.28515625" style="53" customWidth="1"/>
    <col min="7937" max="8187" width="9.140625" style="53"/>
    <col min="8188" max="8188" width="77.5703125" style="53" customWidth="1"/>
    <col min="8189" max="8189" width="8.42578125" style="53" customWidth="1"/>
    <col min="8190" max="8190" width="9.140625" style="53"/>
    <col min="8191" max="8191" width="11" style="53" bestFit="1" customWidth="1"/>
    <col min="8192" max="8192" width="15.28515625" style="53" customWidth="1"/>
    <col min="8193" max="8443" width="9.140625" style="53"/>
    <col min="8444" max="8444" width="77.5703125" style="53" customWidth="1"/>
    <col min="8445" max="8445" width="8.42578125" style="53" customWidth="1"/>
    <col min="8446" max="8446" width="9.140625" style="53"/>
    <col min="8447" max="8447" width="11" style="53" bestFit="1" customWidth="1"/>
    <col min="8448" max="8448" width="15.28515625" style="53" customWidth="1"/>
    <col min="8449" max="8699" width="9.140625" style="53"/>
    <col min="8700" max="8700" width="77.5703125" style="53" customWidth="1"/>
    <col min="8701" max="8701" width="8.42578125" style="53" customWidth="1"/>
    <col min="8702" max="8702" width="9.140625" style="53"/>
    <col min="8703" max="8703" width="11" style="53" bestFit="1" customWidth="1"/>
    <col min="8704" max="8704" width="15.28515625" style="53" customWidth="1"/>
    <col min="8705" max="8955" width="9.140625" style="53"/>
    <col min="8956" max="8956" width="77.5703125" style="53" customWidth="1"/>
    <col min="8957" max="8957" width="8.42578125" style="53" customWidth="1"/>
    <col min="8958" max="8958" width="9.140625" style="53"/>
    <col min="8959" max="8959" width="11" style="53" bestFit="1" customWidth="1"/>
    <col min="8960" max="8960" width="15.28515625" style="53" customWidth="1"/>
    <col min="8961" max="9211" width="9.140625" style="53"/>
    <col min="9212" max="9212" width="77.5703125" style="53" customWidth="1"/>
    <col min="9213" max="9213" width="8.42578125" style="53" customWidth="1"/>
    <col min="9214" max="9214" width="9.140625" style="53"/>
    <col min="9215" max="9215" width="11" style="53" bestFit="1" customWidth="1"/>
    <col min="9216" max="9216" width="15.28515625" style="53" customWidth="1"/>
    <col min="9217" max="9467" width="9.140625" style="53"/>
    <col min="9468" max="9468" width="77.5703125" style="53" customWidth="1"/>
    <col min="9469" max="9469" width="8.42578125" style="53" customWidth="1"/>
    <col min="9470" max="9470" width="9.140625" style="53"/>
    <col min="9471" max="9471" width="11" style="53" bestFit="1" customWidth="1"/>
    <col min="9472" max="9472" width="15.28515625" style="53" customWidth="1"/>
    <col min="9473" max="9723" width="9.140625" style="53"/>
    <col min="9724" max="9724" width="77.5703125" style="53" customWidth="1"/>
    <col min="9725" max="9725" width="8.42578125" style="53" customWidth="1"/>
    <col min="9726" max="9726" width="9.140625" style="53"/>
    <col min="9727" max="9727" width="11" style="53" bestFit="1" customWidth="1"/>
    <col min="9728" max="9728" width="15.28515625" style="53" customWidth="1"/>
    <col min="9729" max="9979" width="9.140625" style="53"/>
    <col min="9980" max="9980" width="77.5703125" style="53" customWidth="1"/>
    <col min="9981" max="9981" width="8.42578125" style="53" customWidth="1"/>
    <col min="9982" max="9982" width="9.140625" style="53"/>
    <col min="9983" max="9983" width="11" style="53" bestFit="1" customWidth="1"/>
    <col min="9984" max="9984" width="15.28515625" style="53" customWidth="1"/>
    <col min="9985" max="10235" width="9.140625" style="53"/>
    <col min="10236" max="10236" width="77.5703125" style="53" customWidth="1"/>
    <col min="10237" max="10237" width="8.42578125" style="53" customWidth="1"/>
    <col min="10238" max="10238" width="9.140625" style="53"/>
    <col min="10239" max="10239" width="11" style="53" bestFit="1" customWidth="1"/>
    <col min="10240" max="10240" width="15.28515625" style="53" customWidth="1"/>
    <col min="10241" max="10491" width="9.140625" style="53"/>
    <col min="10492" max="10492" width="77.5703125" style="53" customWidth="1"/>
    <col min="10493" max="10493" width="8.42578125" style="53" customWidth="1"/>
    <col min="10494" max="10494" width="9.140625" style="53"/>
    <col min="10495" max="10495" width="11" style="53" bestFit="1" customWidth="1"/>
    <col min="10496" max="10496" width="15.28515625" style="53" customWidth="1"/>
    <col min="10497" max="10747" width="9.140625" style="53"/>
    <col min="10748" max="10748" width="77.5703125" style="53" customWidth="1"/>
    <col min="10749" max="10749" width="8.42578125" style="53" customWidth="1"/>
    <col min="10750" max="10750" width="9.140625" style="53"/>
    <col min="10751" max="10751" width="11" style="53" bestFit="1" customWidth="1"/>
    <col min="10752" max="10752" width="15.28515625" style="53" customWidth="1"/>
    <col min="10753" max="11003" width="9.140625" style="53"/>
    <col min="11004" max="11004" width="77.5703125" style="53" customWidth="1"/>
    <col min="11005" max="11005" width="8.42578125" style="53" customWidth="1"/>
    <col min="11006" max="11006" width="9.140625" style="53"/>
    <col min="11007" max="11007" width="11" style="53" bestFit="1" customWidth="1"/>
    <col min="11008" max="11008" width="15.28515625" style="53" customWidth="1"/>
    <col min="11009" max="11259" width="9.140625" style="53"/>
    <col min="11260" max="11260" width="77.5703125" style="53" customWidth="1"/>
    <col min="11261" max="11261" width="8.42578125" style="53" customWidth="1"/>
    <col min="11262" max="11262" width="9.140625" style="53"/>
    <col min="11263" max="11263" width="11" style="53" bestFit="1" customWidth="1"/>
    <col min="11264" max="11264" width="15.28515625" style="53" customWidth="1"/>
    <col min="11265" max="11515" width="9.140625" style="53"/>
    <col min="11516" max="11516" width="77.5703125" style="53" customWidth="1"/>
    <col min="11517" max="11517" width="8.42578125" style="53" customWidth="1"/>
    <col min="11518" max="11518" width="9.140625" style="53"/>
    <col min="11519" max="11519" width="11" style="53" bestFit="1" customWidth="1"/>
    <col min="11520" max="11520" width="15.28515625" style="53" customWidth="1"/>
    <col min="11521" max="11771" width="9.140625" style="53"/>
    <col min="11772" max="11772" width="77.5703125" style="53" customWidth="1"/>
    <col min="11773" max="11773" width="8.42578125" style="53" customWidth="1"/>
    <col min="11774" max="11774" width="9.140625" style="53"/>
    <col min="11775" max="11775" width="11" style="53" bestFit="1" customWidth="1"/>
    <col min="11776" max="11776" width="15.28515625" style="53" customWidth="1"/>
    <col min="11777" max="12027" width="9.140625" style="53"/>
    <col min="12028" max="12028" width="77.5703125" style="53" customWidth="1"/>
    <col min="12029" max="12029" width="8.42578125" style="53" customWidth="1"/>
    <col min="12030" max="12030" width="9.140625" style="53"/>
    <col min="12031" max="12031" width="11" style="53" bestFit="1" customWidth="1"/>
    <col min="12032" max="12032" width="15.28515625" style="53" customWidth="1"/>
    <col min="12033" max="12283" width="9.140625" style="53"/>
    <col min="12284" max="12284" width="77.5703125" style="53" customWidth="1"/>
    <col min="12285" max="12285" width="8.42578125" style="53" customWidth="1"/>
    <col min="12286" max="12286" width="9.140625" style="53"/>
    <col min="12287" max="12287" width="11" style="53" bestFit="1" customWidth="1"/>
    <col min="12288" max="12288" width="15.28515625" style="53" customWidth="1"/>
    <col min="12289" max="12539" width="9.140625" style="53"/>
    <col min="12540" max="12540" width="77.5703125" style="53" customWidth="1"/>
    <col min="12541" max="12541" width="8.42578125" style="53" customWidth="1"/>
    <col min="12542" max="12542" width="9.140625" style="53"/>
    <col min="12543" max="12543" width="11" style="53" bestFit="1" customWidth="1"/>
    <col min="12544" max="12544" width="15.28515625" style="53" customWidth="1"/>
    <col min="12545" max="12795" width="9.140625" style="53"/>
    <col min="12796" max="12796" width="77.5703125" style="53" customWidth="1"/>
    <col min="12797" max="12797" width="8.42578125" style="53" customWidth="1"/>
    <col min="12798" max="12798" width="9.140625" style="53"/>
    <col min="12799" max="12799" width="11" style="53" bestFit="1" customWidth="1"/>
    <col min="12800" max="12800" width="15.28515625" style="53" customWidth="1"/>
    <col min="12801" max="13051" width="9.140625" style="53"/>
    <col min="13052" max="13052" width="77.5703125" style="53" customWidth="1"/>
    <col min="13053" max="13053" width="8.42578125" style="53" customWidth="1"/>
    <col min="13054" max="13054" width="9.140625" style="53"/>
    <col min="13055" max="13055" width="11" style="53" bestFit="1" customWidth="1"/>
    <col min="13056" max="13056" width="15.28515625" style="53" customWidth="1"/>
    <col min="13057" max="13307" width="9.140625" style="53"/>
    <col min="13308" max="13308" width="77.5703125" style="53" customWidth="1"/>
    <col min="13309" max="13309" width="8.42578125" style="53" customWidth="1"/>
    <col min="13310" max="13310" width="9.140625" style="53"/>
    <col min="13311" max="13311" width="11" style="53" bestFit="1" customWidth="1"/>
    <col min="13312" max="13312" width="15.28515625" style="53" customWidth="1"/>
    <col min="13313" max="13563" width="9.140625" style="53"/>
    <col min="13564" max="13564" width="77.5703125" style="53" customWidth="1"/>
    <col min="13565" max="13565" width="8.42578125" style="53" customWidth="1"/>
    <col min="13566" max="13566" width="9.140625" style="53"/>
    <col min="13567" max="13567" width="11" style="53" bestFit="1" customWidth="1"/>
    <col min="13568" max="13568" width="15.28515625" style="53" customWidth="1"/>
    <col min="13569" max="13819" width="9.140625" style="53"/>
    <col min="13820" max="13820" width="77.5703125" style="53" customWidth="1"/>
    <col min="13821" max="13821" width="8.42578125" style="53" customWidth="1"/>
    <col min="13822" max="13822" width="9.140625" style="53"/>
    <col min="13823" max="13823" width="11" style="53" bestFit="1" customWidth="1"/>
    <col min="13824" max="13824" width="15.28515625" style="53" customWidth="1"/>
    <col min="13825" max="14075" width="9.140625" style="53"/>
    <col min="14076" max="14076" width="77.5703125" style="53" customWidth="1"/>
    <col min="14077" max="14077" width="8.42578125" style="53" customWidth="1"/>
    <col min="14078" max="14078" width="9.140625" style="53"/>
    <col min="14079" max="14079" width="11" style="53" bestFit="1" customWidth="1"/>
    <col min="14080" max="14080" width="15.28515625" style="53" customWidth="1"/>
    <col min="14081" max="14331" width="9.140625" style="53"/>
    <col min="14332" max="14332" width="77.5703125" style="53" customWidth="1"/>
    <col min="14333" max="14333" width="8.42578125" style="53" customWidth="1"/>
    <col min="14334" max="14334" width="9.140625" style="53"/>
    <col min="14335" max="14335" width="11" style="53" bestFit="1" customWidth="1"/>
    <col min="14336" max="14336" width="15.28515625" style="53" customWidth="1"/>
    <col min="14337" max="14587" width="9.140625" style="53"/>
    <col min="14588" max="14588" width="77.5703125" style="53" customWidth="1"/>
    <col min="14589" max="14589" width="8.42578125" style="53" customWidth="1"/>
    <col min="14590" max="14590" width="9.140625" style="53"/>
    <col min="14591" max="14591" width="11" style="53" bestFit="1" customWidth="1"/>
    <col min="14592" max="14592" width="15.28515625" style="53" customWidth="1"/>
    <col min="14593" max="14843" width="9.140625" style="53"/>
    <col min="14844" max="14844" width="77.5703125" style="53" customWidth="1"/>
    <col min="14845" max="14845" width="8.42578125" style="53" customWidth="1"/>
    <col min="14846" max="14846" width="9.140625" style="53"/>
    <col min="14847" max="14847" width="11" style="53" bestFit="1" customWidth="1"/>
    <col min="14848" max="14848" width="15.28515625" style="53" customWidth="1"/>
    <col min="14849" max="15099" width="9.140625" style="53"/>
    <col min="15100" max="15100" width="77.5703125" style="53" customWidth="1"/>
    <col min="15101" max="15101" width="8.42578125" style="53" customWidth="1"/>
    <col min="15102" max="15102" width="9.140625" style="53"/>
    <col min="15103" max="15103" width="11" style="53" bestFit="1" customWidth="1"/>
    <col min="15104" max="15104" width="15.28515625" style="53" customWidth="1"/>
    <col min="15105" max="15355" width="9.140625" style="53"/>
    <col min="15356" max="15356" width="77.5703125" style="53" customWidth="1"/>
    <col min="15357" max="15357" width="8.42578125" style="53" customWidth="1"/>
    <col min="15358" max="15358" width="9.140625" style="53"/>
    <col min="15359" max="15359" width="11" style="53" bestFit="1" customWidth="1"/>
    <col min="15360" max="15360" width="15.28515625" style="53" customWidth="1"/>
    <col min="15361" max="15611" width="9.140625" style="53"/>
    <col min="15612" max="15612" width="77.5703125" style="53" customWidth="1"/>
    <col min="15613" max="15613" width="8.42578125" style="53" customWidth="1"/>
    <col min="15614" max="15614" width="9.140625" style="53"/>
    <col min="15615" max="15615" width="11" style="53" bestFit="1" customWidth="1"/>
    <col min="15616" max="15616" width="15.28515625" style="53" customWidth="1"/>
    <col min="15617" max="15867" width="9.140625" style="53"/>
    <col min="15868" max="15868" width="77.5703125" style="53" customWidth="1"/>
    <col min="15869" max="15869" width="8.42578125" style="53" customWidth="1"/>
    <col min="15870" max="15870" width="9.140625" style="53"/>
    <col min="15871" max="15871" width="11" style="53" bestFit="1" customWidth="1"/>
    <col min="15872" max="15872" width="15.28515625" style="53" customWidth="1"/>
    <col min="15873" max="16123" width="9.140625" style="53"/>
    <col min="16124" max="16124" width="77.5703125" style="53" customWidth="1"/>
    <col min="16125" max="16125" width="8.42578125" style="53" customWidth="1"/>
    <col min="16126" max="16126" width="9.140625" style="53"/>
    <col min="16127" max="16127" width="11" style="53" bestFit="1" customWidth="1"/>
    <col min="16128" max="16128" width="15.28515625" style="53" customWidth="1"/>
    <col min="16129" max="16384" width="9.140625" style="53"/>
  </cols>
  <sheetData>
    <row r="1" spans="1:7" ht="31.5" customHeight="1" x14ac:dyDescent="0.25">
      <c r="A1" s="206" t="s">
        <v>312</v>
      </c>
      <c r="B1" s="206"/>
      <c r="C1" s="206"/>
      <c r="D1" s="206"/>
      <c r="E1" s="206"/>
      <c r="F1" s="206"/>
      <c r="G1" s="206"/>
    </row>
    <row r="3" spans="1:7" ht="15.75" customHeight="1" x14ac:dyDescent="0.25">
      <c r="A3" s="208" t="s">
        <v>90</v>
      </c>
      <c r="B3" s="209" t="s">
        <v>141</v>
      </c>
      <c r="C3" s="208" t="s">
        <v>140</v>
      </c>
      <c r="D3" s="210" t="s">
        <v>139</v>
      </c>
      <c r="E3" s="207" t="s">
        <v>311</v>
      </c>
      <c r="F3" s="207" t="s">
        <v>334</v>
      </c>
      <c r="G3" s="205" t="s">
        <v>335</v>
      </c>
    </row>
    <row r="4" spans="1:7" x14ac:dyDescent="0.25">
      <c r="A4" s="208"/>
      <c r="B4" s="209"/>
      <c r="C4" s="208"/>
      <c r="D4" s="210"/>
      <c r="E4" s="207"/>
      <c r="F4" s="207"/>
      <c r="G4" s="205"/>
    </row>
    <row r="5" spans="1:7" x14ac:dyDescent="0.25">
      <c r="A5" s="77" t="s">
        <v>287</v>
      </c>
      <c r="B5" s="77"/>
      <c r="C5" s="78"/>
      <c r="D5" s="79"/>
      <c r="E5" s="170">
        <f t="shared" ref="E5:F7" si="0">E6</f>
        <v>14087060</v>
      </c>
      <c r="F5" s="170">
        <f t="shared" si="0"/>
        <v>14087060</v>
      </c>
      <c r="G5" s="166">
        <f>F5-E5</f>
        <v>0</v>
      </c>
    </row>
    <row r="6" spans="1:7" x14ac:dyDescent="0.25">
      <c r="A6" s="77" t="s">
        <v>2</v>
      </c>
      <c r="B6" s="77"/>
      <c r="C6" s="78"/>
      <c r="D6" s="79"/>
      <c r="E6" s="170">
        <f>E7</f>
        <v>14087060</v>
      </c>
      <c r="F6" s="170">
        <f>F7</f>
        <v>14087060</v>
      </c>
      <c r="G6" s="166">
        <f t="shared" ref="G6:G24" si="1">F6-E6</f>
        <v>0</v>
      </c>
    </row>
    <row r="7" spans="1:7" x14ac:dyDescent="0.25">
      <c r="A7" s="77" t="s">
        <v>68</v>
      </c>
      <c r="B7" s="77"/>
      <c r="C7" s="80"/>
      <c r="D7" s="79"/>
      <c r="E7" s="155">
        <f t="shared" si="0"/>
        <v>14087060</v>
      </c>
      <c r="F7" s="155">
        <f t="shared" si="0"/>
        <v>14087060</v>
      </c>
      <c r="G7" s="166">
        <f t="shared" si="1"/>
        <v>0</v>
      </c>
    </row>
    <row r="8" spans="1:7" x14ac:dyDescent="0.25">
      <c r="A8" s="83" t="s">
        <v>69</v>
      </c>
      <c r="B8" s="77"/>
      <c r="C8" s="81">
        <v>39.39</v>
      </c>
      <c r="D8" s="82">
        <v>4580000</v>
      </c>
      <c r="E8" s="154">
        <f>E10+E19+E22+E25+E30</f>
        <v>14087060</v>
      </c>
      <c r="F8" s="154">
        <f>F10+F19+F22+F25+F30</f>
        <v>14087060</v>
      </c>
      <c r="G8" s="168">
        <f t="shared" si="1"/>
        <v>0</v>
      </c>
    </row>
    <row r="9" spans="1:7" x14ac:dyDescent="0.25">
      <c r="A9" s="83" t="s">
        <v>71</v>
      </c>
      <c r="B9" s="77"/>
      <c r="C9" s="80"/>
      <c r="D9" s="79"/>
      <c r="E9" s="172">
        <v>0</v>
      </c>
      <c r="F9" s="172">
        <v>0</v>
      </c>
      <c r="G9" s="168">
        <f t="shared" si="1"/>
        <v>0</v>
      </c>
    </row>
    <row r="10" spans="1:7" x14ac:dyDescent="0.25">
      <c r="A10" s="173" t="s">
        <v>99</v>
      </c>
      <c r="B10" s="77"/>
      <c r="C10" s="80"/>
      <c r="D10" s="79"/>
      <c r="E10" s="155">
        <f>E11+E12+E13+E14+E15+E16+E17+E18</f>
        <v>7495610</v>
      </c>
      <c r="F10" s="155">
        <f>F11+F12+F13+F14+F15+F16+F17+F18</f>
        <v>7495610</v>
      </c>
      <c r="G10" s="166">
        <f t="shared" si="1"/>
        <v>0</v>
      </c>
    </row>
    <row r="11" spans="1:7" x14ac:dyDescent="0.25">
      <c r="A11" s="174" t="s">
        <v>70</v>
      </c>
      <c r="B11" s="77"/>
      <c r="C11" s="80"/>
      <c r="D11" s="79"/>
      <c r="E11" s="154">
        <v>787190</v>
      </c>
      <c r="F11" s="154">
        <v>787190</v>
      </c>
      <c r="G11" s="168">
        <f t="shared" si="1"/>
        <v>0</v>
      </c>
    </row>
    <row r="12" spans="1:7" x14ac:dyDescent="0.25">
      <c r="A12" s="174" t="s">
        <v>71</v>
      </c>
      <c r="B12" s="77"/>
      <c r="C12" s="80"/>
      <c r="D12" s="79"/>
      <c r="E12" s="172">
        <v>0</v>
      </c>
      <c r="F12" s="172">
        <v>0</v>
      </c>
      <c r="G12" s="168">
        <f t="shared" si="1"/>
        <v>0</v>
      </c>
    </row>
    <row r="13" spans="1:7" x14ac:dyDescent="0.25">
      <c r="A13" s="174" t="s">
        <v>72</v>
      </c>
      <c r="B13" s="77"/>
      <c r="C13" s="78"/>
      <c r="D13" s="79"/>
      <c r="E13" s="154">
        <v>5696000</v>
      </c>
      <c r="F13" s="154">
        <v>5696000</v>
      </c>
      <c r="G13" s="168">
        <f t="shared" si="1"/>
        <v>0</v>
      </c>
    </row>
    <row r="14" spans="1:7" x14ac:dyDescent="0.25">
      <c r="A14" s="174" t="s">
        <v>71</v>
      </c>
      <c r="B14" s="77"/>
      <c r="C14" s="78"/>
      <c r="D14" s="79"/>
      <c r="E14" s="172">
        <v>0</v>
      </c>
      <c r="F14" s="172">
        <v>0</v>
      </c>
      <c r="G14" s="168">
        <f t="shared" si="1"/>
        <v>0</v>
      </c>
    </row>
    <row r="15" spans="1:7" x14ac:dyDescent="0.25">
      <c r="A15" s="174" t="s">
        <v>73</v>
      </c>
      <c r="B15" s="77"/>
      <c r="C15" s="78"/>
      <c r="D15" s="79"/>
      <c r="E15" s="154">
        <v>0</v>
      </c>
      <c r="F15" s="154">
        <v>0</v>
      </c>
      <c r="G15" s="168">
        <f t="shared" si="1"/>
        <v>0</v>
      </c>
    </row>
    <row r="16" spans="1:7" x14ac:dyDescent="0.25">
      <c r="A16" s="174" t="s">
        <v>71</v>
      </c>
      <c r="B16" s="77"/>
      <c r="C16" s="78"/>
      <c r="D16" s="79"/>
      <c r="E16" s="172">
        <v>0</v>
      </c>
      <c r="F16" s="172">
        <v>0</v>
      </c>
      <c r="G16" s="168">
        <f t="shared" si="1"/>
        <v>0</v>
      </c>
    </row>
    <row r="17" spans="1:7" x14ac:dyDescent="0.25">
      <c r="A17" s="174" t="s">
        <v>74</v>
      </c>
      <c r="B17" s="77"/>
      <c r="C17" s="78"/>
      <c r="D17" s="79"/>
      <c r="E17" s="154">
        <v>1012420</v>
      </c>
      <c r="F17" s="154">
        <v>1012420</v>
      </c>
      <c r="G17" s="168">
        <f t="shared" si="1"/>
        <v>0</v>
      </c>
    </row>
    <row r="18" spans="1:7" x14ac:dyDescent="0.25">
      <c r="A18" s="174" t="s">
        <v>71</v>
      </c>
      <c r="B18" s="77"/>
      <c r="C18" s="78"/>
      <c r="D18" s="79"/>
      <c r="E18" s="172">
        <v>0</v>
      </c>
      <c r="F18" s="172">
        <v>0</v>
      </c>
      <c r="G18" s="168">
        <f t="shared" si="1"/>
        <v>0</v>
      </c>
    </row>
    <row r="19" spans="1:7" x14ac:dyDescent="0.25">
      <c r="A19" s="77" t="s">
        <v>100</v>
      </c>
      <c r="B19" s="77"/>
      <c r="C19" s="78"/>
      <c r="D19" s="79"/>
      <c r="E19" s="170">
        <f>E20+E21</f>
        <v>5000000</v>
      </c>
      <c r="F19" s="170">
        <f>F20+F21</f>
        <v>5000000</v>
      </c>
      <c r="G19" s="166">
        <f t="shared" si="1"/>
        <v>0</v>
      </c>
    </row>
    <row r="20" spans="1:7" x14ac:dyDescent="0.25">
      <c r="A20" s="83" t="s">
        <v>93</v>
      </c>
      <c r="B20" s="83"/>
      <c r="C20" s="83"/>
      <c r="D20" s="82">
        <v>2700</v>
      </c>
      <c r="E20" s="154">
        <v>5000000</v>
      </c>
      <c r="F20" s="154">
        <v>5000000</v>
      </c>
      <c r="G20" s="168">
        <f t="shared" si="1"/>
        <v>0</v>
      </c>
    </row>
    <row r="21" spans="1:7" x14ac:dyDescent="0.25">
      <c r="A21" s="174" t="s">
        <v>71</v>
      </c>
      <c r="B21" s="77"/>
      <c r="C21" s="84"/>
      <c r="D21" s="82"/>
      <c r="E21" s="154">
        <v>0</v>
      </c>
      <c r="F21" s="154">
        <v>0</v>
      </c>
      <c r="G21" s="168">
        <f t="shared" si="1"/>
        <v>0</v>
      </c>
    </row>
    <row r="22" spans="1:7" x14ac:dyDescent="0.25">
      <c r="A22" s="77" t="s">
        <v>101</v>
      </c>
      <c r="B22" s="82"/>
      <c r="C22" s="84"/>
      <c r="D22" s="82"/>
      <c r="E22" s="155">
        <f>E23+E24</f>
        <v>48450</v>
      </c>
      <c r="F22" s="155">
        <f>F23+F24</f>
        <v>48450</v>
      </c>
      <c r="G22" s="166">
        <f t="shared" si="1"/>
        <v>0</v>
      </c>
    </row>
    <row r="23" spans="1:7" x14ac:dyDescent="0.25">
      <c r="A23" s="83" t="s">
        <v>75</v>
      </c>
      <c r="B23" s="82">
        <v>2550</v>
      </c>
      <c r="C23" s="84"/>
      <c r="D23" s="85"/>
      <c r="E23" s="175">
        <v>48450</v>
      </c>
      <c r="F23" s="175">
        <v>48450</v>
      </c>
      <c r="G23" s="168">
        <f t="shared" si="1"/>
        <v>0</v>
      </c>
    </row>
    <row r="24" spans="1:7" x14ac:dyDescent="0.25">
      <c r="A24" s="174" t="s">
        <v>71</v>
      </c>
      <c r="B24" s="77"/>
      <c r="C24" s="78"/>
      <c r="D24" s="86"/>
      <c r="E24" s="84">
        <v>0</v>
      </c>
      <c r="F24" s="84">
        <v>0</v>
      </c>
      <c r="G24" s="168">
        <f t="shared" si="1"/>
        <v>0</v>
      </c>
    </row>
    <row r="25" spans="1:7" x14ac:dyDescent="0.25">
      <c r="A25" s="176" t="s">
        <v>102</v>
      </c>
      <c r="B25" s="77"/>
      <c r="C25" s="84"/>
      <c r="D25" s="82"/>
      <c r="E25" s="177">
        <f>E26</f>
        <v>552600</v>
      </c>
      <c r="F25" s="177">
        <f>F26</f>
        <v>552600</v>
      </c>
      <c r="G25" s="166">
        <f>F25-E25</f>
        <v>0</v>
      </c>
    </row>
    <row r="26" spans="1:7" x14ac:dyDescent="0.25">
      <c r="A26" s="171" t="s">
        <v>103</v>
      </c>
      <c r="B26" s="77"/>
      <c r="C26" s="84"/>
      <c r="D26" s="82"/>
      <c r="E26" s="168">
        <v>552600</v>
      </c>
      <c r="F26" s="168">
        <v>552600</v>
      </c>
      <c r="G26" s="168">
        <f>F26-E26</f>
        <v>0</v>
      </c>
    </row>
    <row r="27" spans="1:7" x14ac:dyDescent="0.25">
      <c r="A27" s="174" t="s">
        <v>71</v>
      </c>
      <c r="B27" s="77"/>
      <c r="C27" s="84"/>
      <c r="D27" s="82"/>
      <c r="E27" s="154">
        <v>0</v>
      </c>
      <c r="F27" s="154">
        <v>0</v>
      </c>
      <c r="G27" s="171"/>
    </row>
    <row r="28" spans="1:7" x14ac:dyDescent="0.25">
      <c r="A28" s="173" t="s">
        <v>338</v>
      </c>
      <c r="B28" s="77"/>
      <c r="C28" s="78"/>
      <c r="D28" s="79"/>
      <c r="E28" s="155">
        <v>0</v>
      </c>
      <c r="F28" s="155">
        <v>0</v>
      </c>
      <c r="G28" s="171"/>
    </row>
    <row r="29" spans="1:7" x14ac:dyDescent="0.25">
      <c r="A29" s="173"/>
      <c r="B29" s="77"/>
      <c r="C29" s="78"/>
      <c r="D29" s="79"/>
      <c r="E29" s="155"/>
      <c r="F29" s="155"/>
      <c r="G29" s="171"/>
    </row>
    <row r="30" spans="1:7" x14ac:dyDescent="0.25">
      <c r="A30" s="173" t="s">
        <v>288</v>
      </c>
      <c r="B30" s="77"/>
      <c r="C30" s="78"/>
      <c r="D30" s="79"/>
      <c r="E30" s="155">
        <v>990400</v>
      </c>
      <c r="F30" s="155">
        <v>990400</v>
      </c>
      <c r="G30" s="166">
        <f>F30-E30</f>
        <v>0</v>
      </c>
    </row>
    <row r="31" spans="1:7" x14ac:dyDescent="0.25">
      <c r="A31" s="174"/>
      <c r="B31" s="77"/>
      <c r="C31" s="84"/>
      <c r="D31" s="82"/>
      <c r="E31" s="154"/>
      <c r="F31" s="154"/>
      <c r="G31" s="171"/>
    </row>
    <row r="32" spans="1:7" x14ac:dyDescent="0.25">
      <c r="A32" s="77" t="s">
        <v>104</v>
      </c>
      <c r="B32" s="77"/>
      <c r="C32" s="84"/>
      <c r="D32" s="82"/>
      <c r="E32" s="79">
        <v>0</v>
      </c>
      <c r="F32" s="79">
        <v>0</v>
      </c>
      <c r="G32" s="166">
        <f>F32-E32</f>
        <v>0</v>
      </c>
    </row>
    <row r="33" spans="1:7" x14ac:dyDescent="0.25">
      <c r="A33" s="171"/>
      <c r="B33" s="83"/>
      <c r="C33" s="83"/>
      <c r="D33" s="82"/>
      <c r="E33" s="175"/>
      <c r="F33" s="175"/>
      <c r="G33" s="171"/>
    </row>
    <row r="34" spans="1:7" x14ac:dyDescent="0.25">
      <c r="A34" s="77" t="s">
        <v>293</v>
      </c>
      <c r="B34" s="77"/>
      <c r="C34" s="84"/>
      <c r="D34" s="82"/>
      <c r="E34" s="79">
        <f>E36+E37+E35</f>
        <v>5334000</v>
      </c>
      <c r="F34" s="79">
        <f>F36+F37+F35</f>
        <v>5380125</v>
      </c>
      <c r="G34" s="166">
        <f>F34-E34</f>
        <v>46125</v>
      </c>
    </row>
    <row r="35" spans="1:7" x14ac:dyDescent="0.25">
      <c r="A35" s="77" t="s">
        <v>289</v>
      </c>
      <c r="B35" s="77"/>
      <c r="C35" s="84"/>
      <c r="D35" s="82"/>
      <c r="E35" s="79">
        <v>0</v>
      </c>
      <c r="F35" s="79">
        <v>46125</v>
      </c>
      <c r="G35" s="166">
        <f t="shared" ref="G35:G37" si="2">F35-E35</f>
        <v>46125</v>
      </c>
    </row>
    <row r="36" spans="1:7" x14ac:dyDescent="0.25">
      <c r="A36" s="77" t="s">
        <v>290</v>
      </c>
      <c r="B36" s="77"/>
      <c r="C36" s="84"/>
      <c r="D36" s="82"/>
      <c r="E36" s="79">
        <v>2234000</v>
      </c>
      <c r="F36" s="79">
        <v>2234000</v>
      </c>
      <c r="G36" s="166">
        <f t="shared" si="2"/>
        <v>0</v>
      </c>
    </row>
    <row r="37" spans="1:7" x14ac:dyDescent="0.25">
      <c r="A37" s="77" t="s">
        <v>291</v>
      </c>
      <c r="B37" s="83"/>
      <c r="C37" s="84"/>
      <c r="D37" s="82"/>
      <c r="E37" s="79">
        <f>E38</f>
        <v>3100000</v>
      </c>
      <c r="F37" s="79">
        <f>F38</f>
        <v>3100000</v>
      </c>
      <c r="G37" s="166">
        <f t="shared" si="2"/>
        <v>0</v>
      </c>
    </row>
    <row r="38" spans="1:7" x14ac:dyDescent="0.25">
      <c r="A38" s="178" t="s">
        <v>306</v>
      </c>
      <c r="B38" s="83"/>
      <c r="C38" s="84"/>
      <c r="D38" s="82"/>
      <c r="E38" s="82">
        <v>3100000</v>
      </c>
      <c r="F38" s="82">
        <v>3100000</v>
      </c>
      <c r="G38" s="168">
        <f>F38-E38</f>
        <v>0</v>
      </c>
    </row>
    <row r="39" spans="1:7" s="88" customFormat="1" x14ac:dyDescent="0.25">
      <c r="A39" s="179"/>
      <c r="B39" s="77"/>
      <c r="C39" s="87"/>
      <c r="D39" s="78"/>
      <c r="E39" s="78"/>
      <c r="F39" s="78"/>
      <c r="G39" s="117"/>
    </row>
    <row r="40" spans="1:7" x14ac:dyDescent="0.25">
      <c r="A40" s="83"/>
      <c r="B40" s="83"/>
      <c r="C40" s="83"/>
      <c r="D40" s="82"/>
      <c r="E40" s="180"/>
      <c r="F40" s="180"/>
      <c r="G40" s="171"/>
    </row>
    <row r="41" spans="1:7" x14ac:dyDescent="0.25">
      <c r="A41" s="78" t="s">
        <v>295</v>
      </c>
      <c r="B41" s="89"/>
      <c r="C41" s="89"/>
      <c r="D41" s="89"/>
      <c r="E41" s="177">
        <f>E42</f>
        <v>1800000</v>
      </c>
      <c r="F41" s="177">
        <f>F42</f>
        <v>1800000</v>
      </c>
      <c r="G41" s="166">
        <f>F41-E41</f>
        <v>0</v>
      </c>
    </row>
    <row r="42" spans="1:7" x14ac:dyDescent="0.25">
      <c r="A42" s="84" t="s">
        <v>296</v>
      </c>
      <c r="B42" s="84"/>
      <c r="C42" s="84"/>
      <c r="D42" s="82"/>
      <c r="E42" s="175">
        <v>1800000</v>
      </c>
      <c r="F42" s="175">
        <v>1800000</v>
      </c>
      <c r="G42" s="168">
        <f>F42-E42</f>
        <v>0</v>
      </c>
    </row>
    <row r="43" spans="1:7" x14ac:dyDescent="0.25">
      <c r="A43" s="84"/>
      <c r="B43" s="84"/>
      <c r="C43" s="84"/>
      <c r="D43" s="82"/>
      <c r="E43" s="175"/>
      <c r="F43" s="175"/>
      <c r="G43" s="171"/>
    </row>
    <row r="44" spans="1:7" x14ac:dyDescent="0.25">
      <c r="A44" s="78" t="s">
        <v>292</v>
      </c>
      <c r="B44" s="84"/>
      <c r="C44" s="84"/>
      <c r="D44" s="82"/>
      <c r="E44" s="177">
        <v>0</v>
      </c>
      <c r="F44" s="177">
        <f>F45</f>
        <v>1150000</v>
      </c>
      <c r="G44" s="166">
        <f>F44-E44</f>
        <v>1150000</v>
      </c>
    </row>
    <row r="45" spans="1:7" x14ac:dyDescent="0.25">
      <c r="A45" s="84" t="s">
        <v>350</v>
      </c>
      <c r="B45" s="84"/>
      <c r="C45" s="84"/>
      <c r="D45" s="82"/>
      <c r="E45" s="175">
        <v>0</v>
      </c>
      <c r="F45" s="175">
        <v>1150000</v>
      </c>
      <c r="G45" s="168">
        <f>F45-E45</f>
        <v>1150000</v>
      </c>
    </row>
    <row r="46" spans="1:7" x14ac:dyDescent="0.25">
      <c r="A46" s="84"/>
      <c r="B46" s="84"/>
      <c r="C46" s="84"/>
      <c r="D46" s="82"/>
      <c r="E46" s="175"/>
      <c r="F46" s="175"/>
      <c r="G46" s="171"/>
    </row>
    <row r="47" spans="1:7" x14ac:dyDescent="0.25">
      <c r="A47" s="77" t="s">
        <v>76</v>
      </c>
      <c r="B47" s="180"/>
      <c r="C47" s="180"/>
      <c r="D47" s="180"/>
      <c r="E47" s="177">
        <f>E41+E34+E32+E5</f>
        <v>21221060</v>
      </c>
      <c r="F47" s="177">
        <f>F41+F34+F32+F5+F44</f>
        <v>22417185</v>
      </c>
      <c r="G47" s="166">
        <f>F47-E47</f>
        <v>1196125</v>
      </c>
    </row>
    <row r="50" spans="5:5" x14ac:dyDescent="0.25">
      <c r="E50" s="54"/>
    </row>
  </sheetData>
  <mergeCells count="8">
    <mergeCell ref="G3:G4"/>
    <mergeCell ref="A1:G1"/>
    <mergeCell ref="F3:F4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1.3385826771653544" bottom="0.74803149606299213" header="0.31496062992125984" footer="0.31496062992125984"/>
  <pageSetup paperSize="9" scale="56" orientation="landscape" r:id="rId1"/>
  <headerFooter>
    <oddHeader xml:space="preserve">&amp;L&amp;"Times New Roman,Normál"&amp;12Vászoly Község Önkormányzata&amp;C&amp;"Times New Roman,Normál"&amp;12 2/a melléklet
Az önkormányzat 2019. évi költségvetéséről szóló 5/2019. (VII. 10.) önkormányzati rendelethez&amp;R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I37"/>
  <sheetViews>
    <sheetView showWhiteSpace="0" view="pageLayout" zoomScaleNormal="75" zoomScaleSheetLayoutView="80" workbookViewId="0">
      <selection activeCell="A2" sqref="A2:D3"/>
    </sheetView>
  </sheetViews>
  <sheetFormatPr defaultColWidth="9" defaultRowHeight="15.75" x14ac:dyDescent="0.25"/>
  <cols>
    <col min="1" max="1" width="45.85546875" style="67" customWidth="1"/>
    <col min="2" max="3" width="15.28515625" style="67" customWidth="1"/>
    <col min="4" max="4" width="14.7109375" style="67" customWidth="1"/>
    <col min="5" max="5" width="15.28515625" style="67" customWidth="1"/>
    <col min="6" max="8" width="9" style="67"/>
    <col min="9" max="9" width="11.28515625" style="67" bestFit="1" customWidth="1"/>
    <col min="10" max="16384" width="9" style="67"/>
  </cols>
  <sheetData>
    <row r="2" spans="1:5" x14ac:dyDescent="0.25">
      <c r="A2" s="211" t="s">
        <v>313</v>
      </c>
      <c r="B2" s="211"/>
      <c r="C2" s="211"/>
      <c r="D2" s="211"/>
    </row>
    <row r="3" spans="1:5" x14ac:dyDescent="0.25">
      <c r="A3" s="211"/>
      <c r="B3" s="211"/>
      <c r="C3" s="211"/>
      <c r="D3" s="211"/>
    </row>
    <row r="4" spans="1:5" ht="51.75" customHeight="1" x14ac:dyDescent="0.25">
      <c r="A4" s="162" t="s">
        <v>90</v>
      </c>
      <c r="B4" s="13" t="str">
        <f>'1.sz.tábla '!B4</f>
        <v>2019. évi eredeti előirányzat</v>
      </c>
      <c r="C4" s="13" t="str">
        <f>'1.sz.tábla '!C4</f>
        <v>I. Módosítás</v>
      </c>
      <c r="D4" s="13" t="str">
        <f>'1.sz.tábla '!D4</f>
        <v>Eltérés</v>
      </c>
    </row>
    <row r="5" spans="1:5" ht="30.75" customHeight="1" x14ac:dyDescent="0.25">
      <c r="A5" s="163" t="s">
        <v>111</v>
      </c>
      <c r="B5" s="60"/>
      <c r="C5" s="164"/>
      <c r="D5" s="164"/>
    </row>
    <row r="6" spans="1:5" s="69" customFormat="1" ht="18.95" customHeight="1" x14ac:dyDescent="0.25">
      <c r="A6" s="165" t="s">
        <v>78</v>
      </c>
      <c r="B6" s="61">
        <f>SUM(B7:B8)</f>
        <v>11331764</v>
      </c>
      <c r="C6" s="61">
        <f>SUM(C7:C8)</f>
        <v>12714792</v>
      </c>
      <c r="D6" s="68">
        <f>C6-B6</f>
        <v>1383028</v>
      </c>
    </row>
    <row r="7" spans="1:5" s="69" customFormat="1" ht="18.95" customHeight="1" x14ac:dyDescent="0.25">
      <c r="A7" s="167" t="s">
        <v>317</v>
      </c>
      <c r="B7" s="72">
        <v>8231764</v>
      </c>
      <c r="C7" s="72">
        <f>8231764+442583+940425+20</f>
        <v>9614792</v>
      </c>
      <c r="D7" s="72">
        <f>C7-B7</f>
        <v>1383028</v>
      </c>
    </row>
    <row r="8" spans="1:5" s="69" customFormat="1" ht="18.95" customHeight="1" x14ac:dyDescent="0.25">
      <c r="A8" s="167" t="s">
        <v>318</v>
      </c>
      <c r="B8" s="72">
        <v>3100000</v>
      </c>
      <c r="C8" s="72">
        <v>3100000</v>
      </c>
      <c r="D8" s="72">
        <f>C8-B8</f>
        <v>0</v>
      </c>
    </row>
    <row r="9" spans="1:5" s="69" customFormat="1" ht="18.95" customHeight="1" x14ac:dyDescent="0.25">
      <c r="A9" s="165" t="s">
        <v>79</v>
      </c>
      <c r="B9" s="61">
        <f>SUM(B10:B11)</f>
        <v>3271315</v>
      </c>
      <c r="C9" s="61">
        <f>SUM(C10:C11)</f>
        <v>2115461</v>
      </c>
      <c r="D9" s="68">
        <f>SUM(D10:D11)</f>
        <v>-1155854</v>
      </c>
      <c r="E9" s="70"/>
    </row>
    <row r="10" spans="1:5" s="69" customFormat="1" ht="18.95" customHeight="1" x14ac:dyDescent="0.25">
      <c r="A10" s="167" t="s">
        <v>319</v>
      </c>
      <c r="B10" s="72">
        <v>2831315</v>
      </c>
      <c r="C10" s="168">
        <f>2831315-1333847+86303+91690</f>
        <v>1675461</v>
      </c>
      <c r="D10" s="72">
        <f>C10-B10</f>
        <v>-1155854</v>
      </c>
      <c r="E10" s="70"/>
    </row>
    <row r="11" spans="1:5" s="69" customFormat="1" ht="18.95" customHeight="1" x14ac:dyDescent="0.25">
      <c r="A11" s="167" t="s">
        <v>320</v>
      </c>
      <c r="B11" s="72">
        <v>440000</v>
      </c>
      <c r="C11" s="168">
        <v>440000</v>
      </c>
      <c r="D11" s="72">
        <f>C11-B11</f>
        <v>0</v>
      </c>
      <c r="E11" s="70"/>
    </row>
    <row r="12" spans="1:5" s="69" customFormat="1" ht="18.95" customHeight="1" x14ac:dyDescent="0.25">
      <c r="A12" s="165" t="s">
        <v>80</v>
      </c>
      <c r="B12" s="61">
        <f>SUM(B13:B28)</f>
        <v>44728404</v>
      </c>
      <c r="C12" s="61">
        <f>SUM(C13:C28)</f>
        <v>44878404</v>
      </c>
      <c r="D12" s="61">
        <f>C12-B12</f>
        <v>150000</v>
      </c>
      <c r="E12" s="70"/>
    </row>
    <row r="13" spans="1:5" ht="19.7" customHeight="1" x14ac:dyDescent="0.25">
      <c r="A13" s="167" t="s">
        <v>302</v>
      </c>
      <c r="B13" s="72">
        <v>70000</v>
      </c>
      <c r="C13" s="168">
        <v>70000</v>
      </c>
      <c r="D13" s="72">
        <f>C13-B13</f>
        <v>0</v>
      </c>
    </row>
    <row r="14" spans="1:5" ht="19.7" customHeight="1" x14ac:dyDescent="0.25">
      <c r="A14" s="167" t="s">
        <v>301</v>
      </c>
      <c r="B14" s="72">
        <v>2300000</v>
      </c>
      <c r="C14" s="168">
        <v>2300000</v>
      </c>
      <c r="D14" s="72">
        <f t="shared" ref="D14:D28" si="0">C14-B14</f>
        <v>0</v>
      </c>
    </row>
    <row r="15" spans="1:5" ht="19.7" customHeight="1" x14ac:dyDescent="0.25">
      <c r="A15" s="167" t="s">
        <v>321</v>
      </c>
      <c r="B15" s="72">
        <v>421260</v>
      </c>
      <c r="C15" s="168">
        <v>421260</v>
      </c>
      <c r="D15" s="72">
        <f t="shared" si="0"/>
        <v>0</v>
      </c>
    </row>
    <row r="16" spans="1:5" ht="19.7" customHeight="1" x14ac:dyDescent="0.25">
      <c r="A16" s="167" t="s">
        <v>304</v>
      </c>
      <c r="B16" s="72">
        <v>500000</v>
      </c>
      <c r="C16" s="168">
        <v>500000</v>
      </c>
      <c r="D16" s="72">
        <f t="shared" si="0"/>
        <v>0</v>
      </c>
    </row>
    <row r="17" spans="1:9" ht="19.7" customHeight="1" x14ac:dyDescent="0.25">
      <c r="A17" s="167" t="s">
        <v>305</v>
      </c>
      <c r="B17" s="72">
        <v>400000</v>
      </c>
      <c r="C17" s="168">
        <v>400000</v>
      </c>
      <c r="D17" s="72">
        <f t="shared" si="0"/>
        <v>0</v>
      </c>
      <c r="I17" s="92"/>
    </row>
    <row r="18" spans="1:9" ht="19.7" customHeight="1" x14ac:dyDescent="0.25">
      <c r="A18" s="167" t="s">
        <v>106</v>
      </c>
      <c r="B18" s="72">
        <v>2000000</v>
      </c>
      <c r="C18" s="168">
        <v>2000000</v>
      </c>
      <c r="D18" s="72">
        <f t="shared" si="0"/>
        <v>0</v>
      </c>
    </row>
    <row r="19" spans="1:9" ht="19.7" customHeight="1" x14ac:dyDescent="0.25">
      <c r="A19" s="167" t="s">
        <v>107</v>
      </c>
      <c r="B19" s="72">
        <v>0</v>
      </c>
      <c r="C19" s="168">
        <v>0</v>
      </c>
      <c r="D19" s="72">
        <f t="shared" si="0"/>
        <v>0</v>
      </c>
    </row>
    <row r="20" spans="1:9" ht="19.7" customHeight="1" x14ac:dyDescent="0.25">
      <c r="A20" s="167" t="s">
        <v>300</v>
      </c>
      <c r="B20" s="72">
        <v>2000000</v>
      </c>
      <c r="C20" s="168">
        <v>2000000</v>
      </c>
      <c r="D20" s="72">
        <f t="shared" si="0"/>
        <v>0</v>
      </c>
    </row>
    <row r="21" spans="1:9" ht="31.5" x14ac:dyDescent="0.25">
      <c r="A21" s="167" t="s">
        <v>344</v>
      </c>
      <c r="B21" s="72">
        <v>1500000</v>
      </c>
      <c r="C21" s="168">
        <f>1500000+118110</f>
        <v>1618110</v>
      </c>
      <c r="D21" s="72">
        <f>C21-B21</f>
        <v>118110</v>
      </c>
    </row>
    <row r="22" spans="1:9" ht="19.7" customHeight="1" x14ac:dyDescent="0.25">
      <c r="A22" s="167" t="s">
        <v>110</v>
      </c>
      <c r="B22" s="72">
        <v>3000000</v>
      </c>
      <c r="C22" s="168">
        <v>3000000</v>
      </c>
      <c r="D22" s="72">
        <f t="shared" si="0"/>
        <v>0</v>
      </c>
      <c r="I22" s="92"/>
    </row>
    <row r="23" spans="1:9" ht="19.7" customHeight="1" x14ac:dyDescent="0.25">
      <c r="A23" s="167" t="s">
        <v>322</v>
      </c>
      <c r="B23" s="72">
        <v>5385827</v>
      </c>
      <c r="C23" s="168">
        <v>5385827</v>
      </c>
      <c r="D23" s="72">
        <f t="shared" si="0"/>
        <v>0</v>
      </c>
    </row>
    <row r="24" spans="1:9" ht="19.7" customHeight="1" x14ac:dyDescent="0.25">
      <c r="A24" s="167" t="s">
        <v>120</v>
      </c>
      <c r="B24" s="72">
        <v>100000</v>
      </c>
      <c r="C24" s="168">
        <v>100000</v>
      </c>
      <c r="D24" s="72">
        <f t="shared" si="0"/>
        <v>0</v>
      </c>
    </row>
    <row r="25" spans="1:9" ht="31.5" x14ac:dyDescent="0.25">
      <c r="A25" s="167" t="s">
        <v>345</v>
      </c>
      <c r="B25" s="72">
        <v>2500000</v>
      </c>
      <c r="C25" s="168">
        <f>2500000+31890</f>
        <v>2531890</v>
      </c>
      <c r="D25" s="72">
        <f t="shared" si="0"/>
        <v>31890</v>
      </c>
    </row>
    <row r="26" spans="1:9" ht="26.25" customHeight="1" x14ac:dyDescent="0.25">
      <c r="A26" s="167" t="s">
        <v>323</v>
      </c>
      <c r="B26" s="72">
        <v>1567913</v>
      </c>
      <c r="C26" s="168">
        <v>1567913</v>
      </c>
      <c r="D26" s="72">
        <f t="shared" si="0"/>
        <v>0</v>
      </c>
    </row>
    <row r="27" spans="1:9" ht="19.7" customHeight="1" x14ac:dyDescent="0.25">
      <c r="A27" s="167" t="s">
        <v>108</v>
      </c>
      <c r="B27" s="72">
        <v>22283404</v>
      </c>
      <c r="C27" s="168">
        <v>22283404</v>
      </c>
      <c r="D27" s="72">
        <f t="shared" si="0"/>
        <v>0</v>
      </c>
    </row>
    <row r="28" spans="1:9" ht="19.7" customHeight="1" x14ac:dyDescent="0.25">
      <c r="A28" s="167" t="s">
        <v>109</v>
      </c>
      <c r="B28" s="72">
        <v>700000</v>
      </c>
      <c r="C28" s="168">
        <v>700000</v>
      </c>
      <c r="D28" s="72">
        <f t="shared" si="0"/>
        <v>0</v>
      </c>
    </row>
    <row r="29" spans="1:9" s="69" customFormat="1" ht="22.5" customHeight="1" x14ac:dyDescent="0.25">
      <c r="A29" s="165" t="s">
        <v>121</v>
      </c>
      <c r="B29" s="61">
        <f>B30+B31+B32</f>
        <v>2234000</v>
      </c>
      <c r="C29" s="61">
        <f>C30+C31+C32</f>
        <v>2234000</v>
      </c>
      <c r="D29" s="72">
        <f t="shared" ref="D29:D30" si="1">C29-B29</f>
        <v>0</v>
      </c>
    </row>
    <row r="30" spans="1:9" s="69" customFormat="1" ht="21" customHeight="1" x14ac:dyDescent="0.25">
      <c r="A30" s="167" t="s">
        <v>303</v>
      </c>
      <c r="B30" s="22">
        <v>2234000</v>
      </c>
      <c r="C30" s="22">
        <v>2234000</v>
      </c>
      <c r="D30" s="72">
        <f t="shared" si="1"/>
        <v>0</v>
      </c>
    </row>
    <row r="31" spans="1:9" s="69" customFormat="1" ht="18.75" customHeight="1" x14ac:dyDescent="0.25">
      <c r="A31" s="167" t="s">
        <v>129</v>
      </c>
      <c r="B31" s="22">
        <v>0</v>
      </c>
      <c r="C31" s="22">
        <v>0</v>
      </c>
      <c r="D31" s="72">
        <v>0</v>
      </c>
    </row>
    <row r="32" spans="1:9" ht="19.7" customHeight="1" x14ac:dyDescent="0.25">
      <c r="A32" s="167" t="s">
        <v>130</v>
      </c>
      <c r="B32" s="22">
        <v>0</v>
      </c>
      <c r="C32" s="168">
        <v>0</v>
      </c>
      <c r="D32" s="72">
        <v>0</v>
      </c>
    </row>
    <row r="33" spans="1:8" s="69" customFormat="1" ht="27" customHeight="1" x14ac:dyDescent="0.25">
      <c r="A33" s="165" t="s">
        <v>81</v>
      </c>
      <c r="B33" s="61">
        <f>B34+B35+B36</f>
        <v>10175801</v>
      </c>
      <c r="C33" s="61">
        <f>C34+C35+C36</f>
        <v>10552226</v>
      </c>
      <c r="D33" s="61">
        <f>C33-B33</f>
        <v>376425</v>
      </c>
      <c r="E33" s="62"/>
      <c r="F33" s="71"/>
      <c r="G33" s="71"/>
      <c r="H33" s="71"/>
    </row>
    <row r="34" spans="1:8" ht="31.5" x14ac:dyDescent="0.25">
      <c r="A34" s="169" t="s">
        <v>307</v>
      </c>
      <c r="B34" s="22">
        <f>'4.sz.tábla'!B4</f>
        <v>10075801</v>
      </c>
      <c r="C34" s="22">
        <f>'4.sz.tábla'!C4</f>
        <v>10452226</v>
      </c>
      <c r="D34" s="22">
        <f>C34-B34</f>
        <v>376425</v>
      </c>
      <c r="E34" s="63"/>
      <c r="F34" s="64"/>
      <c r="G34" s="64"/>
      <c r="H34" s="64"/>
    </row>
    <row r="35" spans="1:8" ht="31.5" x14ac:dyDescent="0.25">
      <c r="A35" s="169" t="s">
        <v>308</v>
      </c>
      <c r="B35" s="22">
        <f>'4.sz.tábla'!B9</f>
        <v>100000</v>
      </c>
      <c r="C35" s="22">
        <f>'4.sz.tábla'!C9</f>
        <v>100000</v>
      </c>
      <c r="D35" s="22">
        <f>C35-B35</f>
        <v>0</v>
      </c>
      <c r="E35" s="63"/>
      <c r="F35" s="64"/>
      <c r="G35" s="64"/>
      <c r="H35" s="64"/>
    </row>
    <row r="36" spans="1:8" ht="31.5" x14ac:dyDescent="0.25">
      <c r="A36" s="169" t="s">
        <v>309</v>
      </c>
      <c r="B36" s="22">
        <v>0</v>
      </c>
      <c r="C36" s="22">
        <v>0</v>
      </c>
      <c r="D36" s="22">
        <v>0</v>
      </c>
      <c r="E36" s="63"/>
      <c r="F36" s="64"/>
      <c r="G36" s="64"/>
      <c r="H36" s="64"/>
    </row>
    <row r="37" spans="1:8" s="69" customFormat="1" ht="31.5" x14ac:dyDescent="0.25">
      <c r="A37" s="163" t="s">
        <v>82</v>
      </c>
      <c r="B37" s="61">
        <f>B6+B9+B12+B29+B33</f>
        <v>71741284</v>
      </c>
      <c r="C37" s="61">
        <f>C6+C9+C12+C29+C33</f>
        <v>72494883</v>
      </c>
      <c r="D37" s="61">
        <f>C37-B37</f>
        <v>753599</v>
      </c>
      <c r="E37" s="65"/>
      <c r="F37" s="66"/>
      <c r="G37" s="66"/>
      <c r="H37" s="66"/>
    </row>
  </sheetData>
  <sheetProtection selectLockedCells="1" selectUnlockedCells="1"/>
  <mergeCells count="1">
    <mergeCell ref="A2:D3"/>
  </mergeCells>
  <phoneticPr fontId="20" type="noConversion"/>
  <printOptions horizontalCentered="1"/>
  <pageMargins left="0.74803149606299213" right="0.74803149606299213" top="1.3779527559055118" bottom="0.19685039370078741" header="0.51181102362204722" footer="0.51181102362204722"/>
  <pageSetup paperSize="9" scale="72" firstPageNumber="0" orientation="portrait" r:id="rId1"/>
  <headerFooter alignWithMargins="0">
    <oddHeader xml:space="preserve">&amp;L&amp;"Times New Roman,Normál"&amp;12Vászoly Község Önkormányzata
&amp;C&amp;"Times New Roman,Normál"&amp;12 3. melléklet
Az önkormányzat 2019. évi költségvetéséről szóló 5/2019. (VII. 10.) önkormányzati rendelethez&amp;R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0"/>
  <sheetViews>
    <sheetView view="pageLayout" zoomScaleNormal="100" workbookViewId="0">
      <selection sqref="A1:D1"/>
    </sheetView>
  </sheetViews>
  <sheetFormatPr defaultColWidth="9" defaultRowHeight="15.75" x14ac:dyDescent="0.25"/>
  <cols>
    <col min="1" max="1" width="46.85546875" style="52" customWidth="1"/>
    <col min="2" max="2" width="15.28515625" style="52" customWidth="1"/>
    <col min="3" max="3" width="15.28515625" style="53" customWidth="1"/>
    <col min="4" max="4" width="16.42578125" style="53" customWidth="1"/>
    <col min="5" max="5" width="15.28515625" style="53" customWidth="1"/>
    <col min="6" max="16384" width="9" style="53"/>
  </cols>
  <sheetData>
    <row r="1" spans="1:5" ht="36.75" customHeight="1" x14ac:dyDescent="0.25">
      <c r="A1" s="212" t="s">
        <v>313</v>
      </c>
      <c r="B1" s="212"/>
      <c r="C1" s="212"/>
      <c r="D1" s="212"/>
    </row>
    <row r="3" spans="1:5" ht="47.25" x14ac:dyDescent="0.25">
      <c r="A3" s="152" t="s">
        <v>90</v>
      </c>
      <c r="B3" s="13" t="str">
        <f>'1.sz.tábla '!B4</f>
        <v>2019. évi eredeti előirányzat</v>
      </c>
      <c r="C3" s="13" t="str">
        <f>'1.sz.tábla '!C4</f>
        <v>I. Módosítás</v>
      </c>
      <c r="D3" s="13" t="str">
        <f>'1.sz.tábla '!D4</f>
        <v>Eltérés</v>
      </c>
    </row>
    <row r="4" spans="1:5" ht="31.5" x14ac:dyDescent="0.25">
      <c r="A4" s="153" t="s">
        <v>112</v>
      </c>
      <c r="B4" s="57">
        <f>SUM(B5:B8)</f>
        <v>10075801</v>
      </c>
      <c r="C4" s="57">
        <f>SUM(C5:C8)</f>
        <v>10452226</v>
      </c>
      <c r="D4" s="57">
        <f>SUM(D5:D8)</f>
        <v>0</v>
      </c>
      <c r="E4" s="54"/>
    </row>
    <row r="5" spans="1:5" ht="31.5" x14ac:dyDescent="0.25">
      <c r="A5" s="147" t="s">
        <v>113</v>
      </c>
      <c r="B5" s="58">
        <v>3442936</v>
      </c>
      <c r="C5" s="154">
        <v>3442936</v>
      </c>
      <c r="D5" s="154">
        <f>C5-B5</f>
        <v>0</v>
      </c>
    </row>
    <row r="6" spans="1:5" ht="28.5" customHeight="1" x14ac:dyDescent="0.25">
      <c r="A6" s="147" t="s">
        <v>138</v>
      </c>
      <c r="B6" s="58">
        <v>6182865</v>
      </c>
      <c r="C6" s="154">
        <v>6182865</v>
      </c>
      <c r="D6" s="154">
        <f>C6-B6</f>
        <v>0</v>
      </c>
    </row>
    <row r="7" spans="1:5" ht="28.5" customHeight="1" x14ac:dyDescent="0.25">
      <c r="A7" s="147" t="s">
        <v>117</v>
      </c>
      <c r="B7" s="58">
        <v>450000</v>
      </c>
      <c r="C7" s="154">
        <v>450000</v>
      </c>
      <c r="D7" s="154">
        <f>C7-B7</f>
        <v>0</v>
      </c>
    </row>
    <row r="8" spans="1:5" ht="31.5" x14ac:dyDescent="0.25">
      <c r="A8" s="147" t="s">
        <v>336</v>
      </c>
      <c r="B8" s="58">
        <v>0</v>
      </c>
      <c r="C8" s="154">
        <v>376425</v>
      </c>
      <c r="D8" s="154">
        <v>0</v>
      </c>
    </row>
    <row r="9" spans="1:5" ht="31.5" x14ac:dyDescent="0.25">
      <c r="A9" s="153" t="s">
        <v>114</v>
      </c>
      <c r="B9" s="57">
        <v>100000</v>
      </c>
      <c r="C9" s="57">
        <v>100000</v>
      </c>
      <c r="D9" s="155">
        <f>C9-B9</f>
        <v>0</v>
      </c>
      <c r="E9" s="54"/>
    </row>
    <row r="10" spans="1:5" ht="28.5" customHeight="1" x14ac:dyDescent="0.25">
      <c r="A10" s="156" t="s">
        <v>133</v>
      </c>
      <c r="B10" s="58">
        <v>0</v>
      </c>
      <c r="C10" s="154">
        <v>0</v>
      </c>
      <c r="D10" s="154">
        <v>0</v>
      </c>
    </row>
    <row r="11" spans="1:5" ht="28.5" customHeight="1" x14ac:dyDescent="0.25">
      <c r="A11" s="156"/>
      <c r="B11" s="58"/>
      <c r="C11" s="154"/>
      <c r="D11" s="154"/>
    </row>
    <row r="12" spans="1:5" ht="28.5" customHeight="1" x14ac:dyDescent="0.25">
      <c r="A12" s="157"/>
      <c r="B12" s="58"/>
      <c r="C12" s="154"/>
      <c r="D12" s="154"/>
    </row>
    <row r="13" spans="1:5" ht="42" customHeight="1" x14ac:dyDescent="0.25">
      <c r="A13" s="158" t="s">
        <v>115</v>
      </c>
      <c r="B13" s="59">
        <v>0</v>
      </c>
      <c r="C13" s="155">
        <v>0</v>
      </c>
      <c r="D13" s="155">
        <v>0</v>
      </c>
    </row>
    <row r="14" spans="1:5" x14ac:dyDescent="0.25">
      <c r="A14" s="156"/>
      <c r="B14" s="58"/>
      <c r="C14" s="154"/>
      <c r="D14" s="154"/>
    </row>
    <row r="15" spans="1:5" ht="23.25" customHeight="1" x14ac:dyDescent="0.25">
      <c r="A15" s="159" t="s">
        <v>116</v>
      </c>
      <c r="B15" s="58"/>
      <c r="C15" s="154"/>
      <c r="D15" s="154"/>
    </row>
    <row r="16" spans="1:5" x14ac:dyDescent="0.25">
      <c r="A16" s="156"/>
      <c r="B16" s="58"/>
      <c r="C16" s="154"/>
      <c r="D16" s="154"/>
    </row>
    <row r="17" spans="1:5" x14ac:dyDescent="0.25">
      <c r="A17" s="156"/>
      <c r="B17" s="58"/>
      <c r="C17" s="154"/>
      <c r="D17" s="154"/>
    </row>
    <row r="18" spans="1:5" x14ac:dyDescent="0.25">
      <c r="A18" s="156"/>
      <c r="B18" s="58"/>
      <c r="C18" s="154"/>
      <c r="D18" s="154"/>
    </row>
    <row r="19" spans="1:5" x14ac:dyDescent="0.25">
      <c r="A19" s="156"/>
      <c r="B19" s="58"/>
      <c r="C19" s="154"/>
      <c r="D19" s="154"/>
    </row>
    <row r="20" spans="1:5" x14ac:dyDescent="0.25">
      <c r="A20" s="156"/>
      <c r="B20" s="58"/>
      <c r="C20" s="154"/>
      <c r="D20" s="154"/>
    </row>
    <row r="21" spans="1:5" x14ac:dyDescent="0.25">
      <c r="A21" s="160" t="s">
        <v>77</v>
      </c>
      <c r="B21" s="161">
        <f>B9+B4</f>
        <v>10175801</v>
      </c>
      <c r="C21" s="161">
        <f>C9+C4</f>
        <v>10552226</v>
      </c>
      <c r="D21" s="161">
        <f>C21-B21</f>
        <v>376425</v>
      </c>
      <c r="E21" s="54"/>
    </row>
    <row r="22" spans="1:5" x14ac:dyDescent="0.25">
      <c r="A22" s="75"/>
      <c r="B22" s="75"/>
      <c r="C22" s="76"/>
      <c r="D22" s="76"/>
    </row>
    <row r="23" spans="1:5" x14ac:dyDescent="0.25">
      <c r="B23" s="55"/>
    </row>
    <row r="28" spans="1:5" x14ac:dyDescent="0.25">
      <c r="B28" s="56"/>
    </row>
    <row r="29" spans="1:5" x14ac:dyDescent="0.25">
      <c r="B29" s="56"/>
    </row>
    <row r="30" spans="1:5" x14ac:dyDescent="0.25">
      <c r="B30" s="56"/>
    </row>
  </sheetData>
  <mergeCells count="1">
    <mergeCell ref="A1:D1"/>
  </mergeCells>
  <pageMargins left="0.70866141732283472" right="0.70866141732283472" top="1.1417322834645669" bottom="0.74803149606299213" header="0.31496062992125984" footer="0.31496062992125984"/>
  <pageSetup paperSize="9" scale="71" orientation="portrait" r:id="rId1"/>
  <headerFooter>
    <oddHeader xml:space="preserve">&amp;L&amp;"Times New Roman,Normál"&amp;12Vászoly Község Önkormányzata&amp;C&amp;"Times New Roman,Normál"&amp;12 4. melléklet
Az önkormányzat 2019. évi költségvetéséről szóló 5/2019. (VII. 10.) önkormányzati rendelethez&amp;R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4"/>
  <sheetViews>
    <sheetView view="pageLayout" zoomScaleNormal="80" zoomScaleSheetLayoutView="80" workbookViewId="0">
      <selection sqref="A1:D1"/>
    </sheetView>
  </sheetViews>
  <sheetFormatPr defaultColWidth="9" defaultRowHeight="18" customHeight="1" x14ac:dyDescent="0.25"/>
  <cols>
    <col min="1" max="1" width="42.85546875" style="43" customWidth="1"/>
    <col min="2" max="2" width="15.7109375" style="44" customWidth="1"/>
    <col min="3" max="4" width="15.28515625" style="44" customWidth="1"/>
    <col min="5" max="5" width="15.28515625" style="45" customWidth="1"/>
    <col min="6" max="6" width="23.85546875" style="46" customWidth="1"/>
    <col min="7" max="16384" width="9" style="46"/>
  </cols>
  <sheetData>
    <row r="1" spans="1:5" ht="33.75" customHeight="1" x14ac:dyDescent="0.25">
      <c r="A1" s="213" t="s">
        <v>314</v>
      </c>
      <c r="B1" s="213"/>
      <c r="C1" s="213"/>
      <c r="D1" s="213"/>
    </row>
    <row r="3" spans="1:5" ht="48.75" customHeight="1" x14ac:dyDescent="0.25">
      <c r="A3" s="140" t="s">
        <v>90</v>
      </c>
      <c r="B3" s="13" t="str">
        <f>'1.sz.tábla '!B4</f>
        <v>2019. évi eredeti előirányzat</v>
      </c>
      <c r="C3" s="13" t="str">
        <f>'1.sz.tábla '!C4</f>
        <v>I. Módosítás</v>
      </c>
      <c r="D3" s="13" t="str">
        <f>'1.sz.tábla '!D4</f>
        <v>Eltérés</v>
      </c>
    </row>
    <row r="4" spans="1:5" s="33" customFormat="1" ht="22.5" customHeight="1" x14ac:dyDescent="0.25">
      <c r="A4" s="141" t="s">
        <v>142</v>
      </c>
      <c r="B4" s="142">
        <f>SUM(B6:B19)</f>
        <v>8532598</v>
      </c>
      <c r="C4" s="142">
        <f>SUM(C6:C19)</f>
        <v>16780611</v>
      </c>
      <c r="D4" s="142">
        <f>SUM(D6:D19)</f>
        <v>8248013</v>
      </c>
      <c r="E4" s="32"/>
    </row>
    <row r="5" spans="1:5" s="33" customFormat="1" ht="21.75" customHeight="1" x14ac:dyDescent="0.25">
      <c r="A5" s="214" t="s">
        <v>137</v>
      </c>
      <c r="B5" s="215"/>
      <c r="C5" s="215"/>
      <c r="D5" s="216"/>
      <c r="E5" s="32"/>
    </row>
    <row r="6" spans="1:5" s="33" customFormat="1" ht="21.75" customHeight="1" x14ac:dyDescent="0.25">
      <c r="A6" s="143" t="s">
        <v>298</v>
      </c>
      <c r="B6" s="37">
        <v>3302000</v>
      </c>
      <c r="C6" s="37">
        <v>3302000</v>
      </c>
      <c r="D6" s="37">
        <f>C6-B6</f>
        <v>0</v>
      </c>
      <c r="E6" s="32"/>
    </row>
    <row r="7" spans="1:5" s="33" customFormat="1" ht="21.75" customHeight="1" x14ac:dyDescent="0.25">
      <c r="A7" s="214" t="s">
        <v>339</v>
      </c>
      <c r="B7" s="215"/>
      <c r="C7" s="215"/>
      <c r="D7" s="216"/>
      <c r="E7" s="32"/>
    </row>
    <row r="8" spans="1:5" s="33" customFormat="1" ht="33.75" customHeight="1" x14ac:dyDescent="0.25">
      <c r="A8" s="143" t="s">
        <v>347</v>
      </c>
      <c r="B8" s="37">
        <v>3000000</v>
      </c>
      <c r="C8" s="37">
        <v>3000000</v>
      </c>
      <c r="D8" s="37">
        <f>C8-B8</f>
        <v>0</v>
      </c>
      <c r="E8" s="32"/>
    </row>
    <row r="9" spans="1:5" s="33" customFormat="1" ht="33.75" customHeight="1" x14ac:dyDescent="0.25">
      <c r="A9" s="143" t="s">
        <v>351</v>
      </c>
      <c r="B9" s="37">
        <v>0</v>
      </c>
      <c r="C9" s="37">
        <v>4962906</v>
      </c>
      <c r="D9" s="37">
        <f>C9-B9</f>
        <v>4962906</v>
      </c>
      <c r="E9" s="32"/>
    </row>
    <row r="10" spans="1:5" s="33" customFormat="1" ht="33.75" customHeight="1" x14ac:dyDescent="0.25">
      <c r="A10" s="143" t="s">
        <v>340</v>
      </c>
      <c r="B10" s="37">
        <v>0</v>
      </c>
      <c r="C10" s="37">
        <v>2465705</v>
      </c>
      <c r="D10" s="37">
        <f t="shared" ref="D10:D12" si="0">C10-B10</f>
        <v>2465705</v>
      </c>
      <c r="E10" s="32"/>
    </row>
    <row r="11" spans="1:5" s="33" customFormat="1" ht="33.75" customHeight="1" x14ac:dyDescent="0.25">
      <c r="A11" s="143" t="s">
        <v>342</v>
      </c>
      <c r="B11" s="37">
        <v>0</v>
      </c>
      <c r="C11" s="37">
        <v>900000</v>
      </c>
      <c r="D11" s="37">
        <f t="shared" si="0"/>
        <v>900000</v>
      </c>
      <c r="E11" s="32"/>
    </row>
    <row r="12" spans="1:5" s="33" customFormat="1" ht="33.75" customHeight="1" x14ac:dyDescent="0.25">
      <c r="A12" s="143" t="s">
        <v>343</v>
      </c>
      <c r="B12" s="37">
        <v>0</v>
      </c>
      <c r="C12" s="37">
        <v>900000</v>
      </c>
      <c r="D12" s="37">
        <f t="shared" si="0"/>
        <v>900000</v>
      </c>
      <c r="E12" s="32"/>
    </row>
    <row r="13" spans="1:5" s="33" customFormat="1" ht="21" customHeight="1" x14ac:dyDescent="0.25">
      <c r="A13" s="214" t="s">
        <v>297</v>
      </c>
      <c r="B13" s="215"/>
      <c r="C13" s="215"/>
      <c r="D13" s="216"/>
      <c r="E13" s="32"/>
    </row>
    <row r="14" spans="1:5" s="33" customFormat="1" ht="23.25" customHeight="1" x14ac:dyDescent="0.25">
      <c r="A14" s="144" t="s">
        <v>125</v>
      </c>
      <c r="B14" s="37">
        <v>100000</v>
      </c>
      <c r="C14" s="34">
        <v>100000</v>
      </c>
      <c r="D14" s="37">
        <f>C14-B14</f>
        <v>0</v>
      </c>
      <c r="E14" s="32"/>
    </row>
    <row r="15" spans="1:5" s="33" customFormat="1" ht="22.5" customHeight="1" x14ac:dyDescent="0.25">
      <c r="A15" s="144" t="s">
        <v>126</v>
      </c>
      <c r="B15" s="37">
        <v>180000</v>
      </c>
      <c r="C15" s="34">
        <v>180000</v>
      </c>
      <c r="D15" s="37">
        <f t="shared" ref="D15:D18" si="1">C15-B15</f>
        <v>0</v>
      </c>
      <c r="E15" s="32"/>
    </row>
    <row r="16" spans="1:5" s="33" customFormat="1" ht="22.5" customHeight="1" x14ac:dyDescent="0.25">
      <c r="A16" s="144" t="s">
        <v>294</v>
      </c>
      <c r="B16" s="37">
        <v>270000</v>
      </c>
      <c r="C16" s="34">
        <f>100000+70000+100000</f>
        <v>270000</v>
      </c>
      <c r="D16" s="37">
        <f t="shared" si="1"/>
        <v>0</v>
      </c>
      <c r="E16" s="32"/>
    </row>
    <row r="17" spans="1:5" s="33" customFormat="1" ht="22.5" customHeight="1" x14ac:dyDescent="0.25">
      <c r="A17" s="144" t="s">
        <v>316</v>
      </c>
      <c r="B17" s="37">
        <v>500000</v>
      </c>
      <c r="C17" s="34">
        <v>500000</v>
      </c>
      <c r="D17" s="37">
        <f t="shared" si="1"/>
        <v>0</v>
      </c>
      <c r="E17" s="32"/>
    </row>
    <row r="18" spans="1:5" s="33" customFormat="1" ht="22.5" customHeight="1" x14ac:dyDescent="0.25">
      <c r="A18" s="144" t="s">
        <v>325</v>
      </c>
      <c r="B18" s="37">
        <v>200000</v>
      </c>
      <c r="C18" s="34">
        <v>200000</v>
      </c>
      <c r="D18" s="37">
        <f t="shared" si="1"/>
        <v>0</v>
      </c>
      <c r="E18" s="32"/>
    </row>
    <row r="19" spans="1:5" s="33" customFormat="1" ht="31.5" x14ac:dyDescent="0.25">
      <c r="A19" s="144" t="s">
        <v>349</v>
      </c>
      <c r="B19" s="37">
        <v>980598</v>
      </c>
      <c r="C19" s="34">
        <v>0</v>
      </c>
      <c r="D19" s="37">
        <f>C19-B19</f>
        <v>-980598</v>
      </c>
      <c r="E19" s="32"/>
    </row>
    <row r="20" spans="1:5" s="36" customFormat="1" ht="27" customHeight="1" x14ac:dyDescent="0.25">
      <c r="A20" s="145" t="s">
        <v>143</v>
      </c>
      <c r="B20" s="38">
        <f>SUM(B21:B26)</f>
        <v>87960563</v>
      </c>
      <c r="C20" s="38">
        <f>SUM(C21:C26)</f>
        <v>85644858</v>
      </c>
      <c r="D20" s="38">
        <f>SUM(D21:D26)</f>
        <v>-2315705</v>
      </c>
      <c r="E20" s="35"/>
    </row>
    <row r="21" spans="1:5" s="36" customFormat="1" ht="27" customHeight="1" x14ac:dyDescent="0.25">
      <c r="A21" s="146" t="s">
        <v>127</v>
      </c>
      <c r="B21" s="39">
        <v>500000</v>
      </c>
      <c r="C21" s="39">
        <v>500000</v>
      </c>
      <c r="D21" s="34">
        <f>C21-B21</f>
        <v>0</v>
      </c>
      <c r="E21" s="35"/>
    </row>
    <row r="22" spans="1:5" s="36" customFormat="1" ht="31.5" x14ac:dyDescent="0.25">
      <c r="A22" s="146" t="s">
        <v>341</v>
      </c>
      <c r="B22" s="39">
        <v>10000000</v>
      </c>
      <c r="C22" s="39">
        <f>10000000-2465705+150000</f>
        <v>7684295</v>
      </c>
      <c r="D22" s="34">
        <f>C22-B22</f>
        <v>-2315705</v>
      </c>
      <c r="E22" s="35"/>
    </row>
    <row r="23" spans="1:5" s="36" customFormat="1" ht="27" customHeight="1" x14ac:dyDescent="0.25">
      <c r="A23" s="146" t="s">
        <v>128</v>
      </c>
      <c r="B23" s="39">
        <v>76356665</v>
      </c>
      <c r="C23" s="39">
        <v>76356665</v>
      </c>
      <c r="D23" s="34">
        <f>C23-B23</f>
        <v>0</v>
      </c>
      <c r="E23" s="35"/>
    </row>
    <row r="24" spans="1:5" s="36" customFormat="1" ht="27" customHeight="1" x14ac:dyDescent="0.25">
      <c r="A24" s="146" t="s">
        <v>324</v>
      </c>
      <c r="B24" s="39">
        <v>403744</v>
      </c>
      <c r="C24" s="39">
        <v>403744</v>
      </c>
      <c r="D24" s="34">
        <f>C24-B24</f>
        <v>0</v>
      </c>
      <c r="E24" s="35"/>
    </row>
    <row r="25" spans="1:5" s="36" customFormat="1" ht="31.5" x14ac:dyDescent="0.25">
      <c r="A25" s="146" t="s">
        <v>310</v>
      </c>
      <c r="B25" s="39">
        <v>154</v>
      </c>
      <c r="C25" s="40">
        <v>154</v>
      </c>
      <c r="D25" s="34">
        <f t="shared" ref="D25:D26" si="2">C25-B25</f>
        <v>0</v>
      </c>
      <c r="E25" s="35"/>
    </row>
    <row r="26" spans="1:5" s="36" customFormat="1" ht="15.75" x14ac:dyDescent="0.25">
      <c r="A26" s="146" t="s">
        <v>326</v>
      </c>
      <c r="B26" s="39">
        <v>700000</v>
      </c>
      <c r="C26" s="40">
        <v>700000</v>
      </c>
      <c r="D26" s="34">
        <f t="shared" si="2"/>
        <v>0</v>
      </c>
      <c r="E26" s="35"/>
    </row>
    <row r="27" spans="1:5" s="36" customFormat="1" ht="22.5" customHeight="1" x14ac:dyDescent="0.25">
      <c r="A27" s="145" t="s">
        <v>144</v>
      </c>
      <c r="B27" s="38">
        <f>SUM(B28:B28)</f>
        <v>26790</v>
      </c>
      <c r="C27" s="38">
        <f>SUM(C28:C29)</f>
        <v>1007388</v>
      </c>
      <c r="D27" s="38">
        <f>C27-B27</f>
        <v>980598</v>
      </c>
      <c r="E27" s="35"/>
    </row>
    <row r="28" spans="1:5" s="36" customFormat="1" ht="31.5" customHeight="1" x14ac:dyDescent="0.25">
      <c r="A28" s="147" t="s">
        <v>299</v>
      </c>
      <c r="B28" s="39">
        <v>26790</v>
      </c>
      <c r="C28" s="39">
        <v>26790</v>
      </c>
      <c r="D28" s="34">
        <f>C28-B28</f>
        <v>0</v>
      </c>
      <c r="E28" s="35"/>
    </row>
    <row r="29" spans="1:5" s="36" customFormat="1" ht="31.5" customHeight="1" x14ac:dyDescent="0.25">
      <c r="A29" s="147" t="s">
        <v>337</v>
      </c>
      <c r="B29" s="39">
        <v>0</v>
      </c>
      <c r="C29" s="39">
        <v>980598</v>
      </c>
      <c r="D29" s="34">
        <f>C29-B29</f>
        <v>980598</v>
      </c>
      <c r="E29" s="35"/>
    </row>
    <row r="30" spans="1:5" s="48" customFormat="1" ht="22.5" customHeight="1" x14ac:dyDescent="0.25">
      <c r="A30" s="148" t="s">
        <v>85</v>
      </c>
      <c r="B30" s="41">
        <f t="shared" ref="B30:C30" si="3">B31+B32+B33</f>
        <v>968079</v>
      </c>
      <c r="C30" s="41">
        <f t="shared" si="3"/>
        <v>1403079</v>
      </c>
      <c r="D30" s="41">
        <f>C30-B30</f>
        <v>435000</v>
      </c>
      <c r="E30" s="47"/>
    </row>
    <row r="31" spans="1:5" s="50" customFormat="1" ht="21" customHeight="1" x14ac:dyDescent="0.25">
      <c r="A31" s="149" t="s">
        <v>86</v>
      </c>
      <c r="B31" s="42">
        <v>0</v>
      </c>
      <c r="C31" s="51">
        <v>0</v>
      </c>
      <c r="D31" s="34">
        <v>0</v>
      </c>
      <c r="E31" s="49"/>
    </row>
    <row r="32" spans="1:5" s="50" customFormat="1" ht="21" customHeight="1" x14ac:dyDescent="0.25">
      <c r="A32" s="149" t="s">
        <v>83</v>
      </c>
      <c r="B32" s="42">
        <v>0</v>
      </c>
      <c r="C32" s="51">
        <v>0</v>
      </c>
      <c r="D32" s="34">
        <v>0</v>
      </c>
      <c r="E32" s="49"/>
    </row>
    <row r="33" spans="1:5" s="50" customFormat="1" ht="15.75" x14ac:dyDescent="0.25">
      <c r="A33" s="149" t="s">
        <v>98</v>
      </c>
      <c r="B33" s="42">
        <v>968079</v>
      </c>
      <c r="C33" s="51">
        <f>968079+435000</f>
        <v>1403079</v>
      </c>
      <c r="D33" s="34">
        <f>C33-B33</f>
        <v>435000</v>
      </c>
      <c r="E33" s="49"/>
    </row>
    <row r="34" spans="1:5" s="48" customFormat="1" ht="31.5" customHeight="1" x14ac:dyDescent="0.25">
      <c r="A34" s="150" t="s">
        <v>87</v>
      </c>
      <c r="B34" s="151">
        <f>B4+B20+B27+B30</f>
        <v>97488030</v>
      </c>
      <c r="C34" s="151">
        <f>C4+C20+C27+C30</f>
        <v>104835936</v>
      </c>
      <c r="D34" s="151">
        <f>C34-B34</f>
        <v>7347906</v>
      </c>
      <c r="E34" s="47"/>
    </row>
  </sheetData>
  <sheetProtection selectLockedCells="1" selectUnlockedCells="1"/>
  <mergeCells count="4">
    <mergeCell ref="A1:D1"/>
    <mergeCell ref="A7:D7"/>
    <mergeCell ref="A5:D5"/>
    <mergeCell ref="A13:D13"/>
  </mergeCells>
  <phoneticPr fontId="20" type="noConversion"/>
  <printOptions horizontalCentered="1"/>
  <pageMargins left="0.23622047244094491" right="0.23622047244094491" top="1.299212598425197" bottom="0.31496062992125984" header="0.39370078740157483" footer="0.51181102362204722"/>
  <pageSetup paperSize="9" scale="79" firstPageNumber="0" orientation="portrait" r:id="rId1"/>
  <headerFooter alignWithMargins="0">
    <oddHeader>&amp;L&amp;"Times New Roman,Normál"&amp;12Vászoly Község Önkormányzata&amp;C&amp;"Times New Roman,Normál"&amp;12 5. melléklet
Az önkormányzat 2019. évi költségvetéséről szóló 5/2019. (VII. 10.)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1"/>
  <sheetViews>
    <sheetView view="pageLayout" zoomScaleNormal="100" workbookViewId="0">
      <selection activeCell="A3" sqref="A3:H3"/>
    </sheetView>
  </sheetViews>
  <sheetFormatPr defaultColWidth="9.140625" defaultRowHeight="15.75" x14ac:dyDescent="0.25"/>
  <cols>
    <col min="1" max="1" width="32.85546875" style="93" customWidth="1"/>
    <col min="2" max="2" width="16.42578125" style="92" customWidth="1"/>
    <col min="3" max="3" width="15.28515625" style="92" customWidth="1"/>
    <col min="4" max="4" width="15.5703125" style="92" customWidth="1"/>
    <col min="5" max="5" width="40.7109375" style="93" customWidth="1"/>
    <col min="6" max="6" width="17.7109375" style="92" customWidth="1"/>
    <col min="7" max="7" width="15" style="92" customWidth="1"/>
    <col min="8" max="8" width="14.28515625" style="92" customWidth="1"/>
    <col min="9" max="9" width="9.140625" style="92"/>
    <col min="10" max="10" width="10.5703125" style="92" customWidth="1"/>
    <col min="11" max="11" width="9.140625" style="92"/>
    <col min="12" max="12" width="12.28515625" style="92" customWidth="1"/>
    <col min="13" max="16384" width="9.140625" style="92"/>
  </cols>
  <sheetData>
    <row r="2" spans="1:10" x14ac:dyDescent="0.25">
      <c r="A2" s="217"/>
      <c r="B2" s="217"/>
      <c r="C2" s="217"/>
      <c r="D2" s="217"/>
      <c r="E2" s="217"/>
      <c r="F2" s="217"/>
      <c r="G2" s="217"/>
      <c r="H2" s="217"/>
    </row>
    <row r="3" spans="1:10" x14ac:dyDescent="0.25">
      <c r="A3" s="218" t="s">
        <v>327</v>
      </c>
      <c r="B3" s="218"/>
      <c r="C3" s="218"/>
      <c r="D3" s="218"/>
      <c r="E3" s="218"/>
      <c r="F3" s="218"/>
      <c r="G3" s="218"/>
      <c r="H3" s="218"/>
    </row>
    <row r="5" spans="1:10" s="93" customFormat="1" ht="47.25" x14ac:dyDescent="0.25">
      <c r="A5" s="96" t="s">
        <v>145</v>
      </c>
      <c r="B5" s="13" t="str">
        <f>'1.sz.tábla '!B4</f>
        <v>2019. évi eredeti előirányzat</v>
      </c>
      <c r="C5" s="13" t="str">
        <f>'1.sz.tábla '!C4</f>
        <v>I. Módosítás</v>
      </c>
      <c r="D5" s="13" t="str">
        <f>'1.sz.tábla '!D4</f>
        <v>Eltérés</v>
      </c>
      <c r="E5" s="96" t="s">
        <v>146</v>
      </c>
      <c r="F5" s="13" t="str">
        <f>B5</f>
        <v>2019. évi eredeti előirányzat</v>
      </c>
      <c r="G5" s="13" t="str">
        <f t="shared" ref="G5:H5" si="0">C5</f>
        <v>I. Módosítás</v>
      </c>
      <c r="H5" s="13" t="str">
        <f t="shared" si="0"/>
        <v>Eltérés</v>
      </c>
    </row>
    <row r="6" spans="1:10" ht="31.5" x14ac:dyDescent="0.25">
      <c r="A6" s="190" t="s">
        <v>147</v>
      </c>
      <c r="B6" s="72">
        <f>'2.sz.tábla'!B5</f>
        <v>30598342</v>
      </c>
      <c r="C6" s="72">
        <f>'2.sz.tábla'!C5</f>
        <v>32920253</v>
      </c>
      <c r="D6" s="72">
        <f>'2.sz.tábla'!D5</f>
        <v>2321911</v>
      </c>
      <c r="E6" s="94" t="s">
        <v>148</v>
      </c>
      <c r="F6" s="72">
        <f>'3.sz.tábla '!B6</f>
        <v>11331764</v>
      </c>
      <c r="G6" s="72">
        <f>'3.sz.tábla '!C6</f>
        <v>12714792</v>
      </c>
      <c r="H6" s="72">
        <f>'3.sz.tábla '!D6</f>
        <v>1383028</v>
      </c>
    </row>
    <row r="7" spans="1:10" ht="19.5" customHeight="1" x14ac:dyDescent="0.25">
      <c r="A7" s="190" t="s">
        <v>149</v>
      </c>
      <c r="B7" s="72">
        <f>'2.sz.tábla'!B27:D27</f>
        <v>10700000</v>
      </c>
      <c r="C7" s="72">
        <f>'2.sz.tábla'!C27:G27</f>
        <v>10700000</v>
      </c>
      <c r="D7" s="72">
        <f>'2.sz.tábla'!C27:F27</f>
        <v>0</v>
      </c>
      <c r="E7" s="94" t="s">
        <v>348</v>
      </c>
      <c r="F7" s="94">
        <f>'3.sz.tábla '!B9</f>
        <v>3271315</v>
      </c>
      <c r="G7" s="94">
        <f>'3.sz.tábla '!C9</f>
        <v>2115461</v>
      </c>
      <c r="H7" s="94">
        <f>'3.sz.tábla '!D9</f>
        <v>-1155854</v>
      </c>
    </row>
    <row r="8" spans="1:10" ht="20.25" customHeight="1" x14ac:dyDescent="0.25">
      <c r="A8" s="94" t="s">
        <v>150</v>
      </c>
      <c r="B8" s="72">
        <f>'2.sz.tábla'!B40</f>
        <v>1050000</v>
      </c>
      <c r="C8" s="72">
        <f>'2.sz.tábla'!C40</f>
        <v>1050000</v>
      </c>
      <c r="D8" s="72">
        <f>'2.sz.tábla'!D40</f>
        <v>0</v>
      </c>
      <c r="E8" s="94" t="s">
        <v>151</v>
      </c>
      <c r="F8" s="72">
        <f>'3.sz.tábla '!B12</f>
        <v>44728404</v>
      </c>
      <c r="G8" s="72">
        <f>'3.sz.tábla '!C12</f>
        <v>44878404</v>
      </c>
      <c r="H8" s="72">
        <f>'3.sz.tábla '!D12</f>
        <v>150000</v>
      </c>
      <c r="J8" s="95"/>
    </row>
    <row r="9" spans="1:10" ht="47.25" x14ac:dyDescent="0.25">
      <c r="A9" s="190" t="s">
        <v>152</v>
      </c>
      <c r="B9" s="72"/>
      <c r="C9" s="72"/>
      <c r="D9" s="72"/>
      <c r="E9" s="94" t="s">
        <v>153</v>
      </c>
      <c r="F9" s="72">
        <f>'3.sz.tábla '!B30</f>
        <v>2234000</v>
      </c>
      <c r="G9" s="72">
        <f>'3.sz.tábla '!C30</f>
        <v>2234000</v>
      </c>
      <c r="H9" s="72">
        <f>'3.sz.tábla '!D30</f>
        <v>0</v>
      </c>
    </row>
    <row r="10" spans="1:10" x14ac:dyDescent="0.25">
      <c r="A10" s="94"/>
      <c r="B10" s="72"/>
      <c r="C10" s="72"/>
      <c r="D10" s="72"/>
      <c r="E10" s="94" t="s">
        <v>81</v>
      </c>
      <c r="F10" s="72">
        <f>F12+F13+F14</f>
        <v>10175801</v>
      </c>
      <c r="G10" s="72">
        <f>G12+G13+G14</f>
        <v>10552226</v>
      </c>
      <c r="H10" s="72">
        <f>H12+H13+H14</f>
        <v>376425</v>
      </c>
    </row>
    <row r="11" spans="1:10" x14ac:dyDescent="0.25">
      <c r="A11" s="94"/>
      <c r="B11" s="72"/>
      <c r="C11" s="72"/>
      <c r="D11" s="72"/>
      <c r="E11" s="94" t="s">
        <v>154</v>
      </c>
      <c r="F11" s="72">
        <f>'3.sz.tábla '!B36</f>
        <v>0</v>
      </c>
      <c r="G11" s="72">
        <f>'3.sz.tábla '!C36</f>
        <v>0</v>
      </c>
      <c r="H11" s="72">
        <f>'3.sz.tábla '!D36</f>
        <v>0</v>
      </c>
    </row>
    <row r="12" spans="1:10" ht="31.5" x14ac:dyDescent="0.25">
      <c r="A12" s="190"/>
      <c r="B12" s="72"/>
      <c r="C12" s="72"/>
      <c r="D12" s="72"/>
      <c r="E12" s="94" t="s">
        <v>155</v>
      </c>
      <c r="F12" s="72">
        <f>'3.sz.tábla '!B34</f>
        <v>10075801</v>
      </c>
      <c r="G12" s="72">
        <f>'3.sz.tábla '!C34</f>
        <v>10452226</v>
      </c>
      <c r="H12" s="72">
        <f>'3.sz.tábla '!D34</f>
        <v>376425</v>
      </c>
    </row>
    <row r="13" spans="1:10" ht="31.5" x14ac:dyDescent="0.25">
      <c r="A13" s="191"/>
      <c r="B13" s="72"/>
      <c r="C13" s="72"/>
      <c r="D13" s="72"/>
      <c r="E13" s="94" t="s">
        <v>156</v>
      </c>
      <c r="F13" s="94">
        <f>'3.sz.tábla '!B35</f>
        <v>100000</v>
      </c>
      <c r="G13" s="94">
        <f>'3.sz.tábla '!C35</f>
        <v>100000</v>
      </c>
      <c r="H13" s="94">
        <f>'3.sz.tábla '!D35</f>
        <v>0</v>
      </c>
    </row>
    <row r="14" spans="1:10" ht="47.25" x14ac:dyDescent="0.25">
      <c r="A14" s="190"/>
      <c r="B14" s="72"/>
      <c r="C14" s="72"/>
      <c r="D14" s="72"/>
      <c r="E14" s="94" t="s">
        <v>157</v>
      </c>
      <c r="F14" s="72"/>
      <c r="G14" s="72"/>
      <c r="H14" s="72"/>
    </row>
    <row r="15" spans="1:10" x14ac:dyDescent="0.25">
      <c r="A15" s="94"/>
      <c r="B15" s="72"/>
      <c r="C15" s="72"/>
      <c r="D15" s="72"/>
      <c r="E15" s="94" t="s">
        <v>158</v>
      </c>
      <c r="F15" s="72">
        <f>'1.sz.tábla '!B25</f>
        <v>3238265</v>
      </c>
      <c r="G15" s="72">
        <f>'1.sz.tábla '!C25</f>
        <v>4031874</v>
      </c>
      <c r="H15" s="72">
        <f>'1.sz.tábla '!D25</f>
        <v>793609</v>
      </c>
    </row>
    <row r="16" spans="1:10" s="70" customFormat="1" ht="31.5" x14ac:dyDescent="0.25">
      <c r="A16" s="96" t="s">
        <v>159</v>
      </c>
      <c r="B16" s="68">
        <f>SUM(B6:B15)</f>
        <v>42348342</v>
      </c>
      <c r="C16" s="68">
        <f>SUM(C6:C15)</f>
        <v>44670253</v>
      </c>
      <c r="D16" s="68">
        <f>SUM(D6:D15)</f>
        <v>2321911</v>
      </c>
      <c r="E16" s="96" t="s">
        <v>160</v>
      </c>
      <c r="F16" s="68">
        <f>F6+F7+F8+F9+F10+F15</f>
        <v>74979549</v>
      </c>
      <c r="G16" s="68">
        <f>G6+G7+G8+G9+G10+G15+G11</f>
        <v>76526757</v>
      </c>
      <c r="H16" s="68">
        <f>H6+H7+H8+H9+H10+H15+H11</f>
        <v>1547208</v>
      </c>
    </row>
    <row r="17" spans="1:8" s="70" customFormat="1" x14ac:dyDescent="0.25">
      <c r="A17" s="96" t="s">
        <v>161</v>
      </c>
      <c r="B17" s="68"/>
      <c r="C17" s="68"/>
      <c r="D17" s="72"/>
      <c r="E17" s="96" t="s">
        <v>162</v>
      </c>
      <c r="F17" s="68">
        <f>F16-B16</f>
        <v>32631207</v>
      </c>
      <c r="G17" s="68">
        <f>G16-C16</f>
        <v>31856504</v>
      </c>
      <c r="H17" s="68">
        <f>H16-D16</f>
        <v>-774703</v>
      </c>
    </row>
    <row r="18" spans="1:8" s="70" customFormat="1" ht="31.5" x14ac:dyDescent="0.25">
      <c r="A18" s="96" t="s">
        <v>163</v>
      </c>
      <c r="B18" s="68">
        <f>SUM(B19)</f>
        <v>126000000</v>
      </c>
      <c r="C18" s="68">
        <f>SUM(C19)</f>
        <v>128550203</v>
      </c>
      <c r="D18" s="68">
        <f>SUM(D19)</f>
        <v>2550203</v>
      </c>
      <c r="E18" s="96" t="s">
        <v>164</v>
      </c>
      <c r="F18" s="68">
        <f>F19+F20+F21+F22</f>
        <v>968079</v>
      </c>
      <c r="G18" s="68">
        <f>G19+G20+G21+G22</f>
        <v>1403079</v>
      </c>
      <c r="H18" s="68">
        <f>H19+H20+H21+H22</f>
        <v>435000</v>
      </c>
    </row>
    <row r="19" spans="1:8" ht="31.5" x14ac:dyDescent="0.25">
      <c r="A19" s="94" t="s">
        <v>165</v>
      </c>
      <c r="B19" s="72">
        <f>'2.sz.tábla'!B66</f>
        <v>126000000</v>
      </c>
      <c r="C19" s="72">
        <f>'2.sz.tábla'!C66</f>
        <v>128550203</v>
      </c>
      <c r="D19" s="72">
        <f>'2.sz.tábla'!D66</f>
        <v>2550203</v>
      </c>
      <c r="E19" s="94" t="s">
        <v>166</v>
      </c>
      <c r="F19" s="72">
        <f>'5. sz. tábla'!B33</f>
        <v>968079</v>
      </c>
      <c r="G19" s="72">
        <f>'5. sz. tábla'!C33</f>
        <v>1403079</v>
      </c>
      <c r="H19" s="72">
        <f>'5. sz. tábla'!D33</f>
        <v>435000</v>
      </c>
    </row>
    <row r="20" spans="1:8" s="70" customFormat="1" ht="31.5" x14ac:dyDescent="0.25">
      <c r="A20" s="96" t="s">
        <v>167</v>
      </c>
      <c r="B20" s="96">
        <f t="shared" ref="B20:D20" si="1">SUM(B21:B23)</f>
        <v>119237</v>
      </c>
      <c r="C20" s="96">
        <f t="shared" si="1"/>
        <v>554237</v>
      </c>
      <c r="D20" s="96">
        <f t="shared" si="1"/>
        <v>435000</v>
      </c>
      <c r="E20" s="94" t="s">
        <v>168</v>
      </c>
      <c r="F20" s="72">
        <v>0</v>
      </c>
      <c r="G20" s="72">
        <v>0</v>
      </c>
      <c r="H20" s="72">
        <v>0</v>
      </c>
    </row>
    <row r="21" spans="1:8" x14ac:dyDescent="0.25">
      <c r="A21" s="94" t="s">
        <v>169</v>
      </c>
      <c r="B21" s="72">
        <f>'[2]2.sz.tábla'!B70</f>
        <v>0</v>
      </c>
      <c r="C21" s="72">
        <v>0</v>
      </c>
      <c r="D21" s="72">
        <v>0</v>
      </c>
      <c r="E21" s="94" t="s">
        <v>170</v>
      </c>
      <c r="F21" s="72">
        <v>0</v>
      </c>
      <c r="G21" s="72">
        <v>0</v>
      </c>
      <c r="H21" s="72">
        <v>0</v>
      </c>
    </row>
    <row r="22" spans="1:8" x14ac:dyDescent="0.25">
      <c r="A22" s="94" t="s">
        <v>171</v>
      </c>
      <c r="B22" s="72">
        <v>0</v>
      </c>
      <c r="C22" s="72">
        <v>0</v>
      </c>
      <c r="D22" s="72">
        <v>0</v>
      </c>
      <c r="E22" s="94" t="s">
        <v>172</v>
      </c>
      <c r="F22" s="94">
        <f>'[2]5. sz. tábla'!B27</f>
        <v>0</v>
      </c>
      <c r="G22" s="94">
        <v>0</v>
      </c>
      <c r="H22" s="94">
        <v>0</v>
      </c>
    </row>
    <row r="23" spans="1:8" ht="31.5" x14ac:dyDescent="0.25">
      <c r="A23" s="94" t="s">
        <v>173</v>
      </c>
      <c r="B23" s="72">
        <f>'2.sz.tábla'!B71</f>
        <v>119237</v>
      </c>
      <c r="C23" s="72">
        <f>'2.sz.tábla'!C71</f>
        <v>554237</v>
      </c>
      <c r="D23" s="72">
        <f>'2.sz.tábla'!D71</f>
        <v>435000</v>
      </c>
      <c r="E23" s="94"/>
      <c r="F23" s="94"/>
      <c r="G23" s="94"/>
      <c r="H23" s="72"/>
    </row>
    <row r="24" spans="1:8" x14ac:dyDescent="0.25">
      <c r="A24" s="96" t="s">
        <v>174</v>
      </c>
      <c r="B24" s="68">
        <f>B16+B18+B20</f>
        <v>168467579</v>
      </c>
      <c r="C24" s="68">
        <f>C16+C18+C20</f>
        <v>173774693</v>
      </c>
      <c r="D24" s="68">
        <f>D16+D18+D20</f>
        <v>5307114</v>
      </c>
      <c r="E24" s="96" t="s">
        <v>175</v>
      </c>
      <c r="F24" s="68">
        <f>F16+F18</f>
        <v>75947628</v>
      </c>
      <c r="G24" s="68">
        <f t="shared" ref="G24:H24" si="2">G18+G16</f>
        <v>77929836</v>
      </c>
      <c r="H24" s="68">
        <f t="shared" si="2"/>
        <v>1982208</v>
      </c>
    </row>
    <row r="26" spans="1:8" x14ac:dyDescent="0.25">
      <c r="A26" s="217" t="s">
        <v>328</v>
      </c>
      <c r="B26" s="217"/>
      <c r="C26" s="217"/>
      <c r="D26" s="217"/>
      <c r="E26" s="217"/>
      <c r="F26" s="217"/>
      <c r="G26" s="217"/>
      <c r="H26" s="217"/>
    </row>
    <row r="28" spans="1:8" s="93" customFormat="1" ht="47.25" x14ac:dyDescent="0.25">
      <c r="A28" s="96" t="s">
        <v>176</v>
      </c>
      <c r="B28" s="13" t="str">
        <f>B5</f>
        <v>2019. évi eredeti előirányzat</v>
      </c>
      <c r="C28" s="13" t="str">
        <f>C5</f>
        <v>I. Módosítás</v>
      </c>
      <c r="D28" s="13" t="str">
        <f t="shared" ref="D28" si="3">D5</f>
        <v>Eltérés</v>
      </c>
      <c r="E28" s="96" t="s">
        <v>177</v>
      </c>
      <c r="F28" s="13" t="str">
        <f>B28</f>
        <v>2019. évi eredeti előirányzat</v>
      </c>
      <c r="G28" s="13" t="str">
        <f>G5</f>
        <v>I. Módosítás</v>
      </c>
      <c r="H28" s="13" t="str">
        <f>D28</f>
        <v>Eltérés</v>
      </c>
    </row>
    <row r="29" spans="1:8" ht="31.5" x14ac:dyDescent="0.25">
      <c r="A29" s="190" t="s">
        <v>178</v>
      </c>
      <c r="B29" s="72">
        <f>'2.sz.tábla'!B20</f>
        <v>4000000</v>
      </c>
      <c r="C29" s="72">
        <f>'2.sz.tábla'!C20</f>
        <v>4000000</v>
      </c>
      <c r="D29" s="72">
        <f>'2.sz.tábla'!D20</f>
        <v>0</v>
      </c>
      <c r="E29" s="94" t="s">
        <v>179</v>
      </c>
      <c r="F29" s="72">
        <f>'5. sz. tábla'!B4</f>
        <v>8532598</v>
      </c>
      <c r="G29" s="72">
        <f>'5. sz. tábla'!C4</f>
        <v>16780611</v>
      </c>
      <c r="H29" s="72">
        <f>'5. sz. tábla'!D4</f>
        <v>8248013</v>
      </c>
    </row>
    <row r="30" spans="1:8" x14ac:dyDescent="0.25">
      <c r="A30" s="94" t="s">
        <v>180</v>
      </c>
      <c r="B30" s="72">
        <f>'2.sz.tábla'!B52</f>
        <v>0</v>
      </c>
      <c r="C30" s="72">
        <f>'2.sz.tábla'!C52</f>
        <v>3588000</v>
      </c>
      <c r="D30" s="72">
        <f>'2.sz.tábla'!D52</f>
        <v>3588000</v>
      </c>
      <c r="E30" s="94" t="s">
        <v>181</v>
      </c>
      <c r="F30" s="94"/>
      <c r="G30" s="94"/>
      <c r="H30" s="72"/>
    </row>
    <row r="31" spans="1:8" ht="31.5" x14ac:dyDescent="0.25">
      <c r="A31" s="94" t="s">
        <v>182</v>
      </c>
      <c r="B31" s="72">
        <f>'[2]1.sz.tábla '!B11</f>
        <v>0</v>
      </c>
      <c r="C31" s="72">
        <v>0</v>
      </c>
      <c r="D31" s="72">
        <v>0</v>
      </c>
      <c r="E31" s="94" t="s">
        <v>183</v>
      </c>
      <c r="F31" s="72">
        <f>'5. sz. tábla'!B20</f>
        <v>87960563</v>
      </c>
      <c r="G31" s="72">
        <f>'5. sz. tábla'!C20</f>
        <v>85644858</v>
      </c>
      <c r="H31" s="72">
        <f>'5. sz. tábla'!D20</f>
        <v>-2315705</v>
      </c>
    </row>
    <row r="32" spans="1:8" x14ac:dyDescent="0.25">
      <c r="A32" s="94"/>
      <c r="B32" s="72"/>
      <c r="C32" s="72"/>
      <c r="D32" s="72"/>
      <c r="E32" s="94" t="s">
        <v>184</v>
      </c>
      <c r="F32" s="72">
        <f>'5. sz. tábla'!B28</f>
        <v>26790</v>
      </c>
      <c r="G32" s="72">
        <f>'5. sz. tábla'!C28</f>
        <v>26790</v>
      </c>
      <c r="H32" s="72">
        <f>'5. sz. tábla'!D28</f>
        <v>0</v>
      </c>
    </row>
    <row r="33" spans="1:8" ht="31.5" x14ac:dyDescent="0.25">
      <c r="A33" s="94"/>
      <c r="B33" s="94"/>
      <c r="C33" s="94"/>
      <c r="D33" s="72"/>
      <c r="E33" s="94" t="s">
        <v>185</v>
      </c>
      <c r="F33" s="94">
        <v>0</v>
      </c>
      <c r="G33" s="94">
        <v>0</v>
      </c>
      <c r="H33" s="94">
        <v>0</v>
      </c>
    </row>
    <row r="34" spans="1:8" ht="31.5" x14ac:dyDescent="0.25">
      <c r="A34" s="94"/>
      <c r="B34" s="94"/>
      <c r="C34" s="94"/>
      <c r="D34" s="72"/>
      <c r="E34" s="97" t="s">
        <v>186</v>
      </c>
      <c r="F34" s="98">
        <f>'5. sz. tábla'!B29</f>
        <v>0</v>
      </c>
      <c r="G34" s="98">
        <f>'5. sz. tábla'!C29</f>
        <v>980598</v>
      </c>
      <c r="H34" s="98">
        <f>'5. sz. tábla'!D29</f>
        <v>980598</v>
      </c>
    </row>
    <row r="35" spans="1:8" ht="47.25" x14ac:dyDescent="0.25">
      <c r="A35" s="94"/>
      <c r="B35" s="72"/>
      <c r="C35" s="72"/>
      <c r="D35" s="72"/>
      <c r="E35" s="94" t="s">
        <v>187</v>
      </c>
      <c r="F35" s="72"/>
      <c r="G35" s="72"/>
      <c r="H35" s="72"/>
    </row>
    <row r="36" spans="1:8" ht="47.25" x14ac:dyDescent="0.25">
      <c r="A36" s="94"/>
      <c r="B36" s="72"/>
      <c r="C36" s="72"/>
      <c r="D36" s="72"/>
      <c r="E36" s="94" t="s">
        <v>188</v>
      </c>
      <c r="F36" s="72"/>
      <c r="G36" s="72"/>
      <c r="H36" s="72"/>
    </row>
    <row r="37" spans="1:8" s="70" customFormat="1" ht="31.5" x14ac:dyDescent="0.25">
      <c r="A37" s="96" t="s">
        <v>189</v>
      </c>
      <c r="B37" s="68">
        <f>SUM(B29:B35)</f>
        <v>4000000</v>
      </c>
      <c r="C37" s="68">
        <f>SUM(C29:C35)</f>
        <v>7588000</v>
      </c>
      <c r="D37" s="68">
        <f>SUM(D29:D35)</f>
        <v>3588000</v>
      </c>
      <c r="E37" s="96" t="s">
        <v>190</v>
      </c>
      <c r="F37" s="68">
        <f>SUM(F29:F32)</f>
        <v>96519951</v>
      </c>
      <c r="G37" s="68">
        <f>SUM(G29:G34)</f>
        <v>103432857</v>
      </c>
      <c r="H37" s="68">
        <f>SUM(H29:H34)</f>
        <v>6912906</v>
      </c>
    </row>
    <row r="38" spans="1:8" s="70" customFormat="1" x14ac:dyDescent="0.25">
      <c r="A38" s="96" t="s">
        <v>191</v>
      </c>
      <c r="B38" s="68"/>
      <c r="C38" s="68"/>
      <c r="D38" s="72"/>
      <c r="E38" s="96" t="s">
        <v>192</v>
      </c>
      <c r="F38" s="68">
        <f>F37-B37</f>
        <v>92519951</v>
      </c>
      <c r="G38" s="68">
        <f>G37-C37</f>
        <v>95844857</v>
      </c>
      <c r="H38" s="68">
        <f>H37-D37</f>
        <v>3324906</v>
      </c>
    </row>
    <row r="39" spans="1:8" s="70" customFormat="1" ht="31.5" x14ac:dyDescent="0.25">
      <c r="A39" s="96" t="s">
        <v>193</v>
      </c>
      <c r="B39" s="68">
        <f>SUM(B40)</f>
        <v>126000000</v>
      </c>
      <c r="C39" s="68">
        <f t="shared" ref="C39:D39" si="4">SUM(C40)</f>
        <v>128550203</v>
      </c>
      <c r="D39" s="68">
        <f t="shared" si="4"/>
        <v>2550203</v>
      </c>
      <c r="E39" s="96" t="s">
        <v>194</v>
      </c>
      <c r="F39" s="68">
        <f>SUM(F40:F42)</f>
        <v>0</v>
      </c>
      <c r="G39" s="68">
        <v>0</v>
      </c>
      <c r="H39" s="68">
        <v>0</v>
      </c>
    </row>
    <row r="40" spans="1:8" x14ac:dyDescent="0.25">
      <c r="A40" s="94" t="s">
        <v>195</v>
      </c>
      <c r="B40" s="72">
        <f>'1.sz.tábla '!B13</f>
        <v>126000000</v>
      </c>
      <c r="C40" s="72">
        <f>'1.sz.tábla '!C13</f>
        <v>128550203</v>
      </c>
      <c r="D40" s="72">
        <f>'1.sz.tábla '!D13</f>
        <v>2550203</v>
      </c>
      <c r="E40" s="94" t="s">
        <v>196</v>
      </c>
      <c r="F40" s="72"/>
      <c r="G40" s="72"/>
      <c r="H40" s="72"/>
    </row>
    <row r="41" spans="1:8" ht="31.5" x14ac:dyDescent="0.25">
      <c r="A41" s="96" t="s">
        <v>197</v>
      </c>
      <c r="B41" s="68">
        <f>SUM(B42:B43)</f>
        <v>0</v>
      </c>
      <c r="C41" s="68">
        <f>SUM(C42:C43)</f>
        <v>0</v>
      </c>
      <c r="D41" s="68">
        <f>SUM(D42:D43)</f>
        <v>0</v>
      </c>
      <c r="E41" s="94" t="s">
        <v>198</v>
      </c>
      <c r="F41" s="72"/>
      <c r="G41" s="72"/>
      <c r="H41" s="72"/>
    </row>
    <row r="42" spans="1:8" ht="31.5" x14ac:dyDescent="0.25">
      <c r="A42" s="94" t="s">
        <v>199</v>
      </c>
      <c r="B42" s="72"/>
      <c r="C42" s="72"/>
      <c r="D42" s="72"/>
      <c r="E42" s="94" t="s">
        <v>200</v>
      </c>
      <c r="F42" s="72"/>
      <c r="G42" s="72"/>
      <c r="H42" s="72"/>
    </row>
    <row r="43" spans="1:8" x14ac:dyDescent="0.25">
      <c r="A43" s="94" t="s">
        <v>201</v>
      </c>
      <c r="B43" s="72"/>
      <c r="C43" s="72"/>
      <c r="D43" s="72"/>
      <c r="E43" s="94"/>
      <c r="F43" s="72"/>
      <c r="G43" s="72"/>
      <c r="H43" s="72"/>
    </row>
    <row r="44" spans="1:8" s="70" customFormat="1" x14ac:dyDescent="0.25">
      <c r="A44" s="96" t="s">
        <v>202</v>
      </c>
      <c r="B44" s="68">
        <f>B37+B39+B41</f>
        <v>130000000</v>
      </c>
      <c r="C44" s="68">
        <f>C37+C39+C41</f>
        <v>136138203</v>
      </c>
      <c r="D44" s="68">
        <f>D37+D39+D41</f>
        <v>6138203</v>
      </c>
      <c r="E44" s="96" t="s">
        <v>203</v>
      </c>
      <c r="F44" s="68">
        <f>F37+F39</f>
        <v>96519951</v>
      </c>
      <c r="G44" s="68">
        <f>G37+G39</f>
        <v>103432857</v>
      </c>
      <c r="H44" s="68">
        <f>H37+H39</f>
        <v>6912906</v>
      </c>
    </row>
    <row r="45" spans="1:8" x14ac:dyDescent="0.25">
      <c r="A45" s="99"/>
      <c r="B45" s="100"/>
      <c r="C45" s="100"/>
      <c r="D45" s="100"/>
      <c r="E45" s="99"/>
      <c r="F45" s="100"/>
      <c r="G45" s="100"/>
      <c r="H45" s="100"/>
    </row>
    <row r="46" spans="1:8" x14ac:dyDescent="0.25">
      <c r="A46" s="99"/>
      <c r="B46" s="100"/>
      <c r="C46" s="100"/>
      <c r="D46" s="100"/>
      <c r="E46" s="99"/>
      <c r="F46" s="100"/>
      <c r="G46" s="100"/>
      <c r="H46" s="100"/>
    </row>
    <row r="47" spans="1:8" x14ac:dyDescent="0.25">
      <c r="A47" s="217" t="s">
        <v>329</v>
      </c>
      <c r="B47" s="217"/>
      <c r="C47" s="217"/>
      <c r="D47" s="217"/>
      <c r="E47" s="217"/>
      <c r="F47" s="217"/>
      <c r="G47" s="217"/>
      <c r="H47" s="217"/>
    </row>
    <row r="49" spans="1:8" s="93" customFormat="1" ht="47.25" x14ac:dyDescent="0.25">
      <c r="A49" s="96" t="s">
        <v>204</v>
      </c>
      <c r="B49" s="13" t="str">
        <f>B5</f>
        <v>2019. évi eredeti előirányzat</v>
      </c>
      <c r="C49" s="13" t="str">
        <f>C5</f>
        <v>I. Módosítás</v>
      </c>
      <c r="D49" s="13" t="str">
        <f>D5</f>
        <v>Eltérés</v>
      </c>
      <c r="E49" s="96" t="s">
        <v>205</v>
      </c>
      <c r="F49" s="13" t="str">
        <f>B49</f>
        <v>2019. évi eredeti előirányzat</v>
      </c>
      <c r="G49" s="13" t="str">
        <f>G5</f>
        <v>I. Módosítás</v>
      </c>
      <c r="H49" s="13" t="str">
        <f>D49</f>
        <v>Eltérés</v>
      </c>
    </row>
    <row r="50" spans="1:8" x14ac:dyDescent="0.25">
      <c r="A50" s="94" t="s">
        <v>206</v>
      </c>
      <c r="B50" s="72">
        <f>B16</f>
        <v>42348342</v>
      </c>
      <c r="C50" s="72">
        <f>C16</f>
        <v>44670253</v>
      </c>
      <c r="D50" s="72">
        <f>D16</f>
        <v>2321911</v>
      </c>
      <c r="E50" s="94" t="s">
        <v>207</v>
      </c>
      <c r="F50" s="72">
        <f>F16</f>
        <v>74979549</v>
      </c>
      <c r="G50" s="72">
        <f>G16</f>
        <v>76526757</v>
      </c>
      <c r="H50" s="72">
        <f>H16</f>
        <v>1547208</v>
      </c>
    </row>
    <row r="51" spans="1:8" ht="31.5" x14ac:dyDescent="0.25">
      <c r="A51" s="94" t="s">
        <v>208</v>
      </c>
      <c r="B51" s="72">
        <f>B37</f>
        <v>4000000</v>
      </c>
      <c r="C51" s="72">
        <f>C37</f>
        <v>7588000</v>
      </c>
      <c r="D51" s="72">
        <f>D37</f>
        <v>3588000</v>
      </c>
      <c r="E51" s="94" t="s">
        <v>209</v>
      </c>
      <c r="F51" s="72">
        <f>F37</f>
        <v>96519951</v>
      </c>
      <c r="G51" s="72">
        <f>G37</f>
        <v>103432857</v>
      </c>
      <c r="H51" s="72">
        <f>H37</f>
        <v>6912906</v>
      </c>
    </row>
    <row r="52" spans="1:8" s="70" customFormat="1" ht="31.5" x14ac:dyDescent="0.25">
      <c r="A52" s="96" t="s">
        <v>10</v>
      </c>
      <c r="B52" s="68">
        <f>SUM(B50:B51)</f>
        <v>46348342</v>
      </c>
      <c r="C52" s="68">
        <f t="shared" ref="C52" si="5">SUM(C50:C51)</f>
        <v>52258253</v>
      </c>
      <c r="D52" s="68">
        <f>SUM(D50:D51)</f>
        <v>5909911</v>
      </c>
      <c r="E52" s="96" t="s">
        <v>19</v>
      </c>
      <c r="F52" s="68">
        <f>SUM(F50:F51)</f>
        <v>171499500</v>
      </c>
      <c r="G52" s="68">
        <f t="shared" ref="G52" si="6">SUM(G50:G51)</f>
        <v>179959614</v>
      </c>
      <c r="H52" s="68">
        <f>SUM(H50:H51)</f>
        <v>8460114</v>
      </c>
    </row>
    <row r="53" spans="1:8" s="70" customFormat="1" x14ac:dyDescent="0.25">
      <c r="A53" s="96" t="s">
        <v>210</v>
      </c>
      <c r="B53" s="68"/>
      <c r="C53" s="68"/>
      <c r="D53" s="68"/>
      <c r="E53" s="96" t="s">
        <v>211</v>
      </c>
      <c r="F53" s="68">
        <f>F52-B52</f>
        <v>125151158</v>
      </c>
      <c r="G53" s="68">
        <f>G52-C52</f>
        <v>127701361</v>
      </c>
      <c r="H53" s="68">
        <f>H52-D52</f>
        <v>2550203</v>
      </c>
    </row>
    <row r="54" spans="1:8" s="70" customFormat="1" ht="31.5" x14ac:dyDescent="0.25">
      <c r="A54" s="96" t="s">
        <v>212</v>
      </c>
      <c r="B54" s="68">
        <f>SUM(B55:B56)</f>
        <v>126000000</v>
      </c>
      <c r="C54" s="68">
        <f t="shared" ref="C54:D54" si="7">SUM(C55:C56)</f>
        <v>128550203</v>
      </c>
      <c r="D54" s="68">
        <f t="shared" si="7"/>
        <v>2550203</v>
      </c>
      <c r="E54" s="96" t="s">
        <v>213</v>
      </c>
      <c r="F54" s="68">
        <f>SUM(F55:F56)</f>
        <v>968079</v>
      </c>
      <c r="G54" s="68">
        <f>SUM(G55:G56)</f>
        <v>1403079</v>
      </c>
      <c r="H54" s="68">
        <f>SUM(H55:H56)</f>
        <v>435000</v>
      </c>
    </row>
    <row r="55" spans="1:8" ht="31.5" x14ac:dyDescent="0.25">
      <c r="A55" s="94" t="s">
        <v>163</v>
      </c>
      <c r="B55" s="72">
        <f>'2.sz.tábla'!B67</f>
        <v>52480871</v>
      </c>
      <c r="C55" s="72">
        <f>'2.sz.tábla'!C67</f>
        <v>55031074</v>
      </c>
      <c r="D55" s="72">
        <f>'2.sz.tábla'!D67</f>
        <v>2550203</v>
      </c>
      <c r="E55" s="94" t="s">
        <v>214</v>
      </c>
      <c r="F55" s="72">
        <f>F18</f>
        <v>968079</v>
      </c>
      <c r="G55" s="72">
        <f>G18</f>
        <v>1403079</v>
      </c>
      <c r="H55" s="72">
        <f>H18</f>
        <v>435000</v>
      </c>
    </row>
    <row r="56" spans="1:8" ht="31.5" x14ac:dyDescent="0.25">
      <c r="A56" s="94" t="s">
        <v>193</v>
      </c>
      <c r="B56" s="72">
        <f>'2.sz.tábla'!B68</f>
        <v>73519129</v>
      </c>
      <c r="C56" s="72">
        <f>'2.sz.tábla'!C68</f>
        <v>73519129</v>
      </c>
      <c r="D56" s="72">
        <f>'2.sz.tábla'!D68</f>
        <v>0</v>
      </c>
      <c r="E56" s="94" t="s">
        <v>215</v>
      </c>
      <c r="F56" s="72">
        <f>F39</f>
        <v>0</v>
      </c>
      <c r="G56" s="72">
        <f t="shared" ref="G56:H56" si="8">G39</f>
        <v>0</v>
      </c>
      <c r="H56" s="72">
        <f t="shared" si="8"/>
        <v>0</v>
      </c>
    </row>
    <row r="57" spans="1:8" s="70" customFormat="1" ht="31.5" x14ac:dyDescent="0.25">
      <c r="A57" s="96" t="s">
        <v>216</v>
      </c>
      <c r="B57" s="68">
        <f>SUM(B58:B59)</f>
        <v>119237</v>
      </c>
      <c r="C57" s="68">
        <f t="shared" ref="C57:D57" si="9">SUM(C58:C59)</f>
        <v>554237</v>
      </c>
      <c r="D57" s="68">
        <f t="shared" si="9"/>
        <v>435000</v>
      </c>
      <c r="E57" s="96"/>
      <c r="F57" s="96"/>
      <c r="G57" s="96"/>
      <c r="H57" s="96"/>
    </row>
    <row r="58" spans="1:8" ht="31.5" x14ac:dyDescent="0.25">
      <c r="A58" s="94" t="s">
        <v>167</v>
      </c>
      <c r="B58" s="72">
        <f>B20</f>
        <v>119237</v>
      </c>
      <c r="C58" s="72">
        <f t="shared" ref="C58:D58" si="10">C20</f>
        <v>554237</v>
      </c>
      <c r="D58" s="72">
        <f t="shared" si="10"/>
        <v>435000</v>
      </c>
      <c r="E58" s="94"/>
      <c r="F58" s="72"/>
      <c r="G58" s="72"/>
      <c r="H58" s="72"/>
    </row>
    <row r="59" spans="1:8" ht="31.5" x14ac:dyDescent="0.25">
      <c r="A59" s="94" t="s">
        <v>197</v>
      </c>
      <c r="B59" s="72">
        <f>B41</f>
        <v>0</v>
      </c>
      <c r="C59" s="72">
        <f>C41</f>
        <v>0</v>
      </c>
      <c r="D59" s="72">
        <f>D41</f>
        <v>0</v>
      </c>
      <c r="E59" s="96"/>
      <c r="F59" s="68"/>
      <c r="G59" s="68"/>
      <c r="H59" s="68"/>
    </row>
    <row r="60" spans="1:8" s="70" customFormat="1" x14ac:dyDescent="0.25">
      <c r="A60" s="96" t="s">
        <v>66</v>
      </c>
      <c r="B60" s="68">
        <f>B52+B54+B57</f>
        <v>172467579</v>
      </c>
      <c r="C60" s="68">
        <f>C52+C54+C57</f>
        <v>181362693</v>
      </c>
      <c r="D60" s="68">
        <f>D52+D54+D57</f>
        <v>8895114</v>
      </c>
      <c r="E60" s="96" t="s">
        <v>217</v>
      </c>
      <c r="F60" s="68">
        <f>F52+F54</f>
        <v>172467579</v>
      </c>
      <c r="G60" s="68">
        <f>G52+G54</f>
        <v>181362693</v>
      </c>
      <c r="H60" s="68">
        <f>H52+H54</f>
        <v>8895114</v>
      </c>
    </row>
    <row r="61" spans="1:8" x14ac:dyDescent="0.25">
      <c r="A61" s="93" t="s">
        <v>218</v>
      </c>
      <c r="F61" s="92">
        <f>B60-F60</f>
        <v>0</v>
      </c>
      <c r="G61" s="92">
        <f>C60-G60</f>
        <v>0</v>
      </c>
      <c r="H61" s="92">
        <f>D60-H60</f>
        <v>0</v>
      </c>
    </row>
  </sheetData>
  <mergeCells count="4">
    <mergeCell ref="A2:H2"/>
    <mergeCell ref="A3:H3"/>
    <mergeCell ref="A26:H26"/>
    <mergeCell ref="A47:H47"/>
  </mergeCells>
  <pageMargins left="1.0434375" right="0.70866141732283472" top="0.94488188976377963" bottom="0.74803149606299213" header="0.51181102362204722" footer="0.31496062992125984"/>
  <pageSetup paperSize="9" scale="58" orientation="landscape" r:id="rId1"/>
  <headerFooter>
    <oddHeader>&amp;L&amp;"Times New Roman,Normál"&amp;12Vászoly Község Önkormányzata&amp;C&amp;"Times New Roman,Normál"&amp;12 6. melléklet
Az önkormányzat 2019. évi költségvetéséről szóló 5/2019. (VII. 10.) rendelethez</oddHeader>
  </headerFooter>
  <rowBreaks count="2" manualBreakCount="2">
    <brk id="24" max="16383" man="1"/>
    <brk id="45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9"/>
  <sheetViews>
    <sheetView view="pageLayout" zoomScaleNormal="100" workbookViewId="0">
      <selection activeCell="A3" sqref="A3:H3"/>
    </sheetView>
  </sheetViews>
  <sheetFormatPr defaultColWidth="9.140625" defaultRowHeight="15.75" x14ac:dyDescent="0.25"/>
  <cols>
    <col min="1" max="1" width="43.28515625" style="101" customWidth="1"/>
    <col min="2" max="2" width="14.140625" style="102" customWidth="1"/>
    <col min="3" max="3" width="15.5703125" style="102" customWidth="1"/>
    <col min="4" max="4" width="15.42578125" style="102" customWidth="1"/>
    <col min="5" max="5" width="43.5703125" style="102" customWidth="1"/>
    <col min="6" max="6" width="14.28515625" style="102" customWidth="1"/>
    <col min="7" max="7" width="15.42578125" style="102" customWidth="1"/>
    <col min="8" max="8" width="13.7109375" style="102" customWidth="1"/>
    <col min="9" max="16384" width="9.140625" style="102"/>
  </cols>
  <sheetData>
    <row r="2" spans="1:8" x14ac:dyDescent="0.25">
      <c r="E2" s="103"/>
    </row>
    <row r="3" spans="1:8" ht="15.75" customHeight="1" x14ac:dyDescent="0.25">
      <c r="A3" s="219" t="s">
        <v>330</v>
      </c>
      <c r="B3" s="219"/>
      <c r="C3" s="219"/>
      <c r="D3" s="219"/>
      <c r="E3" s="219"/>
      <c r="F3" s="219"/>
      <c r="G3" s="219"/>
      <c r="H3" s="219"/>
    </row>
    <row r="5" spans="1:8" s="101" customFormat="1" ht="47.25" x14ac:dyDescent="0.25">
      <c r="A5" s="105" t="s">
        <v>145</v>
      </c>
      <c r="B5" s="13" t="str">
        <f>'1.sz.tábla '!B4</f>
        <v>2019. évi eredeti előirányzat</v>
      </c>
      <c r="C5" s="13" t="str">
        <f>'1.sz.tábla '!C4</f>
        <v>I. Módosítás</v>
      </c>
      <c r="D5" s="13" t="str">
        <f>'1.sz.tábla '!D4</f>
        <v>Eltérés</v>
      </c>
      <c r="E5" s="105" t="s">
        <v>146</v>
      </c>
      <c r="F5" s="13" t="str">
        <f>B5</f>
        <v>2019. évi eredeti előirányzat</v>
      </c>
      <c r="G5" s="13" t="str">
        <f t="shared" ref="G5:H5" si="0">C5</f>
        <v>I. Módosítás</v>
      </c>
      <c r="H5" s="13" t="str">
        <f t="shared" si="0"/>
        <v>Eltérés</v>
      </c>
    </row>
    <row r="6" spans="1:8" s="101" customFormat="1" x14ac:dyDescent="0.25">
      <c r="A6" s="105" t="s">
        <v>219</v>
      </c>
      <c r="B6" s="110"/>
      <c r="C6" s="110"/>
      <c r="D6" s="110"/>
      <c r="E6" s="105" t="s">
        <v>14</v>
      </c>
      <c r="F6" s="106"/>
      <c r="G6" s="106"/>
      <c r="H6" s="106"/>
    </row>
    <row r="7" spans="1:8" ht="31.5" x14ac:dyDescent="0.25">
      <c r="A7" s="192" t="s">
        <v>220</v>
      </c>
      <c r="B7" s="107">
        <f>'6. sz. tábla'!B6</f>
        <v>30598342</v>
      </c>
      <c r="C7" s="107">
        <f>'6. sz. tábla'!C6</f>
        <v>32920253</v>
      </c>
      <c r="D7" s="107">
        <f>'6. sz. tábla'!D6</f>
        <v>2321911</v>
      </c>
      <c r="E7" s="108" t="s">
        <v>148</v>
      </c>
      <c r="F7" s="107">
        <f>'6. sz. tábla'!F6</f>
        <v>11331764</v>
      </c>
      <c r="G7" s="107">
        <f>'6. sz. tábla'!G6</f>
        <v>12714792</v>
      </c>
      <c r="H7" s="107">
        <f>'6. sz. tábla'!H6</f>
        <v>1383028</v>
      </c>
    </row>
    <row r="8" spans="1:8" ht="17.25" customHeight="1" x14ac:dyDescent="0.25">
      <c r="A8" s="108" t="s">
        <v>149</v>
      </c>
      <c r="B8" s="107">
        <f>'6. sz. tábla'!B7</f>
        <v>10700000</v>
      </c>
      <c r="C8" s="107">
        <f>'6. sz. tábla'!C7</f>
        <v>10700000</v>
      </c>
      <c r="D8" s="107">
        <f>'6. sz. tábla'!D7</f>
        <v>0</v>
      </c>
      <c r="E8" s="108" t="s">
        <v>79</v>
      </c>
      <c r="F8" s="107">
        <f>'6. sz. tábla'!F7</f>
        <v>3271315</v>
      </c>
      <c r="G8" s="107">
        <f>'6. sz. tábla'!G7</f>
        <v>2115461</v>
      </c>
      <c r="H8" s="107">
        <f>'6. sz. tábla'!H7</f>
        <v>-1155854</v>
      </c>
    </row>
    <row r="9" spans="1:8" x14ac:dyDescent="0.25">
      <c r="A9" s="108" t="s">
        <v>150</v>
      </c>
      <c r="B9" s="107">
        <f>'6. sz. tábla'!B8-600000</f>
        <v>450000</v>
      </c>
      <c r="C9" s="107">
        <f>'6. sz. tábla'!C8-600000</f>
        <v>450000</v>
      </c>
      <c r="D9" s="107">
        <f>'6. sz. tábla'!D8</f>
        <v>0</v>
      </c>
      <c r="E9" s="108" t="s">
        <v>80</v>
      </c>
      <c r="F9" s="107">
        <f>'6. sz. tábla'!F8</f>
        <v>44728404</v>
      </c>
      <c r="G9" s="107">
        <f>'6. sz. tábla'!G8</f>
        <v>44878404</v>
      </c>
      <c r="H9" s="107">
        <f>'6. sz. tábla'!H8</f>
        <v>150000</v>
      </c>
    </row>
    <row r="10" spans="1:8" ht="31.5" x14ac:dyDescent="0.25">
      <c r="A10" s="190" t="s">
        <v>152</v>
      </c>
      <c r="B10" s="107">
        <f>'[2]6. sz. tábla '!B9</f>
        <v>0</v>
      </c>
      <c r="C10" s="107">
        <v>0</v>
      </c>
      <c r="D10" s="107">
        <v>0</v>
      </c>
      <c r="E10" s="108" t="s">
        <v>153</v>
      </c>
      <c r="F10" s="107">
        <f>'6. sz. tábla'!F9</f>
        <v>2234000</v>
      </c>
      <c r="G10" s="107">
        <f>'6. sz. tábla'!G9</f>
        <v>2234000</v>
      </c>
      <c r="H10" s="107">
        <f>'6. sz. tábla'!H9</f>
        <v>0</v>
      </c>
    </row>
    <row r="11" spans="1:8" x14ac:dyDescent="0.25">
      <c r="A11" s="108"/>
      <c r="B11" s="107"/>
      <c r="C11" s="107"/>
      <c r="D11" s="107"/>
      <c r="E11" s="108" t="s">
        <v>81</v>
      </c>
      <c r="F11" s="107">
        <f>'6. sz. tábla'!F10</f>
        <v>10175801</v>
      </c>
      <c r="G11" s="107">
        <f>'6. sz. tábla'!G10+G12</f>
        <v>10552226</v>
      </c>
      <c r="H11" s="107">
        <f>'6. sz. tábla'!H10</f>
        <v>376425</v>
      </c>
    </row>
    <row r="12" spans="1:8" x14ac:dyDescent="0.25">
      <c r="A12" s="108"/>
      <c r="B12" s="107"/>
      <c r="C12" s="107"/>
      <c r="D12" s="107"/>
      <c r="E12" s="94" t="s">
        <v>154</v>
      </c>
      <c r="F12" s="107">
        <f>'6. sz. tábla'!F11</f>
        <v>0</v>
      </c>
      <c r="G12" s="107">
        <f>'6. sz. tábla'!G11</f>
        <v>0</v>
      </c>
      <c r="H12" s="107">
        <f>'6. sz. tábla'!H11</f>
        <v>0</v>
      </c>
    </row>
    <row r="13" spans="1:8" ht="31.5" x14ac:dyDescent="0.25">
      <c r="A13" s="108"/>
      <c r="B13" s="107"/>
      <c r="C13" s="107"/>
      <c r="D13" s="107"/>
      <c r="E13" s="94" t="s">
        <v>155</v>
      </c>
      <c r="F13" s="107">
        <f>'6. sz. tábla'!F12</f>
        <v>10075801</v>
      </c>
      <c r="G13" s="107">
        <f>'6. sz. tábla'!G12</f>
        <v>10452226</v>
      </c>
      <c r="H13" s="107">
        <f>'6. sz. tábla'!H12</f>
        <v>376425</v>
      </c>
    </row>
    <row r="14" spans="1:8" ht="31.5" x14ac:dyDescent="0.25">
      <c r="A14" s="192"/>
      <c r="B14" s="107"/>
      <c r="C14" s="109"/>
      <c r="D14" s="107"/>
      <c r="E14" s="94" t="s">
        <v>156</v>
      </c>
      <c r="F14" s="107">
        <f>'6. sz. tábla'!F13</f>
        <v>100000</v>
      </c>
      <c r="G14" s="107">
        <f>'6. sz. tábla'!G13</f>
        <v>100000</v>
      </c>
      <c r="H14" s="107">
        <f>'6. sz. tábla'!H13</f>
        <v>0</v>
      </c>
    </row>
    <row r="15" spans="1:8" ht="30.75" customHeight="1" x14ac:dyDescent="0.25">
      <c r="A15" s="190"/>
      <c r="B15" s="107"/>
      <c r="C15" s="107"/>
      <c r="D15" s="107"/>
      <c r="E15" s="94" t="s">
        <v>157</v>
      </c>
      <c r="F15" s="107">
        <f>'6. sz. tábla'!F14</f>
        <v>0</v>
      </c>
      <c r="G15" s="107">
        <f>'6. sz. tábla'!G14</f>
        <v>0</v>
      </c>
      <c r="H15" s="107">
        <f>'6. sz. tábla'!H14</f>
        <v>0</v>
      </c>
    </row>
    <row r="16" spans="1:8" x14ac:dyDescent="0.25">
      <c r="A16" s="108"/>
      <c r="B16" s="107"/>
      <c r="C16" s="107"/>
      <c r="D16" s="107"/>
      <c r="E16" s="94" t="s">
        <v>158</v>
      </c>
      <c r="F16" s="107">
        <f>'6. sz. tábla'!F15</f>
        <v>3238265</v>
      </c>
      <c r="G16" s="107">
        <f>'6. sz. tábla'!G15</f>
        <v>4031874</v>
      </c>
      <c r="H16" s="107">
        <f>'6. sz. tábla'!H15</f>
        <v>793609</v>
      </c>
    </row>
    <row r="17" spans="1:8" s="111" customFormat="1" ht="31.5" x14ac:dyDescent="0.25">
      <c r="A17" s="105" t="s">
        <v>221</v>
      </c>
      <c r="B17" s="110">
        <f>SUM(B7:B16)</f>
        <v>41748342</v>
      </c>
      <c r="C17" s="110">
        <f>SUM(C7:C16)</f>
        <v>44070253</v>
      </c>
      <c r="D17" s="110">
        <f>SUM(D7:D16)</f>
        <v>2321911</v>
      </c>
      <c r="E17" s="105" t="s">
        <v>222</v>
      </c>
      <c r="F17" s="110">
        <f>F7+F8+F9+F10+F11+F16</f>
        <v>74979549</v>
      </c>
      <c r="G17" s="110">
        <f>G7+G8+G9+G10+G11+G16</f>
        <v>76526757</v>
      </c>
      <c r="H17" s="110">
        <f>H7+H8+H9+H10+H11+H12+H16</f>
        <v>1547208</v>
      </c>
    </row>
    <row r="18" spans="1:8" x14ac:dyDescent="0.25">
      <c r="A18" s="106" t="s">
        <v>223</v>
      </c>
      <c r="B18" s="107">
        <f>'6. sz. tábla'!B19</f>
        <v>126000000</v>
      </c>
      <c r="C18" s="107">
        <f>'6. sz. tábla'!C19</f>
        <v>128550203</v>
      </c>
      <c r="D18" s="107">
        <f>'6. sz. tábla'!D19</f>
        <v>2550203</v>
      </c>
      <c r="E18" s="106" t="s">
        <v>224</v>
      </c>
      <c r="F18" s="107">
        <f>'5. sz. tábla'!B33</f>
        <v>968079</v>
      </c>
      <c r="G18" s="107">
        <f>'5. sz. tábla'!C33</f>
        <v>1403079</v>
      </c>
      <c r="H18" s="107">
        <f>'5. sz. tábla'!D33</f>
        <v>435000</v>
      </c>
    </row>
    <row r="19" spans="1:8" ht="47.25" x14ac:dyDescent="0.25">
      <c r="A19" s="105" t="s">
        <v>225</v>
      </c>
      <c r="B19" s="110">
        <f>B17+B18</f>
        <v>167748342</v>
      </c>
      <c r="C19" s="110">
        <f t="shared" ref="C19" si="1">C17+C18</f>
        <v>172620456</v>
      </c>
      <c r="D19" s="110">
        <f>D17+D18</f>
        <v>4872114</v>
      </c>
      <c r="E19" s="105" t="s">
        <v>226</v>
      </c>
      <c r="F19" s="110">
        <f>F17+F18</f>
        <v>75947628</v>
      </c>
      <c r="G19" s="110">
        <f t="shared" ref="G19:H19" si="2">G17+G18</f>
        <v>77929836</v>
      </c>
      <c r="H19" s="110">
        <f t="shared" si="2"/>
        <v>1982208</v>
      </c>
    </row>
    <row r="20" spans="1:8" x14ac:dyDescent="0.25">
      <c r="A20" s="105" t="s">
        <v>227</v>
      </c>
      <c r="B20" s="110"/>
      <c r="C20" s="110"/>
      <c r="D20" s="107"/>
      <c r="E20" s="110" t="s">
        <v>15</v>
      </c>
      <c r="F20" s="107"/>
      <c r="G20" s="107"/>
      <c r="H20" s="107"/>
    </row>
    <row r="21" spans="1:8" ht="31.5" x14ac:dyDescent="0.25">
      <c r="A21" s="190" t="s">
        <v>178</v>
      </c>
      <c r="B21" s="107">
        <f>'6. sz. tábla'!B29</f>
        <v>4000000</v>
      </c>
      <c r="C21" s="107">
        <f>'6. sz. tábla'!C29</f>
        <v>4000000</v>
      </c>
      <c r="D21" s="107">
        <f>'6. sz. tábla'!D29</f>
        <v>0</v>
      </c>
      <c r="E21" s="108" t="s">
        <v>179</v>
      </c>
      <c r="F21" s="107">
        <f>'6. sz. tábla'!F29</f>
        <v>8532598</v>
      </c>
      <c r="G21" s="107">
        <f>'6. sz. tábla'!G29</f>
        <v>16780611</v>
      </c>
      <c r="H21" s="107">
        <f>'6. sz. tábla'!H29</f>
        <v>8248013</v>
      </c>
    </row>
    <row r="22" spans="1:8" x14ac:dyDescent="0.25">
      <c r="A22" s="94" t="s">
        <v>228</v>
      </c>
      <c r="B22" s="107">
        <f>'6. sz. tábla'!B30</f>
        <v>0</v>
      </c>
      <c r="C22" s="107">
        <f>'6. sz. tábla'!C30</f>
        <v>3588000</v>
      </c>
      <c r="D22" s="107">
        <f>'6. sz. tábla'!D30</f>
        <v>3588000</v>
      </c>
      <c r="E22" s="108" t="s">
        <v>181</v>
      </c>
      <c r="F22" s="107"/>
      <c r="G22" s="107"/>
      <c r="H22" s="107"/>
    </row>
    <row r="23" spans="1:8" ht="31.5" x14ac:dyDescent="0.25">
      <c r="A23" s="94" t="s">
        <v>229</v>
      </c>
      <c r="B23" s="107">
        <f>'6. sz. tábla'!B31</f>
        <v>0</v>
      </c>
      <c r="C23" s="107">
        <f>'6. sz. tábla'!C31</f>
        <v>0</v>
      </c>
      <c r="D23" s="107">
        <f>'6. sz. tábla'!D31</f>
        <v>0</v>
      </c>
      <c r="E23" s="108" t="s">
        <v>183</v>
      </c>
      <c r="F23" s="107">
        <f>'6. sz. tábla'!F31</f>
        <v>87960563</v>
      </c>
      <c r="G23" s="107">
        <f>'6. sz. tábla'!G31</f>
        <v>85644858</v>
      </c>
      <c r="H23" s="107">
        <f>'6. sz. tábla'!H31</f>
        <v>-2315705</v>
      </c>
    </row>
    <row r="24" spans="1:8" x14ac:dyDescent="0.25">
      <c r="A24" s="108"/>
      <c r="B24" s="107"/>
      <c r="C24" s="107"/>
      <c r="D24" s="107"/>
      <c r="E24" s="108" t="s">
        <v>230</v>
      </c>
      <c r="F24" s="107"/>
      <c r="G24" s="107"/>
      <c r="H24" s="107"/>
    </row>
    <row r="25" spans="1:8" ht="31.5" x14ac:dyDescent="0.25">
      <c r="A25" s="108"/>
      <c r="B25" s="107"/>
      <c r="C25" s="107"/>
      <c r="D25" s="107"/>
      <c r="E25" s="108" t="s">
        <v>231</v>
      </c>
      <c r="F25" s="107"/>
      <c r="G25" s="107"/>
      <c r="H25" s="107"/>
    </row>
    <row r="26" spans="1:8" ht="31.5" x14ac:dyDescent="0.25">
      <c r="A26" s="108"/>
      <c r="B26" s="107"/>
      <c r="C26" s="107"/>
      <c r="D26" s="107"/>
      <c r="E26" s="112" t="s">
        <v>232</v>
      </c>
      <c r="F26" s="107"/>
      <c r="G26" s="107"/>
      <c r="H26" s="107"/>
    </row>
    <row r="27" spans="1:8" ht="30.75" customHeight="1" x14ac:dyDescent="0.25">
      <c r="A27" s="106"/>
      <c r="B27" s="107"/>
      <c r="C27" s="107"/>
      <c r="D27" s="107"/>
      <c r="E27" s="108" t="s">
        <v>233</v>
      </c>
      <c r="F27" s="107"/>
      <c r="G27" s="107"/>
      <c r="H27" s="107"/>
    </row>
    <row r="28" spans="1:8" s="111" customFormat="1" ht="31.5" x14ac:dyDescent="0.25">
      <c r="A28" s="105" t="s">
        <v>234</v>
      </c>
      <c r="B28" s="110">
        <f>SUM(B21:B27)</f>
        <v>4000000</v>
      </c>
      <c r="C28" s="110">
        <f t="shared" ref="C28:D28" si="3">SUM(C21:C27)</f>
        <v>7588000</v>
      </c>
      <c r="D28" s="110">
        <f t="shared" si="3"/>
        <v>3588000</v>
      </c>
      <c r="E28" s="105" t="s">
        <v>222</v>
      </c>
      <c r="F28" s="110">
        <f>SUM(F21:F27)</f>
        <v>96493161</v>
      </c>
      <c r="G28" s="110">
        <f t="shared" ref="G28:H28" si="4">SUM(G21:G27)</f>
        <v>102425469</v>
      </c>
      <c r="H28" s="110">
        <f t="shared" si="4"/>
        <v>5932308</v>
      </c>
    </row>
    <row r="29" spans="1:8" ht="15" customHeight="1" x14ac:dyDescent="0.25">
      <c r="A29" s="106" t="s">
        <v>223</v>
      </c>
      <c r="B29" s="107">
        <f>'2.sz.tábla'!B69</f>
        <v>119237</v>
      </c>
      <c r="C29" s="107">
        <f>'2.sz.tábla'!C69</f>
        <v>554237</v>
      </c>
      <c r="D29" s="107">
        <f>'2.sz.tábla'!D69</f>
        <v>435000</v>
      </c>
      <c r="E29" s="106" t="s">
        <v>224</v>
      </c>
      <c r="F29" s="107"/>
      <c r="G29" s="107"/>
      <c r="H29" s="107"/>
    </row>
    <row r="30" spans="1:8" ht="47.25" x14ac:dyDescent="0.25">
      <c r="A30" s="105" t="s">
        <v>235</v>
      </c>
      <c r="B30" s="110">
        <f>B28+B29</f>
        <v>4119237</v>
      </c>
      <c r="C30" s="110">
        <f t="shared" ref="C30:D30" si="5">C28+C29</f>
        <v>8142237</v>
      </c>
      <c r="D30" s="110">
        <f t="shared" si="5"/>
        <v>4023000</v>
      </c>
      <c r="E30" s="105" t="s">
        <v>236</v>
      </c>
      <c r="F30" s="110">
        <f>F28+F29</f>
        <v>96493161</v>
      </c>
      <c r="G30" s="110">
        <f>G28+G29</f>
        <v>102425469</v>
      </c>
      <c r="H30" s="110">
        <f>H28+H29</f>
        <v>5932308</v>
      </c>
    </row>
    <row r="31" spans="1:8" x14ac:dyDescent="0.25">
      <c r="B31" s="102">
        <f>B30+B19</f>
        <v>171867579</v>
      </c>
      <c r="C31" s="102">
        <f>C30+C19</f>
        <v>180762693</v>
      </c>
      <c r="D31" s="102">
        <f>D30+D19</f>
        <v>8895114</v>
      </c>
      <c r="F31" s="102">
        <f>F30+F19</f>
        <v>172440789</v>
      </c>
      <c r="G31" s="102">
        <f>G30+G19</f>
        <v>180355305</v>
      </c>
      <c r="H31" s="102">
        <f>H30+H19</f>
        <v>7914516</v>
      </c>
    </row>
    <row r="32" spans="1:8" ht="15.75" customHeight="1" x14ac:dyDescent="0.25">
      <c r="A32" s="219" t="s">
        <v>332</v>
      </c>
      <c r="B32" s="219"/>
      <c r="C32" s="219"/>
      <c r="D32" s="219"/>
      <c r="E32" s="219"/>
      <c r="F32" s="219"/>
      <c r="G32" s="219"/>
      <c r="H32" s="219"/>
    </row>
    <row r="34" spans="1:8" s="101" customFormat="1" ht="47.25" x14ac:dyDescent="0.25">
      <c r="A34" s="105" t="s">
        <v>145</v>
      </c>
      <c r="B34" s="13" t="str">
        <f>B5</f>
        <v>2019. évi eredeti előirányzat</v>
      </c>
      <c r="C34" s="13" t="str">
        <f t="shared" ref="C34:D34" si="6">C5</f>
        <v>I. Módosítás</v>
      </c>
      <c r="D34" s="13" t="str">
        <f t="shared" si="6"/>
        <v>Eltérés</v>
      </c>
      <c r="E34" s="105" t="s">
        <v>146</v>
      </c>
      <c r="F34" s="13" t="str">
        <f>B34</f>
        <v>2019. évi eredeti előirányzat</v>
      </c>
      <c r="G34" s="13" t="str">
        <f>C34</f>
        <v>I. Módosítás</v>
      </c>
      <c r="H34" s="13" t="str">
        <f>D34</f>
        <v>Eltérés</v>
      </c>
    </row>
    <row r="35" spans="1:8" x14ac:dyDescent="0.25">
      <c r="A35" s="105" t="s">
        <v>219</v>
      </c>
      <c r="B35" s="104"/>
      <c r="C35" s="104"/>
      <c r="D35" s="104"/>
      <c r="E35" s="105" t="s">
        <v>14</v>
      </c>
      <c r="F35" s="107"/>
      <c r="G35" s="107"/>
      <c r="H35" s="107"/>
    </row>
    <row r="36" spans="1:8" ht="31.5" x14ac:dyDescent="0.25">
      <c r="A36" s="192" t="s">
        <v>220</v>
      </c>
      <c r="B36" s="107"/>
      <c r="C36" s="107"/>
      <c r="D36" s="107"/>
      <c r="E36" s="108" t="s">
        <v>148</v>
      </c>
      <c r="F36" s="107"/>
      <c r="G36" s="107"/>
      <c r="H36" s="107"/>
    </row>
    <row r="37" spans="1:8" x14ac:dyDescent="0.25">
      <c r="A37" s="108" t="s">
        <v>149</v>
      </c>
      <c r="B37" s="107"/>
      <c r="C37" s="107"/>
      <c r="D37" s="107"/>
      <c r="E37" s="108" t="s">
        <v>79</v>
      </c>
      <c r="F37" s="107"/>
      <c r="G37" s="107"/>
      <c r="H37" s="107"/>
    </row>
    <row r="38" spans="1:8" x14ac:dyDescent="0.25">
      <c r="A38" s="108" t="s">
        <v>150</v>
      </c>
      <c r="B38" s="107">
        <f>'2.sz.tábla'!B42</f>
        <v>600000</v>
      </c>
      <c r="C38" s="107">
        <f>'2.sz.tábla'!C42</f>
        <v>600000</v>
      </c>
      <c r="D38" s="107">
        <f>'2.sz.tábla'!D42</f>
        <v>0</v>
      </c>
      <c r="E38" s="108" t="s">
        <v>80</v>
      </c>
      <c r="F38" s="107"/>
      <c r="G38" s="107"/>
      <c r="H38" s="107"/>
    </row>
    <row r="39" spans="1:8" ht="31.5" x14ac:dyDescent="0.25">
      <c r="A39" s="190" t="s">
        <v>152</v>
      </c>
      <c r="B39" s="107"/>
      <c r="C39" s="107"/>
      <c r="D39" s="107"/>
      <c r="E39" s="108" t="s">
        <v>153</v>
      </c>
      <c r="F39" s="107"/>
      <c r="G39" s="107"/>
      <c r="H39" s="107"/>
    </row>
    <row r="40" spans="1:8" x14ac:dyDescent="0.25">
      <c r="A40" s="108"/>
      <c r="B40" s="107"/>
      <c r="C40" s="107"/>
      <c r="D40" s="107"/>
      <c r="E40" s="108" t="s">
        <v>81</v>
      </c>
      <c r="F40" s="107"/>
      <c r="G40" s="107"/>
      <c r="H40" s="107"/>
    </row>
    <row r="41" spans="1:8" x14ac:dyDescent="0.25">
      <c r="A41" s="108"/>
      <c r="B41" s="107"/>
      <c r="C41" s="107"/>
      <c r="D41" s="107"/>
      <c r="E41" s="94" t="s">
        <v>154</v>
      </c>
      <c r="F41" s="107"/>
      <c r="G41" s="107"/>
      <c r="H41" s="107"/>
    </row>
    <row r="42" spans="1:8" ht="31.5" x14ac:dyDescent="0.25">
      <c r="A42" s="108"/>
      <c r="B42" s="107"/>
      <c r="C42" s="107"/>
      <c r="D42" s="107"/>
      <c r="E42" s="94" t="s">
        <v>155</v>
      </c>
      <c r="F42" s="107"/>
      <c r="G42" s="107"/>
      <c r="H42" s="107"/>
    </row>
    <row r="43" spans="1:8" ht="31.5" x14ac:dyDescent="0.25">
      <c r="A43" s="192"/>
      <c r="B43" s="107"/>
      <c r="C43" s="109"/>
      <c r="D43" s="107"/>
      <c r="E43" s="94" t="s">
        <v>156</v>
      </c>
      <c r="F43" s="107"/>
      <c r="G43" s="107"/>
      <c r="H43" s="107"/>
    </row>
    <row r="44" spans="1:8" ht="30" customHeight="1" x14ac:dyDescent="0.25">
      <c r="A44" s="190"/>
      <c r="B44" s="107"/>
      <c r="C44" s="107"/>
      <c r="D44" s="107"/>
      <c r="E44" s="94" t="s">
        <v>157</v>
      </c>
      <c r="F44" s="107"/>
      <c r="G44" s="107"/>
      <c r="H44" s="107"/>
    </row>
    <row r="45" spans="1:8" x14ac:dyDescent="0.25">
      <c r="A45" s="108"/>
      <c r="B45" s="107"/>
      <c r="C45" s="107"/>
      <c r="D45" s="107"/>
      <c r="E45" s="94" t="s">
        <v>158</v>
      </c>
      <c r="F45" s="107"/>
      <c r="G45" s="107"/>
      <c r="H45" s="107"/>
    </row>
    <row r="46" spans="1:8" ht="31.5" x14ac:dyDescent="0.25">
      <c r="A46" s="105" t="s">
        <v>237</v>
      </c>
      <c r="B46" s="110"/>
      <c r="C46" s="110"/>
      <c r="D46" s="107"/>
      <c r="E46" s="105" t="s">
        <v>238</v>
      </c>
      <c r="F46" s="110">
        <f>SUM(F36:F45)</f>
        <v>0</v>
      </c>
      <c r="G46" s="110">
        <f>SUM(G36:G45)</f>
        <v>0</v>
      </c>
      <c r="H46" s="110">
        <f>SUM(H36:H45)</f>
        <v>0</v>
      </c>
    </row>
    <row r="47" spans="1:8" x14ac:dyDescent="0.25">
      <c r="A47" s="106" t="s">
        <v>223</v>
      </c>
      <c r="B47" s="107"/>
      <c r="C47" s="107"/>
      <c r="D47" s="107"/>
      <c r="E47" s="106" t="s">
        <v>224</v>
      </c>
      <c r="F47" s="107"/>
      <c r="G47" s="107"/>
      <c r="H47" s="107"/>
    </row>
    <row r="48" spans="1:8" ht="47.25" x14ac:dyDescent="0.25">
      <c r="A48" s="105" t="s">
        <v>239</v>
      </c>
      <c r="B48" s="110">
        <f>B38</f>
        <v>600000</v>
      </c>
      <c r="C48" s="110">
        <f t="shared" ref="C48:D48" si="7">C38</f>
        <v>600000</v>
      </c>
      <c r="D48" s="110">
        <f t="shared" si="7"/>
        <v>0</v>
      </c>
      <c r="E48" s="105" t="s">
        <v>240</v>
      </c>
      <c r="F48" s="110">
        <f>F46+F47</f>
        <v>0</v>
      </c>
      <c r="G48" s="110">
        <f>G46+G47</f>
        <v>0</v>
      </c>
      <c r="H48" s="110">
        <f>H46+H47</f>
        <v>0</v>
      </c>
    </row>
    <row r="49" spans="1:8" x14ac:dyDescent="0.25">
      <c r="A49" s="105" t="s">
        <v>227</v>
      </c>
      <c r="B49" s="110"/>
      <c r="C49" s="110"/>
      <c r="D49" s="107"/>
      <c r="E49" s="110" t="s">
        <v>15</v>
      </c>
      <c r="F49" s="107"/>
      <c r="G49" s="107"/>
      <c r="H49" s="107"/>
    </row>
    <row r="50" spans="1:8" ht="31.5" x14ac:dyDescent="0.25">
      <c r="A50" s="190" t="s">
        <v>178</v>
      </c>
      <c r="B50" s="107"/>
      <c r="C50" s="107"/>
      <c r="D50" s="107">
        <v>0</v>
      </c>
      <c r="E50" s="108" t="s">
        <v>179</v>
      </c>
      <c r="F50" s="107"/>
      <c r="G50" s="107"/>
      <c r="H50" s="107"/>
    </row>
    <row r="51" spans="1:8" x14ac:dyDescent="0.25">
      <c r="A51" s="94" t="s">
        <v>228</v>
      </c>
      <c r="B51" s="107">
        <f>B22</f>
        <v>0</v>
      </c>
      <c r="C51" s="107">
        <v>0</v>
      </c>
      <c r="D51" s="107">
        <v>0</v>
      </c>
      <c r="E51" s="108" t="s">
        <v>181</v>
      </c>
      <c r="F51" s="107"/>
      <c r="G51" s="107"/>
      <c r="H51" s="107"/>
    </row>
    <row r="52" spans="1:8" ht="31.5" x14ac:dyDescent="0.25">
      <c r="A52" s="94" t="s">
        <v>229</v>
      </c>
      <c r="B52" s="107">
        <f>B23</f>
        <v>0</v>
      </c>
      <c r="C52" s="107">
        <f t="shared" ref="C52:D52" si="8">C23</f>
        <v>0</v>
      </c>
      <c r="D52" s="107">
        <f t="shared" si="8"/>
        <v>0</v>
      </c>
      <c r="E52" s="108" t="s">
        <v>183</v>
      </c>
      <c r="F52" s="107"/>
      <c r="G52" s="107"/>
      <c r="H52" s="107"/>
    </row>
    <row r="53" spans="1:8" x14ac:dyDescent="0.25">
      <c r="A53" s="108"/>
      <c r="B53" s="107"/>
      <c r="C53" s="107"/>
      <c r="D53" s="107"/>
      <c r="E53" s="108" t="s">
        <v>230</v>
      </c>
      <c r="F53" s="107"/>
      <c r="G53" s="107"/>
      <c r="H53" s="107"/>
    </row>
    <row r="54" spans="1:8" ht="31.5" x14ac:dyDescent="0.25">
      <c r="A54" s="108"/>
      <c r="B54" s="107"/>
      <c r="C54" s="107"/>
      <c r="D54" s="107"/>
      <c r="E54" s="108" t="s">
        <v>231</v>
      </c>
      <c r="F54" s="107">
        <f>'5. sz. tábla'!B28</f>
        <v>26790</v>
      </c>
      <c r="G54" s="107">
        <f>'5. sz. tábla'!C28</f>
        <v>26790</v>
      </c>
      <c r="H54" s="107">
        <f>'5. sz. tábla'!D28</f>
        <v>0</v>
      </c>
    </row>
    <row r="55" spans="1:8" ht="31.5" x14ac:dyDescent="0.25">
      <c r="A55" s="108"/>
      <c r="B55" s="107"/>
      <c r="C55" s="107"/>
      <c r="D55" s="107"/>
      <c r="E55" s="112" t="s">
        <v>232</v>
      </c>
      <c r="F55" s="107">
        <f>'5. sz. tábla'!B29</f>
        <v>0</v>
      </c>
      <c r="G55" s="107">
        <f>'5. sz. tábla'!C29</f>
        <v>980598</v>
      </c>
      <c r="H55" s="107">
        <f>'5. sz. tábla'!D29</f>
        <v>980598</v>
      </c>
    </row>
    <row r="56" spans="1:8" ht="31.5" x14ac:dyDescent="0.25">
      <c r="A56" s="106"/>
      <c r="B56" s="107"/>
      <c r="C56" s="107"/>
      <c r="D56" s="107"/>
      <c r="E56" s="94" t="s">
        <v>187</v>
      </c>
      <c r="F56" s="107"/>
      <c r="G56" s="107"/>
      <c r="H56" s="107"/>
    </row>
    <row r="57" spans="1:8" ht="31.5" x14ac:dyDescent="0.25">
      <c r="A57" s="106"/>
      <c r="B57" s="107"/>
      <c r="C57" s="107"/>
      <c r="D57" s="107"/>
      <c r="E57" s="94" t="s">
        <v>233</v>
      </c>
      <c r="F57" s="107"/>
      <c r="G57" s="107"/>
      <c r="H57" s="107"/>
    </row>
    <row r="58" spans="1:8" ht="31.5" x14ac:dyDescent="0.25">
      <c r="A58" s="105" t="s">
        <v>241</v>
      </c>
      <c r="B58" s="110">
        <f>SUM(B50:B56)</f>
        <v>0</v>
      </c>
      <c r="C58" s="110">
        <f t="shared" ref="C58:D58" si="9">SUM(C50:C56)</f>
        <v>0</v>
      </c>
      <c r="D58" s="110">
        <f t="shared" si="9"/>
        <v>0</v>
      </c>
      <c r="E58" s="105" t="s">
        <v>242</v>
      </c>
      <c r="F58" s="110">
        <f t="shared" ref="F58:H58" si="10">SUM(F50:F56)</f>
        <v>26790</v>
      </c>
      <c r="G58" s="110">
        <f t="shared" si="10"/>
        <v>1007388</v>
      </c>
      <c r="H58" s="110">
        <f t="shared" si="10"/>
        <v>980598</v>
      </c>
    </row>
    <row r="59" spans="1:8" x14ac:dyDescent="0.25">
      <c r="A59" s="106" t="s">
        <v>223</v>
      </c>
      <c r="B59" s="107">
        <f>'[2]2.sz.tábla'!B70</f>
        <v>0</v>
      </c>
      <c r="C59" s="107">
        <v>0</v>
      </c>
      <c r="D59" s="107">
        <v>0</v>
      </c>
      <c r="E59" s="106" t="s">
        <v>224</v>
      </c>
      <c r="F59" s="107">
        <f>'[2]5. sz. tábla'!B27</f>
        <v>0</v>
      </c>
      <c r="G59" s="107">
        <v>0</v>
      </c>
      <c r="H59" s="107">
        <v>0</v>
      </c>
    </row>
    <row r="60" spans="1:8" x14ac:dyDescent="0.25">
      <c r="A60" s="106"/>
      <c r="B60" s="107"/>
      <c r="C60" s="107"/>
      <c r="D60" s="107"/>
      <c r="E60" s="108"/>
      <c r="F60" s="107"/>
      <c r="G60" s="107"/>
      <c r="H60" s="107"/>
    </row>
    <row r="61" spans="1:8" ht="47.25" x14ac:dyDescent="0.25">
      <c r="A61" s="105" t="s">
        <v>243</v>
      </c>
      <c r="B61" s="110">
        <f>B58+B59</f>
        <v>0</v>
      </c>
      <c r="C61" s="110">
        <f t="shared" ref="C61:D61" si="11">C58+C59</f>
        <v>0</v>
      </c>
      <c r="D61" s="110">
        <f t="shared" si="11"/>
        <v>0</v>
      </c>
      <c r="E61" s="105" t="s">
        <v>244</v>
      </c>
      <c r="F61" s="110">
        <f t="shared" ref="F61:H61" si="12">F58+F59</f>
        <v>26790</v>
      </c>
      <c r="G61" s="110">
        <f t="shared" si="12"/>
        <v>1007388</v>
      </c>
      <c r="H61" s="110">
        <f t="shared" si="12"/>
        <v>980598</v>
      </c>
    </row>
    <row r="62" spans="1:8" ht="15.75" customHeight="1" x14ac:dyDescent="0.25">
      <c r="A62" s="219" t="s">
        <v>333</v>
      </c>
      <c r="B62" s="219"/>
      <c r="C62" s="219"/>
      <c r="D62" s="219"/>
      <c r="E62" s="219"/>
      <c r="F62" s="219"/>
      <c r="G62" s="219"/>
      <c r="H62" s="219"/>
    </row>
    <row r="64" spans="1:8" s="101" customFormat="1" ht="47.25" x14ac:dyDescent="0.25">
      <c r="A64" s="105" t="s">
        <v>145</v>
      </c>
      <c r="B64" s="13" t="str">
        <f>B5</f>
        <v>2019. évi eredeti előirányzat</v>
      </c>
      <c r="C64" s="13" t="str">
        <f t="shared" ref="C64:D64" si="13">C5</f>
        <v>I. Módosítás</v>
      </c>
      <c r="D64" s="13" t="str">
        <f t="shared" si="13"/>
        <v>Eltérés</v>
      </c>
      <c r="E64" s="105" t="s">
        <v>146</v>
      </c>
      <c r="F64" s="13" t="str">
        <f>B64</f>
        <v>2019. évi eredeti előirányzat</v>
      </c>
      <c r="G64" s="13" t="str">
        <f t="shared" ref="G64:H64" si="14">C64</f>
        <v>I. Módosítás</v>
      </c>
      <c r="H64" s="13" t="str">
        <f t="shared" si="14"/>
        <v>Eltérés</v>
      </c>
    </row>
    <row r="65" spans="1:8" x14ac:dyDescent="0.25">
      <c r="A65" s="105" t="s">
        <v>219</v>
      </c>
      <c r="B65" s="104"/>
      <c r="C65" s="104"/>
      <c r="D65" s="104"/>
      <c r="E65" s="105" t="s">
        <v>14</v>
      </c>
      <c r="F65" s="107"/>
      <c r="G65" s="107"/>
      <c r="H65" s="107"/>
    </row>
    <row r="66" spans="1:8" ht="31.5" x14ac:dyDescent="0.25">
      <c r="A66" s="192" t="s">
        <v>220</v>
      </c>
      <c r="B66" s="107">
        <v>0</v>
      </c>
      <c r="C66" s="107">
        <v>0</v>
      </c>
      <c r="D66" s="107">
        <v>0</v>
      </c>
      <c r="E66" s="108" t="s">
        <v>148</v>
      </c>
      <c r="F66" s="107">
        <v>0</v>
      </c>
      <c r="G66" s="107">
        <v>0</v>
      </c>
      <c r="H66" s="107">
        <v>0</v>
      </c>
    </row>
    <row r="67" spans="1:8" x14ac:dyDescent="0.25">
      <c r="A67" s="108" t="s">
        <v>149</v>
      </c>
      <c r="B67" s="107">
        <v>0</v>
      </c>
      <c r="C67" s="107">
        <v>0</v>
      </c>
      <c r="D67" s="107">
        <f t="shared" ref="D67" si="15">D8</f>
        <v>0</v>
      </c>
      <c r="E67" s="108" t="s">
        <v>79</v>
      </c>
      <c r="F67" s="107">
        <v>0</v>
      </c>
      <c r="G67" s="107">
        <v>0</v>
      </c>
      <c r="H67" s="107">
        <v>0</v>
      </c>
    </row>
    <row r="68" spans="1:8" x14ac:dyDescent="0.25">
      <c r="A68" s="108" t="s">
        <v>150</v>
      </c>
      <c r="B68" s="107">
        <v>0</v>
      </c>
      <c r="C68" s="107">
        <v>0</v>
      </c>
      <c r="D68" s="107">
        <f>D9+D38</f>
        <v>0</v>
      </c>
      <c r="E68" s="108" t="s">
        <v>151</v>
      </c>
      <c r="F68" s="107">
        <v>0</v>
      </c>
      <c r="G68" s="107">
        <v>0</v>
      </c>
      <c r="H68" s="107">
        <v>0</v>
      </c>
    </row>
    <row r="69" spans="1:8" ht="31.5" x14ac:dyDescent="0.25">
      <c r="A69" s="190" t="s">
        <v>152</v>
      </c>
      <c r="B69" s="107">
        <f>B10</f>
        <v>0</v>
      </c>
      <c r="C69" s="107">
        <f t="shared" ref="C69:D69" si="16">C10</f>
        <v>0</v>
      </c>
      <c r="D69" s="107">
        <f t="shared" si="16"/>
        <v>0</v>
      </c>
      <c r="E69" s="108" t="s">
        <v>153</v>
      </c>
      <c r="F69" s="107">
        <v>0</v>
      </c>
      <c r="G69" s="107">
        <v>0</v>
      </c>
      <c r="H69" s="107">
        <f t="shared" ref="H69" si="17">H10</f>
        <v>0</v>
      </c>
    </row>
    <row r="70" spans="1:8" x14ac:dyDescent="0.25">
      <c r="A70" s="108"/>
      <c r="B70" s="107"/>
      <c r="C70" s="107"/>
      <c r="D70" s="107"/>
      <c r="E70" s="108" t="s">
        <v>81</v>
      </c>
      <c r="F70" s="107">
        <v>0</v>
      </c>
      <c r="G70" s="107">
        <v>0</v>
      </c>
      <c r="H70" s="107">
        <v>0</v>
      </c>
    </row>
    <row r="71" spans="1:8" x14ac:dyDescent="0.25">
      <c r="A71" s="108"/>
      <c r="B71" s="107"/>
      <c r="C71" s="107"/>
      <c r="D71" s="107"/>
      <c r="E71" s="94" t="s">
        <v>154</v>
      </c>
      <c r="F71" s="107">
        <f t="shared" ref="F71:H71" si="18">F12</f>
        <v>0</v>
      </c>
      <c r="G71" s="107">
        <f t="shared" si="18"/>
        <v>0</v>
      </c>
      <c r="H71" s="107">
        <f t="shared" si="18"/>
        <v>0</v>
      </c>
    </row>
    <row r="72" spans="1:8" ht="31.5" x14ac:dyDescent="0.25">
      <c r="A72" s="108"/>
      <c r="B72" s="107"/>
      <c r="C72" s="107"/>
      <c r="D72" s="107"/>
      <c r="E72" s="94" t="s">
        <v>155</v>
      </c>
      <c r="F72" s="107"/>
      <c r="G72" s="107"/>
      <c r="H72" s="107"/>
    </row>
    <row r="73" spans="1:8" ht="31.5" x14ac:dyDescent="0.25">
      <c r="A73" s="192"/>
      <c r="B73" s="107"/>
      <c r="C73" s="109"/>
      <c r="D73" s="109"/>
      <c r="E73" s="94" t="s">
        <v>156</v>
      </c>
      <c r="F73" s="107"/>
      <c r="G73" s="107"/>
      <c r="H73" s="107"/>
    </row>
    <row r="74" spans="1:8" ht="31.5" x14ac:dyDescent="0.25">
      <c r="A74" s="190"/>
      <c r="B74" s="107"/>
      <c r="C74" s="107"/>
      <c r="D74" s="107"/>
      <c r="E74" s="94" t="s">
        <v>157</v>
      </c>
      <c r="F74" s="107"/>
      <c r="G74" s="107"/>
      <c r="H74" s="107"/>
    </row>
    <row r="75" spans="1:8" x14ac:dyDescent="0.25">
      <c r="A75" s="108"/>
      <c r="B75" s="107"/>
      <c r="C75" s="107"/>
      <c r="D75" s="107"/>
      <c r="E75" s="94" t="s">
        <v>158</v>
      </c>
      <c r="F75" s="107">
        <v>0</v>
      </c>
      <c r="G75" s="107">
        <v>0</v>
      </c>
      <c r="H75" s="107">
        <v>0</v>
      </c>
    </row>
    <row r="76" spans="1:8" ht="47.25" x14ac:dyDescent="0.25">
      <c r="A76" s="105" t="s">
        <v>245</v>
      </c>
      <c r="B76" s="110">
        <f>SUM(B66:B75)</f>
        <v>0</v>
      </c>
      <c r="C76" s="110">
        <f t="shared" ref="C76" si="19">SUM(C66:C75)</f>
        <v>0</v>
      </c>
      <c r="D76" s="110">
        <f>SUM(D66:D75)</f>
        <v>0</v>
      </c>
      <c r="E76" s="105" t="s">
        <v>246</v>
      </c>
      <c r="F76" s="110">
        <f>SUM(F66:F75)</f>
        <v>0</v>
      </c>
      <c r="G76" s="110">
        <f t="shared" ref="G76:H76" si="20">SUM(G66:G75)</f>
        <v>0</v>
      </c>
      <c r="H76" s="110">
        <f t="shared" si="20"/>
        <v>0</v>
      </c>
    </row>
    <row r="77" spans="1:8" x14ac:dyDescent="0.25">
      <c r="A77" s="106" t="s">
        <v>223</v>
      </c>
      <c r="B77" s="107">
        <v>0</v>
      </c>
      <c r="C77" s="107">
        <v>0</v>
      </c>
      <c r="D77" s="107">
        <v>0</v>
      </c>
      <c r="E77" s="106" t="s">
        <v>224</v>
      </c>
      <c r="F77" s="107">
        <v>0</v>
      </c>
      <c r="G77" s="107">
        <v>0</v>
      </c>
      <c r="H77" s="107">
        <v>0</v>
      </c>
    </row>
    <row r="78" spans="1:8" ht="47.25" x14ac:dyDescent="0.25">
      <c r="A78" s="105" t="s">
        <v>247</v>
      </c>
      <c r="B78" s="110">
        <f>B76+B77</f>
        <v>0</v>
      </c>
      <c r="C78" s="110">
        <f t="shared" ref="C78:D78" si="21">C76+C77</f>
        <v>0</v>
      </c>
      <c r="D78" s="110">
        <f t="shared" si="21"/>
        <v>0</v>
      </c>
      <c r="E78" s="105" t="s">
        <v>248</v>
      </c>
      <c r="F78" s="110">
        <f>F76+F77</f>
        <v>0</v>
      </c>
      <c r="G78" s="110">
        <f t="shared" ref="G78:H78" si="22">G76+G77</f>
        <v>0</v>
      </c>
      <c r="H78" s="110">
        <f t="shared" si="22"/>
        <v>0</v>
      </c>
    </row>
    <row r="79" spans="1:8" x14ac:dyDescent="0.25">
      <c r="A79" s="105" t="s">
        <v>227</v>
      </c>
      <c r="B79" s="110"/>
      <c r="C79" s="110"/>
      <c r="D79" s="110"/>
      <c r="E79" s="110" t="s">
        <v>15</v>
      </c>
      <c r="F79" s="107"/>
      <c r="G79" s="107"/>
      <c r="H79" s="107"/>
    </row>
    <row r="80" spans="1:8" ht="31.5" x14ac:dyDescent="0.25">
      <c r="A80" s="190" t="s">
        <v>178</v>
      </c>
      <c r="B80" s="107">
        <v>0</v>
      </c>
      <c r="C80" s="107">
        <v>0</v>
      </c>
      <c r="D80" s="107">
        <f t="shared" ref="D80" si="23">D21</f>
        <v>0</v>
      </c>
      <c r="E80" s="108" t="s">
        <v>179</v>
      </c>
      <c r="F80" s="107">
        <v>0</v>
      </c>
      <c r="G80" s="107">
        <v>0</v>
      </c>
      <c r="H80" s="107">
        <v>0</v>
      </c>
    </row>
    <row r="81" spans="1:8" x14ac:dyDescent="0.25">
      <c r="A81" s="94" t="s">
        <v>228</v>
      </c>
      <c r="B81" s="107">
        <f t="shared" ref="B81:D82" si="24">B22</f>
        <v>0</v>
      </c>
      <c r="C81" s="107">
        <v>0</v>
      </c>
      <c r="D81" s="107">
        <v>0</v>
      </c>
      <c r="E81" s="108" t="s">
        <v>181</v>
      </c>
      <c r="F81" s="107"/>
      <c r="G81" s="107"/>
      <c r="H81" s="107"/>
    </row>
    <row r="82" spans="1:8" ht="31.5" x14ac:dyDescent="0.25">
      <c r="A82" s="94" t="s">
        <v>229</v>
      </c>
      <c r="B82" s="107">
        <f t="shared" si="24"/>
        <v>0</v>
      </c>
      <c r="C82" s="107">
        <f t="shared" si="24"/>
        <v>0</v>
      </c>
      <c r="D82" s="107">
        <f t="shared" si="24"/>
        <v>0</v>
      </c>
      <c r="E82" s="108" t="s">
        <v>183</v>
      </c>
      <c r="F82" s="107">
        <v>0</v>
      </c>
      <c r="G82" s="107">
        <v>0</v>
      </c>
      <c r="H82" s="107">
        <v>0</v>
      </c>
    </row>
    <row r="83" spans="1:8" x14ac:dyDescent="0.25">
      <c r="A83" s="108"/>
      <c r="B83" s="107"/>
      <c r="C83" s="107"/>
      <c r="D83" s="107"/>
      <c r="E83" s="108" t="s">
        <v>230</v>
      </c>
      <c r="F83" s="107">
        <v>0</v>
      </c>
      <c r="G83" s="107">
        <v>0</v>
      </c>
      <c r="H83" s="107">
        <f t="shared" ref="H83" si="25">H54</f>
        <v>0</v>
      </c>
    </row>
    <row r="84" spans="1:8" ht="31.5" x14ac:dyDescent="0.25">
      <c r="A84" s="105" t="s">
        <v>241</v>
      </c>
      <c r="B84" s="110">
        <f>SUM(B80:B82)</f>
        <v>0</v>
      </c>
      <c r="C84" s="110">
        <f t="shared" ref="C84:D84" si="26">SUM(C80:C82)</f>
        <v>0</v>
      </c>
      <c r="D84" s="110">
        <f t="shared" si="26"/>
        <v>0</v>
      </c>
      <c r="E84" s="108" t="s">
        <v>231</v>
      </c>
      <c r="F84" s="107"/>
      <c r="G84" s="107"/>
      <c r="H84" s="107"/>
    </row>
    <row r="85" spans="1:8" ht="31.5" x14ac:dyDescent="0.25">
      <c r="A85" s="106" t="s">
        <v>223</v>
      </c>
      <c r="B85" s="107">
        <v>0</v>
      </c>
      <c r="C85" s="107">
        <v>0</v>
      </c>
      <c r="D85" s="107">
        <v>0</v>
      </c>
      <c r="E85" s="112" t="s">
        <v>232</v>
      </c>
      <c r="F85" s="107"/>
      <c r="G85" s="107"/>
      <c r="H85" s="107"/>
    </row>
    <row r="86" spans="1:8" ht="31.5" x14ac:dyDescent="0.25">
      <c r="A86" s="106"/>
      <c r="B86" s="107"/>
      <c r="C86" s="107"/>
      <c r="D86" s="107"/>
      <c r="E86" s="94" t="s">
        <v>188</v>
      </c>
      <c r="F86" s="107"/>
      <c r="G86" s="107"/>
      <c r="H86" s="107"/>
    </row>
    <row r="87" spans="1:8" ht="47.25" x14ac:dyDescent="0.25">
      <c r="A87" s="105" t="s">
        <v>249</v>
      </c>
      <c r="B87" s="110">
        <f>SUM(B80:B86)</f>
        <v>0</v>
      </c>
      <c r="C87" s="110">
        <f>C80+C85</f>
        <v>0</v>
      </c>
      <c r="D87" s="110">
        <f>D80+D85</f>
        <v>0</v>
      </c>
      <c r="E87" s="105" t="s">
        <v>250</v>
      </c>
      <c r="F87" s="110">
        <f>SUM(F80:F86)</f>
        <v>0</v>
      </c>
      <c r="G87" s="110">
        <f t="shared" ref="G87:H87" si="27">SUM(G80:G86)</f>
        <v>0</v>
      </c>
      <c r="H87" s="110">
        <f t="shared" si="27"/>
        <v>0</v>
      </c>
    </row>
    <row r="88" spans="1:8" x14ac:dyDescent="0.25">
      <c r="B88" s="102">
        <f>B31+B48</f>
        <v>172467579</v>
      </c>
      <c r="C88" s="102">
        <f t="shared" ref="C88:D88" si="28">C31+C48</f>
        <v>181362693</v>
      </c>
      <c r="D88" s="102">
        <f t="shared" si="28"/>
        <v>8895114</v>
      </c>
      <c r="F88" s="110">
        <f>F31+F61</f>
        <v>172467579</v>
      </c>
      <c r="G88" s="110">
        <f t="shared" ref="G88:H88" si="29">G31+G61</f>
        <v>181362693</v>
      </c>
      <c r="H88" s="110">
        <f t="shared" si="29"/>
        <v>8895114</v>
      </c>
    </row>
    <row r="89" spans="1:8" x14ac:dyDescent="0.25">
      <c r="A89" s="101" t="s">
        <v>251</v>
      </c>
    </row>
  </sheetData>
  <mergeCells count="3">
    <mergeCell ref="A3:H3"/>
    <mergeCell ref="A32:H32"/>
    <mergeCell ref="A62:H62"/>
  </mergeCells>
  <pageMargins left="0.9055118110236221" right="0.70866141732283472" top="0.94488188976377963" bottom="0.74803149606299213" header="0.51181102362204722" footer="0.31496062992125984"/>
  <pageSetup paperSize="9" scale="55" orientation="landscape" r:id="rId1"/>
  <headerFooter>
    <oddHeader>&amp;L&amp;"Times New Roman,Normál"&amp;12Vászoly Község Önkormányzata&amp;C&amp;"Times New Roman,Normál"&amp;12 7. melléklet
Az önkormányzat 2019. évi költségvetéséről szóló 5/2019. (VII. 10.) önkormányzati rendelethez</oddHeader>
  </headerFooter>
  <rowBreaks count="3" manualBreakCount="3">
    <brk id="31" max="7" man="1"/>
    <brk id="61" max="7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Normal="100" workbookViewId="0">
      <selection activeCell="A3" sqref="A3:N3"/>
    </sheetView>
  </sheetViews>
  <sheetFormatPr defaultRowHeight="15.75" x14ac:dyDescent="0.25"/>
  <cols>
    <col min="1" max="1" width="44.7109375" style="139" customWidth="1"/>
    <col min="2" max="2" width="12.42578125" style="53" bestFit="1" customWidth="1"/>
    <col min="3" max="4" width="14" style="53" bestFit="1" customWidth="1"/>
    <col min="5" max="6" width="12.42578125" style="53" bestFit="1" customWidth="1"/>
    <col min="7" max="7" width="12.140625" style="53" bestFit="1" customWidth="1"/>
    <col min="8" max="8" width="13.7109375" style="53" bestFit="1" customWidth="1"/>
    <col min="9" max="9" width="12.140625" style="53" bestFit="1" customWidth="1"/>
    <col min="10" max="10" width="13.140625" style="53" bestFit="1" customWidth="1"/>
    <col min="11" max="12" width="12.140625" style="53" bestFit="1" customWidth="1"/>
    <col min="13" max="13" width="12.42578125" style="53" bestFit="1" customWidth="1"/>
    <col min="14" max="14" width="14" style="122" bestFit="1" customWidth="1"/>
    <col min="15" max="15" width="13.5703125" style="53" customWidth="1"/>
    <col min="16" max="16" width="12.140625" style="53" bestFit="1" customWidth="1"/>
    <col min="17" max="17" width="11.7109375" style="53" bestFit="1" customWidth="1"/>
    <col min="18" max="256" width="9.140625" style="53"/>
    <col min="257" max="257" width="51" style="53" customWidth="1"/>
    <col min="258" max="259" width="11.85546875" style="53" bestFit="1" customWidth="1"/>
    <col min="260" max="265" width="13.28515625" style="53" bestFit="1" customWidth="1"/>
    <col min="266" max="266" width="16.140625" style="53" bestFit="1" customWidth="1"/>
    <col min="267" max="269" width="13.28515625" style="53" bestFit="1" customWidth="1"/>
    <col min="270" max="270" width="14.140625" style="53" bestFit="1" customWidth="1"/>
    <col min="271" max="512" width="9.140625" style="53"/>
    <col min="513" max="513" width="51" style="53" customWidth="1"/>
    <col min="514" max="515" width="11.85546875" style="53" bestFit="1" customWidth="1"/>
    <col min="516" max="521" width="13.28515625" style="53" bestFit="1" customWidth="1"/>
    <col min="522" max="522" width="16.140625" style="53" bestFit="1" customWidth="1"/>
    <col min="523" max="525" width="13.28515625" style="53" bestFit="1" customWidth="1"/>
    <col min="526" max="526" width="14.140625" style="53" bestFit="1" customWidth="1"/>
    <col min="527" max="768" width="9.140625" style="53"/>
    <col min="769" max="769" width="51" style="53" customWidth="1"/>
    <col min="770" max="771" width="11.85546875" style="53" bestFit="1" customWidth="1"/>
    <col min="772" max="777" width="13.28515625" style="53" bestFit="1" customWidth="1"/>
    <col min="778" max="778" width="16.140625" style="53" bestFit="1" customWidth="1"/>
    <col min="779" max="781" width="13.28515625" style="53" bestFit="1" customWidth="1"/>
    <col min="782" max="782" width="14.140625" style="53" bestFit="1" customWidth="1"/>
    <col min="783" max="1024" width="9.140625" style="53"/>
    <col min="1025" max="1025" width="51" style="53" customWidth="1"/>
    <col min="1026" max="1027" width="11.85546875" style="53" bestFit="1" customWidth="1"/>
    <col min="1028" max="1033" width="13.28515625" style="53" bestFit="1" customWidth="1"/>
    <col min="1034" max="1034" width="16.140625" style="53" bestFit="1" customWidth="1"/>
    <col min="1035" max="1037" width="13.28515625" style="53" bestFit="1" customWidth="1"/>
    <col min="1038" max="1038" width="14.140625" style="53" bestFit="1" customWidth="1"/>
    <col min="1039" max="1280" width="9.140625" style="53"/>
    <col min="1281" max="1281" width="51" style="53" customWidth="1"/>
    <col min="1282" max="1283" width="11.85546875" style="53" bestFit="1" customWidth="1"/>
    <col min="1284" max="1289" width="13.28515625" style="53" bestFit="1" customWidth="1"/>
    <col min="1290" max="1290" width="16.140625" style="53" bestFit="1" customWidth="1"/>
    <col min="1291" max="1293" width="13.28515625" style="53" bestFit="1" customWidth="1"/>
    <col min="1294" max="1294" width="14.140625" style="53" bestFit="1" customWidth="1"/>
    <col min="1295" max="1536" width="9.140625" style="53"/>
    <col min="1537" max="1537" width="51" style="53" customWidth="1"/>
    <col min="1538" max="1539" width="11.85546875" style="53" bestFit="1" customWidth="1"/>
    <col min="1540" max="1545" width="13.28515625" style="53" bestFit="1" customWidth="1"/>
    <col min="1546" max="1546" width="16.140625" style="53" bestFit="1" customWidth="1"/>
    <col min="1547" max="1549" width="13.28515625" style="53" bestFit="1" customWidth="1"/>
    <col min="1550" max="1550" width="14.140625" style="53" bestFit="1" customWidth="1"/>
    <col min="1551" max="1792" width="9.140625" style="53"/>
    <col min="1793" max="1793" width="51" style="53" customWidth="1"/>
    <col min="1794" max="1795" width="11.85546875" style="53" bestFit="1" customWidth="1"/>
    <col min="1796" max="1801" width="13.28515625" style="53" bestFit="1" customWidth="1"/>
    <col min="1802" max="1802" width="16.140625" style="53" bestFit="1" customWidth="1"/>
    <col min="1803" max="1805" width="13.28515625" style="53" bestFit="1" customWidth="1"/>
    <col min="1806" max="1806" width="14.140625" style="53" bestFit="1" customWidth="1"/>
    <col min="1807" max="2048" width="9.140625" style="53"/>
    <col min="2049" max="2049" width="51" style="53" customWidth="1"/>
    <col min="2050" max="2051" width="11.85546875" style="53" bestFit="1" customWidth="1"/>
    <col min="2052" max="2057" width="13.28515625" style="53" bestFit="1" customWidth="1"/>
    <col min="2058" max="2058" width="16.140625" style="53" bestFit="1" customWidth="1"/>
    <col min="2059" max="2061" width="13.28515625" style="53" bestFit="1" customWidth="1"/>
    <col min="2062" max="2062" width="14.140625" style="53" bestFit="1" customWidth="1"/>
    <col min="2063" max="2304" width="9.140625" style="53"/>
    <col min="2305" max="2305" width="51" style="53" customWidth="1"/>
    <col min="2306" max="2307" width="11.85546875" style="53" bestFit="1" customWidth="1"/>
    <col min="2308" max="2313" width="13.28515625" style="53" bestFit="1" customWidth="1"/>
    <col min="2314" max="2314" width="16.140625" style="53" bestFit="1" customWidth="1"/>
    <col min="2315" max="2317" width="13.28515625" style="53" bestFit="1" customWidth="1"/>
    <col min="2318" max="2318" width="14.140625" style="53" bestFit="1" customWidth="1"/>
    <col min="2319" max="2560" width="9.140625" style="53"/>
    <col min="2561" max="2561" width="51" style="53" customWidth="1"/>
    <col min="2562" max="2563" width="11.85546875" style="53" bestFit="1" customWidth="1"/>
    <col min="2564" max="2569" width="13.28515625" style="53" bestFit="1" customWidth="1"/>
    <col min="2570" max="2570" width="16.140625" style="53" bestFit="1" customWidth="1"/>
    <col min="2571" max="2573" width="13.28515625" style="53" bestFit="1" customWidth="1"/>
    <col min="2574" max="2574" width="14.140625" style="53" bestFit="1" customWidth="1"/>
    <col min="2575" max="2816" width="9.140625" style="53"/>
    <col min="2817" max="2817" width="51" style="53" customWidth="1"/>
    <col min="2818" max="2819" width="11.85546875" style="53" bestFit="1" customWidth="1"/>
    <col min="2820" max="2825" width="13.28515625" style="53" bestFit="1" customWidth="1"/>
    <col min="2826" max="2826" width="16.140625" style="53" bestFit="1" customWidth="1"/>
    <col min="2827" max="2829" width="13.28515625" style="53" bestFit="1" customWidth="1"/>
    <col min="2830" max="2830" width="14.140625" style="53" bestFit="1" customWidth="1"/>
    <col min="2831" max="3072" width="9.140625" style="53"/>
    <col min="3073" max="3073" width="51" style="53" customWidth="1"/>
    <col min="3074" max="3075" width="11.85546875" style="53" bestFit="1" customWidth="1"/>
    <col min="3076" max="3081" width="13.28515625" style="53" bestFit="1" customWidth="1"/>
    <col min="3082" max="3082" width="16.140625" style="53" bestFit="1" customWidth="1"/>
    <col min="3083" max="3085" width="13.28515625" style="53" bestFit="1" customWidth="1"/>
    <col min="3086" max="3086" width="14.140625" style="53" bestFit="1" customWidth="1"/>
    <col min="3087" max="3328" width="9.140625" style="53"/>
    <col min="3329" max="3329" width="51" style="53" customWidth="1"/>
    <col min="3330" max="3331" width="11.85546875" style="53" bestFit="1" customWidth="1"/>
    <col min="3332" max="3337" width="13.28515625" style="53" bestFit="1" customWidth="1"/>
    <col min="3338" max="3338" width="16.140625" style="53" bestFit="1" customWidth="1"/>
    <col min="3339" max="3341" width="13.28515625" style="53" bestFit="1" customWidth="1"/>
    <col min="3342" max="3342" width="14.140625" style="53" bestFit="1" customWidth="1"/>
    <col min="3343" max="3584" width="9.140625" style="53"/>
    <col min="3585" max="3585" width="51" style="53" customWidth="1"/>
    <col min="3586" max="3587" width="11.85546875" style="53" bestFit="1" customWidth="1"/>
    <col min="3588" max="3593" width="13.28515625" style="53" bestFit="1" customWidth="1"/>
    <col min="3594" max="3594" width="16.140625" style="53" bestFit="1" customWidth="1"/>
    <col min="3595" max="3597" width="13.28515625" style="53" bestFit="1" customWidth="1"/>
    <col min="3598" max="3598" width="14.140625" style="53" bestFit="1" customWidth="1"/>
    <col min="3599" max="3840" width="9.140625" style="53"/>
    <col min="3841" max="3841" width="51" style="53" customWidth="1"/>
    <col min="3842" max="3843" width="11.85546875" style="53" bestFit="1" customWidth="1"/>
    <col min="3844" max="3849" width="13.28515625" style="53" bestFit="1" customWidth="1"/>
    <col min="3850" max="3850" width="16.140625" style="53" bestFit="1" customWidth="1"/>
    <col min="3851" max="3853" width="13.28515625" style="53" bestFit="1" customWidth="1"/>
    <col min="3854" max="3854" width="14.140625" style="53" bestFit="1" customWidth="1"/>
    <col min="3855" max="4096" width="9.140625" style="53"/>
    <col min="4097" max="4097" width="51" style="53" customWidth="1"/>
    <col min="4098" max="4099" width="11.85546875" style="53" bestFit="1" customWidth="1"/>
    <col min="4100" max="4105" width="13.28515625" style="53" bestFit="1" customWidth="1"/>
    <col min="4106" max="4106" width="16.140625" style="53" bestFit="1" customWidth="1"/>
    <col min="4107" max="4109" width="13.28515625" style="53" bestFit="1" customWidth="1"/>
    <col min="4110" max="4110" width="14.140625" style="53" bestFit="1" customWidth="1"/>
    <col min="4111" max="4352" width="9.140625" style="53"/>
    <col min="4353" max="4353" width="51" style="53" customWidth="1"/>
    <col min="4354" max="4355" width="11.85546875" style="53" bestFit="1" customWidth="1"/>
    <col min="4356" max="4361" width="13.28515625" style="53" bestFit="1" customWidth="1"/>
    <col min="4362" max="4362" width="16.140625" style="53" bestFit="1" customWidth="1"/>
    <col min="4363" max="4365" width="13.28515625" style="53" bestFit="1" customWidth="1"/>
    <col min="4366" max="4366" width="14.140625" style="53" bestFit="1" customWidth="1"/>
    <col min="4367" max="4608" width="9.140625" style="53"/>
    <col min="4609" max="4609" width="51" style="53" customWidth="1"/>
    <col min="4610" max="4611" width="11.85546875" style="53" bestFit="1" customWidth="1"/>
    <col min="4612" max="4617" width="13.28515625" style="53" bestFit="1" customWidth="1"/>
    <col min="4618" max="4618" width="16.140625" style="53" bestFit="1" customWidth="1"/>
    <col min="4619" max="4621" width="13.28515625" style="53" bestFit="1" customWidth="1"/>
    <col min="4622" max="4622" width="14.140625" style="53" bestFit="1" customWidth="1"/>
    <col min="4623" max="4864" width="9.140625" style="53"/>
    <col min="4865" max="4865" width="51" style="53" customWidth="1"/>
    <col min="4866" max="4867" width="11.85546875" style="53" bestFit="1" customWidth="1"/>
    <col min="4868" max="4873" width="13.28515625" style="53" bestFit="1" customWidth="1"/>
    <col min="4874" max="4874" width="16.140625" style="53" bestFit="1" customWidth="1"/>
    <col min="4875" max="4877" width="13.28515625" style="53" bestFit="1" customWidth="1"/>
    <col min="4878" max="4878" width="14.140625" style="53" bestFit="1" customWidth="1"/>
    <col min="4879" max="5120" width="9.140625" style="53"/>
    <col min="5121" max="5121" width="51" style="53" customWidth="1"/>
    <col min="5122" max="5123" width="11.85546875" style="53" bestFit="1" customWidth="1"/>
    <col min="5124" max="5129" width="13.28515625" style="53" bestFit="1" customWidth="1"/>
    <col min="5130" max="5130" width="16.140625" style="53" bestFit="1" customWidth="1"/>
    <col min="5131" max="5133" width="13.28515625" style="53" bestFit="1" customWidth="1"/>
    <col min="5134" max="5134" width="14.140625" style="53" bestFit="1" customWidth="1"/>
    <col min="5135" max="5376" width="9.140625" style="53"/>
    <col min="5377" max="5377" width="51" style="53" customWidth="1"/>
    <col min="5378" max="5379" width="11.85546875" style="53" bestFit="1" customWidth="1"/>
    <col min="5380" max="5385" width="13.28515625" style="53" bestFit="1" customWidth="1"/>
    <col min="5386" max="5386" width="16.140625" style="53" bestFit="1" customWidth="1"/>
    <col min="5387" max="5389" width="13.28515625" style="53" bestFit="1" customWidth="1"/>
    <col min="5390" max="5390" width="14.140625" style="53" bestFit="1" customWidth="1"/>
    <col min="5391" max="5632" width="9.140625" style="53"/>
    <col min="5633" max="5633" width="51" style="53" customWidth="1"/>
    <col min="5634" max="5635" width="11.85546875" style="53" bestFit="1" customWidth="1"/>
    <col min="5636" max="5641" width="13.28515625" style="53" bestFit="1" customWidth="1"/>
    <col min="5642" max="5642" width="16.140625" style="53" bestFit="1" customWidth="1"/>
    <col min="5643" max="5645" width="13.28515625" style="53" bestFit="1" customWidth="1"/>
    <col min="5646" max="5646" width="14.140625" style="53" bestFit="1" customWidth="1"/>
    <col min="5647" max="5888" width="9.140625" style="53"/>
    <col min="5889" max="5889" width="51" style="53" customWidth="1"/>
    <col min="5890" max="5891" width="11.85546875" style="53" bestFit="1" customWidth="1"/>
    <col min="5892" max="5897" width="13.28515625" style="53" bestFit="1" customWidth="1"/>
    <col min="5898" max="5898" width="16.140625" style="53" bestFit="1" customWidth="1"/>
    <col min="5899" max="5901" width="13.28515625" style="53" bestFit="1" customWidth="1"/>
    <col min="5902" max="5902" width="14.140625" style="53" bestFit="1" customWidth="1"/>
    <col min="5903" max="6144" width="9.140625" style="53"/>
    <col min="6145" max="6145" width="51" style="53" customWidth="1"/>
    <col min="6146" max="6147" width="11.85546875" style="53" bestFit="1" customWidth="1"/>
    <col min="6148" max="6153" width="13.28515625" style="53" bestFit="1" customWidth="1"/>
    <col min="6154" max="6154" width="16.140625" style="53" bestFit="1" customWidth="1"/>
    <col min="6155" max="6157" width="13.28515625" style="53" bestFit="1" customWidth="1"/>
    <col min="6158" max="6158" width="14.140625" style="53" bestFit="1" customWidth="1"/>
    <col min="6159" max="6400" width="9.140625" style="53"/>
    <col min="6401" max="6401" width="51" style="53" customWidth="1"/>
    <col min="6402" max="6403" width="11.85546875" style="53" bestFit="1" customWidth="1"/>
    <col min="6404" max="6409" width="13.28515625" style="53" bestFit="1" customWidth="1"/>
    <col min="6410" max="6410" width="16.140625" style="53" bestFit="1" customWidth="1"/>
    <col min="6411" max="6413" width="13.28515625" style="53" bestFit="1" customWidth="1"/>
    <col min="6414" max="6414" width="14.140625" style="53" bestFit="1" customWidth="1"/>
    <col min="6415" max="6656" width="9.140625" style="53"/>
    <col min="6657" max="6657" width="51" style="53" customWidth="1"/>
    <col min="6658" max="6659" width="11.85546875" style="53" bestFit="1" customWidth="1"/>
    <col min="6660" max="6665" width="13.28515625" style="53" bestFit="1" customWidth="1"/>
    <col min="6666" max="6666" width="16.140625" style="53" bestFit="1" customWidth="1"/>
    <col min="6667" max="6669" width="13.28515625" style="53" bestFit="1" customWidth="1"/>
    <col min="6670" max="6670" width="14.140625" style="53" bestFit="1" customWidth="1"/>
    <col min="6671" max="6912" width="9.140625" style="53"/>
    <col min="6913" max="6913" width="51" style="53" customWidth="1"/>
    <col min="6914" max="6915" width="11.85546875" style="53" bestFit="1" customWidth="1"/>
    <col min="6916" max="6921" width="13.28515625" style="53" bestFit="1" customWidth="1"/>
    <col min="6922" max="6922" width="16.140625" style="53" bestFit="1" customWidth="1"/>
    <col min="6923" max="6925" width="13.28515625" style="53" bestFit="1" customWidth="1"/>
    <col min="6926" max="6926" width="14.140625" style="53" bestFit="1" customWidth="1"/>
    <col min="6927" max="7168" width="9.140625" style="53"/>
    <col min="7169" max="7169" width="51" style="53" customWidth="1"/>
    <col min="7170" max="7171" width="11.85546875" style="53" bestFit="1" customWidth="1"/>
    <col min="7172" max="7177" width="13.28515625" style="53" bestFit="1" customWidth="1"/>
    <col min="7178" max="7178" width="16.140625" style="53" bestFit="1" customWidth="1"/>
    <col min="7179" max="7181" width="13.28515625" style="53" bestFit="1" customWidth="1"/>
    <col min="7182" max="7182" width="14.140625" style="53" bestFit="1" customWidth="1"/>
    <col min="7183" max="7424" width="9.140625" style="53"/>
    <col min="7425" max="7425" width="51" style="53" customWidth="1"/>
    <col min="7426" max="7427" width="11.85546875" style="53" bestFit="1" customWidth="1"/>
    <col min="7428" max="7433" width="13.28515625" style="53" bestFit="1" customWidth="1"/>
    <col min="7434" max="7434" width="16.140625" style="53" bestFit="1" customWidth="1"/>
    <col min="7435" max="7437" width="13.28515625" style="53" bestFit="1" customWidth="1"/>
    <col min="7438" max="7438" width="14.140625" style="53" bestFit="1" customWidth="1"/>
    <col min="7439" max="7680" width="9.140625" style="53"/>
    <col min="7681" max="7681" width="51" style="53" customWidth="1"/>
    <col min="7682" max="7683" width="11.85546875" style="53" bestFit="1" customWidth="1"/>
    <col min="7684" max="7689" width="13.28515625" style="53" bestFit="1" customWidth="1"/>
    <col min="7690" max="7690" width="16.140625" style="53" bestFit="1" customWidth="1"/>
    <col min="7691" max="7693" width="13.28515625" style="53" bestFit="1" customWidth="1"/>
    <col min="7694" max="7694" width="14.140625" style="53" bestFit="1" customWidth="1"/>
    <col min="7695" max="7936" width="9.140625" style="53"/>
    <col min="7937" max="7937" width="51" style="53" customWidth="1"/>
    <col min="7938" max="7939" width="11.85546875" style="53" bestFit="1" customWidth="1"/>
    <col min="7940" max="7945" width="13.28515625" style="53" bestFit="1" customWidth="1"/>
    <col min="7946" max="7946" width="16.140625" style="53" bestFit="1" customWidth="1"/>
    <col min="7947" max="7949" width="13.28515625" style="53" bestFit="1" customWidth="1"/>
    <col min="7950" max="7950" width="14.140625" style="53" bestFit="1" customWidth="1"/>
    <col min="7951" max="8192" width="9.140625" style="53"/>
    <col min="8193" max="8193" width="51" style="53" customWidth="1"/>
    <col min="8194" max="8195" width="11.85546875" style="53" bestFit="1" customWidth="1"/>
    <col min="8196" max="8201" width="13.28515625" style="53" bestFit="1" customWidth="1"/>
    <col min="8202" max="8202" width="16.140625" style="53" bestFit="1" customWidth="1"/>
    <col min="8203" max="8205" width="13.28515625" style="53" bestFit="1" customWidth="1"/>
    <col min="8206" max="8206" width="14.140625" style="53" bestFit="1" customWidth="1"/>
    <col min="8207" max="8448" width="9.140625" style="53"/>
    <col min="8449" max="8449" width="51" style="53" customWidth="1"/>
    <col min="8450" max="8451" width="11.85546875" style="53" bestFit="1" customWidth="1"/>
    <col min="8452" max="8457" width="13.28515625" style="53" bestFit="1" customWidth="1"/>
    <col min="8458" max="8458" width="16.140625" style="53" bestFit="1" customWidth="1"/>
    <col min="8459" max="8461" width="13.28515625" style="53" bestFit="1" customWidth="1"/>
    <col min="8462" max="8462" width="14.140625" style="53" bestFit="1" customWidth="1"/>
    <col min="8463" max="8704" width="9.140625" style="53"/>
    <col min="8705" max="8705" width="51" style="53" customWidth="1"/>
    <col min="8706" max="8707" width="11.85546875" style="53" bestFit="1" customWidth="1"/>
    <col min="8708" max="8713" width="13.28515625" style="53" bestFit="1" customWidth="1"/>
    <col min="8714" max="8714" width="16.140625" style="53" bestFit="1" customWidth="1"/>
    <col min="8715" max="8717" width="13.28515625" style="53" bestFit="1" customWidth="1"/>
    <col min="8718" max="8718" width="14.140625" style="53" bestFit="1" customWidth="1"/>
    <col min="8719" max="8960" width="9.140625" style="53"/>
    <col min="8961" max="8961" width="51" style="53" customWidth="1"/>
    <col min="8962" max="8963" width="11.85546875" style="53" bestFit="1" customWidth="1"/>
    <col min="8964" max="8969" width="13.28515625" style="53" bestFit="1" customWidth="1"/>
    <col min="8970" max="8970" width="16.140625" style="53" bestFit="1" customWidth="1"/>
    <col min="8971" max="8973" width="13.28515625" style="53" bestFit="1" customWidth="1"/>
    <col min="8974" max="8974" width="14.140625" style="53" bestFit="1" customWidth="1"/>
    <col min="8975" max="9216" width="9.140625" style="53"/>
    <col min="9217" max="9217" width="51" style="53" customWidth="1"/>
    <col min="9218" max="9219" width="11.85546875" style="53" bestFit="1" customWidth="1"/>
    <col min="9220" max="9225" width="13.28515625" style="53" bestFit="1" customWidth="1"/>
    <col min="9226" max="9226" width="16.140625" style="53" bestFit="1" customWidth="1"/>
    <col min="9227" max="9229" width="13.28515625" style="53" bestFit="1" customWidth="1"/>
    <col min="9230" max="9230" width="14.140625" style="53" bestFit="1" customWidth="1"/>
    <col min="9231" max="9472" width="9.140625" style="53"/>
    <col min="9473" max="9473" width="51" style="53" customWidth="1"/>
    <col min="9474" max="9475" width="11.85546875" style="53" bestFit="1" customWidth="1"/>
    <col min="9476" max="9481" width="13.28515625" style="53" bestFit="1" customWidth="1"/>
    <col min="9482" max="9482" width="16.140625" style="53" bestFit="1" customWidth="1"/>
    <col min="9483" max="9485" width="13.28515625" style="53" bestFit="1" customWidth="1"/>
    <col min="9486" max="9486" width="14.140625" style="53" bestFit="1" customWidth="1"/>
    <col min="9487" max="9728" width="9.140625" style="53"/>
    <col min="9729" max="9729" width="51" style="53" customWidth="1"/>
    <col min="9730" max="9731" width="11.85546875" style="53" bestFit="1" customWidth="1"/>
    <col min="9732" max="9737" width="13.28515625" style="53" bestFit="1" customWidth="1"/>
    <col min="9738" max="9738" width="16.140625" style="53" bestFit="1" customWidth="1"/>
    <col min="9739" max="9741" width="13.28515625" style="53" bestFit="1" customWidth="1"/>
    <col min="9742" max="9742" width="14.140625" style="53" bestFit="1" customWidth="1"/>
    <col min="9743" max="9984" width="9.140625" style="53"/>
    <col min="9985" max="9985" width="51" style="53" customWidth="1"/>
    <col min="9986" max="9987" width="11.85546875" style="53" bestFit="1" customWidth="1"/>
    <col min="9988" max="9993" width="13.28515625" style="53" bestFit="1" customWidth="1"/>
    <col min="9994" max="9994" width="16.140625" style="53" bestFit="1" customWidth="1"/>
    <col min="9995" max="9997" width="13.28515625" style="53" bestFit="1" customWidth="1"/>
    <col min="9998" max="9998" width="14.140625" style="53" bestFit="1" customWidth="1"/>
    <col min="9999" max="10240" width="9.140625" style="53"/>
    <col min="10241" max="10241" width="51" style="53" customWidth="1"/>
    <col min="10242" max="10243" width="11.85546875" style="53" bestFit="1" customWidth="1"/>
    <col min="10244" max="10249" width="13.28515625" style="53" bestFit="1" customWidth="1"/>
    <col min="10250" max="10250" width="16.140625" style="53" bestFit="1" customWidth="1"/>
    <col min="10251" max="10253" width="13.28515625" style="53" bestFit="1" customWidth="1"/>
    <col min="10254" max="10254" width="14.140625" style="53" bestFit="1" customWidth="1"/>
    <col min="10255" max="10496" width="9.140625" style="53"/>
    <col min="10497" max="10497" width="51" style="53" customWidth="1"/>
    <col min="10498" max="10499" width="11.85546875" style="53" bestFit="1" customWidth="1"/>
    <col min="10500" max="10505" width="13.28515625" style="53" bestFit="1" customWidth="1"/>
    <col min="10506" max="10506" width="16.140625" style="53" bestFit="1" customWidth="1"/>
    <col min="10507" max="10509" width="13.28515625" style="53" bestFit="1" customWidth="1"/>
    <col min="10510" max="10510" width="14.140625" style="53" bestFit="1" customWidth="1"/>
    <col min="10511" max="10752" width="9.140625" style="53"/>
    <col min="10753" max="10753" width="51" style="53" customWidth="1"/>
    <col min="10754" max="10755" width="11.85546875" style="53" bestFit="1" customWidth="1"/>
    <col min="10756" max="10761" width="13.28515625" style="53" bestFit="1" customWidth="1"/>
    <col min="10762" max="10762" width="16.140625" style="53" bestFit="1" customWidth="1"/>
    <col min="10763" max="10765" width="13.28515625" style="53" bestFit="1" customWidth="1"/>
    <col min="10766" max="10766" width="14.140625" style="53" bestFit="1" customWidth="1"/>
    <col min="10767" max="11008" width="9.140625" style="53"/>
    <col min="11009" max="11009" width="51" style="53" customWidth="1"/>
    <col min="11010" max="11011" width="11.85546875" style="53" bestFit="1" customWidth="1"/>
    <col min="11012" max="11017" width="13.28515625" style="53" bestFit="1" customWidth="1"/>
    <col min="11018" max="11018" width="16.140625" style="53" bestFit="1" customWidth="1"/>
    <col min="11019" max="11021" width="13.28515625" style="53" bestFit="1" customWidth="1"/>
    <col min="11022" max="11022" width="14.140625" style="53" bestFit="1" customWidth="1"/>
    <col min="11023" max="11264" width="9.140625" style="53"/>
    <col min="11265" max="11265" width="51" style="53" customWidth="1"/>
    <col min="11266" max="11267" width="11.85546875" style="53" bestFit="1" customWidth="1"/>
    <col min="11268" max="11273" width="13.28515625" style="53" bestFit="1" customWidth="1"/>
    <col min="11274" max="11274" width="16.140625" style="53" bestFit="1" customWidth="1"/>
    <col min="11275" max="11277" width="13.28515625" style="53" bestFit="1" customWidth="1"/>
    <col min="11278" max="11278" width="14.140625" style="53" bestFit="1" customWidth="1"/>
    <col min="11279" max="11520" width="9.140625" style="53"/>
    <col min="11521" max="11521" width="51" style="53" customWidth="1"/>
    <col min="11522" max="11523" width="11.85546875" style="53" bestFit="1" customWidth="1"/>
    <col min="11524" max="11529" width="13.28515625" style="53" bestFit="1" customWidth="1"/>
    <col min="11530" max="11530" width="16.140625" style="53" bestFit="1" customWidth="1"/>
    <col min="11531" max="11533" width="13.28515625" style="53" bestFit="1" customWidth="1"/>
    <col min="11534" max="11534" width="14.140625" style="53" bestFit="1" customWidth="1"/>
    <col min="11535" max="11776" width="9.140625" style="53"/>
    <col min="11777" max="11777" width="51" style="53" customWidth="1"/>
    <col min="11778" max="11779" width="11.85546875" style="53" bestFit="1" customWidth="1"/>
    <col min="11780" max="11785" width="13.28515625" style="53" bestFit="1" customWidth="1"/>
    <col min="11786" max="11786" width="16.140625" style="53" bestFit="1" customWidth="1"/>
    <col min="11787" max="11789" width="13.28515625" style="53" bestFit="1" customWidth="1"/>
    <col min="11790" max="11790" width="14.140625" style="53" bestFit="1" customWidth="1"/>
    <col min="11791" max="12032" width="9.140625" style="53"/>
    <col min="12033" max="12033" width="51" style="53" customWidth="1"/>
    <col min="12034" max="12035" width="11.85546875" style="53" bestFit="1" customWidth="1"/>
    <col min="12036" max="12041" width="13.28515625" style="53" bestFit="1" customWidth="1"/>
    <col min="12042" max="12042" width="16.140625" style="53" bestFit="1" customWidth="1"/>
    <col min="12043" max="12045" width="13.28515625" style="53" bestFit="1" customWidth="1"/>
    <col min="12046" max="12046" width="14.140625" style="53" bestFit="1" customWidth="1"/>
    <col min="12047" max="12288" width="9.140625" style="53"/>
    <col min="12289" max="12289" width="51" style="53" customWidth="1"/>
    <col min="12290" max="12291" width="11.85546875" style="53" bestFit="1" customWidth="1"/>
    <col min="12292" max="12297" width="13.28515625" style="53" bestFit="1" customWidth="1"/>
    <col min="12298" max="12298" width="16.140625" style="53" bestFit="1" customWidth="1"/>
    <col min="12299" max="12301" width="13.28515625" style="53" bestFit="1" customWidth="1"/>
    <col min="12302" max="12302" width="14.140625" style="53" bestFit="1" customWidth="1"/>
    <col min="12303" max="12544" width="9.140625" style="53"/>
    <col min="12545" max="12545" width="51" style="53" customWidth="1"/>
    <col min="12546" max="12547" width="11.85546875" style="53" bestFit="1" customWidth="1"/>
    <col min="12548" max="12553" width="13.28515625" style="53" bestFit="1" customWidth="1"/>
    <col min="12554" max="12554" width="16.140625" style="53" bestFit="1" customWidth="1"/>
    <col min="12555" max="12557" width="13.28515625" style="53" bestFit="1" customWidth="1"/>
    <col min="12558" max="12558" width="14.140625" style="53" bestFit="1" customWidth="1"/>
    <col min="12559" max="12800" width="9.140625" style="53"/>
    <col min="12801" max="12801" width="51" style="53" customWidth="1"/>
    <col min="12802" max="12803" width="11.85546875" style="53" bestFit="1" customWidth="1"/>
    <col min="12804" max="12809" width="13.28515625" style="53" bestFit="1" customWidth="1"/>
    <col min="12810" max="12810" width="16.140625" style="53" bestFit="1" customWidth="1"/>
    <col min="12811" max="12813" width="13.28515625" style="53" bestFit="1" customWidth="1"/>
    <col min="12814" max="12814" width="14.140625" style="53" bestFit="1" customWidth="1"/>
    <col min="12815" max="13056" width="9.140625" style="53"/>
    <col min="13057" max="13057" width="51" style="53" customWidth="1"/>
    <col min="13058" max="13059" width="11.85546875" style="53" bestFit="1" customWidth="1"/>
    <col min="13060" max="13065" width="13.28515625" style="53" bestFit="1" customWidth="1"/>
    <col min="13066" max="13066" width="16.140625" style="53" bestFit="1" customWidth="1"/>
    <col min="13067" max="13069" width="13.28515625" style="53" bestFit="1" customWidth="1"/>
    <col min="13070" max="13070" width="14.140625" style="53" bestFit="1" customWidth="1"/>
    <col min="13071" max="13312" width="9.140625" style="53"/>
    <col min="13313" max="13313" width="51" style="53" customWidth="1"/>
    <col min="13314" max="13315" width="11.85546875" style="53" bestFit="1" customWidth="1"/>
    <col min="13316" max="13321" width="13.28515625" style="53" bestFit="1" customWidth="1"/>
    <col min="13322" max="13322" width="16.140625" style="53" bestFit="1" customWidth="1"/>
    <col min="13323" max="13325" width="13.28515625" style="53" bestFit="1" customWidth="1"/>
    <col min="13326" max="13326" width="14.140625" style="53" bestFit="1" customWidth="1"/>
    <col min="13327" max="13568" width="9.140625" style="53"/>
    <col min="13569" max="13569" width="51" style="53" customWidth="1"/>
    <col min="13570" max="13571" width="11.85546875" style="53" bestFit="1" customWidth="1"/>
    <col min="13572" max="13577" width="13.28515625" style="53" bestFit="1" customWidth="1"/>
    <col min="13578" max="13578" width="16.140625" style="53" bestFit="1" customWidth="1"/>
    <col min="13579" max="13581" width="13.28515625" style="53" bestFit="1" customWidth="1"/>
    <col min="13582" max="13582" width="14.140625" style="53" bestFit="1" customWidth="1"/>
    <col min="13583" max="13824" width="9.140625" style="53"/>
    <col min="13825" max="13825" width="51" style="53" customWidth="1"/>
    <col min="13826" max="13827" width="11.85546875" style="53" bestFit="1" customWidth="1"/>
    <col min="13828" max="13833" width="13.28515625" style="53" bestFit="1" customWidth="1"/>
    <col min="13834" max="13834" width="16.140625" style="53" bestFit="1" customWidth="1"/>
    <col min="13835" max="13837" width="13.28515625" style="53" bestFit="1" customWidth="1"/>
    <col min="13838" max="13838" width="14.140625" style="53" bestFit="1" customWidth="1"/>
    <col min="13839" max="14080" width="9.140625" style="53"/>
    <col min="14081" max="14081" width="51" style="53" customWidth="1"/>
    <col min="14082" max="14083" width="11.85546875" style="53" bestFit="1" customWidth="1"/>
    <col min="14084" max="14089" width="13.28515625" style="53" bestFit="1" customWidth="1"/>
    <col min="14090" max="14090" width="16.140625" style="53" bestFit="1" customWidth="1"/>
    <col min="14091" max="14093" width="13.28515625" style="53" bestFit="1" customWidth="1"/>
    <col min="14094" max="14094" width="14.140625" style="53" bestFit="1" customWidth="1"/>
    <col min="14095" max="14336" width="9.140625" style="53"/>
    <col min="14337" max="14337" width="51" style="53" customWidth="1"/>
    <col min="14338" max="14339" width="11.85546875" style="53" bestFit="1" customWidth="1"/>
    <col min="14340" max="14345" width="13.28515625" style="53" bestFit="1" customWidth="1"/>
    <col min="14346" max="14346" width="16.140625" style="53" bestFit="1" customWidth="1"/>
    <col min="14347" max="14349" width="13.28515625" style="53" bestFit="1" customWidth="1"/>
    <col min="14350" max="14350" width="14.140625" style="53" bestFit="1" customWidth="1"/>
    <col min="14351" max="14592" width="9.140625" style="53"/>
    <col min="14593" max="14593" width="51" style="53" customWidth="1"/>
    <col min="14594" max="14595" width="11.85546875" style="53" bestFit="1" customWidth="1"/>
    <col min="14596" max="14601" width="13.28515625" style="53" bestFit="1" customWidth="1"/>
    <col min="14602" max="14602" width="16.140625" style="53" bestFit="1" customWidth="1"/>
    <col min="14603" max="14605" width="13.28515625" style="53" bestFit="1" customWidth="1"/>
    <col min="14606" max="14606" width="14.140625" style="53" bestFit="1" customWidth="1"/>
    <col min="14607" max="14848" width="9.140625" style="53"/>
    <col min="14849" max="14849" width="51" style="53" customWidth="1"/>
    <col min="14850" max="14851" width="11.85546875" style="53" bestFit="1" customWidth="1"/>
    <col min="14852" max="14857" width="13.28515625" style="53" bestFit="1" customWidth="1"/>
    <col min="14858" max="14858" width="16.140625" style="53" bestFit="1" customWidth="1"/>
    <col min="14859" max="14861" width="13.28515625" style="53" bestFit="1" customWidth="1"/>
    <col min="14862" max="14862" width="14.140625" style="53" bestFit="1" customWidth="1"/>
    <col min="14863" max="15104" width="9.140625" style="53"/>
    <col min="15105" max="15105" width="51" style="53" customWidth="1"/>
    <col min="15106" max="15107" width="11.85546875" style="53" bestFit="1" customWidth="1"/>
    <col min="15108" max="15113" width="13.28515625" style="53" bestFit="1" customWidth="1"/>
    <col min="15114" max="15114" width="16.140625" style="53" bestFit="1" customWidth="1"/>
    <col min="15115" max="15117" width="13.28515625" style="53" bestFit="1" customWidth="1"/>
    <col min="15118" max="15118" width="14.140625" style="53" bestFit="1" customWidth="1"/>
    <col min="15119" max="15360" width="9.140625" style="53"/>
    <col min="15361" max="15361" width="51" style="53" customWidth="1"/>
    <col min="15362" max="15363" width="11.85546875" style="53" bestFit="1" customWidth="1"/>
    <col min="15364" max="15369" width="13.28515625" style="53" bestFit="1" customWidth="1"/>
    <col min="15370" max="15370" width="16.140625" style="53" bestFit="1" customWidth="1"/>
    <col min="15371" max="15373" width="13.28515625" style="53" bestFit="1" customWidth="1"/>
    <col min="15374" max="15374" width="14.140625" style="53" bestFit="1" customWidth="1"/>
    <col min="15375" max="15616" width="9.140625" style="53"/>
    <col min="15617" max="15617" width="51" style="53" customWidth="1"/>
    <col min="15618" max="15619" width="11.85546875" style="53" bestFit="1" customWidth="1"/>
    <col min="15620" max="15625" width="13.28515625" style="53" bestFit="1" customWidth="1"/>
    <col min="15626" max="15626" width="16.140625" style="53" bestFit="1" customWidth="1"/>
    <col min="15627" max="15629" width="13.28515625" style="53" bestFit="1" customWidth="1"/>
    <col min="15630" max="15630" width="14.140625" style="53" bestFit="1" customWidth="1"/>
    <col min="15631" max="15872" width="9.140625" style="53"/>
    <col min="15873" max="15873" width="51" style="53" customWidth="1"/>
    <col min="15874" max="15875" width="11.85546875" style="53" bestFit="1" customWidth="1"/>
    <col min="15876" max="15881" width="13.28515625" style="53" bestFit="1" customWidth="1"/>
    <col min="15882" max="15882" width="16.140625" style="53" bestFit="1" customWidth="1"/>
    <col min="15883" max="15885" width="13.28515625" style="53" bestFit="1" customWidth="1"/>
    <col min="15886" max="15886" width="14.140625" style="53" bestFit="1" customWidth="1"/>
    <col min="15887" max="16128" width="9.140625" style="53"/>
    <col min="16129" max="16129" width="51" style="53" customWidth="1"/>
    <col min="16130" max="16131" width="11.85546875" style="53" bestFit="1" customWidth="1"/>
    <col min="16132" max="16137" width="13.28515625" style="53" bestFit="1" customWidth="1"/>
    <col min="16138" max="16138" width="16.140625" style="53" bestFit="1" customWidth="1"/>
    <col min="16139" max="16141" width="13.28515625" style="53" bestFit="1" customWidth="1"/>
    <col min="16142" max="16142" width="14.140625" style="53" bestFit="1" customWidth="1"/>
    <col min="16143" max="16384" width="9.140625" style="53"/>
  </cols>
  <sheetData>
    <row r="1" spans="1:17" x14ac:dyDescent="0.25">
      <c r="A1" s="114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115"/>
    </row>
    <row r="2" spans="1:17" ht="16.5" thickBot="1" x14ac:dyDescent="0.3">
      <c r="A2" s="114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220"/>
      <c r="N2" s="220"/>
    </row>
    <row r="3" spans="1:17" x14ac:dyDescent="0.25">
      <c r="A3" s="221" t="s">
        <v>331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3"/>
    </row>
    <row r="4" spans="1:17" x14ac:dyDescent="0.25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8"/>
    </row>
    <row r="5" spans="1:17" s="122" customFormat="1" x14ac:dyDescent="0.25">
      <c r="A5" s="119" t="s">
        <v>252</v>
      </c>
      <c r="B5" s="120" t="s">
        <v>253</v>
      </c>
      <c r="C5" s="120" t="s">
        <v>254</v>
      </c>
      <c r="D5" s="120" t="s">
        <v>255</v>
      </c>
      <c r="E5" s="120" t="s">
        <v>256</v>
      </c>
      <c r="F5" s="120" t="s">
        <v>257</v>
      </c>
      <c r="G5" s="120" t="s">
        <v>258</v>
      </c>
      <c r="H5" s="120" t="s">
        <v>259</v>
      </c>
      <c r="I5" s="120" t="s">
        <v>260</v>
      </c>
      <c r="J5" s="120" t="s">
        <v>261</v>
      </c>
      <c r="K5" s="120" t="s">
        <v>262</v>
      </c>
      <c r="L5" s="120" t="s">
        <v>263</v>
      </c>
      <c r="M5" s="120" t="s">
        <v>264</v>
      </c>
      <c r="N5" s="121" t="s">
        <v>76</v>
      </c>
    </row>
    <row r="6" spans="1:17" x14ac:dyDescent="0.25">
      <c r="A6" s="119" t="s">
        <v>265</v>
      </c>
      <c r="B6" s="123">
        <v>130217497</v>
      </c>
      <c r="C6" s="123">
        <f t="shared" ref="C6:M6" si="0">B36</f>
        <v>123187961</v>
      </c>
      <c r="D6" s="123">
        <f t="shared" si="0"/>
        <v>127641039</v>
      </c>
      <c r="E6" s="123">
        <f t="shared" si="0"/>
        <v>131337659</v>
      </c>
      <c r="F6" s="123">
        <f t="shared" si="0"/>
        <v>132399091</v>
      </c>
      <c r="G6" s="123">
        <f t="shared" si="0"/>
        <v>82223324</v>
      </c>
      <c r="H6" s="123">
        <f t="shared" si="0"/>
        <v>54540481</v>
      </c>
      <c r="I6" s="123">
        <f t="shared" si="0"/>
        <v>56437057</v>
      </c>
      <c r="J6" s="123">
        <f t="shared" si="0"/>
        <v>29593275</v>
      </c>
      <c r="K6" s="123">
        <f t="shared" si="0"/>
        <v>34336452</v>
      </c>
      <c r="L6" s="123">
        <f t="shared" si="0"/>
        <v>28360098</v>
      </c>
      <c r="M6" s="123">
        <f t="shared" si="0"/>
        <v>22549542</v>
      </c>
      <c r="N6" s="124">
        <v>130217497</v>
      </c>
    </row>
    <row r="7" spans="1:17" ht="31.5" x14ac:dyDescent="0.25">
      <c r="A7" s="116" t="s">
        <v>266</v>
      </c>
      <c r="B7" s="125">
        <v>2794896</v>
      </c>
      <c r="C7" s="125">
        <v>2135330</v>
      </c>
      <c r="D7" s="125">
        <v>1884410</v>
      </c>
      <c r="E7" s="125">
        <v>1835727</v>
      </c>
      <c r="F7" s="125">
        <v>1806936</v>
      </c>
      <c r="G7" s="125">
        <v>1840072</v>
      </c>
      <c r="H7" s="125">
        <f>8430000+1150000+1313638</f>
        <v>10893638</v>
      </c>
      <c r="I7" s="125">
        <f>1840072+528886</f>
        <v>2368958</v>
      </c>
      <c r="J7" s="125">
        <v>1840072</v>
      </c>
      <c r="K7" s="125">
        <v>1840072</v>
      </c>
      <c r="L7" s="125">
        <v>1840072</v>
      </c>
      <c r="M7" s="125">
        <v>1840070</v>
      </c>
      <c r="N7" s="124">
        <f>SUM(B7:M7)</f>
        <v>32920253</v>
      </c>
      <c r="O7" s="54">
        <f>'1.sz.tábla '!C5</f>
        <v>32920253</v>
      </c>
      <c r="P7" s="54"/>
      <c r="Q7" s="54"/>
    </row>
    <row r="8" spans="1:17" x14ac:dyDescent="0.25">
      <c r="A8" s="116" t="s">
        <v>219</v>
      </c>
      <c r="B8" s="126">
        <v>57091</v>
      </c>
      <c r="C8" s="126">
        <v>50002</v>
      </c>
      <c r="D8" s="126">
        <v>464033</v>
      </c>
      <c r="E8" s="126">
        <v>51821</v>
      </c>
      <c r="F8" s="126">
        <v>357677</v>
      </c>
      <c r="G8" s="126">
        <v>10000</v>
      </c>
      <c r="H8" s="126">
        <v>10000</v>
      </c>
      <c r="I8" s="126">
        <v>10000</v>
      </c>
      <c r="J8" s="126">
        <f>20000-624</f>
        <v>19376</v>
      </c>
      <c r="K8" s="126">
        <v>20000</v>
      </c>
      <c r="L8" s="126">
        <v>0</v>
      </c>
      <c r="M8" s="126">
        <v>0</v>
      </c>
      <c r="N8" s="124">
        <f t="shared" ref="N8:N18" si="1">SUM(B8:M8)</f>
        <v>1050000</v>
      </c>
      <c r="O8" s="127">
        <f>'1.sz.tábla '!C8</f>
        <v>1050000</v>
      </c>
      <c r="P8" s="54"/>
      <c r="Q8" s="54"/>
    </row>
    <row r="9" spans="1:17" x14ac:dyDescent="0.25">
      <c r="A9" s="116" t="s">
        <v>267</v>
      </c>
      <c r="B9" s="126">
        <v>55403</v>
      </c>
      <c r="C9" s="126">
        <v>37126</v>
      </c>
      <c r="D9" s="126">
        <v>5221481</v>
      </c>
      <c r="E9" s="126">
        <v>1025997</v>
      </c>
      <c r="F9" s="126">
        <v>528869</v>
      </c>
      <c r="G9" s="126">
        <v>50000</v>
      </c>
      <c r="H9" s="126">
        <v>55000</v>
      </c>
      <c r="I9" s="126">
        <v>300000</v>
      </c>
      <c r="J9" s="126">
        <v>2000000</v>
      </c>
      <c r="K9" s="126">
        <v>500000</v>
      </c>
      <c r="L9" s="126">
        <v>500000</v>
      </c>
      <c r="M9" s="126">
        <v>426124</v>
      </c>
      <c r="N9" s="124">
        <f t="shared" si="1"/>
        <v>10700000</v>
      </c>
      <c r="O9" s="127">
        <f>'1.sz.tábla '!C7</f>
        <v>10700000</v>
      </c>
      <c r="P9" s="54"/>
      <c r="Q9" s="54"/>
    </row>
    <row r="10" spans="1:17" x14ac:dyDescent="0.25">
      <c r="A10" s="116" t="s">
        <v>268</v>
      </c>
      <c r="B10" s="126">
        <v>0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4">
        <f t="shared" si="1"/>
        <v>0</v>
      </c>
      <c r="O10" s="54"/>
      <c r="P10" s="54"/>
      <c r="Q10" s="54"/>
    </row>
    <row r="11" spans="1:17" x14ac:dyDescent="0.25">
      <c r="A11" s="128" t="s">
        <v>269</v>
      </c>
      <c r="B11" s="129">
        <f>SUM(B7:B10)</f>
        <v>2907390</v>
      </c>
      <c r="C11" s="129">
        <f t="shared" ref="C11:M11" si="2">SUM(C7:C10)</f>
        <v>2222458</v>
      </c>
      <c r="D11" s="129">
        <f t="shared" si="2"/>
        <v>7569924</v>
      </c>
      <c r="E11" s="129">
        <f t="shared" si="2"/>
        <v>2913545</v>
      </c>
      <c r="F11" s="129">
        <f t="shared" si="2"/>
        <v>2693482</v>
      </c>
      <c r="G11" s="129">
        <f t="shared" si="2"/>
        <v>1900072</v>
      </c>
      <c r="H11" s="129">
        <f t="shared" si="2"/>
        <v>10958638</v>
      </c>
      <c r="I11" s="129">
        <f t="shared" si="2"/>
        <v>2678958</v>
      </c>
      <c r="J11" s="129">
        <f t="shared" si="2"/>
        <v>3859448</v>
      </c>
      <c r="K11" s="129">
        <f t="shared" si="2"/>
        <v>2360072</v>
      </c>
      <c r="L11" s="129">
        <f t="shared" si="2"/>
        <v>2340072</v>
      </c>
      <c r="M11" s="129">
        <f t="shared" si="2"/>
        <v>2266194</v>
      </c>
      <c r="N11" s="124">
        <f t="shared" si="1"/>
        <v>44670253</v>
      </c>
      <c r="O11" s="130">
        <f>SUM(O7:O10)</f>
        <v>44670253</v>
      </c>
      <c r="P11" s="54"/>
      <c r="Q11" s="54"/>
    </row>
    <row r="12" spans="1:17" ht="31.5" x14ac:dyDescent="0.25">
      <c r="A12" s="116" t="s">
        <v>270</v>
      </c>
      <c r="B12" s="126"/>
      <c r="C12" s="126"/>
      <c r="D12" s="126"/>
      <c r="E12" s="126"/>
      <c r="F12" s="126"/>
      <c r="G12" s="126"/>
      <c r="H12" s="126"/>
      <c r="I12" s="126"/>
      <c r="J12" s="126">
        <v>4000000</v>
      </c>
      <c r="K12" s="126"/>
      <c r="L12" s="126"/>
      <c r="M12" s="126"/>
      <c r="N12" s="124">
        <f t="shared" si="1"/>
        <v>4000000</v>
      </c>
      <c r="O12" s="54">
        <f>'1.sz.tábla '!C6</f>
        <v>4000000</v>
      </c>
      <c r="P12" s="54"/>
      <c r="Q12" s="54"/>
    </row>
    <row r="13" spans="1:17" x14ac:dyDescent="0.25">
      <c r="A13" s="116" t="s">
        <v>271</v>
      </c>
      <c r="B13" s="126">
        <v>0</v>
      </c>
      <c r="C13" s="126">
        <v>3588000</v>
      </c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4">
        <f t="shared" si="1"/>
        <v>3588000</v>
      </c>
      <c r="O13" s="54">
        <f>'1.sz.tábla '!C9</f>
        <v>3588000</v>
      </c>
      <c r="P13" s="54"/>
      <c r="Q13" s="54"/>
    </row>
    <row r="14" spans="1:17" x14ac:dyDescent="0.25">
      <c r="A14" s="116" t="s">
        <v>272</v>
      </c>
      <c r="B14" s="126">
        <v>0</v>
      </c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4">
        <f t="shared" si="1"/>
        <v>0</v>
      </c>
      <c r="O14" s="54">
        <f>'[2]1.sz.tábla '!C11</f>
        <v>0</v>
      </c>
      <c r="P14" s="54"/>
      <c r="Q14" s="54"/>
    </row>
    <row r="15" spans="1:17" x14ac:dyDescent="0.25">
      <c r="A15" s="128" t="s">
        <v>273</v>
      </c>
      <c r="B15" s="129">
        <f t="shared" ref="B15:M15" si="3">SUM(B12:B14)</f>
        <v>0</v>
      </c>
      <c r="C15" s="129">
        <f t="shared" si="3"/>
        <v>3588000</v>
      </c>
      <c r="D15" s="129">
        <f t="shared" si="3"/>
        <v>0</v>
      </c>
      <c r="E15" s="129">
        <f t="shared" si="3"/>
        <v>0</v>
      </c>
      <c r="F15" s="129">
        <f t="shared" si="3"/>
        <v>0</v>
      </c>
      <c r="G15" s="129">
        <f t="shared" si="3"/>
        <v>0</v>
      </c>
      <c r="H15" s="129">
        <f t="shared" si="3"/>
        <v>0</v>
      </c>
      <c r="I15" s="129">
        <f t="shared" si="3"/>
        <v>0</v>
      </c>
      <c r="J15" s="129">
        <f t="shared" si="3"/>
        <v>4000000</v>
      </c>
      <c r="K15" s="129">
        <f t="shared" si="3"/>
        <v>0</v>
      </c>
      <c r="L15" s="129">
        <f t="shared" si="3"/>
        <v>0</v>
      </c>
      <c r="M15" s="129">
        <f t="shared" si="3"/>
        <v>0</v>
      </c>
      <c r="N15" s="124">
        <f t="shared" si="1"/>
        <v>7588000</v>
      </c>
      <c r="O15" s="131">
        <f>O12</f>
        <v>4000000</v>
      </c>
      <c r="P15" s="54"/>
      <c r="Q15" s="54"/>
    </row>
    <row r="16" spans="1:17" s="122" customFormat="1" x14ac:dyDescent="0.25">
      <c r="A16" s="119" t="s">
        <v>10</v>
      </c>
      <c r="B16" s="132">
        <f t="shared" ref="B16:M16" si="4">SUM(B11,B15)</f>
        <v>2907390</v>
      </c>
      <c r="C16" s="132">
        <f t="shared" si="4"/>
        <v>5810458</v>
      </c>
      <c r="D16" s="132">
        <f t="shared" si="4"/>
        <v>7569924</v>
      </c>
      <c r="E16" s="132">
        <f t="shared" si="4"/>
        <v>2913545</v>
      </c>
      <c r="F16" s="132">
        <f t="shared" si="4"/>
        <v>2693482</v>
      </c>
      <c r="G16" s="132">
        <f t="shared" si="4"/>
        <v>1900072</v>
      </c>
      <c r="H16" s="132">
        <f t="shared" si="4"/>
        <v>10958638</v>
      </c>
      <c r="I16" s="132">
        <f t="shared" si="4"/>
        <v>2678958</v>
      </c>
      <c r="J16" s="132">
        <f t="shared" si="4"/>
        <v>7859448</v>
      </c>
      <c r="K16" s="132">
        <f t="shared" si="4"/>
        <v>2360072</v>
      </c>
      <c r="L16" s="132">
        <f t="shared" si="4"/>
        <v>2340072</v>
      </c>
      <c r="M16" s="132">
        <f t="shared" si="4"/>
        <v>2266194</v>
      </c>
      <c r="N16" s="124">
        <f t="shared" si="1"/>
        <v>52258253</v>
      </c>
      <c r="O16" s="130">
        <f>O11+O15</f>
        <v>48670253</v>
      </c>
      <c r="P16" s="54"/>
      <c r="Q16" s="54"/>
    </row>
    <row r="17" spans="1:17" ht="31.5" x14ac:dyDescent="0.25">
      <c r="A17" s="116" t="s">
        <v>274</v>
      </c>
      <c r="B17" s="126">
        <v>23237</v>
      </c>
      <c r="C17" s="126">
        <v>12788</v>
      </c>
      <c r="D17" s="126">
        <v>11987</v>
      </c>
      <c r="E17" s="126">
        <v>43890</v>
      </c>
      <c r="F17" s="126">
        <v>9263</v>
      </c>
      <c r="G17" s="126">
        <v>16000</v>
      </c>
      <c r="H17" s="126">
        <v>2072</v>
      </c>
      <c r="I17" s="126">
        <v>87000</v>
      </c>
      <c r="J17" s="126">
        <v>87000</v>
      </c>
      <c r="K17" s="126">
        <v>87000</v>
      </c>
      <c r="L17" s="126">
        <v>87000</v>
      </c>
      <c r="M17" s="126">
        <v>87000</v>
      </c>
      <c r="N17" s="124">
        <f t="shared" si="1"/>
        <v>554237</v>
      </c>
      <c r="O17" s="54">
        <f>'1.sz.tábla '!C14</f>
        <v>554237</v>
      </c>
      <c r="P17" s="54"/>
      <c r="Q17" s="54"/>
    </row>
    <row r="18" spans="1:17" x14ac:dyDescent="0.25">
      <c r="A18" s="116" t="s">
        <v>275</v>
      </c>
      <c r="B18" s="126">
        <v>126000000</v>
      </c>
      <c r="C18" s="126"/>
      <c r="D18" s="126">
        <v>2550203</v>
      </c>
      <c r="E18" s="126"/>
      <c r="F18" s="126"/>
      <c r="G18" s="126"/>
      <c r="H18" s="126"/>
      <c r="I18" s="126"/>
      <c r="J18" s="126"/>
      <c r="K18" s="126"/>
      <c r="L18" s="126"/>
      <c r="M18" s="126"/>
      <c r="N18" s="124">
        <f t="shared" si="1"/>
        <v>128550203</v>
      </c>
      <c r="O18" s="54"/>
      <c r="P18" s="54"/>
      <c r="Q18" s="54"/>
    </row>
    <row r="19" spans="1:17" x14ac:dyDescent="0.25">
      <c r="A19" s="119" t="s">
        <v>13</v>
      </c>
      <c r="B19" s="59">
        <f>SUM(B16:B18)</f>
        <v>128930627</v>
      </c>
      <c r="C19" s="59">
        <f t="shared" ref="C19:M19" si="5">SUM(C16:C18)</f>
        <v>5823246</v>
      </c>
      <c r="D19" s="59">
        <f t="shared" si="5"/>
        <v>10132114</v>
      </c>
      <c r="E19" s="59">
        <f t="shared" si="5"/>
        <v>2957435</v>
      </c>
      <c r="F19" s="59">
        <f t="shared" si="5"/>
        <v>2702745</v>
      </c>
      <c r="G19" s="59">
        <f t="shared" si="5"/>
        <v>1916072</v>
      </c>
      <c r="H19" s="59">
        <f t="shared" si="5"/>
        <v>10960710</v>
      </c>
      <c r="I19" s="59">
        <f t="shared" si="5"/>
        <v>2765958</v>
      </c>
      <c r="J19" s="59">
        <f t="shared" si="5"/>
        <v>7946448</v>
      </c>
      <c r="K19" s="59">
        <f t="shared" si="5"/>
        <v>2447072</v>
      </c>
      <c r="L19" s="59">
        <f t="shared" si="5"/>
        <v>2427072</v>
      </c>
      <c r="M19" s="59">
        <f t="shared" si="5"/>
        <v>2353194</v>
      </c>
      <c r="N19" s="133">
        <f>SUM(N16:N18)</f>
        <v>181362693</v>
      </c>
      <c r="O19" s="130">
        <f>O16+O17+O18</f>
        <v>49224490</v>
      </c>
      <c r="P19" s="54"/>
      <c r="Q19" s="54"/>
    </row>
    <row r="20" spans="1:17" x14ac:dyDescent="0.25">
      <c r="A20" s="116" t="s">
        <v>276</v>
      </c>
      <c r="B20" s="126">
        <v>586784</v>
      </c>
      <c r="C20" s="126">
        <v>608545</v>
      </c>
      <c r="D20" s="126">
        <v>754694</v>
      </c>
      <c r="E20" s="126">
        <v>811219</v>
      </c>
      <c r="F20" s="126">
        <v>510690</v>
      </c>
      <c r="G20" s="126">
        <f t="shared" ref="G20" si="6">629095+200000</f>
        <v>829095</v>
      </c>
      <c r="H20" s="126">
        <v>1407229</v>
      </c>
      <c r="I20" s="126">
        <v>1407229</v>
      </c>
      <c r="J20" s="126">
        <v>1407229</v>
      </c>
      <c r="K20" s="126">
        <v>1407229</v>
      </c>
      <c r="L20" s="126">
        <v>1407229</v>
      </c>
      <c r="M20" s="126">
        <v>1577620</v>
      </c>
      <c r="N20" s="134">
        <f>SUM(B20:M20)</f>
        <v>12714792</v>
      </c>
      <c r="O20" s="135">
        <f>'3.sz.tábla '!C6</f>
        <v>12714792</v>
      </c>
      <c r="P20" s="54"/>
      <c r="Q20" s="54"/>
    </row>
    <row r="21" spans="1:17" x14ac:dyDescent="0.25">
      <c r="A21" s="116" t="s">
        <v>277</v>
      </c>
      <c r="B21" s="126">
        <v>97223</v>
      </c>
      <c r="C21" s="126">
        <v>113971</v>
      </c>
      <c r="D21" s="126">
        <v>76210</v>
      </c>
      <c r="E21" s="126">
        <v>113269</v>
      </c>
      <c r="F21" s="126">
        <v>132170</v>
      </c>
      <c r="G21" s="126">
        <v>204660</v>
      </c>
      <c r="H21" s="126">
        <v>204660</v>
      </c>
      <c r="I21" s="126">
        <v>204660</v>
      </c>
      <c r="J21" s="126">
        <v>204660</v>
      </c>
      <c r="K21" s="126">
        <v>204660</v>
      </c>
      <c r="L21" s="126">
        <v>204660</v>
      </c>
      <c r="M21" s="126">
        <f>204660+149998</f>
        <v>354658</v>
      </c>
      <c r="N21" s="134">
        <f t="shared" ref="N21:N33" si="7">SUM(B21:M21)</f>
        <v>2115461</v>
      </c>
      <c r="O21" s="135">
        <f>'3.sz.tábla '!C9</f>
        <v>2115461</v>
      </c>
      <c r="P21" s="54"/>
      <c r="Q21" s="54"/>
    </row>
    <row r="22" spans="1:17" x14ac:dyDescent="0.25">
      <c r="A22" s="116" t="s">
        <v>278</v>
      </c>
      <c r="B22" s="126">
        <v>5189049</v>
      </c>
      <c r="C22" s="126">
        <v>465673</v>
      </c>
      <c r="D22" s="126">
        <v>1004929</v>
      </c>
      <c r="E22" s="126">
        <v>879613</v>
      </c>
      <c r="F22" s="126">
        <v>6274783</v>
      </c>
      <c r="G22" s="126">
        <v>5000000</v>
      </c>
      <c r="H22" s="126">
        <v>5000000</v>
      </c>
      <c r="I22" s="126">
        <v>5000000</v>
      </c>
      <c r="J22" s="126">
        <v>600000</v>
      </c>
      <c r="K22" s="126">
        <v>5000000</v>
      </c>
      <c r="L22" s="126">
        <v>5464357</v>
      </c>
      <c r="M22" s="126">
        <v>5000000</v>
      </c>
      <c r="N22" s="134">
        <f t="shared" si="7"/>
        <v>44878404</v>
      </c>
      <c r="O22" s="135">
        <f>'3.sz.tábla '!C12</f>
        <v>44878404</v>
      </c>
      <c r="P22" s="54"/>
      <c r="Q22" s="54"/>
    </row>
    <row r="23" spans="1:17" x14ac:dyDescent="0.25">
      <c r="A23" s="116" t="s">
        <v>279</v>
      </c>
      <c r="B23" s="126">
        <v>0</v>
      </c>
      <c r="C23" s="126">
        <v>140000</v>
      </c>
      <c r="D23" s="126">
        <v>100000</v>
      </c>
      <c r="E23" s="126">
        <v>0</v>
      </c>
      <c r="F23" s="126">
        <v>50000</v>
      </c>
      <c r="G23" s="126">
        <v>70000</v>
      </c>
      <c r="H23" s="126">
        <v>50000</v>
      </c>
      <c r="I23" s="126">
        <v>50000</v>
      </c>
      <c r="J23" s="126">
        <v>50000</v>
      </c>
      <c r="K23" s="126">
        <v>60000</v>
      </c>
      <c r="L23" s="126">
        <v>100000</v>
      </c>
      <c r="M23" s="126">
        <v>1564000</v>
      </c>
      <c r="N23" s="134">
        <f t="shared" si="7"/>
        <v>2234000</v>
      </c>
      <c r="O23" s="135">
        <f>'3.sz.tábla '!C29</f>
        <v>2234000</v>
      </c>
      <c r="P23" s="54"/>
      <c r="Q23" s="54"/>
    </row>
    <row r="24" spans="1:17" x14ac:dyDescent="0.25">
      <c r="A24" s="116" t="s">
        <v>280</v>
      </c>
      <c r="B24" s="126"/>
      <c r="C24" s="126"/>
      <c r="D24" s="126"/>
      <c r="E24" s="126"/>
      <c r="F24" s="126"/>
      <c r="G24" s="126"/>
      <c r="H24" s="126"/>
      <c r="I24" s="126"/>
      <c r="J24" s="126">
        <v>50000</v>
      </c>
      <c r="K24" s="126">
        <v>50000</v>
      </c>
      <c r="L24" s="126"/>
      <c r="M24" s="126"/>
      <c r="N24" s="134">
        <f t="shared" si="7"/>
        <v>100000</v>
      </c>
      <c r="O24" s="135">
        <f>'3.sz.tábla '!C35</f>
        <v>100000</v>
      </c>
      <c r="P24" s="54"/>
      <c r="Q24" s="54"/>
    </row>
    <row r="25" spans="1:17" x14ac:dyDescent="0.25">
      <c r="A25" s="116" t="s">
        <v>281</v>
      </c>
      <c r="B25" s="126">
        <v>0</v>
      </c>
      <c r="C25" s="126">
        <v>0</v>
      </c>
      <c r="D25" s="126">
        <v>1922139</v>
      </c>
      <c r="E25" s="126">
        <v>0</v>
      </c>
      <c r="F25" s="126">
        <v>1949794</v>
      </c>
      <c r="G25" s="126">
        <v>802150</v>
      </c>
      <c r="H25" s="126">
        <f>802150+376425</f>
        <v>1178575</v>
      </c>
      <c r="I25" s="126">
        <f>802150+450000+138818</f>
        <v>1390968</v>
      </c>
      <c r="J25" s="126">
        <v>802150</v>
      </c>
      <c r="K25" s="126">
        <v>802150</v>
      </c>
      <c r="L25" s="126">
        <v>802150</v>
      </c>
      <c r="M25" s="126">
        <v>802150</v>
      </c>
      <c r="N25" s="134">
        <f>SUM(B25:M25)</f>
        <v>10452226</v>
      </c>
      <c r="O25" s="135">
        <f>'4.sz.tábla'!C4</f>
        <v>10452226</v>
      </c>
      <c r="P25" s="54"/>
      <c r="Q25" s="54"/>
    </row>
    <row r="26" spans="1:17" x14ac:dyDescent="0.25">
      <c r="A26" s="116" t="s">
        <v>16</v>
      </c>
      <c r="B26" s="126">
        <v>3238265</v>
      </c>
      <c r="C26" s="126"/>
      <c r="D26" s="126">
        <v>-376425</v>
      </c>
      <c r="E26" s="126">
        <v>-1800000</v>
      </c>
      <c r="F26" s="126"/>
      <c r="G26" s="126">
        <v>2970034</v>
      </c>
      <c r="H26" s="126"/>
      <c r="I26" s="126"/>
      <c r="J26" s="126"/>
      <c r="K26" s="126"/>
      <c r="L26" s="126"/>
      <c r="M26" s="126"/>
      <c r="N26" s="134">
        <f t="shared" si="7"/>
        <v>4031874</v>
      </c>
      <c r="O26" s="135">
        <f>'[2]1.sz.tábla '!C26</f>
        <v>3097542</v>
      </c>
      <c r="P26" s="54"/>
      <c r="Q26" s="54"/>
    </row>
    <row r="27" spans="1:17" x14ac:dyDescent="0.25">
      <c r="A27" s="128" t="s">
        <v>282</v>
      </c>
      <c r="B27" s="129">
        <f>SUM(B20:B26)</f>
        <v>9111321</v>
      </c>
      <c r="C27" s="129">
        <f t="shared" ref="C27:M27" si="8">SUM(C20:C26)</f>
        <v>1328189</v>
      </c>
      <c r="D27" s="129">
        <f t="shared" si="8"/>
        <v>3481547</v>
      </c>
      <c r="E27" s="129">
        <f t="shared" si="8"/>
        <v>4101</v>
      </c>
      <c r="F27" s="129">
        <f t="shared" si="8"/>
        <v>8917437</v>
      </c>
      <c r="G27" s="129">
        <f t="shared" si="8"/>
        <v>9875939</v>
      </c>
      <c r="H27" s="129">
        <f t="shared" si="8"/>
        <v>7840464</v>
      </c>
      <c r="I27" s="129">
        <f t="shared" si="8"/>
        <v>8052857</v>
      </c>
      <c r="J27" s="129">
        <f t="shared" si="8"/>
        <v>3114039</v>
      </c>
      <c r="K27" s="129">
        <f t="shared" si="8"/>
        <v>7524039</v>
      </c>
      <c r="L27" s="129">
        <f t="shared" si="8"/>
        <v>7978396</v>
      </c>
      <c r="M27" s="129">
        <f t="shared" si="8"/>
        <v>9298428</v>
      </c>
      <c r="N27" s="134">
        <f>SUM(B27:M27)</f>
        <v>76526757</v>
      </c>
      <c r="O27" s="130">
        <f>SUM(O20:O26)</f>
        <v>75592425</v>
      </c>
      <c r="P27" s="54"/>
      <c r="Q27" s="54"/>
    </row>
    <row r="28" spans="1:17" x14ac:dyDescent="0.25">
      <c r="A28" s="116" t="s">
        <v>88</v>
      </c>
      <c r="B28" s="126">
        <v>0</v>
      </c>
      <c r="C28" s="126">
        <v>41979</v>
      </c>
      <c r="D28" s="126">
        <v>0</v>
      </c>
      <c r="E28" s="126">
        <v>1800000</v>
      </c>
      <c r="F28" s="126">
        <v>2474360</v>
      </c>
      <c r="G28" s="126">
        <v>3200000</v>
      </c>
      <c r="H28" s="126">
        <v>719366</v>
      </c>
      <c r="I28" s="126">
        <v>4962906</v>
      </c>
      <c r="J28" s="126"/>
      <c r="K28" s="126">
        <v>110000</v>
      </c>
      <c r="L28" s="126">
        <v>170000</v>
      </c>
      <c r="M28" s="126">
        <v>3302000</v>
      </c>
      <c r="N28" s="134">
        <f>SUM(B28:M28)</f>
        <v>16780611</v>
      </c>
      <c r="O28" s="135">
        <f>'5. sz. tábla'!C4</f>
        <v>16780611</v>
      </c>
      <c r="P28" s="54"/>
      <c r="Q28" s="54"/>
    </row>
    <row r="29" spans="1:17" x14ac:dyDescent="0.25">
      <c r="A29" s="116" t="s">
        <v>89</v>
      </c>
      <c r="B29" s="126">
        <v>0</v>
      </c>
      <c r="C29" s="126">
        <v>0</v>
      </c>
      <c r="D29" s="126">
        <v>403744</v>
      </c>
      <c r="E29" s="126">
        <v>0</v>
      </c>
      <c r="F29" s="126">
        <v>40485691</v>
      </c>
      <c r="G29" s="126">
        <v>16504744</v>
      </c>
      <c r="H29" s="126">
        <v>500000</v>
      </c>
      <c r="I29" s="126">
        <v>16504744</v>
      </c>
      <c r="J29" s="126">
        <v>0</v>
      </c>
      <c r="K29" s="126">
        <v>700154</v>
      </c>
      <c r="L29" s="126">
        <v>0</v>
      </c>
      <c r="M29" s="126">
        <v>10545781</v>
      </c>
      <c r="N29" s="134">
        <f t="shared" si="7"/>
        <v>85644858</v>
      </c>
      <c r="O29" s="135">
        <f>'5. sz. tábla'!C20</f>
        <v>85644858</v>
      </c>
      <c r="P29" s="54"/>
      <c r="Q29" s="54"/>
    </row>
    <row r="30" spans="1:17" x14ac:dyDescent="0.25">
      <c r="A30" s="116" t="s">
        <v>118</v>
      </c>
      <c r="B30" s="126">
        <v>0</v>
      </c>
      <c r="C30" s="126">
        <v>0</v>
      </c>
      <c r="D30" s="126">
        <v>0</v>
      </c>
      <c r="E30" s="126">
        <v>0</v>
      </c>
      <c r="F30" s="126">
        <f>991761</f>
        <v>991761</v>
      </c>
      <c r="G30" s="126">
        <v>2232</v>
      </c>
      <c r="H30" s="126">
        <v>2232</v>
      </c>
      <c r="I30" s="126">
        <v>2233</v>
      </c>
      <c r="J30" s="126">
        <v>2232</v>
      </c>
      <c r="K30" s="126">
        <v>2233</v>
      </c>
      <c r="L30" s="126">
        <v>2232</v>
      </c>
      <c r="M30" s="126">
        <v>2233</v>
      </c>
      <c r="N30" s="134">
        <f t="shared" si="7"/>
        <v>1007388</v>
      </c>
      <c r="O30" s="135">
        <f>'1.sz.tábla '!C23</f>
        <v>1007388</v>
      </c>
      <c r="P30" s="54"/>
      <c r="Q30" s="54"/>
    </row>
    <row r="31" spans="1:17" x14ac:dyDescent="0.25">
      <c r="A31" s="128" t="s">
        <v>283</v>
      </c>
      <c r="B31" s="129">
        <f>B28+B29+B30</f>
        <v>0</v>
      </c>
      <c r="C31" s="129">
        <f t="shared" ref="C31:L31" si="9">SUM(C28:C30)</f>
        <v>41979</v>
      </c>
      <c r="D31" s="129">
        <f t="shared" si="9"/>
        <v>403744</v>
      </c>
      <c r="E31" s="129">
        <f t="shared" si="9"/>
        <v>1800000</v>
      </c>
      <c r="F31" s="129">
        <f t="shared" si="9"/>
        <v>43951812</v>
      </c>
      <c r="G31" s="129">
        <f t="shared" si="9"/>
        <v>19706976</v>
      </c>
      <c r="H31" s="129">
        <f t="shared" si="9"/>
        <v>1221598</v>
      </c>
      <c r="I31" s="129">
        <f t="shared" si="9"/>
        <v>21469883</v>
      </c>
      <c r="J31" s="129">
        <f t="shared" si="9"/>
        <v>2232</v>
      </c>
      <c r="K31" s="129">
        <f t="shared" si="9"/>
        <v>812387</v>
      </c>
      <c r="L31" s="129">
        <f t="shared" si="9"/>
        <v>172232</v>
      </c>
      <c r="M31" s="129">
        <f>SUM(M28:M30)</f>
        <v>13850014</v>
      </c>
      <c r="N31" s="134">
        <f>SUM(B31:M31)</f>
        <v>103432857</v>
      </c>
      <c r="O31" s="130">
        <f>SUM(O28:O30)</f>
        <v>103432857</v>
      </c>
      <c r="P31" s="54"/>
      <c r="Q31" s="54"/>
    </row>
    <row r="32" spans="1:17" x14ac:dyDescent="0.25">
      <c r="A32" s="119" t="s">
        <v>19</v>
      </c>
      <c r="B32" s="132">
        <f>SUM(B31,B27)</f>
        <v>9111321</v>
      </c>
      <c r="C32" s="132">
        <f t="shared" ref="C32:M32" si="10">SUM(C31,C27)</f>
        <v>1370168</v>
      </c>
      <c r="D32" s="132">
        <f t="shared" si="10"/>
        <v>3885291</v>
      </c>
      <c r="E32" s="132">
        <f t="shared" si="10"/>
        <v>1804101</v>
      </c>
      <c r="F32" s="132">
        <f t="shared" si="10"/>
        <v>52869249</v>
      </c>
      <c r="G32" s="132">
        <f t="shared" si="10"/>
        <v>29582915</v>
      </c>
      <c r="H32" s="132">
        <f t="shared" si="10"/>
        <v>9062062</v>
      </c>
      <c r="I32" s="132">
        <f t="shared" si="10"/>
        <v>29522740</v>
      </c>
      <c r="J32" s="132">
        <f t="shared" si="10"/>
        <v>3116271</v>
      </c>
      <c r="K32" s="132">
        <f t="shared" si="10"/>
        <v>8336426</v>
      </c>
      <c r="L32" s="132">
        <f t="shared" si="10"/>
        <v>8150628</v>
      </c>
      <c r="M32" s="132">
        <f t="shared" si="10"/>
        <v>23148442</v>
      </c>
      <c r="N32" s="134">
        <f>SUM(B32:M32)</f>
        <v>179959614</v>
      </c>
      <c r="O32" s="130">
        <f>O27+O31</f>
        <v>179025282</v>
      </c>
      <c r="P32" s="54"/>
      <c r="Q32" s="54"/>
    </row>
    <row r="33" spans="1:17" ht="31.5" x14ac:dyDescent="0.25">
      <c r="A33" s="119" t="s">
        <v>284</v>
      </c>
      <c r="B33" s="132">
        <v>848842</v>
      </c>
      <c r="C33" s="132">
        <v>0</v>
      </c>
      <c r="D33" s="132">
        <v>0</v>
      </c>
      <c r="E33" s="132">
        <v>91902</v>
      </c>
      <c r="F33" s="132">
        <v>9263</v>
      </c>
      <c r="G33" s="132">
        <v>16000</v>
      </c>
      <c r="H33" s="132">
        <v>2072</v>
      </c>
      <c r="I33" s="132">
        <v>87000</v>
      </c>
      <c r="J33" s="132">
        <v>87000</v>
      </c>
      <c r="K33" s="132">
        <v>87000</v>
      </c>
      <c r="L33" s="132">
        <v>87000</v>
      </c>
      <c r="M33" s="132">
        <v>87000</v>
      </c>
      <c r="N33" s="134">
        <f t="shared" si="7"/>
        <v>1403079</v>
      </c>
      <c r="O33" s="135">
        <f>'5. sz. tábla'!C33</f>
        <v>1403079</v>
      </c>
      <c r="P33" s="54"/>
      <c r="Q33" s="54"/>
    </row>
    <row r="34" spans="1:17" x14ac:dyDescent="0.25">
      <c r="A34" s="119" t="s">
        <v>22</v>
      </c>
      <c r="B34" s="132">
        <f>SUM(B32:B33)</f>
        <v>9960163</v>
      </c>
      <c r="C34" s="132">
        <f t="shared" ref="C34:M34" si="11">SUM(C32:C33)</f>
        <v>1370168</v>
      </c>
      <c r="D34" s="132">
        <f t="shared" si="11"/>
        <v>3885291</v>
      </c>
      <c r="E34" s="132">
        <f t="shared" si="11"/>
        <v>1896003</v>
      </c>
      <c r="F34" s="132">
        <f t="shared" si="11"/>
        <v>52878512</v>
      </c>
      <c r="G34" s="132">
        <f t="shared" si="11"/>
        <v>29598915</v>
      </c>
      <c r="H34" s="132">
        <f t="shared" si="11"/>
        <v>9064134</v>
      </c>
      <c r="I34" s="132">
        <f t="shared" si="11"/>
        <v>29609740</v>
      </c>
      <c r="J34" s="132">
        <f t="shared" si="11"/>
        <v>3203271</v>
      </c>
      <c r="K34" s="132">
        <f t="shared" si="11"/>
        <v>8423426</v>
      </c>
      <c r="L34" s="132">
        <f t="shared" si="11"/>
        <v>8237628</v>
      </c>
      <c r="M34" s="132">
        <f t="shared" si="11"/>
        <v>23235442</v>
      </c>
      <c r="N34" s="134">
        <f>SUM(B34:M34)</f>
        <v>181362693</v>
      </c>
      <c r="O34" s="130">
        <f>O32+O33</f>
        <v>180428361</v>
      </c>
      <c r="P34" s="54"/>
      <c r="Q34" s="54"/>
    </row>
    <row r="35" spans="1:17" x14ac:dyDescent="0.25">
      <c r="A35" s="119" t="s">
        <v>285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4">
        <f>SUM(B35:M35)</f>
        <v>0</v>
      </c>
    </row>
    <row r="36" spans="1:17" ht="16.5" thickBot="1" x14ac:dyDescent="0.3">
      <c r="A36" s="136" t="s">
        <v>286</v>
      </c>
      <c r="B36" s="137">
        <f>B6+B16+B17-B34</f>
        <v>123187961</v>
      </c>
      <c r="C36" s="137">
        <f t="shared" ref="C36:M36" si="12">C6+C16+C17-C34</f>
        <v>127641039</v>
      </c>
      <c r="D36" s="137">
        <f t="shared" si="12"/>
        <v>131337659</v>
      </c>
      <c r="E36" s="137">
        <f t="shared" si="12"/>
        <v>132399091</v>
      </c>
      <c r="F36" s="137">
        <f t="shared" si="12"/>
        <v>82223324</v>
      </c>
      <c r="G36" s="137">
        <f t="shared" si="12"/>
        <v>54540481</v>
      </c>
      <c r="H36" s="137">
        <f t="shared" si="12"/>
        <v>56437057</v>
      </c>
      <c r="I36" s="137">
        <f t="shared" si="12"/>
        <v>29593275</v>
      </c>
      <c r="J36" s="137">
        <f t="shared" si="12"/>
        <v>34336452</v>
      </c>
      <c r="K36" s="137">
        <f t="shared" si="12"/>
        <v>28360098</v>
      </c>
      <c r="L36" s="137">
        <f t="shared" si="12"/>
        <v>22549542</v>
      </c>
      <c r="M36" s="137">
        <f t="shared" si="12"/>
        <v>1667294</v>
      </c>
      <c r="N36" s="138">
        <f>+N6+N16+N17-N34</f>
        <v>1667294</v>
      </c>
      <c r="O36" s="54">
        <f>O19-O34</f>
        <v>-131203871</v>
      </c>
    </row>
    <row r="38" spans="1:17" x14ac:dyDescent="0.25">
      <c r="N38" s="130"/>
    </row>
  </sheetData>
  <mergeCells count="2">
    <mergeCell ref="M2:N2"/>
    <mergeCell ref="A3:N3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&amp;L&amp;"Times New Roman,Normál"&amp;12Vászoly Község Önkormányzata&amp;C&amp;"Times New Roman,Normál"&amp;12 8. melléklet
Az önkormányzat 2019. évi költségvetéséről szóló 5/2019. (VII. 10.) önkormányzati rendelethez</oddHead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10</vt:i4>
      </vt:variant>
    </vt:vector>
  </HeadingPairs>
  <TitlesOfParts>
    <vt:vector size="19" baseType="lpstr">
      <vt:lpstr>1.sz.tábla </vt:lpstr>
      <vt:lpstr>2.sz.tábla</vt:lpstr>
      <vt:lpstr>2a. tábla</vt:lpstr>
      <vt:lpstr>3.sz.tábla </vt:lpstr>
      <vt:lpstr>4.sz.tábla</vt:lpstr>
      <vt:lpstr>5. sz. tábla</vt:lpstr>
      <vt:lpstr>6. sz. tábla</vt:lpstr>
      <vt:lpstr>7. sz. tábla</vt:lpstr>
      <vt:lpstr>8. sz. tábla</vt:lpstr>
      <vt:lpstr>'2.sz.tábla'!Nyomtatási_cím</vt:lpstr>
      <vt:lpstr>'1.sz.tábla '!Nyomtatási_terület</vt:lpstr>
      <vt:lpstr>'2.sz.tábla'!Nyomtatási_terület</vt:lpstr>
      <vt:lpstr>'2a. tábla'!Nyomtatási_terület</vt:lpstr>
      <vt:lpstr>'3.sz.tábla '!Nyomtatási_terület</vt:lpstr>
      <vt:lpstr>'4.sz.tábla'!Nyomtatási_terület</vt:lpstr>
      <vt:lpstr>'5. sz. tábla'!Nyomtatási_terület</vt:lpstr>
      <vt:lpstr>'6. sz. tábla'!Nyomtatási_terület</vt:lpstr>
      <vt:lpstr>'7. sz. tábla'!Nyomtatási_terület</vt:lpstr>
      <vt:lpstr>'8. sz. 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2019-07-12T07:04:49Z</cp:lastPrinted>
  <dcterms:created xsi:type="dcterms:W3CDTF">2014-05-27T12:51:39Z</dcterms:created>
  <dcterms:modified xsi:type="dcterms:W3CDTF">2019-07-12T07:05:27Z</dcterms:modified>
</cp:coreProperties>
</file>