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5" yWindow="630" windowWidth="19425" windowHeight="5670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</sheets>
  <externalReferences>
    <externalReference r:id="rId10"/>
  </externalReferences>
  <definedNames>
    <definedName name="_xlnm.Print_Titles" localSheetId="1">'2.tábla'!$4:$4</definedName>
    <definedName name="_xlnm.Print_Area" localSheetId="0">'1.tábla '!$A$4:$D$32</definedName>
    <definedName name="_xlnm.Print_Area" localSheetId="1">'2.tábla'!$A$4:$D$74</definedName>
    <definedName name="_xlnm.Print_Area" localSheetId="3">'3.tábla '!$A$2:$D$35</definedName>
    <definedName name="_xlnm.Print_Area" localSheetId="5">'5.tábla'!$A$1:$D$28</definedName>
    <definedName name="_xlnm.Print_Area" localSheetId="6">'6.tábla '!$A$1:$H$60</definedName>
    <definedName name="_xlnm.Print_Area" localSheetId="7">'7.tábla'!$A$1:$H$83</definedName>
    <definedName name="_xlnm.Print_Area" localSheetId="8">'8.tábla'!$A$3:$N$36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N36" i="67" l="1"/>
  <c r="N35" i="67"/>
  <c r="M36" i="67"/>
  <c r="G33" i="67" l="1"/>
  <c r="N33" i="67"/>
  <c r="O33" i="67"/>
  <c r="N19" i="67"/>
  <c r="O29" i="67"/>
  <c r="O28" i="67"/>
  <c r="N29" i="67"/>
  <c r="J29" i="67"/>
  <c r="E28" i="67"/>
  <c r="O26" i="67"/>
  <c r="O23" i="67"/>
  <c r="O30" i="67"/>
  <c r="O25" i="67"/>
  <c r="O24" i="67"/>
  <c r="N21" i="67"/>
  <c r="N22" i="67"/>
  <c r="N23" i="67"/>
  <c r="N24" i="67"/>
  <c r="N25" i="67"/>
  <c r="N26" i="67"/>
  <c r="N28" i="67"/>
  <c r="N30" i="67"/>
  <c r="O22" i="67"/>
  <c r="O21" i="67"/>
  <c r="O20" i="67"/>
  <c r="N20" i="67"/>
  <c r="O18" i="67"/>
  <c r="N17" i="67"/>
  <c r="O17" i="67"/>
  <c r="J7" i="67"/>
  <c r="N8" i="67"/>
  <c r="N9" i="67"/>
  <c r="N7" i="67"/>
  <c r="O13" i="67"/>
  <c r="O9" i="67"/>
  <c r="O8" i="67"/>
  <c r="O7" i="67"/>
  <c r="C31" i="67"/>
  <c r="C27" i="42" l="1"/>
  <c r="C26" i="42" l="1"/>
  <c r="C5" i="40"/>
  <c r="D5" i="40" s="1"/>
  <c r="C12" i="50"/>
  <c r="D17" i="50"/>
  <c r="C56" i="62"/>
  <c r="D56" i="62"/>
  <c r="C54" i="62"/>
  <c r="D54" i="62"/>
  <c r="C48" i="62"/>
  <c r="D48" i="62"/>
  <c r="C47" i="62"/>
  <c r="D47" i="62"/>
  <c r="H2" i="62"/>
  <c r="C2" i="62"/>
  <c r="C59" i="62" s="1"/>
  <c r="G59" i="62" s="1"/>
  <c r="D2" i="62"/>
  <c r="D30" i="62" s="1"/>
  <c r="H30" i="62" s="1"/>
  <c r="B2" i="62"/>
  <c r="B59" i="62" s="1"/>
  <c r="F59" i="62" s="1"/>
  <c r="D11" i="50"/>
  <c r="C10" i="50"/>
  <c r="D10" i="50" s="1"/>
  <c r="B12" i="50"/>
  <c r="G13" i="51"/>
  <c r="H13" i="51"/>
  <c r="F13" i="51"/>
  <c r="C20" i="51"/>
  <c r="G8" i="51"/>
  <c r="H8" i="51"/>
  <c r="F8" i="51"/>
  <c r="C49" i="51"/>
  <c r="G49" i="51" s="1"/>
  <c r="H4" i="51"/>
  <c r="C4" i="51"/>
  <c r="C27" i="51" s="1"/>
  <c r="G27" i="51" s="1"/>
  <c r="D4" i="51"/>
  <c r="D49" i="51" s="1"/>
  <c r="H49" i="51" s="1"/>
  <c r="B4" i="51"/>
  <c r="F4" i="51" s="1"/>
  <c r="D6" i="41"/>
  <c r="G47" i="82"/>
  <c r="F47" i="82"/>
  <c r="C6" i="41" s="1"/>
  <c r="C5" i="41" s="1"/>
  <c r="C63" i="41" s="1"/>
  <c r="D63" i="41" s="1"/>
  <c r="D28" i="42"/>
  <c r="C7" i="40"/>
  <c r="B7" i="40"/>
  <c r="B35" i="40"/>
  <c r="B4" i="40"/>
  <c r="B19" i="50"/>
  <c r="B18" i="50" s="1"/>
  <c r="C18" i="40"/>
  <c r="C10" i="40"/>
  <c r="D34" i="40"/>
  <c r="D21" i="50"/>
  <c r="D20" i="50"/>
  <c r="D14" i="50"/>
  <c r="D15" i="50"/>
  <c r="D16" i="50"/>
  <c r="D13" i="50"/>
  <c r="D9" i="50"/>
  <c r="D8" i="50"/>
  <c r="D7" i="50"/>
  <c r="D5" i="50"/>
  <c r="C6" i="50"/>
  <c r="B6" i="50"/>
  <c r="D23" i="50"/>
  <c r="D27" i="50"/>
  <c r="C31" i="40"/>
  <c r="B31" i="40"/>
  <c r="D15" i="83"/>
  <c r="D11" i="83"/>
  <c r="D12" i="83"/>
  <c r="D13" i="83"/>
  <c r="D10" i="83"/>
  <c r="D9" i="83"/>
  <c r="D8" i="83"/>
  <c r="C8" i="83"/>
  <c r="B8" i="83"/>
  <c r="D5" i="83"/>
  <c r="D6" i="83"/>
  <c r="D7" i="83"/>
  <c r="D4" i="83"/>
  <c r="C11" i="40"/>
  <c r="D9" i="40"/>
  <c r="D8" i="40"/>
  <c r="D7" i="40"/>
  <c r="D6" i="40"/>
  <c r="C4" i="40"/>
  <c r="C65" i="41"/>
  <c r="D65" i="41" s="1"/>
  <c r="D66" i="41"/>
  <c r="B63" i="41"/>
  <c r="D59" i="41"/>
  <c r="D44" i="41"/>
  <c r="D46" i="41"/>
  <c r="D40" i="41"/>
  <c r="D27" i="41"/>
  <c r="D28" i="41"/>
  <c r="D31" i="41"/>
  <c r="D32" i="41"/>
  <c r="D34" i="41"/>
  <c r="D37" i="41"/>
  <c r="C33" i="41"/>
  <c r="C26" i="41"/>
  <c r="C19" i="41"/>
  <c r="B19" i="41"/>
  <c r="D19" i="41" s="1"/>
  <c r="D20" i="41"/>
  <c r="D17" i="41"/>
  <c r="D18" i="41"/>
  <c r="C16" i="41"/>
  <c r="B16" i="41"/>
  <c r="C35" i="40" l="1"/>
  <c r="B30" i="62"/>
  <c r="F30" i="62" s="1"/>
  <c r="D59" i="62"/>
  <c r="H59" i="62" s="1"/>
  <c r="F2" i="62"/>
  <c r="C30" i="62"/>
  <c r="G30" i="62" s="1"/>
  <c r="G2" i="62"/>
  <c r="B27" i="51"/>
  <c r="F27" i="51" s="1"/>
  <c r="G4" i="51"/>
  <c r="D27" i="51"/>
  <c r="H27" i="51" s="1"/>
  <c r="B49" i="51"/>
  <c r="F49" i="51" s="1"/>
  <c r="D27" i="42"/>
  <c r="D12" i="50"/>
  <c r="D6" i="50"/>
  <c r="D31" i="40"/>
  <c r="D4" i="40"/>
  <c r="D16" i="41"/>
  <c r="B6" i="41" l="1"/>
  <c r="C10" i="41"/>
  <c r="D10" i="41"/>
  <c r="B10" i="41"/>
  <c r="C9" i="41"/>
  <c r="D9" i="41"/>
  <c r="B9" i="41"/>
  <c r="D8" i="41"/>
  <c r="C8" i="41"/>
  <c r="B8" i="41"/>
  <c r="D7" i="41"/>
  <c r="C7" i="41"/>
  <c r="B7" i="41"/>
  <c r="G45" i="82"/>
  <c r="E5" i="82"/>
  <c r="G44" i="82"/>
  <c r="F34" i="82"/>
  <c r="E34" i="82"/>
  <c r="G26" i="82"/>
  <c r="G23" i="82"/>
  <c r="G9" i="82"/>
  <c r="G20" i="82"/>
  <c r="G13" i="82"/>
  <c r="G15" i="82"/>
  <c r="G17" i="82"/>
  <c r="G11" i="82"/>
  <c r="G28" i="82"/>
  <c r="E8" i="82" l="1"/>
  <c r="G42" i="82"/>
  <c r="G35" i="82"/>
  <c r="G36" i="82"/>
  <c r="G37" i="82"/>
  <c r="G38" i="82"/>
  <c r="G30" i="82"/>
  <c r="G34" i="82" l="1"/>
  <c r="E10" i="82" l="1"/>
  <c r="F8" i="82"/>
  <c r="G8" i="82" s="1"/>
  <c r="F10" i="82"/>
  <c r="G10" i="82" s="1"/>
  <c r="F19" i="82"/>
  <c r="F22" i="82"/>
  <c r="G22" i="82"/>
  <c r="F25" i="82"/>
  <c r="G25" i="82"/>
  <c r="F41" i="82"/>
  <c r="F7" i="82" l="1"/>
  <c r="F6" i="82" s="1"/>
  <c r="C25" i="40"/>
  <c r="C19" i="40"/>
  <c r="F5" i="82" l="1"/>
  <c r="D12" i="40" l="1"/>
  <c r="D13" i="40"/>
  <c r="D14" i="40"/>
  <c r="D15" i="40"/>
  <c r="D16" i="40"/>
  <c r="D17" i="40"/>
  <c r="D19" i="40"/>
  <c r="D20" i="40"/>
  <c r="D21" i="40"/>
  <c r="D22" i="40"/>
  <c r="D23" i="40"/>
  <c r="D24" i="40"/>
  <c r="D25" i="40"/>
  <c r="D27" i="40"/>
  <c r="D28" i="40"/>
  <c r="D11" i="40"/>
  <c r="C26" i="40"/>
  <c r="D26" i="40" s="1"/>
  <c r="B10" i="40"/>
  <c r="B20" i="42" s="1"/>
  <c r="C29" i="40"/>
  <c r="B29" i="40"/>
  <c r="D30" i="40"/>
  <c r="D29" i="40" s="1"/>
  <c r="C2" i="50"/>
  <c r="D2" i="50"/>
  <c r="B2" i="50"/>
  <c r="B33" i="40"/>
  <c r="C2" i="83"/>
  <c r="D2" i="83"/>
  <c r="B2" i="83"/>
  <c r="C2" i="40"/>
  <c r="D2" i="40"/>
  <c r="B2" i="40"/>
  <c r="C4" i="41"/>
  <c r="D4" i="41"/>
  <c r="B4" i="41"/>
  <c r="G82" i="62" l="1"/>
  <c r="H82" i="62"/>
  <c r="D31" i="67" l="1"/>
  <c r="E31" i="67"/>
  <c r="F31" i="67"/>
  <c r="G31" i="67"/>
  <c r="H31" i="67"/>
  <c r="I31" i="67"/>
  <c r="J31" i="67"/>
  <c r="K31" i="67"/>
  <c r="L31" i="67"/>
  <c r="M31" i="67"/>
  <c r="C27" i="67"/>
  <c r="D27" i="67"/>
  <c r="E27" i="67"/>
  <c r="F27" i="67"/>
  <c r="F32" i="67" s="1"/>
  <c r="G27" i="67"/>
  <c r="H27" i="67"/>
  <c r="H32" i="67" s="1"/>
  <c r="I27" i="67"/>
  <c r="I32" i="67" s="1"/>
  <c r="J27" i="67"/>
  <c r="K27" i="67"/>
  <c r="K32" i="67" s="1"/>
  <c r="L27" i="67"/>
  <c r="M27" i="67"/>
  <c r="G12" i="62"/>
  <c r="H12" i="62"/>
  <c r="G9" i="62"/>
  <c r="H9" i="62"/>
  <c r="M32" i="67" l="1"/>
  <c r="L32" i="67"/>
  <c r="N31" i="67"/>
  <c r="J32" i="67"/>
  <c r="G32" i="67"/>
  <c r="E32" i="67"/>
  <c r="D32" i="67"/>
  <c r="G26" i="62"/>
  <c r="H26" i="62"/>
  <c r="C59" i="51"/>
  <c r="D59" i="51"/>
  <c r="C41" i="51"/>
  <c r="D41" i="51"/>
  <c r="G33" i="51"/>
  <c r="G31" i="51" s="1"/>
  <c r="G21" i="62" s="1"/>
  <c r="H33" i="51"/>
  <c r="H31" i="51" s="1"/>
  <c r="H21" i="62" s="1"/>
  <c r="C40" i="51"/>
  <c r="C39" i="51" s="1"/>
  <c r="C56" i="51" s="1"/>
  <c r="D22" i="51"/>
  <c r="H18" i="51"/>
  <c r="H17" i="51" s="1"/>
  <c r="H15" i="62" s="1"/>
  <c r="G39" i="51"/>
  <c r="H39" i="51"/>
  <c r="D30" i="51"/>
  <c r="D19" i="51"/>
  <c r="D58" i="51" s="1"/>
  <c r="D57" i="51" s="1"/>
  <c r="D26" i="62" l="1"/>
  <c r="H55" i="51"/>
  <c r="H54" i="51" s="1"/>
  <c r="D18" i="51"/>
  <c r="D17" i="51" s="1"/>
  <c r="D55" i="51" s="1"/>
  <c r="H6" i="51" l="1"/>
  <c r="H5" i="62" s="1"/>
  <c r="H5" i="51"/>
  <c r="H4" i="62" s="1"/>
  <c r="D40" i="51"/>
  <c r="D39" i="51" s="1"/>
  <c r="D56" i="51" s="1"/>
  <c r="D54" i="51" s="1"/>
  <c r="D15" i="62" s="1"/>
  <c r="D24" i="50"/>
  <c r="D12" i="42" l="1"/>
  <c r="C64" i="41"/>
  <c r="C14" i="42" l="1"/>
  <c r="D64" i="41"/>
  <c r="D14" i="42" s="1"/>
  <c r="D20" i="62" l="1"/>
  <c r="H56" i="51"/>
  <c r="H7" i="62"/>
  <c r="C22" i="50"/>
  <c r="D22" i="50"/>
  <c r="C28" i="51"/>
  <c r="D7" i="42" l="1"/>
  <c r="D18" i="62" s="1"/>
  <c r="D25" i="62" s="1"/>
  <c r="D27" i="62" s="1"/>
  <c r="D28" i="51"/>
  <c r="D67" i="41" l="1"/>
  <c r="D30" i="42"/>
  <c r="D31" i="42" s="1"/>
  <c r="D24" i="42"/>
  <c r="D15" i="42" l="1"/>
  <c r="D16" i="42" s="1"/>
  <c r="D71" i="41"/>
  <c r="D33" i="40"/>
  <c r="H40" i="62" l="1"/>
  <c r="H12" i="51"/>
  <c r="H42" i="62"/>
  <c r="H44" i="62" s="1"/>
  <c r="H56" i="62" s="1"/>
  <c r="H11" i="62" l="1"/>
  <c r="G6" i="51" l="1"/>
  <c r="G5" i="62" s="1"/>
  <c r="G5" i="51"/>
  <c r="G4" i="62" s="1"/>
  <c r="C7" i="62" l="1"/>
  <c r="C22" i="51"/>
  <c r="C19" i="51" s="1"/>
  <c r="C55" i="41"/>
  <c r="C50" i="41"/>
  <c r="C42" i="41"/>
  <c r="C30" i="41"/>
  <c r="G7" i="62"/>
  <c r="D18" i="40"/>
  <c r="C3" i="83"/>
  <c r="C19" i="50"/>
  <c r="C4" i="50"/>
  <c r="C3" i="50" s="1"/>
  <c r="C18" i="50" l="1"/>
  <c r="D19" i="50"/>
  <c r="G14" i="51"/>
  <c r="G13" i="62" s="1"/>
  <c r="D26" i="42"/>
  <c r="H14" i="51" s="1"/>
  <c r="H13" i="62" s="1"/>
  <c r="C32" i="40"/>
  <c r="G11" i="51"/>
  <c r="C33" i="40"/>
  <c r="G12" i="51"/>
  <c r="G40" i="62"/>
  <c r="G42" i="62" s="1"/>
  <c r="G44" i="62" s="1"/>
  <c r="G56" i="62" s="1"/>
  <c r="C15" i="83"/>
  <c r="C11" i="42"/>
  <c r="C38" i="41"/>
  <c r="D42" i="41"/>
  <c r="C26" i="62"/>
  <c r="C58" i="51"/>
  <c r="C57" i="51" s="1"/>
  <c r="C10" i="42"/>
  <c r="C29" i="51"/>
  <c r="C24" i="50"/>
  <c r="G18" i="51"/>
  <c r="G17" i="51" s="1"/>
  <c r="D10" i="40"/>
  <c r="C59" i="41"/>
  <c r="C67" i="41"/>
  <c r="C71" i="41" s="1"/>
  <c r="C29" i="41"/>
  <c r="G30" i="51" l="1"/>
  <c r="G20" i="62" s="1"/>
  <c r="D18" i="50"/>
  <c r="G11" i="62"/>
  <c r="G7" i="51"/>
  <c r="G6" i="62" s="1"/>
  <c r="C20" i="42"/>
  <c r="H7" i="51"/>
  <c r="D35" i="40"/>
  <c r="G10" i="62"/>
  <c r="G8" i="62" s="1"/>
  <c r="G9" i="51"/>
  <c r="C9" i="42"/>
  <c r="G15" i="62"/>
  <c r="G55" i="51"/>
  <c r="G54" i="51" s="1"/>
  <c r="H6" i="62"/>
  <c r="C12" i="42"/>
  <c r="C30" i="51"/>
  <c r="C37" i="51" s="1"/>
  <c r="C25" i="41"/>
  <c r="C7" i="42"/>
  <c r="C18" i="62" s="1"/>
  <c r="G56" i="51"/>
  <c r="C18" i="51"/>
  <c r="C30" i="42"/>
  <c r="C15" i="42"/>
  <c r="D19" i="42" l="1"/>
  <c r="D20" i="42"/>
  <c r="H30" i="51"/>
  <c r="H20" i="62" s="1"/>
  <c r="D23" i="42"/>
  <c r="G14" i="62"/>
  <c r="G16" i="62" s="1"/>
  <c r="G15" i="51"/>
  <c r="G23" i="51" s="1"/>
  <c r="C8" i="42"/>
  <c r="C28" i="50"/>
  <c r="G28" i="51"/>
  <c r="C20" i="62"/>
  <c r="C25" i="62" s="1"/>
  <c r="C27" i="62" s="1"/>
  <c r="C44" i="51"/>
  <c r="C51" i="51"/>
  <c r="C17" i="51"/>
  <c r="C55" i="51" s="1"/>
  <c r="C54" i="51" s="1"/>
  <c r="C15" i="62" s="1"/>
  <c r="C72" i="41"/>
  <c r="C7" i="51"/>
  <c r="C6" i="62" s="1"/>
  <c r="C31" i="42"/>
  <c r="C16" i="42"/>
  <c r="C6" i="51"/>
  <c r="C5" i="62" s="1"/>
  <c r="C6" i="42"/>
  <c r="C22" i="42"/>
  <c r="C24" i="42"/>
  <c r="C23" i="42"/>
  <c r="G50" i="51" l="1"/>
  <c r="C21" i="42"/>
  <c r="G18" i="62"/>
  <c r="G25" i="62" s="1"/>
  <c r="G27" i="62" s="1"/>
  <c r="G37" i="51"/>
  <c r="C5" i="51"/>
  <c r="C4" i="62" s="1"/>
  <c r="C14" i="62" s="1"/>
  <c r="C16" i="62" s="1"/>
  <c r="C28" i="62" s="1"/>
  <c r="C13" i="42"/>
  <c r="C17" i="42" s="1"/>
  <c r="G28" i="62" l="1"/>
  <c r="G83" i="62"/>
  <c r="G51" i="51"/>
  <c r="G52" i="51" s="1"/>
  <c r="G60" i="51" s="1"/>
  <c r="G44" i="51"/>
  <c r="G38" i="51"/>
  <c r="C15" i="51"/>
  <c r="C19" i="42"/>
  <c r="C29" i="42" s="1"/>
  <c r="C32" i="42" s="1"/>
  <c r="C23" i="51" l="1"/>
  <c r="C50" i="51"/>
  <c r="C52" i="51" s="1"/>
  <c r="G16" i="51"/>
  <c r="C60" i="51" l="1"/>
  <c r="G53" i="51"/>
  <c r="C83" i="62"/>
  <c r="C33" i="42"/>
  <c r="B4" i="50" l="1"/>
  <c r="D4" i="50" l="1"/>
  <c r="B3" i="50"/>
  <c r="C32" i="67"/>
  <c r="B31" i="67"/>
  <c r="B27" i="67"/>
  <c r="N27" i="67" s="1"/>
  <c r="M15" i="67"/>
  <c r="L15" i="67"/>
  <c r="K15" i="67"/>
  <c r="J15" i="67"/>
  <c r="I15" i="67"/>
  <c r="H15" i="67"/>
  <c r="G15" i="67"/>
  <c r="F15" i="67"/>
  <c r="E15" i="67"/>
  <c r="D15" i="67"/>
  <c r="C15" i="67"/>
  <c r="B15" i="67"/>
  <c r="M11" i="67"/>
  <c r="L11" i="67"/>
  <c r="K11" i="67"/>
  <c r="J11" i="67"/>
  <c r="I11" i="67"/>
  <c r="H11" i="67"/>
  <c r="G11" i="67"/>
  <c r="F11" i="67"/>
  <c r="E11" i="67"/>
  <c r="D11" i="67"/>
  <c r="C11" i="67"/>
  <c r="D3" i="50" l="1"/>
  <c r="F33" i="51"/>
  <c r="F31" i="51" s="1"/>
  <c r="H28" i="51" l="1"/>
  <c r="D28" i="50"/>
  <c r="D22" i="42"/>
  <c r="D21" i="42" l="1"/>
  <c r="D29" i="42" s="1"/>
  <c r="D32" i="42" s="1"/>
  <c r="H18" i="62"/>
  <c r="H25" i="62" s="1"/>
  <c r="H27" i="62" s="1"/>
  <c r="H37" i="51"/>
  <c r="H44" i="51" l="1"/>
  <c r="H51" i="51"/>
  <c r="B26" i="42" l="1"/>
  <c r="B22" i="50" l="1"/>
  <c r="B24" i="42" l="1"/>
  <c r="B5" i="41" l="1"/>
  <c r="B32" i="67" l="1"/>
  <c r="B34" i="67" l="1"/>
  <c r="N32" i="67"/>
  <c r="B55" i="62"/>
  <c r="B48" i="62"/>
  <c r="B47" i="62"/>
  <c r="B7" i="62"/>
  <c r="F39" i="51"/>
  <c r="F18" i="51" l="1"/>
  <c r="F6" i="51"/>
  <c r="F5" i="51"/>
  <c r="B18" i="51"/>
  <c r="B40" i="51"/>
  <c r="B22" i="51"/>
  <c r="B20" i="51"/>
  <c r="B33" i="41"/>
  <c r="D33" i="41" s="1"/>
  <c r="B30" i="42"/>
  <c r="B24" i="50"/>
  <c r="B28" i="50" s="1"/>
  <c r="B67" i="41"/>
  <c r="B64" i="41"/>
  <c r="B59" i="41"/>
  <c r="B50" i="41"/>
  <c r="D50" i="41" s="1"/>
  <c r="B43" i="41"/>
  <c r="B30" i="41"/>
  <c r="D30" i="41" s="1"/>
  <c r="B26" i="41"/>
  <c r="D26" i="41" s="1"/>
  <c r="E25" i="82"/>
  <c r="D43" i="41" l="1"/>
  <c r="B38" i="41"/>
  <c r="D38" i="41" s="1"/>
  <c r="D9" i="42" s="1"/>
  <c r="D7" i="51" s="1"/>
  <c r="D6" i="62" s="1"/>
  <c r="D29" i="51"/>
  <c r="D37" i="51" s="1"/>
  <c r="D10" i="42"/>
  <c r="F17" i="51"/>
  <c r="B39" i="51"/>
  <c r="B71" i="41"/>
  <c r="B29" i="41"/>
  <c r="B30" i="51"/>
  <c r="B15" i="42"/>
  <c r="B14" i="42"/>
  <c r="B31" i="42"/>
  <c r="F30" i="51"/>
  <c r="F28" i="51"/>
  <c r="O31" i="67"/>
  <c r="B23" i="42"/>
  <c r="B22" i="42"/>
  <c r="F7" i="51"/>
  <c r="B12" i="42"/>
  <c r="B10" i="42"/>
  <c r="B29" i="51"/>
  <c r="B7" i="42"/>
  <c r="B28" i="51"/>
  <c r="F14" i="51"/>
  <c r="B21" i="42" l="1"/>
  <c r="D51" i="51"/>
  <c r="D44" i="51"/>
  <c r="H38" i="51"/>
  <c r="B25" i="41"/>
  <c r="D25" i="41" s="1"/>
  <c r="D8" i="42" s="1"/>
  <c r="D6" i="51" s="1"/>
  <c r="D5" i="62" s="1"/>
  <c r="D29" i="41"/>
  <c r="B9" i="42"/>
  <c r="B7" i="51" s="1"/>
  <c r="F6" i="62"/>
  <c r="F18" i="62"/>
  <c r="F15" i="62"/>
  <c r="B19" i="62"/>
  <c r="B20" i="62"/>
  <c r="B56" i="51"/>
  <c r="B16" i="42"/>
  <c r="B18" i="62"/>
  <c r="O15" i="67"/>
  <c r="B8" i="42"/>
  <c r="B6" i="62" l="1"/>
  <c r="B6" i="51"/>
  <c r="B5" i="62" l="1"/>
  <c r="P33" i="67" l="1"/>
  <c r="E16" i="67"/>
  <c r="E19" i="67" s="1"/>
  <c r="K16" i="67"/>
  <c r="K19" i="67" s="1"/>
  <c r="P30" i="67"/>
  <c r="P29" i="67"/>
  <c r="P28" i="67"/>
  <c r="P26" i="67"/>
  <c r="P23" i="67"/>
  <c r="P22" i="67"/>
  <c r="P21" i="67"/>
  <c r="P20" i="67"/>
  <c r="N18" i="67"/>
  <c r="P18" i="67" s="1"/>
  <c r="P17" i="67"/>
  <c r="N14" i="67"/>
  <c r="P14" i="67" s="1"/>
  <c r="N13" i="67"/>
  <c r="P13" i="67" s="1"/>
  <c r="N12" i="67"/>
  <c r="P12" i="67" s="1"/>
  <c r="N10" i="67"/>
  <c r="P9" i="67"/>
  <c r="P8" i="67"/>
  <c r="F20" i="62"/>
  <c r="F13" i="62"/>
  <c r="F12" i="62"/>
  <c r="F9" i="62"/>
  <c r="F7" i="62"/>
  <c r="F5" i="62"/>
  <c r="F4" i="62"/>
  <c r="F26" i="62"/>
  <c r="P24" i="67" l="1"/>
  <c r="P31" i="67"/>
  <c r="F40" i="62"/>
  <c r="F12" i="51"/>
  <c r="E34" i="67"/>
  <c r="G34" i="67"/>
  <c r="I34" i="67"/>
  <c r="K34" i="67"/>
  <c r="M34" i="67"/>
  <c r="D34" i="67"/>
  <c r="F34" i="67"/>
  <c r="H34" i="67"/>
  <c r="J34" i="67"/>
  <c r="L34" i="67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F11" i="62" l="1"/>
  <c r="C34" i="67"/>
  <c r="N34" i="67" s="1"/>
  <c r="F21" i="62" l="1"/>
  <c r="B3" i="83"/>
  <c r="B32" i="40" l="1"/>
  <c r="D3" i="83"/>
  <c r="F11" i="51"/>
  <c r="B15" i="83"/>
  <c r="D32" i="40" l="1"/>
  <c r="H11" i="51"/>
  <c r="F9" i="51"/>
  <c r="F10" i="62"/>
  <c r="O27" i="67"/>
  <c r="P25" i="67"/>
  <c r="H10" i="62" l="1"/>
  <c r="H8" i="62" s="1"/>
  <c r="H14" i="62" s="1"/>
  <c r="H16" i="62" s="1"/>
  <c r="H28" i="62" s="1"/>
  <c r="H9" i="51"/>
  <c r="H15" i="51" s="1"/>
  <c r="F8" i="62"/>
  <c r="F14" i="62" s="1"/>
  <c r="F15" i="51"/>
  <c r="O32" i="67"/>
  <c r="P27" i="67"/>
  <c r="H50" i="51" l="1"/>
  <c r="H52" i="51" s="1"/>
  <c r="H60" i="51" s="1"/>
  <c r="H23" i="51"/>
  <c r="B19" i="42"/>
  <c r="O34" i="67"/>
  <c r="P34" i="67" s="1"/>
  <c r="P32" i="67"/>
  <c r="E41" i="82"/>
  <c r="E22" i="82"/>
  <c r="E19" i="82"/>
  <c r="G19" i="82" l="1"/>
  <c r="E7" i="82"/>
  <c r="G41" i="82"/>
  <c r="B6" i="42"/>
  <c r="F56" i="51"/>
  <c r="B37" i="51"/>
  <c r="B41" i="51"/>
  <c r="F37" i="51"/>
  <c r="B19" i="51"/>
  <c r="B17" i="51"/>
  <c r="E6" i="82" l="1"/>
  <c r="G7" i="82"/>
  <c r="B55" i="51"/>
  <c r="B5" i="51"/>
  <c r="F51" i="51"/>
  <c r="F38" i="51"/>
  <c r="B26" i="62"/>
  <c r="B58" i="51"/>
  <c r="B44" i="51"/>
  <c r="B51" i="51"/>
  <c r="F50" i="51"/>
  <c r="F23" i="51"/>
  <c r="F55" i="51"/>
  <c r="F54" i="51" s="1"/>
  <c r="F44" i="51"/>
  <c r="G6" i="82" l="1"/>
  <c r="E47" i="82"/>
  <c r="F52" i="51"/>
  <c r="B54" i="51"/>
  <c r="B4" i="62"/>
  <c r="B15" i="51"/>
  <c r="B50" i="51" s="1"/>
  <c r="B55" i="41"/>
  <c r="D55" i="41" s="1"/>
  <c r="D11" i="42" s="1"/>
  <c r="G5" i="82" l="1"/>
  <c r="D5" i="41"/>
  <c r="F60" i="51"/>
  <c r="B14" i="62"/>
  <c r="B15" i="62"/>
  <c r="F16" i="51"/>
  <c r="B23" i="51"/>
  <c r="B29" i="42"/>
  <c r="B11" i="42"/>
  <c r="B72" i="41"/>
  <c r="D72" i="41" l="1"/>
  <c r="D6" i="42"/>
  <c r="B52" i="51"/>
  <c r="B32" i="42"/>
  <c r="B33" i="42" s="1"/>
  <c r="B13" i="42"/>
  <c r="D13" i="42" l="1"/>
  <c r="D17" i="42" s="1"/>
  <c r="D33" i="42" s="1"/>
  <c r="D5" i="51"/>
  <c r="F53" i="51"/>
  <c r="B17" i="42"/>
  <c r="P10" i="67"/>
  <c r="O11" i="67"/>
  <c r="F54" i="62"/>
  <c r="D15" i="51" l="1"/>
  <c r="D4" i="62"/>
  <c r="D14" i="62" s="1"/>
  <c r="D16" i="62" s="1"/>
  <c r="D28" i="62" s="1"/>
  <c r="O16" i="67"/>
  <c r="D50" i="51" l="1"/>
  <c r="D52" i="51" s="1"/>
  <c r="D23" i="51"/>
  <c r="H16" i="51"/>
  <c r="O19" i="67"/>
  <c r="D60" i="51" l="1"/>
  <c r="H53" i="51"/>
  <c r="F42" i="62"/>
  <c r="F25" i="62"/>
  <c r="F82" i="62"/>
  <c r="B54" i="62"/>
  <c r="B56" i="62" s="1"/>
  <c r="B42" i="62"/>
  <c r="B44" i="62" s="1"/>
  <c r="B25" i="62"/>
  <c r="F16" i="62"/>
  <c r="B16" i="62"/>
  <c r="F44" i="62" l="1"/>
  <c r="F56" i="62" s="1"/>
  <c r="F27" i="62"/>
  <c r="B27" i="62"/>
  <c r="B83" i="62" s="1"/>
  <c r="B59" i="51"/>
  <c r="H83" i="62" l="1"/>
  <c r="F83" i="62"/>
  <c r="B84" i="62" s="1"/>
  <c r="F28" i="62"/>
  <c r="D83" i="62"/>
  <c r="B28" i="62"/>
  <c r="B57" i="51"/>
  <c r="B60" i="51" l="1"/>
  <c r="P7" i="67" l="1"/>
  <c r="B11" i="67"/>
  <c r="N11" i="67" l="1"/>
  <c r="P11" i="67" s="1"/>
  <c r="B16" i="67"/>
  <c r="B19" i="67" l="1"/>
  <c r="N16" i="67"/>
  <c r="B36" i="67"/>
  <c r="C6" i="67" s="1"/>
  <c r="C36" i="67" s="1"/>
  <c r="D6" i="67" s="1"/>
  <c r="D36" i="67" s="1"/>
  <c r="E6" i="67" s="1"/>
  <c r="E36" i="67" s="1"/>
  <c r="F6" i="67" s="1"/>
  <c r="F36" i="67" s="1"/>
  <c r="G6" i="67" s="1"/>
  <c r="G36" i="67" s="1"/>
  <c r="H6" i="67" s="1"/>
  <c r="H36" i="67" s="1"/>
  <c r="I6" i="67" s="1"/>
  <c r="I36" i="67" s="1"/>
  <c r="J6" i="67" s="1"/>
  <c r="J36" i="67" s="1"/>
  <c r="K6" i="67" s="1"/>
  <c r="K36" i="67" s="1"/>
  <c r="L6" i="67" s="1"/>
  <c r="L36" i="67" s="1"/>
  <c r="M6" i="67" s="1"/>
  <c r="P19" i="67" l="1"/>
  <c r="P16" i="67"/>
</calcChain>
</file>

<file path=xl/sharedStrings.xml><?xml version="1.0" encoding="utf-8"?>
<sst xmlns="http://schemas.openxmlformats.org/spreadsheetml/2006/main" count="485" uniqueCount="355">
  <si>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</si>
  <si>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</si>
  <si>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</si>
  <si>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</si>
  <si>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</si>
  <si>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</si>
  <si>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</si>
  <si>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</si>
  <si>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</si>
  <si>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</si>
  <si>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</si>
  <si>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</si>
  <si>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</si>
  <si>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</si>
  <si>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</si>
  <si>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</si>
  <si>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</si>
  <si>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</si>
  <si>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</si>
  <si>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</si>
  <si>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</si>
  <si>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</si>
  <si>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</si>
  <si>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</si>
  <si>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</si>
  <si>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</si>
  <si>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</si>
  <si>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>2. Felhalmozási célú garancia- és kezességvállalásból származó megtérülések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</si>
  <si>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</si>
  <si>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</si>
  <si>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</si>
  <si>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</si>
  <si>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</si>
  <si>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</si>
  <si>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</si>
  <si>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</si>
  <si>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</si>
  <si>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</si>
  <si>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</si>
  <si>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</si>
  <si>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</si>
  <si>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</si>
  <si>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</si>
  <si>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</si>
  <si>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</si>
  <si>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</si>
  <si>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</si>
  <si>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</si>
  <si>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</si>
  <si>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</si>
  <si>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</si>
  <si>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</si>
  <si>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</si>
  <si>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</si>
  <si>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</si>
  <si>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</si>
  <si>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</si>
  <si>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</si>
  <si>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</si>
  <si>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</si>
  <si>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</si>
  <si>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</si>
  <si>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</si>
  <si>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</si>
  <si>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</si>
  <si>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</si>
  <si>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</si>
  <si>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</si>
  <si>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</si>
  <si>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</si>
  <si>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</si>
  <si>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</si>
  <si>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</si>
  <si>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</si>
  <si>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</si>
  <si>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</si>
  <si>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</si>
  <si>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Önkormányzati működési kiadások  összesen:</t>
  </si>
  <si>
    <t>Forgatási célú értékpapír vásárlás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</si>
  <si>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</si>
  <si>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</si>
  <si>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</si>
  <si>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</si>
  <si>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</si>
  <si>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</si>
  <si>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</si>
  <si>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</si>
  <si>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</si>
  <si>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</si>
  <si>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</si>
  <si>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</si>
  <si>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</si>
  <si>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</si>
  <si>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</si>
  <si>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</si>
  <si>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</si>
  <si>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</si>
  <si>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</si>
  <si>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</si>
  <si>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</si>
  <si>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</si>
  <si>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</si>
  <si>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</si>
  <si>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</si>
  <si>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</si>
  <si>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</si>
  <si>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</si>
  <si>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</si>
  <si>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</si>
  <si>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</si>
  <si>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</si>
  <si>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</si>
  <si>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</si>
  <si>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</si>
  <si>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</si>
  <si>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</si>
  <si>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</si>
  <si>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</si>
  <si>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</si>
  <si>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</si>
  <si>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</si>
  <si>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</si>
  <si>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</si>
  <si>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</si>
  <si>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</si>
  <si>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</si>
  <si>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</si>
  <si>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</si>
  <si>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</si>
  <si>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</si>
  <si>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</si>
  <si>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</si>
  <si>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</si>
  <si>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</si>
  <si>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</si>
  <si>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</si>
  <si>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</si>
  <si>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</si>
  <si>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</si>
  <si>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</si>
  <si>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</si>
  <si>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</si>
  <si>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</si>
  <si>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</si>
  <si>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</si>
  <si>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</si>
  <si>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</si>
  <si>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</si>
  <si>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</si>
  <si>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</si>
  <si>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</si>
  <si>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</si>
  <si>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</si>
  <si>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</si>
  <si>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</si>
  <si>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</si>
  <si>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</si>
  <si>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</si>
  <si>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</si>
  <si>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</si>
  <si>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</si>
  <si>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</si>
  <si>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</si>
  <si>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</si>
  <si>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</si>
  <si>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</si>
  <si>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</si>
  <si>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</si>
  <si>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</si>
  <si>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</si>
  <si>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</si>
  <si>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</si>
  <si>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</si>
  <si>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</si>
  <si>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</si>
  <si>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</si>
  <si>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</si>
  <si>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</si>
  <si>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</si>
  <si>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</si>
  <si>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</si>
  <si>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</si>
  <si>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</si>
  <si>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</si>
  <si>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</si>
  <si>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</si>
  <si>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</si>
  <si>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</si>
  <si>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</si>
  <si>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</si>
  <si>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</si>
  <si>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</si>
  <si>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</si>
  <si>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</si>
  <si>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</si>
  <si>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</si>
  <si>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</si>
  <si>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</si>
  <si>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</si>
  <si>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</si>
  <si>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</si>
  <si>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</si>
  <si>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</si>
  <si>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</si>
  <si>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</si>
  <si>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</si>
  <si>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</si>
  <si>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</si>
  <si>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</si>
  <si>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</si>
  <si>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</si>
  <si>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</si>
  <si>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</si>
  <si>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</si>
  <si>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</si>
  <si>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</si>
  <si>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</si>
  <si>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</si>
  <si>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</si>
  <si>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</si>
  <si>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</si>
  <si>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</si>
  <si>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</si>
  <si>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Szakmai tevékenységet segítő szolg.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</si>
  <si>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</si>
  <si>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</si>
  <si>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</si>
  <si>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</si>
  <si>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</si>
  <si>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</si>
  <si>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</si>
  <si>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I. BERUHÁZÁSOK</t>
  </si>
  <si>
    <t>II. FELÚJÍTÁSOK</t>
  </si>
  <si>
    <t>III. EGYÉB FELHALMOZÁSI KIADÁSOK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</si>
  <si>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</si>
  <si>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</si>
  <si>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</si>
  <si>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</si>
  <si>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</si>
  <si>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</si>
  <si>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</si>
  <si>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</si>
  <si>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</si>
  <si>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</si>
  <si>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</si>
  <si>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</si>
  <si>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</si>
  <si>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</si>
  <si>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</si>
  <si>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</si>
  <si>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</si>
  <si>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</si>
  <si>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</si>
  <si>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</si>
  <si>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2.1. Forgatási célú értékpapír beváltása</t>
  </si>
  <si>
    <t>2.4. Államháztartáson belüli megelőlegezések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</si>
  <si>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</si>
  <si>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</si>
  <si>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</si>
  <si>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</si>
  <si>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6. Értékpapír beváltása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</si>
  <si>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</si>
  <si>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</si>
  <si>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</si>
  <si>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</si>
  <si>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</si>
  <si>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</si>
  <si>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</si>
  <si>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</si>
  <si>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</si>
  <si>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 xml:space="preserve">Falugondnokok egyesülete támogatás </t>
  </si>
  <si>
    <t>1. Működési célú garancia- és kezességvállalásból származó megtérülések áhk</t>
  </si>
  <si>
    <t xml:space="preserve">2. Munkaadót terhelő járulékok </t>
  </si>
  <si>
    <t>5.2. Egyéb működési célú támogatások áhb</t>
  </si>
  <si>
    <t>5.4. Egyéb működési célú támogatások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</si>
  <si>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</si>
  <si>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</si>
  <si>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</si>
  <si>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</si>
  <si>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>AZ ÖNKORMÁNYZAT FŐÖSSZESÍTŐJE</t>
  </si>
  <si>
    <t>BEVÉTELEK ELŐIRÁNYZATA</t>
  </si>
  <si>
    <t>Immateriális javak beszerzése</t>
  </si>
  <si>
    <t xml:space="preserve"> 2.2 bérleti díjak</t>
  </si>
  <si>
    <t>EFOP-5.1.2-16-2017 Humán szolgáltatások fejlesztése</t>
  </si>
  <si>
    <t>IV. A TELEPÜLÉSI ÖNKORMÁNYZATOK KULTURÁLIS FELADATAINAK TÁMOGATÁSA</t>
  </si>
  <si>
    <t xml:space="preserve">MŰKÖDÉSI KIADÁSOK 2019. ÉV </t>
  </si>
  <si>
    <t xml:space="preserve"> Az Önkormányzat  kötelező feladatok bevételei és kiadásai  2019. év </t>
  </si>
  <si>
    <t xml:space="preserve">ÁLLAMI TÁMOGATÁSOK 2019. ÉV </t>
  </si>
  <si>
    <t xml:space="preserve"> 1.1 Személyi juttatások</t>
  </si>
  <si>
    <t>2019. évi eredeti előirányzat</t>
  </si>
  <si>
    <t>I. Módosítás</t>
  </si>
  <si>
    <t>Eltérés</t>
  </si>
  <si>
    <t>EFOP Üzemeltetési anyagok beszerzése</t>
  </si>
  <si>
    <t>EFOP Működési célú előzetesen felszámított ÁFA</t>
  </si>
  <si>
    <t>EFOP Egyéb szolgáltatások</t>
  </si>
  <si>
    <t>Külterületi út- és csapadékvíz elvezető rendszer kiépítése - pályázat</t>
  </si>
  <si>
    <t>Karbantartási, kisjavítási szolgáltatások 75/2019. (V. 29.)</t>
  </si>
  <si>
    <t>I. HELYI ÖNKORMÁNYZATOK MŰKÖDÉSÉNEK ÁLTALÁNOS TÁMOGATÁSA</t>
  </si>
  <si>
    <t>5. 2018. évről áthúzódó bérkompenzáció támogatása</t>
  </si>
  <si>
    <t>6. Polgármesteri illetmény támogatása</t>
  </si>
  <si>
    <t>Kiegészítés</t>
  </si>
  <si>
    <t>2. Települési önkormányzatok szociális feladatainak egyéb támogatása</t>
  </si>
  <si>
    <t>3. Egyéb  szociális és gyermekjólétii feladatok támogatása</t>
  </si>
  <si>
    <t xml:space="preserve">    e) Falugondnoki vagy tanyagondnoki szolgáltatás</t>
  </si>
  <si>
    <t>1. Szociális ágazati összevont pótlék</t>
  </si>
  <si>
    <t>Település üzemeltetéséhez kapcsolódó feladatellátás támogatása (beszámítás után)</t>
  </si>
  <si>
    <t>Zöldterület-gazdálk-al kapcsolatos feladatok ellátásának támogatása</t>
  </si>
  <si>
    <t>1. Településiönkormányzatok nyilvános könyvtári és közművelődési feladatok támogatása</t>
  </si>
  <si>
    <t>Helyi önkormányzatok kiegészítő támogatásai (működési)</t>
  </si>
  <si>
    <t>A falu- és tanyagondoki szolgálatok 2019. évi többlettámogatása</t>
  </si>
  <si>
    <t xml:space="preserve"> 1.4. Települési önkormányzatok kulturális feladatainak támogatása</t>
  </si>
  <si>
    <t xml:space="preserve"> 1.3. Települési önkormányzatok szoc. és gyermekjóléti feladatainak tám.</t>
  </si>
  <si>
    <t xml:space="preserve"> 1.1. Helyi önkormányzatok működésének általános támogatása</t>
  </si>
  <si>
    <t>1. Felhalmozási célú önkormányzati támogatások</t>
  </si>
  <si>
    <t xml:space="preserve"> 2. Költségvetési hiány külső finanszírozására szolgáló finanszírozási bevételek</t>
  </si>
  <si>
    <t xml:space="preserve"> 1.2 EFOP Személyi juttatások</t>
  </si>
  <si>
    <t>2.1 Munakadót terhelő járulékok</t>
  </si>
  <si>
    <t>2.2 EFOP Munkaadókat terhelő járulékok</t>
  </si>
  <si>
    <t>Reklám és propagandakiadások</t>
  </si>
  <si>
    <t>Működési célú előzetesen felszámított ÁFA 75/2019. (V. 29.)</t>
  </si>
  <si>
    <t>Fizetendő ÁFA</t>
  </si>
  <si>
    <t>5.1. Egyéb működési célú visszatérítendő támogatások államháztartáson belülre</t>
  </si>
  <si>
    <t>5.2 Működési célú visszatérítendő támogatások, kölcsönök nyújtása áh-n kívülre</t>
  </si>
  <si>
    <t>5.3 Állami támogatás visszafizetése elszámolás alapján</t>
  </si>
  <si>
    <t>Balatonfüredi Közös Önkormányzati Hivatal</t>
  </si>
  <si>
    <t>Balatonfüredi Közoktatási Intézményfenntartó Társulás Pécsely Óvoda fenntartási támogatás</t>
  </si>
  <si>
    <t>Balatonfüredi Többcélú Társulás</t>
  </si>
  <si>
    <t xml:space="preserve">FELHALMOZÁSI KIADÁSOK 2019. ÉV </t>
  </si>
  <si>
    <t>LEADER pályázat Közösségi tér önrész 75/2018. (VIII. 28.)</t>
  </si>
  <si>
    <t>LEADER pályázat Közösségi tér munkálatok 75/2018. (VIII. 28.)</t>
  </si>
  <si>
    <t>Rendezési terv felülvizsgálat önrész</t>
  </si>
  <si>
    <t>EFOP Eszközbeszerzés</t>
  </si>
  <si>
    <t xml:space="preserve">RZ kaszsa </t>
  </si>
  <si>
    <t>Kisértékű tárgyi eszközök</t>
  </si>
  <si>
    <t>Önkormányzati fejlesztések 2018 munkálatok</t>
  </si>
  <si>
    <t>Önkormányzati fejlesztések 2018 önrész</t>
  </si>
  <si>
    <t>Közfoglalkoztatási támogatás</t>
  </si>
  <si>
    <t>3. Felhalmozási célú visszatérítendő támogatások, kölcsönök visszatérülése áh-n belülről</t>
  </si>
  <si>
    <t>4. Felhalmozási célú visszatérítendő támogatások, kölcsönök igénybevétele áh-n belülről</t>
  </si>
  <si>
    <t xml:space="preserve">Bevétele és kiadások mérlege 2019. év </t>
  </si>
  <si>
    <t xml:space="preserve"> Az Önkormányzat felhalmozási bevételei és kiadásai  2019. év </t>
  </si>
  <si>
    <t xml:space="preserve"> Az Önkormányzat  működési bevételei és kiadásai  2019. év </t>
  </si>
  <si>
    <t>2. Felhalmozási bevételek</t>
  </si>
  <si>
    <t>5.5. Állami támogatás visszafizetése elszámolás alapján</t>
  </si>
  <si>
    <t>10. Forgatási célú értékpapír vásárlása</t>
  </si>
  <si>
    <t>EFOP Informatikai eszköz bszerzése</t>
  </si>
  <si>
    <t xml:space="preserve"> Az Önkormányzat önként vállalt feladatok bevételei és kiadásai  2019. év </t>
  </si>
  <si>
    <t xml:space="preserve"> Az Önkormányzat állami (államigazgatási) feladatok bevételei és kiadásai  2019. év </t>
  </si>
  <si>
    <t>Balatonszőlős Sport egyesület</t>
  </si>
  <si>
    <t>Balatonszőlős Darts egyesület</t>
  </si>
  <si>
    <t>Nyomtató vásárlás 37/2019. (II. 14.)</t>
  </si>
  <si>
    <t>Szivattyú beszerzése 61/2019. (IV. 17.)</t>
  </si>
  <si>
    <t>IV. FINANSZÍROZÁSI KIADÁSOK</t>
  </si>
  <si>
    <t>Balatonszőlős Jövőjéért Alapítvány</t>
  </si>
  <si>
    <r>
      <t>BEVÉTELEK ÉS KIADÁSOK ELŐIRÁNYZATÁNAK HAVI ÜTEMEZÉSE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</si>
</sst>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3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21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43" fontId="21" fillId="0" borderId="0" applyFill="0" applyBorder="0" applyAlignment="0" applyProtection="0"/>
    <xf numFmtId="0" fontId="21" fillId="0" borderId="0"/>
    <xf numFmtId="0" fontId="1" fillId="0" borderId="0"/>
  </cellStyleXfs>
  <cellXfs count="235">
    <xf numFmtId="0" fontId="0" fillId="0" borderId="0" xfId="0"/>
    <xf numFmtId="0" fontId="24" fillId="0" borderId="0" xfId="50" applyFont="1" applyAlignment="1">
      <alignment horizontal="center" wrapText="1"/>
    </xf>
    <xf numFmtId="0" fontId="25" fillId="0" borderId="0" xfId="50" applyFont="1"/>
    <xf numFmtId="0" fontId="25" fillId="0" borderId="12" xfId="50" applyFont="1" applyBorder="1"/>
    <xf numFmtId="3" fontId="24" fillId="0" borderId="12" xfId="50" applyNumberFormat="1" applyFont="1" applyBorder="1" applyAlignment="1">
      <alignment horizontal="right" wrapText="1"/>
    </xf>
    <xf numFmtId="3" fontId="24" fillId="29" borderId="12" xfId="50" applyNumberFormat="1" applyFont="1" applyFill="1" applyBorder="1" applyAlignment="1">
      <alignment horizontal="right" wrapText="1"/>
    </xf>
    <xf numFmtId="0" fontId="25" fillId="29" borderId="12" xfId="50" applyFont="1" applyFill="1" applyBorder="1"/>
    <xf numFmtId="3" fontId="24" fillId="0" borderId="12" xfId="50" applyNumberFormat="1" applyFont="1" applyBorder="1"/>
    <xf numFmtId="0" fontId="25" fillId="0" borderId="0" xfId="50" applyFont="1" applyAlignment="1">
      <alignment horizontal="center" vertical="center"/>
    </xf>
    <xf numFmtId="0" fontId="24" fillId="0" borderId="0" xfId="50" applyFont="1"/>
    <xf numFmtId="0" fontId="24" fillId="29" borderId="0" xfId="50" applyFont="1" applyFill="1" applyBorder="1"/>
    <xf numFmtId="0" fontId="24" fillId="29" borderId="0" xfId="50" applyFont="1" applyFill="1"/>
    <xf numFmtId="0" fontId="25" fillId="0" borderId="0" xfId="50" applyFont="1" applyAlignment="1">
      <alignment wrapText="1"/>
    </xf>
    <xf numFmtId="0" fontId="24" fillId="29" borderId="12" xfId="50" applyFont="1" applyFill="1" applyBorder="1"/>
    <xf numFmtId="0" fontId="25" fillId="0" borderId="11" xfId="50" applyFont="1" applyBorder="1"/>
    <xf numFmtId="0" fontId="25" fillId="0" borderId="13" xfId="50" applyFont="1" applyBorder="1"/>
    <xf numFmtId="0" fontId="25" fillId="0" borderId="0" xfId="50" applyFont="1" applyBorder="1"/>
    <xf numFmtId="0" fontId="25" fillId="0" borderId="10" xfId="50" applyFont="1" applyBorder="1"/>
    <xf numFmtId="0" fontId="26" fillId="29" borderId="0" xfId="50" applyFont="1" applyFill="1" applyBorder="1"/>
    <xf numFmtId="0" fontId="27" fillId="29" borderId="12" xfId="50" applyFont="1" applyFill="1" applyBorder="1"/>
    <xf numFmtId="0" fontId="27" fillId="29" borderId="0" xfId="50" applyFont="1" applyFill="1" applyBorder="1"/>
    <xf numFmtId="3" fontId="24" fillId="29" borderId="12" xfId="50" applyNumberFormat="1" applyFont="1" applyFill="1" applyBorder="1" applyAlignment="1">
      <alignment vertical="center"/>
    </xf>
    <xf numFmtId="0" fontId="24" fillId="29" borderId="0" xfId="50" applyFont="1" applyFill="1" applyBorder="1" applyAlignment="1">
      <alignment vertical="center"/>
    </xf>
    <xf numFmtId="0" fontId="25" fillId="29" borderId="0" xfId="50" applyFont="1" applyFill="1" applyBorder="1" applyAlignment="1">
      <alignment vertical="center" wrapText="1"/>
    </xf>
    <xf numFmtId="0" fontId="25" fillId="29" borderId="12" xfId="50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3" fontId="25" fillId="29" borderId="12" xfId="50" applyNumberFormat="1" applyFont="1" applyFill="1" applyBorder="1" applyAlignment="1">
      <alignment vertical="center"/>
    </xf>
    <xf numFmtId="0" fontId="24" fillId="29" borderId="12" xfId="50" applyFont="1" applyFill="1" applyBorder="1" applyAlignment="1">
      <alignment vertical="center"/>
    </xf>
    <xf numFmtId="3" fontId="25" fillId="0" borderId="12" xfId="50" applyNumberFormat="1" applyFont="1" applyFill="1" applyBorder="1"/>
    <xf numFmtId="3" fontId="25" fillId="0" borderId="12" xfId="0" applyNumberFormat="1" applyFont="1" applyBorder="1"/>
    <xf numFmtId="3" fontId="24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>
      <alignment horizontal="right"/>
    </xf>
    <xf numFmtId="3" fontId="24" fillId="0" borderId="12" xfId="86" applyNumberFormat="1" applyFont="1" applyFill="1" applyBorder="1" applyAlignment="1"/>
    <xf numFmtId="3" fontId="25" fillId="0" borderId="12" xfId="86" applyNumberFormat="1" applyFont="1" applyFill="1" applyBorder="1" applyAlignment="1"/>
    <xf numFmtId="3" fontId="24" fillId="0" borderId="12" xfId="43" applyNumberFormat="1" applyFont="1" applyFill="1" applyBorder="1" applyAlignment="1"/>
    <xf numFmtId="3" fontId="25" fillId="0" borderId="12" xfId="43" applyNumberFormat="1" applyFont="1" applyFill="1" applyBorder="1" applyAlignment="1"/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5" fillId="0" borderId="12" xfId="44" applyNumberFormat="1" applyFont="1" applyBorder="1" applyAlignment="1">
      <alignment wrapText="1"/>
    </xf>
    <xf numFmtId="3" fontId="24" fillId="0" borderId="12" xfId="44" applyNumberFormat="1" applyFont="1" applyBorder="1"/>
    <xf numFmtId="3" fontId="24" fillId="0" borderId="12" xfId="44" applyNumberFormat="1" applyFont="1" applyBorder="1" applyAlignment="1">
      <alignment wrapText="1"/>
    </xf>
    <xf numFmtId="3" fontId="24" fillId="0" borderId="16" xfId="44" applyNumberFormat="1" applyFont="1" applyBorder="1"/>
    <xf numFmtId="3" fontId="24" fillId="0" borderId="0" xfId="44" applyNumberFormat="1" applyFont="1"/>
    <xf numFmtId="3" fontId="25" fillId="0" borderId="12" xfId="44" applyNumberFormat="1" applyFont="1" applyFill="1" applyBorder="1" applyAlignment="1">
      <alignment wrapText="1"/>
    </xf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5" fillId="0" borderId="0" xfId="48" applyNumberFormat="1" applyFont="1" applyAlignment="1">
      <alignment wrapText="1"/>
    </xf>
    <xf numFmtId="3" fontId="25" fillId="0" borderId="0" xfId="48" applyNumberFormat="1" applyFont="1"/>
    <xf numFmtId="3" fontId="24" fillId="29" borderId="12" xfId="51" applyNumberFormat="1" applyFont="1" applyFill="1" applyBorder="1" applyAlignment="1">
      <alignment horizontal="center" vertical="center" wrapText="1"/>
    </xf>
    <xf numFmtId="3" fontId="24" fillId="0" borderId="12" xfId="48" applyNumberFormat="1" applyFont="1" applyBorder="1" applyAlignment="1">
      <alignment wrapText="1"/>
    </xf>
    <xf numFmtId="3" fontId="25" fillId="0" borderId="12" xfId="48" applyNumberFormat="1" applyFont="1" applyBorder="1"/>
    <xf numFmtId="3" fontId="25" fillId="0" borderId="12" xfId="46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right" wrapText="1"/>
    </xf>
    <xf numFmtId="3" fontId="24" fillId="0" borderId="12" xfId="48" applyNumberFormat="1" applyFont="1" applyBorder="1"/>
    <xf numFmtId="3" fontId="24" fillId="0" borderId="0" xfId="48" applyNumberFormat="1" applyFont="1"/>
    <xf numFmtId="3" fontId="25" fillId="0" borderId="12" xfId="48" applyNumberFormat="1" applyFont="1" applyBorder="1" applyAlignment="1">
      <alignment wrapText="1"/>
    </xf>
    <xf numFmtId="3" fontId="25" fillId="0" borderId="12" xfId="46" applyNumberFormat="1" applyFont="1" applyFill="1" applyBorder="1" applyAlignment="1">
      <alignment wrapText="1"/>
    </xf>
    <xf numFmtId="3" fontId="25" fillId="0" borderId="0" xfId="86" applyNumberFormat="1" applyFont="1" applyBorder="1"/>
    <xf numFmtId="3" fontId="25" fillId="0" borderId="0" xfId="86" applyNumberFormat="1" applyFont="1" applyFill="1" applyBorder="1"/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9" fillId="0" borderId="0" xfId="43" applyNumberFormat="1" applyFont="1" applyAlignment="1">
      <alignment horizontal="center"/>
    </xf>
    <xf numFmtId="3" fontId="29" fillId="0" borderId="0" xfId="86" applyNumberFormat="1" applyFont="1" applyBorder="1" applyAlignment="1">
      <alignment horizontal="center"/>
    </xf>
    <xf numFmtId="3" fontId="29" fillId="0" borderId="0" xfId="86" applyNumberFormat="1" applyFont="1" applyFill="1" applyBorder="1" applyAlignment="1">
      <alignment horizontal="center"/>
    </xf>
    <xf numFmtId="3" fontId="28" fillId="0" borderId="0" xfId="43" applyNumberFormat="1" applyFont="1" applyFill="1" applyAlignment="1">
      <alignment horizontal="center"/>
    </xf>
    <xf numFmtId="3" fontId="28" fillId="0" borderId="0" xfId="43" applyNumberFormat="1" applyFont="1" applyAlignment="1">
      <alignment horizontal="center"/>
    </xf>
    <xf numFmtId="3" fontId="24" fillId="0" borderId="0" xfId="43" applyNumberFormat="1" applyFont="1" applyFill="1"/>
    <xf numFmtId="3" fontId="24" fillId="0" borderId="0" xfId="43" applyNumberFormat="1" applyFont="1"/>
    <xf numFmtId="3" fontId="25" fillId="0" borderId="0" xfId="50" applyNumberFormat="1" applyFont="1" applyFill="1" applyBorder="1" applyAlignment="1">
      <alignment horizontal="right" wrapText="1"/>
    </xf>
    <xf numFmtId="0" fontId="25" fillId="0" borderId="0" xfId="44" applyFont="1"/>
    <xf numFmtId="0" fontId="24" fillId="0" borderId="0" xfId="44" applyFont="1"/>
    <xf numFmtId="0" fontId="24" fillId="0" borderId="0" xfId="50" applyFont="1" applyFill="1" applyBorder="1"/>
    <xf numFmtId="0" fontId="25" fillId="0" borderId="0" xfId="50" applyFont="1" applyFill="1" applyBorder="1"/>
    <xf numFmtId="3" fontId="25" fillId="29" borderId="12" xfId="50" applyNumberFormat="1" applyFont="1" applyFill="1" applyBorder="1"/>
    <xf numFmtId="3" fontId="24" fillId="0" borderId="0" xfId="50" applyNumberFormat="1" applyFont="1"/>
    <xf numFmtId="3" fontId="25" fillId="0" borderId="0" xfId="50" applyNumberFormat="1" applyFont="1"/>
    <xf numFmtId="3" fontId="29" fillId="0" borderId="0" xfId="43" applyNumberFormat="1" applyFont="1" applyFill="1" applyAlignment="1">
      <alignment horizontal="right" vertical="center"/>
    </xf>
    <xf numFmtId="3" fontId="24" fillId="0" borderId="0" xfId="43" applyNumberFormat="1" applyFont="1" applyFill="1" applyAlignment="1">
      <alignment horizontal="right" vertical="center"/>
    </xf>
    <xf numFmtId="3" fontId="29" fillId="0" borderId="0" xfId="86" applyNumberFormat="1" applyFont="1" applyBorder="1" applyAlignment="1">
      <alignment horizontal="right" vertical="center"/>
    </xf>
    <xf numFmtId="3" fontId="25" fillId="0" borderId="0" xfId="86" applyNumberFormat="1" applyFont="1" applyBorder="1" applyAlignment="1">
      <alignment horizontal="right" vertical="center"/>
    </xf>
    <xf numFmtId="0" fontId="24" fillId="0" borderId="12" xfId="50" applyFont="1" applyBorder="1" applyAlignment="1">
      <alignment horizontal="center" vertical="center" wrapText="1"/>
    </xf>
    <xf numFmtId="0" fontId="25" fillId="0" borderId="0" xfId="85" applyFont="1" applyFill="1"/>
    <xf numFmtId="0" fontId="25" fillId="0" borderId="0" xfId="0" applyFont="1"/>
    <xf numFmtId="3" fontId="25" fillId="0" borderId="0" xfId="0" applyNumberFormat="1" applyFont="1"/>
    <xf numFmtId="0" fontId="25" fillId="0" borderId="15" xfId="85" applyFont="1" applyFill="1" applyBorder="1"/>
    <xf numFmtId="0" fontId="24" fillId="0" borderId="0" xfId="85" applyFont="1" applyFill="1"/>
    <xf numFmtId="3" fontId="25" fillId="0" borderId="0" xfId="85" applyNumberFormat="1" applyFont="1" applyFill="1"/>
    <xf numFmtId="0" fontId="24" fillId="0" borderId="0" xfId="50" applyFont="1" applyFill="1" applyBorder="1" applyAlignment="1">
      <alignment horizontal="left" vertical="center" wrapText="1" indent="1"/>
    </xf>
    <xf numFmtId="0" fontId="25" fillId="0" borderId="0" xfId="50" applyFont="1" applyFill="1" applyBorder="1" applyAlignment="1">
      <alignment horizontal="left" vertical="center" wrapText="1" indent="2"/>
    </xf>
    <xf numFmtId="3" fontId="24" fillId="29" borderId="12" xfId="45" applyNumberFormat="1" applyFont="1" applyFill="1" applyBorder="1" applyAlignment="1">
      <alignment horizontal="right"/>
    </xf>
    <xf numFmtId="4" fontId="24" fillId="0" borderId="12" xfId="45" applyNumberFormat="1" applyFont="1" applyFill="1" applyBorder="1"/>
    <xf numFmtId="3" fontId="24" fillId="0" borderId="12" xfId="0" applyNumberFormat="1" applyFont="1" applyBorder="1" applyAlignment="1">
      <alignment horizontal="right"/>
    </xf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3" fontId="25" fillId="29" borderId="12" xfId="45" applyNumberFormat="1" applyFont="1" applyFill="1" applyBorder="1" applyAlignment="1">
      <alignment horizontal="right"/>
    </xf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3" fontId="25" fillId="0" borderId="12" xfId="45" applyNumberFormat="1" applyFont="1" applyBorder="1"/>
    <xf numFmtId="165" fontId="24" fillId="29" borderId="12" xfId="45" applyNumberFormat="1" applyFont="1" applyFill="1" applyBorder="1"/>
    <xf numFmtId="3" fontId="24" fillId="0" borderId="12" xfId="45" applyNumberFormat="1" applyFont="1" applyBorder="1"/>
    <xf numFmtId="2" fontId="24" fillId="0" borderId="12" xfId="45" applyNumberFormat="1" applyFont="1" applyFill="1" applyBorder="1"/>
    <xf numFmtId="0" fontId="25" fillId="0" borderId="0" xfId="0" applyFont="1" applyFill="1"/>
    <xf numFmtId="0" fontId="25" fillId="0" borderId="12" xfId="45" applyFont="1" applyBorder="1"/>
    <xf numFmtId="0" fontId="24" fillId="0" borderId="12" xfId="45" applyFont="1" applyBorder="1"/>
    <xf numFmtId="3" fontId="25" fillId="29" borderId="12" xfId="50" applyNumberFormat="1" applyFont="1" applyFill="1" applyBorder="1" applyAlignment="1">
      <alignment horizontal="right"/>
    </xf>
    <xf numFmtId="0" fontId="24" fillId="0" borderId="0" xfId="50" applyFont="1" applyFill="1"/>
    <xf numFmtId="0" fontId="25" fillId="0" borderId="0" xfId="0" applyFont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3" fontId="25" fillId="0" borderId="12" xfId="50" applyNumberFormat="1" applyFont="1" applyBorder="1"/>
    <xf numFmtId="3" fontId="25" fillId="29" borderId="12" xfId="50" applyNumberFormat="1" applyFont="1" applyFill="1" applyBorder="1" applyAlignment="1">
      <alignment horizontal="right" wrapText="1"/>
    </xf>
    <xf numFmtId="3" fontId="25" fillId="0" borderId="12" xfId="50" applyNumberFormat="1" applyFont="1" applyFill="1" applyBorder="1" applyAlignment="1">
      <alignment horizontal="right" wrapText="1"/>
    </xf>
    <xf numFmtId="3" fontId="24" fillId="0" borderId="12" xfId="5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/>
    <xf numFmtId="3" fontId="24" fillId="0" borderId="12" xfId="0" applyNumberFormat="1" applyFont="1" applyFill="1" applyBorder="1"/>
    <xf numFmtId="3" fontId="25" fillId="0" borderId="12" xfId="44" applyNumberFormat="1" applyFont="1" applyBorder="1"/>
    <xf numFmtId="3" fontId="24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/>
    <xf numFmtId="3" fontId="24" fillId="29" borderId="12" xfId="50" applyNumberFormat="1" applyFont="1" applyFill="1" applyBorder="1" applyAlignment="1"/>
    <xf numFmtId="3" fontId="25" fillId="29" borderId="12" xfId="50" applyNumberFormat="1" applyFont="1" applyFill="1" applyBorder="1" applyAlignment="1"/>
    <xf numFmtId="0" fontId="25" fillId="29" borderId="12" xfId="50" applyFont="1" applyFill="1" applyBorder="1" applyAlignment="1"/>
    <xf numFmtId="0" fontId="24" fillId="29" borderId="12" xfId="50" applyFont="1" applyFill="1" applyBorder="1" applyAlignment="1">
      <alignment horizontal="center" vertical="center" wrapText="1"/>
    </xf>
    <xf numFmtId="0" fontId="24" fillId="29" borderId="12" xfId="50" applyFont="1" applyFill="1" applyBorder="1" applyAlignment="1">
      <alignment wrapText="1"/>
    </xf>
    <xf numFmtId="3" fontId="24" fillId="29" borderId="12" xfId="50" applyNumberFormat="1" applyFont="1" applyFill="1" applyBorder="1" applyAlignment="1">
      <alignment horizontal="right"/>
    </xf>
    <xf numFmtId="0" fontId="25" fillId="29" borderId="12" xfId="50" applyFont="1" applyFill="1" applyBorder="1" applyAlignment="1">
      <alignment wrapText="1"/>
    </xf>
    <xf numFmtId="164" fontId="25" fillId="29" borderId="12" xfId="49" applyNumberFormat="1" applyFont="1" applyFill="1" applyBorder="1" applyAlignment="1">
      <alignment wrapText="1"/>
    </xf>
    <xf numFmtId="0" fontId="25" fillId="29" borderId="12" xfId="49" applyFont="1" applyFill="1" applyBorder="1" applyAlignment="1">
      <alignment wrapText="1"/>
    </xf>
    <xf numFmtId="3" fontId="26" fillId="0" borderId="12" xfId="86" applyNumberFormat="1" applyFont="1" applyBorder="1" applyAlignment="1">
      <alignment horizontal="left" wrapText="1"/>
    </xf>
    <xf numFmtId="3" fontId="26" fillId="0" borderId="12" xfId="0" applyNumberFormat="1" applyFont="1" applyFill="1" applyBorder="1" applyAlignment="1">
      <alignment horizontal="left" wrapText="1"/>
    </xf>
    <xf numFmtId="164" fontId="25" fillId="29" borderId="12" xfId="50" applyNumberFormat="1" applyFont="1" applyFill="1" applyBorder="1" applyAlignment="1">
      <alignment wrapText="1"/>
    </xf>
    <xf numFmtId="0" fontId="25" fillId="29" borderId="12" xfId="49" applyFont="1" applyFill="1" applyBorder="1" applyAlignment="1">
      <alignment horizontal="left" wrapText="1"/>
    </xf>
    <xf numFmtId="0" fontId="24" fillId="29" borderId="12" xfId="49" applyFont="1" applyFill="1" applyBorder="1" applyAlignment="1">
      <alignment wrapText="1"/>
    </xf>
    <xf numFmtId="3" fontId="25" fillId="30" borderId="12" xfId="49" applyNumberFormat="1" applyFont="1" applyFill="1" applyBorder="1" applyAlignment="1">
      <alignment horizontal="right" wrapText="1"/>
    </xf>
    <xf numFmtId="3" fontId="25" fillId="31" borderId="12" xfId="0" applyNumberFormat="1" applyFont="1" applyFill="1" applyBorder="1" applyAlignment="1">
      <alignment horizontal="right"/>
    </xf>
    <xf numFmtId="3" fontId="26" fillId="30" borderId="12" xfId="49" applyNumberFormat="1" applyFont="1" applyFill="1" applyBorder="1" applyAlignment="1">
      <alignment horizontal="right" wrapText="1"/>
    </xf>
    <xf numFmtId="3" fontId="24" fillId="30" borderId="12" xfId="49" applyNumberFormat="1" applyFont="1" applyFill="1" applyBorder="1" applyAlignment="1">
      <alignment horizontal="right" wrapText="1"/>
    </xf>
    <xf numFmtId="3" fontId="25" fillId="0" borderId="12" xfId="43" applyNumberFormat="1" applyFont="1" applyBorder="1" applyAlignment="1"/>
    <xf numFmtId="3" fontId="25" fillId="0" borderId="12" xfId="49" applyNumberFormat="1" applyFont="1" applyFill="1" applyBorder="1" applyAlignment="1">
      <alignment horizontal="right" wrapText="1"/>
    </xf>
    <xf numFmtId="3" fontId="24" fillId="0" borderId="12" xfId="49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/>
    <xf numFmtId="3" fontId="24" fillId="0" borderId="12" xfId="0" applyNumberFormat="1" applyFont="1" applyFill="1" applyBorder="1" applyAlignment="1"/>
    <xf numFmtId="3" fontId="26" fillId="30" borderId="12" xfId="49" applyNumberFormat="1" applyFont="1" applyFill="1" applyBorder="1" applyAlignment="1">
      <alignment wrapText="1"/>
    </xf>
    <xf numFmtId="3" fontId="26" fillId="0" borderId="12" xfId="86" applyNumberFormat="1" applyFont="1" applyBorder="1" applyAlignment="1"/>
    <xf numFmtId="0" fontId="24" fillId="0" borderId="12" xfId="47" applyFont="1" applyFill="1" applyBorder="1"/>
    <xf numFmtId="0" fontId="25" fillId="0" borderId="12" xfId="47" applyFont="1" applyFill="1" applyBorder="1"/>
    <xf numFmtId="0" fontId="24" fillId="0" borderId="12" xfId="0" applyFont="1" applyBorder="1"/>
    <xf numFmtId="0" fontId="25" fillId="0" borderId="12" xfId="0" applyFont="1" applyBorder="1"/>
    <xf numFmtId="0" fontId="25" fillId="0" borderId="12" xfId="45" applyFont="1" applyFill="1" applyBorder="1" applyAlignment="1">
      <alignment wrapText="1"/>
    </xf>
    <xf numFmtId="0" fontId="24" fillId="0" borderId="12" xfId="50" applyFont="1" applyFill="1" applyBorder="1" applyAlignment="1">
      <alignment horizontal="center" vertical="center" wrapText="1"/>
    </xf>
    <xf numFmtId="0" fontId="24" fillId="0" borderId="12" xfId="50" applyFont="1" applyFill="1" applyBorder="1" applyAlignment="1">
      <alignment horizontal="left" vertical="center" wrapText="1" indent="1"/>
    </xf>
    <xf numFmtId="0" fontId="25" fillId="0" borderId="12" xfId="44" applyFont="1" applyBorder="1"/>
    <xf numFmtId="0" fontId="24" fillId="0" borderId="12" xfId="50" applyFont="1" applyFill="1" applyBorder="1" applyAlignment="1">
      <alignment horizontal="left" vertical="center" wrapText="1" indent="2"/>
    </xf>
    <xf numFmtId="0" fontId="25" fillId="0" borderId="12" xfId="50" applyFont="1" applyFill="1" applyBorder="1" applyAlignment="1">
      <alignment horizontal="left" vertical="center" wrapText="1" indent="2"/>
    </xf>
    <xf numFmtId="0" fontId="25" fillId="0" borderId="12" xfId="50" applyFont="1" applyFill="1" applyBorder="1"/>
    <xf numFmtId="0" fontId="25" fillId="0" borderId="12" xfId="50" applyFont="1" applyFill="1" applyBorder="1" applyAlignment="1">
      <alignment horizontal="left" vertical="center" wrapText="1" indent="1"/>
    </xf>
    <xf numFmtId="0" fontId="24" fillId="0" borderId="12" xfId="85" applyFont="1" applyFill="1" applyBorder="1" applyAlignment="1">
      <alignment horizontal="center" vertical="center" wrapText="1"/>
    </xf>
    <xf numFmtId="0" fontId="24" fillId="0" borderId="12" xfId="85" applyFont="1" applyFill="1" applyBorder="1" applyAlignment="1">
      <alignment horizontal="left" vertical="center" wrapText="1"/>
    </xf>
    <xf numFmtId="0" fontId="25" fillId="0" borderId="12" xfId="85" applyFont="1" applyFill="1" applyBorder="1" applyAlignment="1">
      <alignment wrapText="1"/>
    </xf>
    <xf numFmtId="49" fontId="25" fillId="0" borderId="12" xfId="85" applyNumberFormat="1" applyFont="1" applyFill="1" applyBorder="1" applyAlignment="1">
      <alignment wrapText="1"/>
    </xf>
    <xf numFmtId="0" fontId="25" fillId="0" borderId="12" xfId="85" applyFont="1" applyFill="1" applyBorder="1"/>
    <xf numFmtId="0" fontId="24" fillId="0" borderId="12" xfId="85" applyFont="1" applyFill="1" applyBorder="1"/>
    <xf numFmtId="3" fontId="24" fillId="0" borderId="12" xfId="85" applyNumberFormat="1" applyFont="1" applyFill="1" applyBorder="1" applyAlignment="1"/>
    <xf numFmtId="3" fontId="25" fillId="0" borderId="12" xfId="86" applyNumberFormat="1" applyFont="1" applyBorder="1" applyAlignment="1">
      <alignment horizontal="left" vertical="center" wrapText="1"/>
    </xf>
    <xf numFmtId="3" fontId="25" fillId="0" borderId="12" xfId="86" applyNumberFormat="1" applyFont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left" wrapText="1"/>
    </xf>
    <xf numFmtId="3" fontId="24" fillId="0" borderId="12" xfId="0" applyNumberFormat="1" applyFont="1" applyFill="1" applyBorder="1" applyAlignment="1">
      <alignment horizontal="left" wrapText="1"/>
    </xf>
    <xf numFmtId="3" fontId="25" fillId="0" borderId="12" xfId="0" applyNumberFormat="1" applyFont="1" applyFill="1" applyBorder="1" applyAlignment="1">
      <alignment horizontal="left" wrapText="1"/>
    </xf>
    <xf numFmtId="3" fontId="24" fillId="0" borderId="12" xfId="43" applyNumberFormat="1" applyFont="1" applyBorder="1" applyAlignment="1">
      <alignment wrapText="1"/>
    </xf>
    <xf numFmtId="3" fontId="25" fillId="0" borderId="12" xfId="43" applyNumberFormat="1" applyFont="1" applyFill="1" applyBorder="1" applyAlignment="1">
      <alignment wrapText="1"/>
    </xf>
    <xf numFmtId="3" fontId="24" fillId="0" borderId="12" xfId="43" applyNumberFormat="1" applyFont="1" applyBorder="1" applyAlignment="1"/>
    <xf numFmtId="3" fontId="24" fillId="0" borderId="12" xfId="43" applyNumberFormat="1" applyFont="1" applyBorder="1" applyAlignment="1">
      <alignment horizontal="left" vertical="center" wrapText="1"/>
    </xf>
    <xf numFmtId="3" fontId="24" fillId="0" borderId="12" xfId="43" applyNumberFormat="1" applyFont="1" applyBorder="1" applyAlignment="1">
      <alignment horizontal="right"/>
    </xf>
    <xf numFmtId="3" fontId="26" fillId="0" borderId="12" xfId="86" applyNumberFormat="1" applyFont="1" applyBorder="1" applyAlignment="1">
      <alignment horizontal="left" vertical="center" wrapText="1"/>
    </xf>
    <xf numFmtId="3" fontId="24" fillId="0" borderId="12" xfId="43" applyNumberFormat="1" applyFont="1" applyBorder="1" applyAlignment="1">
      <alignment horizontal="center" vertical="center" wrapText="1"/>
    </xf>
    <xf numFmtId="3" fontId="25" fillId="0" borderId="12" xfId="0" applyNumberFormat="1" applyFont="1" applyFill="1" applyBorder="1" applyAlignment="1">
      <alignment horizontal="left"/>
    </xf>
    <xf numFmtId="3" fontId="24" fillId="0" borderId="12" xfId="44" applyNumberFormat="1" applyFont="1" applyBorder="1" applyAlignment="1">
      <alignment horizontal="center" vertical="center" wrapText="1"/>
    </xf>
    <xf numFmtId="3" fontId="25" fillId="29" borderId="12" xfId="50" applyNumberFormat="1" applyFont="1" applyFill="1" applyBorder="1" applyAlignment="1">
      <alignment wrapText="1"/>
    </xf>
    <xf numFmtId="3" fontId="25" fillId="29" borderId="12" xfId="49" applyNumberFormat="1" applyFont="1" applyFill="1" applyBorder="1" applyAlignment="1">
      <alignment wrapText="1"/>
    </xf>
    <xf numFmtId="3" fontId="25" fillId="30" borderId="12" xfId="49" applyNumberFormat="1" applyFont="1" applyFill="1" applyBorder="1" applyAlignment="1">
      <alignment wrapText="1"/>
    </xf>
    <xf numFmtId="3" fontId="25" fillId="0" borderId="12" xfId="86" applyNumberFormat="1" applyFont="1" applyBorder="1" applyAlignment="1"/>
    <xf numFmtId="3" fontId="25" fillId="0" borderId="12" xfId="50" applyNumberFormat="1" applyFont="1" applyBorder="1" applyAlignment="1">
      <alignment horizontal="left" wrapText="1"/>
    </xf>
    <xf numFmtId="0" fontId="25" fillId="0" borderId="12" xfId="50" applyFont="1" applyBorder="1" applyAlignment="1">
      <alignment horizontal="left" wrapText="1"/>
    </xf>
    <xf numFmtId="0" fontId="24" fillId="0" borderId="12" xfId="50" applyFont="1" applyBorder="1" applyAlignment="1">
      <alignment horizontal="left" wrapText="1"/>
    </xf>
    <xf numFmtId="0" fontId="24" fillId="0" borderId="12" xfId="49" applyFont="1" applyBorder="1" applyAlignment="1">
      <alignment horizontal="left" wrapText="1"/>
    </xf>
    <xf numFmtId="0" fontId="24" fillId="29" borderId="12" xfId="50" applyFont="1" applyFill="1" applyBorder="1" applyAlignment="1">
      <alignment horizontal="left" wrapText="1"/>
    </xf>
    <xf numFmtId="0" fontId="24" fillId="0" borderId="12" xfId="50" applyFont="1" applyFill="1" applyBorder="1" applyAlignment="1">
      <alignment horizontal="left" wrapText="1"/>
    </xf>
    <xf numFmtId="0" fontId="24" fillId="0" borderId="0" xfId="50" applyFont="1" applyBorder="1" applyAlignment="1">
      <alignment horizontal="center" vertical="center" wrapText="1"/>
    </xf>
    <xf numFmtId="0" fontId="24" fillId="0" borderId="12" xfId="50" applyFont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2" xfId="45" applyFont="1" applyFill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0" borderId="0" xfId="44" applyFont="1" applyBorder="1" applyAlignment="1">
      <alignment horizontal="center" vertical="center"/>
    </xf>
    <xf numFmtId="3" fontId="24" fillId="0" borderId="24" xfId="43" applyNumberFormat="1" applyFont="1" applyBorder="1" applyAlignment="1">
      <alignment horizontal="center" vertical="center" wrapText="1"/>
    </xf>
    <xf numFmtId="3" fontId="24" fillId="0" borderId="25" xfId="43" applyNumberFormat="1" applyFont="1" applyBorder="1" applyAlignment="1">
      <alignment horizontal="center" vertical="center" wrapText="1"/>
    </xf>
    <xf numFmtId="3" fontId="24" fillId="0" borderId="26" xfId="43" applyNumberFormat="1" applyFont="1" applyBorder="1" applyAlignment="1">
      <alignment horizontal="center" vertical="center" wrapText="1"/>
    </xf>
    <xf numFmtId="3" fontId="24" fillId="0" borderId="0" xfId="44" applyNumberFormat="1" applyFont="1" applyBorder="1" applyAlignment="1">
      <alignment horizontal="center"/>
    </xf>
    <xf numFmtId="3" fontId="24" fillId="0" borderId="0" xfId="48" applyNumberFormat="1" applyFont="1" applyBorder="1" applyAlignment="1">
      <alignment horizontal="center"/>
    </xf>
    <xf numFmtId="49" fontId="30" fillId="0" borderId="0" xfId="0" applyNumberFormat="1" applyFont="1" applyFill="1" applyAlignment="1">
      <alignment horizontal="left" wrapText="1"/>
    </xf>
    <xf numFmtId="0" fontId="30" fillId="0" borderId="0" xfId="0" applyFont="1" applyFill="1"/>
    <xf numFmtId="0" fontId="31" fillId="0" borderId="0" xfId="0" applyFont="1" applyFill="1"/>
    <xf numFmtId="0" fontId="30" fillId="0" borderId="0" xfId="0" applyFont="1"/>
    <xf numFmtId="0" fontId="30" fillId="0" borderId="0" xfId="0" applyFont="1" applyFill="1" applyAlignment="1">
      <alignment horizontal="right"/>
    </xf>
    <xf numFmtId="0" fontId="31" fillId="0" borderId="20" xfId="0" applyFont="1" applyFill="1" applyBorder="1" applyAlignment="1">
      <alignment horizontal="center"/>
    </xf>
    <xf numFmtId="0" fontId="31" fillId="0" borderId="21" xfId="0" applyFont="1" applyFill="1" applyBorder="1" applyAlignment="1">
      <alignment horizontal="center"/>
    </xf>
    <xf numFmtId="0" fontId="31" fillId="0" borderId="22" xfId="0" applyFont="1" applyFill="1" applyBorder="1" applyAlignment="1">
      <alignment horizontal="center"/>
    </xf>
    <xf numFmtId="49" fontId="30" fillId="0" borderId="14" xfId="0" applyNumberFormat="1" applyFont="1" applyFill="1" applyBorder="1" applyAlignment="1">
      <alignment horizontal="left" wrapText="1"/>
    </xf>
    <xf numFmtId="0" fontId="30" fillId="0" borderId="12" xfId="0" applyFont="1" applyFill="1" applyBorder="1"/>
    <xf numFmtId="0" fontId="31" fillId="0" borderId="16" xfId="0" applyFont="1" applyFill="1" applyBorder="1" applyAlignment="1">
      <alignment horizontal="right"/>
    </xf>
    <xf numFmtId="49" fontId="31" fillId="0" borderId="14" xfId="0" applyNumberFormat="1" applyFont="1" applyFill="1" applyBorder="1" applyAlignment="1">
      <alignment horizontal="left" wrapText="1"/>
    </xf>
    <xf numFmtId="0" fontId="31" fillId="0" borderId="12" xfId="0" applyFont="1" applyFill="1" applyBorder="1" applyAlignment="1">
      <alignment horizontal="center" wrapText="1"/>
    </xf>
    <xf numFmtId="0" fontId="31" fillId="0" borderId="16" xfId="0" applyFont="1" applyFill="1" applyBorder="1" applyAlignment="1">
      <alignment horizontal="center" wrapText="1"/>
    </xf>
    <xf numFmtId="0" fontId="31" fillId="0" borderId="0" xfId="0" applyFont="1"/>
    <xf numFmtId="3" fontId="31" fillId="0" borderId="12" xfId="0" applyNumberFormat="1" applyFont="1" applyFill="1" applyBorder="1" applyAlignment="1">
      <alignment horizontal="right" wrapText="1"/>
    </xf>
    <xf numFmtId="3" fontId="31" fillId="0" borderId="16" xfId="0" applyNumberFormat="1" applyFont="1" applyFill="1" applyBorder="1" applyAlignment="1">
      <alignment horizontal="right" wrapText="1"/>
    </xf>
    <xf numFmtId="3" fontId="30" fillId="0" borderId="0" xfId="0" applyNumberFormat="1" applyFont="1"/>
    <xf numFmtId="3" fontId="30" fillId="0" borderId="23" xfId="0" applyNumberFormat="1" applyFont="1" applyFill="1" applyBorder="1"/>
    <xf numFmtId="49" fontId="32" fillId="0" borderId="14" xfId="0" applyNumberFormat="1" applyFont="1" applyFill="1" applyBorder="1" applyAlignment="1">
      <alignment horizontal="left" wrapText="1"/>
    </xf>
    <xf numFmtId="3" fontId="31" fillId="0" borderId="0" xfId="0" applyNumberFormat="1" applyFont="1"/>
    <xf numFmtId="3" fontId="33" fillId="0" borderId="23" xfId="0" applyNumberFormat="1" applyFont="1" applyFill="1" applyBorder="1"/>
    <xf numFmtId="3" fontId="31" fillId="0" borderId="12" xfId="0" applyNumberFormat="1" applyFont="1" applyFill="1" applyBorder="1"/>
    <xf numFmtId="3" fontId="30" fillId="0" borderId="16" xfId="0" applyNumberFormat="1" applyFont="1" applyFill="1" applyBorder="1" applyAlignment="1">
      <alignment horizontal="right" wrapText="1"/>
    </xf>
    <xf numFmtId="3" fontId="31" fillId="0" borderId="12" xfId="0" applyNumberFormat="1" applyFont="1" applyFill="1" applyBorder="1" applyAlignment="1">
      <alignment horizontal="right"/>
    </xf>
    <xf numFmtId="3" fontId="31" fillId="0" borderId="16" xfId="0" applyNumberFormat="1" applyFont="1" applyFill="1" applyBorder="1" applyAlignment="1">
      <alignment horizontal="right"/>
    </xf>
    <xf numFmtId="3" fontId="30" fillId="0" borderId="0" xfId="0" applyNumberFormat="1" applyFont="1" applyFill="1" applyBorder="1"/>
    <xf numFmtId="3" fontId="31" fillId="0" borderId="16" xfId="0" applyNumberFormat="1" applyFont="1" applyFill="1" applyBorder="1"/>
    <xf numFmtId="49" fontId="31" fillId="0" borderId="17" xfId="0" applyNumberFormat="1" applyFont="1" applyFill="1" applyBorder="1" applyAlignment="1">
      <alignment horizontal="left" wrapText="1"/>
    </xf>
    <xf numFmtId="3" fontId="31" fillId="0" borderId="18" xfId="0" applyNumberFormat="1" applyFont="1" applyFill="1" applyBorder="1"/>
    <xf numFmtId="3" fontId="31" fillId="0" borderId="19" xfId="0" applyNumberFormat="1" applyFont="1" applyFill="1" applyBorder="1"/>
    <xf numFmtId="49" fontId="30" fillId="0" borderId="0" xfId="0" applyNumberFormat="1" applyFont="1" applyAlignment="1">
      <alignment horizontal="left" wrapText="1"/>
    </xf>
  </cellXfs>
  <cellStyles count="9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4" xfId="89"/>
    <cellStyle name="Normál 5" xfId="88"/>
    <cellStyle name="Normál_2007_Koncepció táblák" xfId="86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5"/>
  <sheetViews>
    <sheetView tabSelected="1" view="pageLayout" topLeftCell="A3" zoomScaleNormal="75" zoomScaleSheetLayoutView="89" workbookViewId="0">
      <selection activeCell="A4" sqref="A4:D4"/>
    </sheetView>
  </sheetViews>
  <sheetFormatPr defaultColWidth="9.140625" defaultRowHeight="15.75" x14ac:dyDescent="0.25"/>
  <cols>
    <col min="1" max="1" width="40.28515625" style="12" customWidth="1"/>
    <col min="2" max="2" width="17" style="2" bestFit="1" customWidth="1"/>
    <col min="3" max="3" width="15.85546875" style="2" customWidth="1"/>
    <col min="4" max="4" width="16.7109375" style="2" customWidth="1"/>
    <col min="5" max="6" width="10.85546875" style="2" bestFit="1" customWidth="1"/>
    <col min="7" max="7" width="9.140625" style="2"/>
    <col min="8" max="8" width="10" style="2" bestFit="1" customWidth="1"/>
    <col min="9" max="16384" width="9.140625" style="2"/>
  </cols>
  <sheetData>
    <row r="1" spans="1:4" hidden="1" x14ac:dyDescent="0.25">
      <c r="A1" s="1"/>
    </row>
    <row r="2" spans="1:4" hidden="1" x14ac:dyDescent="0.25">
      <c r="A2" s="1"/>
    </row>
    <row r="3" spans="1:4" x14ac:dyDescent="0.25">
      <c r="A3" s="1"/>
    </row>
    <row r="4" spans="1:4" ht="32.25" customHeight="1" x14ac:dyDescent="0.25">
      <c r="A4" s="191" t="s">
        <v>279</v>
      </c>
      <c r="B4" s="191"/>
      <c r="C4" s="191"/>
      <c r="D4" s="191"/>
    </row>
    <row r="5" spans="1:4" s="8" customFormat="1" ht="31.5" x14ac:dyDescent="0.2">
      <c r="A5" s="81" t="s">
        <v>192</v>
      </c>
      <c r="B5" s="81" t="s">
        <v>289</v>
      </c>
      <c r="C5" s="81" t="s">
        <v>290</v>
      </c>
      <c r="D5" s="81" t="s">
        <v>291</v>
      </c>
    </row>
    <row r="6" spans="1:4" ht="31.5" x14ac:dyDescent="0.25">
      <c r="A6" s="186" t="s">
        <v>3</v>
      </c>
      <c r="B6" s="113">
        <f>'2.tábla'!B5</f>
        <v>41568251</v>
      </c>
      <c r="C6" s="113">
        <f>'2.tábla'!C5</f>
        <v>42733378</v>
      </c>
      <c r="D6" s="113">
        <f>'2.tábla'!D5</f>
        <v>1165127</v>
      </c>
    </row>
    <row r="7" spans="1:4" ht="31.5" x14ac:dyDescent="0.25">
      <c r="A7" s="186" t="s">
        <v>4</v>
      </c>
      <c r="B7" s="113">
        <f>'2.tábla'!B19</f>
        <v>0</v>
      </c>
      <c r="C7" s="113">
        <f>'2.tábla'!C19</f>
        <v>20000000</v>
      </c>
      <c r="D7" s="113">
        <f>'2.tábla'!D19</f>
        <v>20000000</v>
      </c>
    </row>
    <row r="8" spans="1:4" ht="21.75" customHeight="1" x14ac:dyDescent="0.25">
      <c r="A8" s="186" t="s">
        <v>5</v>
      </c>
      <c r="B8" s="113">
        <f>'2.tábla'!B25</f>
        <v>11383000</v>
      </c>
      <c r="C8" s="113">
        <f>'2.tábla'!C25</f>
        <v>11383000</v>
      </c>
      <c r="D8" s="113">
        <f>'2.tábla'!D25</f>
        <v>0</v>
      </c>
    </row>
    <row r="9" spans="1:4" ht="30" customHeight="1" x14ac:dyDescent="0.25">
      <c r="A9" s="186" t="s">
        <v>6</v>
      </c>
      <c r="B9" s="113">
        <f>'2.tábla'!B38</f>
        <v>3308110</v>
      </c>
      <c r="C9" s="113">
        <f>'2.tábla'!C38</f>
        <v>3308110</v>
      </c>
      <c r="D9" s="113">
        <f>'2.tábla'!D38</f>
        <v>0</v>
      </c>
    </row>
    <row r="10" spans="1:4" ht="24.75" customHeight="1" x14ac:dyDescent="0.25">
      <c r="A10" s="186" t="s">
        <v>7</v>
      </c>
      <c r="B10" s="113">
        <f>'2.tábla'!B50</f>
        <v>0</v>
      </c>
      <c r="C10" s="113">
        <f>'2.tábla'!C50</f>
        <v>0</v>
      </c>
      <c r="D10" s="113">
        <f>'2.tábla'!D50</f>
        <v>0</v>
      </c>
    </row>
    <row r="11" spans="1:4" ht="29.25" customHeight="1" x14ac:dyDescent="0.25">
      <c r="A11" s="131" t="s">
        <v>8</v>
      </c>
      <c r="B11" s="113">
        <f>'2.tábla'!B55</f>
        <v>0</v>
      </c>
      <c r="C11" s="113">
        <f>'2.tábla'!C55</f>
        <v>0</v>
      </c>
      <c r="D11" s="113">
        <f>'2.tábla'!D55</f>
        <v>0</v>
      </c>
    </row>
    <row r="12" spans="1:4" x14ac:dyDescent="0.25">
      <c r="A12" s="131" t="s">
        <v>9</v>
      </c>
      <c r="B12" s="113">
        <f>'2.tábla'!B59</f>
        <v>0</v>
      </c>
      <c r="C12" s="113">
        <f>'2.tábla'!C59</f>
        <v>0</v>
      </c>
      <c r="D12" s="113">
        <f>'2.tábla'!D59</f>
        <v>0</v>
      </c>
    </row>
    <row r="13" spans="1:4" s="9" customFormat="1" ht="31.5" customHeight="1" x14ac:dyDescent="0.25">
      <c r="A13" s="187" t="s">
        <v>10</v>
      </c>
      <c r="B13" s="7">
        <f>SUM(B6:B12)</f>
        <v>56259361</v>
      </c>
      <c r="C13" s="7">
        <f>SUM(C6:C12)</f>
        <v>77424488</v>
      </c>
      <c r="D13" s="7">
        <f>SUM(D6:D12)</f>
        <v>21165127</v>
      </c>
    </row>
    <row r="14" spans="1:4" ht="31.5" x14ac:dyDescent="0.25">
      <c r="A14" s="186" t="s">
        <v>196</v>
      </c>
      <c r="B14" s="113">
        <f>'2.tábla'!B64</f>
        <v>35000000</v>
      </c>
      <c r="C14" s="113">
        <f>'2.tábla'!C64</f>
        <v>42792254</v>
      </c>
      <c r="D14" s="113">
        <f>'2.tábla'!D64</f>
        <v>7792254</v>
      </c>
    </row>
    <row r="15" spans="1:4" ht="47.25" x14ac:dyDescent="0.25">
      <c r="A15" s="186" t="s">
        <v>12</v>
      </c>
      <c r="B15" s="113">
        <f>'2.tábla'!B67</f>
        <v>1044244</v>
      </c>
      <c r="C15" s="113">
        <f>'2.tábla'!C67</f>
        <v>1044244</v>
      </c>
      <c r="D15" s="113">
        <f>'2.tábla'!D67</f>
        <v>0</v>
      </c>
    </row>
    <row r="16" spans="1:4" s="9" customFormat="1" ht="23.25" customHeight="1" x14ac:dyDescent="0.25">
      <c r="A16" s="188" t="s">
        <v>11</v>
      </c>
      <c r="B16" s="4">
        <f>B14+B15</f>
        <v>36044244</v>
      </c>
      <c r="C16" s="4">
        <f>C14+C15</f>
        <v>43836498</v>
      </c>
      <c r="D16" s="4">
        <f>D14+D15</f>
        <v>7792254</v>
      </c>
    </row>
    <row r="17" spans="1:10" s="9" customFormat="1" ht="20.25" customHeight="1" x14ac:dyDescent="0.25">
      <c r="A17" s="189" t="s">
        <v>13</v>
      </c>
      <c r="B17" s="5">
        <f>B13+B16</f>
        <v>92303605</v>
      </c>
      <c r="C17" s="5">
        <f>C13+C16</f>
        <v>121260986</v>
      </c>
      <c r="D17" s="5">
        <f>D13+D16</f>
        <v>28957381</v>
      </c>
    </row>
    <row r="18" spans="1:10" s="9" customFormat="1" ht="18.75" customHeight="1" x14ac:dyDescent="0.25">
      <c r="A18" s="189"/>
      <c r="B18" s="5"/>
      <c r="C18" s="7"/>
      <c r="D18" s="113"/>
    </row>
    <row r="19" spans="1:10" s="11" customFormat="1" ht="20.100000000000001" customHeight="1" x14ac:dyDescent="0.25">
      <c r="A19" s="187" t="s">
        <v>14</v>
      </c>
      <c r="B19" s="7">
        <f>B20</f>
        <v>65058469</v>
      </c>
      <c r="C19" s="7">
        <f>C20</f>
        <v>66850338</v>
      </c>
      <c r="D19" s="7">
        <f>D20</f>
        <v>1791869</v>
      </c>
      <c r="E19" s="10"/>
      <c r="F19" s="10"/>
      <c r="G19" s="10"/>
      <c r="H19" s="10"/>
      <c r="I19" s="10"/>
      <c r="J19" s="10"/>
    </row>
    <row r="20" spans="1:10" ht="20.25" customHeight="1" x14ac:dyDescent="0.25">
      <c r="A20" s="186" t="s">
        <v>237</v>
      </c>
      <c r="B20" s="113">
        <f>'3.tábla '!B35</f>
        <v>65058469</v>
      </c>
      <c r="C20" s="113">
        <f>'3.tábla '!C35</f>
        <v>66850338</v>
      </c>
      <c r="D20" s="113">
        <f>'3.tábla '!D35</f>
        <v>1791869</v>
      </c>
    </row>
    <row r="21" spans="1:10" s="9" customFormat="1" ht="20.100000000000001" customHeight="1" x14ac:dyDescent="0.25">
      <c r="A21" s="187" t="s">
        <v>15</v>
      </c>
      <c r="B21" s="4">
        <f>SUM(B22:B24)</f>
        <v>19184951</v>
      </c>
      <c r="C21" s="4">
        <f>SUM(C22:C24)</f>
        <v>41934613</v>
      </c>
      <c r="D21" s="4">
        <f>SUM(D22:D24)</f>
        <v>22749662</v>
      </c>
    </row>
    <row r="22" spans="1:10" ht="20.100000000000001" customHeight="1" x14ac:dyDescent="0.25">
      <c r="A22" s="186" t="s">
        <v>187</v>
      </c>
      <c r="B22" s="113">
        <f>'5.tábla'!B3</f>
        <v>8604620</v>
      </c>
      <c r="C22" s="113">
        <f>'5.tábla'!C3</f>
        <v>31354282</v>
      </c>
      <c r="D22" s="113">
        <f>'5.tábla'!D3</f>
        <v>22749662</v>
      </c>
      <c r="F22" s="76"/>
    </row>
    <row r="23" spans="1:10" s="9" customFormat="1" ht="20.100000000000001" customHeight="1" x14ac:dyDescent="0.25">
      <c r="A23" s="186" t="s">
        <v>188</v>
      </c>
      <c r="B23" s="113">
        <f>'5.tábla'!B18</f>
        <v>10537476</v>
      </c>
      <c r="C23" s="113">
        <f>'5.tábla'!C18</f>
        <v>10537476</v>
      </c>
      <c r="D23" s="113">
        <f>'5.tábla'!D18</f>
        <v>0</v>
      </c>
    </row>
    <row r="24" spans="1:10" ht="20.100000000000001" customHeight="1" x14ac:dyDescent="0.25">
      <c r="A24" s="186" t="s">
        <v>234</v>
      </c>
      <c r="B24" s="113">
        <f>'5.tábla'!B22</f>
        <v>42855</v>
      </c>
      <c r="C24" s="113">
        <f>'5.tábla'!C22</f>
        <v>42855</v>
      </c>
      <c r="D24" s="113">
        <f>'5.tábla'!D22</f>
        <v>0</v>
      </c>
    </row>
    <row r="25" spans="1:10" ht="12.75" customHeight="1" x14ac:dyDescent="0.25">
      <c r="A25" s="187"/>
      <c r="B25" s="113"/>
      <c r="C25" s="3"/>
      <c r="D25" s="113"/>
    </row>
    <row r="26" spans="1:10" s="9" customFormat="1" ht="20.100000000000001" customHeight="1" x14ac:dyDescent="0.25">
      <c r="A26" s="187" t="s">
        <v>16</v>
      </c>
      <c r="B26" s="4">
        <f>B27+B28</f>
        <v>5773950</v>
      </c>
      <c r="C26" s="4">
        <f>C27+C28</f>
        <v>10189800</v>
      </c>
      <c r="D26" s="4">
        <f>C26-B26</f>
        <v>4415850</v>
      </c>
      <c r="E26" s="76"/>
    </row>
    <row r="27" spans="1:10" s="9" customFormat="1" ht="20.100000000000001" customHeight="1" x14ac:dyDescent="0.25">
      <c r="A27" s="186" t="s">
        <v>17</v>
      </c>
      <c r="B27" s="113">
        <v>5773950</v>
      </c>
      <c r="C27" s="113">
        <f>5773950+7792254-10000-30000-21529-180340+15127-1200000-1549662-1550000</f>
        <v>9039800</v>
      </c>
      <c r="D27" s="113">
        <f>C27-B27</f>
        <v>3265850</v>
      </c>
    </row>
    <row r="28" spans="1:10" s="9" customFormat="1" ht="20.100000000000001" customHeight="1" x14ac:dyDescent="0.25">
      <c r="A28" s="186" t="s">
        <v>18</v>
      </c>
      <c r="B28" s="113">
        <v>0</v>
      </c>
      <c r="C28" s="113">
        <v>1150000</v>
      </c>
      <c r="D28" s="113">
        <f>C28-B28</f>
        <v>1150000</v>
      </c>
    </row>
    <row r="29" spans="1:10" s="108" customFormat="1" x14ac:dyDescent="0.25">
      <c r="A29" s="190" t="s">
        <v>19</v>
      </c>
      <c r="B29" s="116">
        <f>SUM(B26,B21,B19)</f>
        <v>90017370</v>
      </c>
      <c r="C29" s="116">
        <f>SUM(C26,C21,C19)</f>
        <v>118974751</v>
      </c>
      <c r="D29" s="116">
        <f>SUM(D26,D21,D19)</f>
        <v>28957381</v>
      </c>
    </row>
    <row r="30" spans="1:10" ht="30.75" customHeight="1" x14ac:dyDescent="0.25">
      <c r="A30" s="186" t="s">
        <v>202</v>
      </c>
      <c r="B30" s="113">
        <f>'5.tábla'!B27</f>
        <v>2286235</v>
      </c>
      <c r="C30" s="113">
        <f>'5.tábla'!C27</f>
        <v>2286235</v>
      </c>
      <c r="D30" s="113">
        <f>'5.tábla'!D27</f>
        <v>0</v>
      </c>
    </row>
    <row r="31" spans="1:10" s="9" customFormat="1" ht="27.75" customHeight="1" x14ac:dyDescent="0.25">
      <c r="A31" s="187" t="s">
        <v>20</v>
      </c>
      <c r="B31" s="4">
        <f>SUM(B30:B30)</f>
        <v>2286235</v>
      </c>
      <c r="C31" s="4">
        <f>SUM(C30:C30)</f>
        <v>2286235</v>
      </c>
      <c r="D31" s="4">
        <f>SUM(D30:D30)</f>
        <v>0</v>
      </c>
    </row>
    <row r="32" spans="1:10" s="9" customFormat="1" ht="20.100000000000001" customHeight="1" x14ac:dyDescent="0.25">
      <c r="A32" s="189" t="s">
        <v>21</v>
      </c>
      <c r="B32" s="5">
        <f>B29+B31</f>
        <v>92303605</v>
      </c>
      <c r="C32" s="5">
        <f>C29+C31</f>
        <v>121260986</v>
      </c>
      <c r="D32" s="5">
        <f>D29+D31</f>
        <v>28957381</v>
      </c>
      <c r="E32" s="75"/>
      <c r="F32" s="75"/>
      <c r="G32" s="75"/>
    </row>
    <row r="33" spans="2:4" x14ac:dyDescent="0.25">
      <c r="B33" s="76">
        <f>B17-B32</f>
        <v>0</v>
      </c>
      <c r="C33" s="76">
        <f>C17-C32</f>
        <v>0</v>
      </c>
      <c r="D33" s="76">
        <f>D17-D32</f>
        <v>0</v>
      </c>
    </row>
    <row r="35" spans="2:4" x14ac:dyDescent="0.25">
      <c r="C35" s="76"/>
    </row>
  </sheetData>
  <sheetProtection selectLockedCells="1" selectUnlockedCells="1"/>
  <mergeCells count="1">
    <mergeCell ref="A4:D4"/>
  </mergeCells>
  <phoneticPr fontId="20" type="noConversion"/>
  <printOptions horizontalCentered="1"/>
  <pageMargins left="0.47244094488188981" right="0.46875" top="1.1023622047244095" bottom="0.19685039370078741" header="0.23622047244094491" footer="0.51181102362204722"/>
  <pageSetup paperSize="9" firstPageNumber="0" orientation="portrait" r:id="rId1"/>
  <headerFooter alignWithMargins="0">
    <oddHeader xml:space="preserve">&amp;L&amp;"Times New Roman,Normál"&amp;12Balatonszőlős Község Önkormányzata&amp;C&amp;"Times New Roman,Normál"&amp;12 1. melléklet
az önkormányzat 2019. évi költségvetéséről szóló 6/2019. (VII. 12.) önkormányzati rendelethez: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833"/>
  <sheetViews>
    <sheetView view="pageLayout" topLeftCell="A3" zoomScaleNormal="75" zoomScaleSheetLayoutView="89" workbookViewId="0">
      <selection activeCell="A3" sqref="A3:D3"/>
    </sheetView>
  </sheetViews>
  <sheetFormatPr defaultColWidth="9" defaultRowHeight="15.75" x14ac:dyDescent="0.25"/>
  <cols>
    <col min="1" max="1" width="45.5703125" style="16" customWidth="1"/>
    <col min="2" max="2" width="18" style="16" customWidth="1"/>
    <col min="3" max="5" width="15.28515625" style="16" customWidth="1"/>
    <col min="6" max="16384" width="9" style="16"/>
  </cols>
  <sheetData>
    <row r="1" spans="1:4" hidden="1" x14ac:dyDescent="0.25">
      <c r="A1" s="14"/>
      <c r="B1" s="15"/>
    </row>
    <row r="2" spans="1:4" hidden="1" x14ac:dyDescent="0.25">
      <c r="A2" s="17"/>
    </row>
    <row r="3" spans="1:4" ht="25.5" customHeight="1" x14ac:dyDescent="0.25">
      <c r="A3" s="192" t="s">
        <v>280</v>
      </c>
      <c r="B3" s="192"/>
      <c r="C3" s="192"/>
      <c r="D3" s="192"/>
    </row>
    <row r="4" spans="1:4" s="10" customFormat="1" ht="53.45" customHeight="1" x14ac:dyDescent="0.25">
      <c r="A4" s="126" t="s">
        <v>192</v>
      </c>
      <c r="B4" s="81" t="str">
        <f>'1.tábla '!B5</f>
        <v>2019. évi eredeti előirányzat</v>
      </c>
      <c r="C4" s="81" t="str">
        <f>'1.tábla '!C5</f>
        <v>I. Módosítás</v>
      </c>
      <c r="D4" s="81" t="str">
        <f>'1.tábla '!D5</f>
        <v>Eltérés</v>
      </c>
    </row>
    <row r="5" spans="1:4" s="10" customFormat="1" ht="31.5" x14ac:dyDescent="0.25">
      <c r="A5" s="127" t="s">
        <v>3</v>
      </c>
      <c r="B5" s="5">
        <f>B6+B12+B13+B14+B15+B16</f>
        <v>41568251</v>
      </c>
      <c r="C5" s="5">
        <f>C6+C12+C13+C14+C15+C16</f>
        <v>42733378</v>
      </c>
      <c r="D5" s="5">
        <f>D6+D12+D13+D14+D15+D16</f>
        <v>1165127</v>
      </c>
    </row>
    <row r="6" spans="1:4" s="18" customFormat="1" ht="33.75" customHeight="1" x14ac:dyDescent="0.25">
      <c r="A6" s="129" t="s">
        <v>22</v>
      </c>
      <c r="B6" s="114">
        <f>'2a. tábla'!E47</f>
        <v>31049766</v>
      </c>
      <c r="C6" s="114">
        <f>'2a. tábla'!F47</f>
        <v>32245891</v>
      </c>
      <c r="D6" s="114">
        <f>'2a. tábla'!G47</f>
        <v>1196125</v>
      </c>
    </row>
    <row r="7" spans="1:4" s="18" customFormat="1" ht="35.25" customHeight="1" x14ac:dyDescent="0.25">
      <c r="A7" s="130" t="s">
        <v>312</v>
      </c>
      <c r="B7" s="114">
        <f>'2a. tábla'!E5</f>
        <v>24101266</v>
      </c>
      <c r="C7" s="114">
        <f>'2a. tábla'!F5</f>
        <v>24101266</v>
      </c>
      <c r="D7" s="114">
        <f>'2a. tábla'!G5</f>
        <v>0</v>
      </c>
    </row>
    <row r="8" spans="1:4" s="18" customFormat="1" ht="35.25" customHeight="1" x14ac:dyDescent="0.25">
      <c r="A8" s="131" t="s">
        <v>311</v>
      </c>
      <c r="B8" s="114">
        <f>'2a. tábla'!E34</f>
        <v>5148500</v>
      </c>
      <c r="C8" s="114">
        <f>'2a. tábla'!F34</f>
        <v>5194625</v>
      </c>
      <c r="D8" s="114">
        <f>'2a. tábla'!G34</f>
        <v>46125</v>
      </c>
    </row>
    <row r="9" spans="1:4" s="18" customFormat="1" ht="33" customHeight="1" x14ac:dyDescent="0.25">
      <c r="A9" s="131" t="s">
        <v>310</v>
      </c>
      <c r="B9" s="114">
        <f>'2a. tábla'!E41</f>
        <v>1800000</v>
      </c>
      <c r="C9" s="114">
        <f>'2a. tábla'!F41</f>
        <v>1800000</v>
      </c>
      <c r="D9" s="114">
        <f>'2a. tábla'!G41</f>
        <v>0</v>
      </c>
    </row>
    <row r="10" spans="1:4" s="10" customFormat="1" ht="31.5" x14ac:dyDescent="0.25">
      <c r="A10" s="131" t="s">
        <v>0</v>
      </c>
      <c r="B10" s="114">
        <f>'2a. tábla'!E45</f>
        <v>0</v>
      </c>
      <c r="C10" s="114">
        <f>'2a. tábla'!F45</f>
        <v>1150000</v>
      </c>
      <c r="D10" s="114">
        <f>'2a. tábla'!G45</f>
        <v>1150000</v>
      </c>
    </row>
    <row r="11" spans="1:4" s="10" customFormat="1" x14ac:dyDescent="0.25">
      <c r="A11" s="131" t="s">
        <v>1</v>
      </c>
      <c r="B11" s="114"/>
      <c r="C11" s="13"/>
      <c r="D11" s="128"/>
    </row>
    <row r="12" spans="1:4" s="10" customFormat="1" x14ac:dyDescent="0.25">
      <c r="A12" s="131" t="s">
        <v>199</v>
      </c>
      <c r="B12" s="114"/>
      <c r="C12" s="13"/>
      <c r="D12" s="128"/>
    </row>
    <row r="13" spans="1:4" s="20" customFormat="1" ht="31.5" x14ac:dyDescent="0.25">
      <c r="A13" s="131" t="s">
        <v>23</v>
      </c>
      <c r="B13" s="114"/>
      <c r="C13" s="19"/>
      <c r="D13" s="128"/>
    </row>
    <row r="14" spans="1:4" s="20" customFormat="1" ht="36" customHeight="1" x14ac:dyDescent="0.25">
      <c r="A14" s="131" t="s">
        <v>24</v>
      </c>
      <c r="B14" s="114"/>
      <c r="C14" s="19"/>
      <c r="D14" s="128"/>
    </row>
    <row r="15" spans="1:4" s="20" customFormat="1" ht="33.75" customHeight="1" x14ac:dyDescent="0.25">
      <c r="A15" s="131" t="s">
        <v>25</v>
      </c>
      <c r="B15" s="114"/>
      <c r="C15" s="19"/>
      <c r="D15" s="128"/>
    </row>
    <row r="16" spans="1:4" s="10" customFormat="1" ht="46.5" customHeight="1" x14ac:dyDescent="0.25">
      <c r="A16" s="131" t="s">
        <v>26</v>
      </c>
      <c r="B16" s="114">
        <f>B17+B18+77600</f>
        <v>10518485</v>
      </c>
      <c r="C16" s="114">
        <f>C17+C18+77600-46125+15127</f>
        <v>10487487</v>
      </c>
      <c r="D16" s="107">
        <f>C16-B16</f>
        <v>-30998</v>
      </c>
    </row>
    <row r="17" spans="1:4" s="10" customFormat="1" ht="28.35" customHeight="1" x14ac:dyDescent="0.25">
      <c r="A17" s="131" t="s">
        <v>336</v>
      </c>
      <c r="B17" s="115">
        <v>2615889</v>
      </c>
      <c r="C17" s="74">
        <v>2615889</v>
      </c>
      <c r="D17" s="107">
        <f t="shared" ref="D17:D18" si="0">C17-B17</f>
        <v>0</v>
      </c>
    </row>
    <row r="18" spans="1:4" s="10" customFormat="1" ht="31.5" x14ac:dyDescent="0.25">
      <c r="A18" s="131" t="s">
        <v>283</v>
      </c>
      <c r="B18" s="115">
        <v>7824996</v>
      </c>
      <c r="C18" s="74">
        <v>7824996</v>
      </c>
      <c r="D18" s="107">
        <f t="shared" si="0"/>
        <v>0</v>
      </c>
    </row>
    <row r="19" spans="1:4" s="10" customFormat="1" ht="31.5" x14ac:dyDescent="0.25">
      <c r="A19" s="127" t="s">
        <v>4</v>
      </c>
      <c r="B19" s="5">
        <f>B20</f>
        <v>0</v>
      </c>
      <c r="C19" s="5">
        <f>C20</f>
        <v>20000000</v>
      </c>
      <c r="D19" s="5">
        <f>C19-B19</f>
        <v>20000000</v>
      </c>
    </row>
    <row r="20" spans="1:4" s="10" customFormat="1" ht="25.5" customHeight="1" x14ac:dyDescent="0.25">
      <c r="A20" s="131" t="s">
        <v>313</v>
      </c>
      <c r="B20" s="114">
        <v>0</v>
      </c>
      <c r="C20" s="114">
        <v>20000000</v>
      </c>
      <c r="D20" s="114">
        <f>C20-B20</f>
        <v>20000000</v>
      </c>
    </row>
    <row r="21" spans="1:4" s="10" customFormat="1" ht="47.25" x14ac:dyDescent="0.25">
      <c r="A21" s="131" t="s">
        <v>27</v>
      </c>
      <c r="B21" s="114"/>
      <c r="C21" s="13"/>
      <c r="D21" s="128"/>
    </row>
    <row r="22" spans="1:4" s="10" customFormat="1" ht="36.75" customHeight="1" x14ac:dyDescent="0.25">
      <c r="A22" s="131" t="s">
        <v>337</v>
      </c>
      <c r="B22" s="114"/>
      <c r="C22" s="13"/>
      <c r="D22" s="128"/>
    </row>
    <row r="23" spans="1:4" s="10" customFormat="1" ht="38.25" customHeight="1" x14ac:dyDescent="0.25">
      <c r="A23" s="131" t="s">
        <v>338</v>
      </c>
      <c r="B23" s="114"/>
      <c r="C23" s="13"/>
      <c r="D23" s="128"/>
    </row>
    <row r="24" spans="1:4" s="10" customFormat="1" ht="30" customHeight="1" x14ac:dyDescent="0.25">
      <c r="A24" s="131" t="s">
        <v>200</v>
      </c>
      <c r="B24" s="114"/>
      <c r="C24" s="13"/>
      <c r="D24" s="128"/>
    </row>
    <row r="25" spans="1:4" s="10" customFormat="1" ht="28.35" customHeight="1" x14ac:dyDescent="0.25">
      <c r="A25" s="127" t="s">
        <v>5</v>
      </c>
      <c r="B25" s="5">
        <f>B26+B29+B37</f>
        <v>11383000</v>
      </c>
      <c r="C25" s="5">
        <f>C26+C29+C37</f>
        <v>11383000</v>
      </c>
      <c r="D25" s="5">
        <f>C25-B25</f>
        <v>0</v>
      </c>
    </row>
    <row r="26" spans="1:4" s="10" customFormat="1" ht="18.600000000000001" customHeight="1" x14ac:dyDescent="0.25">
      <c r="A26" s="131" t="s">
        <v>28</v>
      </c>
      <c r="B26" s="114">
        <f>SUM(B27:B28)</f>
        <v>5883000</v>
      </c>
      <c r="C26" s="114">
        <f>SUM(C27:C28)</f>
        <v>5883000</v>
      </c>
      <c r="D26" s="114">
        <f>C26-B26</f>
        <v>0</v>
      </c>
    </row>
    <row r="27" spans="1:4" s="10" customFormat="1" ht="18.600000000000001" customHeight="1" x14ac:dyDescent="0.25">
      <c r="A27" s="129" t="s">
        <v>263</v>
      </c>
      <c r="B27" s="114">
        <v>5583000</v>
      </c>
      <c r="C27" s="114">
        <v>5583000</v>
      </c>
      <c r="D27" s="114">
        <f t="shared" ref="D27:D37" si="1">C27-B27</f>
        <v>0</v>
      </c>
    </row>
    <row r="28" spans="1:4" s="10" customFormat="1" ht="18.600000000000001" customHeight="1" x14ac:dyDescent="0.25">
      <c r="A28" s="129" t="s">
        <v>29</v>
      </c>
      <c r="B28" s="114">
        <v>300000</v>
      </c>
      <c r="C28" s="114">
        <v>300000</v>
      </c>
      <c r="D28" s="114">
        <f t="shared" si="1"/>
        <v>0</v>
      </c>
    </row>
    <row r="29" spans="1:4" s="10" customFormat="1" ht="18.600000000000001" customHeight="1" x14ac:dyDescent="0.25">
      <c r="A29" s="131" t="s">
        <v>30</v>
      </c>
      <c r="B29" s="114">
        <f>B30+B32+B33</f>
        <v>5400000</v>
      </c>
      <c r="C29" s="114">
        <f>C30+C32+C33</f>
        <v>5400000</v>
      </c>
      <c r="D29" s="114">
        <f t="shared" si="1"/>
        <v>0</v>
      </c>
    </row>
    <row r="30" spans="1:4" s="10" customFormat="1" ht="18.600000000000001" customHeight="1" x14ac:dyDescent="0.25">
      <c r="A30" s="131" t="s">
        <v>31</v>
      </c>
      <c r="B30" s="114">
        <f>SUM(B31)</f>
        <v>3500000</v>
      </c>
      <c r="C30" s="114">
        <f>SUM(C31)</f>
        <v>3500000</v>
      </c>
      <c r="D30" s="114">
        <f t="shared" si="1"/>
        <v>0</v>
      </c>
    </row>
    <row r="31" spans="1:4" s="10" customFormat="1" ht="18.600000000000001" customHeight="1" x14ac:dyDescent="0.25">
      <c r="A31" s="131" t="s">
        <v>32</v>
      </c>
      <c r="B31" s="114">
        <v>3500000</v>
      </c>
      <c r="C31" s="114">
        <v>3500000</v>
      </c>
      <c r="D31" s="114">
        <f t="shared" si="1"/>
        <v>0</v>
      </c>
    </row>
    <row r="32" spans="1:4" s="10" customFormat="1" ht="18.600000000000001" customHeight="1" x14ac:dyDescent="0.25">
      <c r="A32" s="131" t="s">
        <v>33</v>
      </c>
      <c r="B32" s="114">
        <v>1800000</v>
      </c>
      <c r="C32" s="114">
        <v>1800000</v>
      </c>
      <c r="D32" s="114">
        <f t="shared" si="1"/>
        <v>0</v>
      </c>
    </row>
    <row r="33" spans="1:4" s="10" customFormat="1" ht="18.600000000000001" customHeight="1" x14ac:dyDescent="0.25">
      <c r="A33" s="131" t="s">
        <v>34</v>
      </c>
      <c r="B33" s="114">
        <f>SUM(B34:B36)</f>
        <v>100000</v>
      </c>
      <c r="C33" s="114">
        <f>SUM(C34:C36)</f>
        <v>100000</v>
      </c>
      <c r="D33" s="114">
        <f t="shared" si="1"/>
        <v>0</v>
      </c>
    </row>
    <row r="34" spans="1:4" s="10" customFormat="1" ht="18.600000000000001" customHeight="1" x14ac:dyDescent="0.25">
      <c r="A34" s="131" t="s">
        <v>35</v>
      </c>
      <c r="B34" s="114">
        <v>100000</v>
      </c>
      <c r="C34" s="114">
        <v>100000</v>
      </c>
      <c r="D34" s="114">
        <f t="shared" si="1"/>
        <v>0</v>
      </c>
    </row>
    <row r="35" spans="1:4" s="10" customFormat="1" ht="18.600000000000001" customHeight="1" x14ac:dyDescent="0.25">
      <c r="A35" s="131" t="s">
        <v>36</v>
      </c>
      <c r="B35" s="114"/>
      <c r="C35" s="114"/>
      <c r="D35" s="114"/>
    </row>
    <row r="36" spans="1:4" s="10" customFormat="1" ht="18.600000000000001" customHeight="1" x14ac:dyDescent="0.25">
      <c r="A36" s="131" t="s">
        <v>193</v>
      </c>
      <c r="B36" s="114"/>
      <c r="C36" s="114"/>
      <c r="D36" s="114"/>
    </row>
    <row r="37" spans="1:4" s="10" customFormat="1" ht="30.75" customHeight="1" x14ac:dyDescent="0.25">
      <c r="A37" s="131" t="s">
        <v>37</v>
      </c>
      <c r="B37" s="114">
        <v>100000</v>
      </c>
      <c r="C37" s="114">
        <v>100000</v>
      </c>
      <c r="D37" s="114">
        <f t="shared" si="1"/>
        <v>0</v>
      </c>
    </row>
    <row r="38" spans="1:4" s="10" customFormat="1" ht="28.35" customHeight="1" x14ac:dyDescent="0.25">
      <c r="A38" s="127" t="s">
        <v>6</v>
      </c>
      <c r="B38" s="5">
        <f>B39+B40+B42+B43+B45+B46+B47+B48+B49</f>
        <v>3308110</v>
      </c>
      <c r="C38" s="5">
        <f>C39+C40+C42+C43+C45+C46+C47+C48+C49</f>
        <v>3308110</v>
      </c>
      <c r="D38" s="5">
        <f>C38-B38</f>
        <v>0</v>
      </c>
    </row>
    <row r="39" spans="1:4" s="10" customFormat="1" ht="18.600000000000001" customHeight="1" x14ac:dyDescent="0.25">
      <c r="A39" s="129" t="s">
        <v>38</v>
      </c>
      <c r="B39" s="114"/>
      <c r="C39" s="6"/>
      <c r="D39" s="128"/>
    </row>
    <row r="40" spans="1:4" s="22" customFormat="1" ht="27.75" customHeight="1" x14ac:dyDescent="0.25">
      <c r="A40" s="129" t="s">
        <v>39</v>
      </c>
      <c r="B40" s="114">
        <v>20000</v>
      </c>
      <c r="C40" s="114">
        <v>20000</v>
      </c>
      <c r="D40" s="114">
        <f>C40-B40</f>
        <v>0</v>
      </c>
    </row>
    <row r="41" spans="1:4" s="23" customFormat="1" ht="18.600000000000001" customHeight="1" x14ac:dyDescent="0.25">
      <c r="A41" s="129" t="s">
        <v>282</v>
      </c>
      <c r="B41" s="114"/>
      <c r="C41" s="114"/>
      <c r="D41" s="114"/>
    </row>
    <row r="42" spans="1:4" s="25" customFormat="1" ht="26.25" customHeight="1" x14ac:dyDescent="0.25">
      <c r="A42" s="131" t="s">
        <v>40</v>
      </c>
      <c r="B42" s="114">
        <v>138110</v>
      </c>
      <c r="C42" s="114">
        <f>20000+118110</f>
        <v>138110</v>
      </c>
      <c r="D42" s="114">
        <f>C42-B42</f>
        <v>0</v>
      </c>
    </row>
    <row r="43" spans="1:4" s="25" customFormat="1" ht="18.600000000000001" customHeight="1" x14ac:dyDescent="0.25">
      <c r="A43" s="131" t="s">
        <v>41</v>
      </c>
      <c r="B43" s="114">
        <f>B44</f>
        <v>2400000</v>
      </c>
      <c r="C43" s="114">
        <v>2400000</v>
      </c>
      <c r="D43" s="114">
        <f t="shared" ref="D43:D46" si="2">C43-B43</f>
        <v>0</v>
      </c>
    </row>
    <row r="44" spans="1:4" s="25" customFormat="1" ht="18.600000000000001" customHeight="1" x14ac:dyDescent="0.25">
      <c r="A44" s="134" t="s">
        <v>218</v>
      </c>
      <c r="B44" s="114">
        <v>2400000</v>
      </c>
      <c r="C44" s="114">
        <v>2400000</v>
      </c>
      <c r="D44" s="114">
        <f t="shared" si="2"/>
        <v>0</v>
      </c>
    </row>
    <row r="45" spans="1:4" s="25" customFormat="1" ht="18.600000000000001" customHeight="1" x14ac:dyDescent="0.25">
      <c r="A45" s="134" t="s">
        <v>42</v>
      </c>
      <c r="B45" s="114"/>
      <c r="C45" s="114"/>
      <c r="D45" s="114"/>
    </row>
    <row r="46" spans="1:4" s="25" customFormat="1" ht="18.600000000000001" customHeight="1" x14ac:dyDescent="0.25">
      <c r="A46" s="129" t="s">
        <v>43</v>
      </c>
      <c r="B46" s="114">
        <v>750000</v>
      </c>
      <c r="C46" s="114">
        <v>750000</v>
      </c>
      <c r="D46" s="114">
        <f t="shared" si="2"/>
        <v>0</v>
      </c>
    </row>
    <row r="47" spans="1:4" s="25" customFormat="1" ht="18.600000000000001" customHeight="1" x14ac:dyDescent="0.25">
      <c r="A47" s="129" t="s">
        <v>44</v>
      </c>
      <c r="B47" s="114"/>
      <c r="C47" s="24"/>
      <c r="D47" s="128"/>
    </row>
    <row r="48" spans="1:4" s="25" customFormat="1" ht="18.600000000000001" customHeight="1" x14ac:dyDescent="0.25">
      <c r="A48" s="129" t="s">
        <v>45</v>
      </c>
      <c r="B48" s="114"/>
      <c r="C48" s="24"/>
      <c r="D48" s="128"/>
    </row>
    <row r="49" spans="1:4" s="25" customFormat="1" ht="33" customHeight="1" x14ac:dyDescent="0.25">
      <c r="A49" s="134" t="s">
        <v>194</v>
      </c>
      <c r="B49" s="114"/>
      <c r="C49" s="24"/>
      <c r="D49" s="128"/>
    </row>
    <row r="50" spans="1:4" s="25" customFormat="1" ht="28.35" customHeight="1" x14ac:dyDescent="0.25">
      <c r="A50" s="127" t="s">
        <v>7</v>
      </c>
      <c r="B50" s="5">
        <f>SUM(B51:B54)</f>
        <v>0</v>
      </c>
      <c r="C50" s="5">
        <f>SUM(C51:C54)</f>
        <v>0</v>
      </c>
      <c r="D50" s="128">
        <f>C50-B50</f>
        <v>0</v>
      </c>
    </row>
    <row r="51" spans="1:4" s="25" customFormat="1" ht="18.600000000000001" customHeight="1" x14ac:dyDescent="0.25">
      <c r="A51" s="131" t="s">
        <v>46</v>
      </c>
      <c r="B51" s="114"/>
      <c r="C51" s="24"/>
      <c r="D51" s="128"/>
    </row>
    <row r="52" spans="1:4" s="22" customFormat="1" ht="18.600000000000001" customHeight="1" x14ac:dyDescent="0.25">
      <c r="A52" s="131" t="s">
        <v>47</v>
      </c>
      <c r="B52" s="114"/>
      <c r="C52" s="21"/>
      <c r="D52" s="128"/>
    </row>
    <row r="53" spans="1:4" s="22" customFormat="1" ht="18.600000000000001" customHeight="1" x14ac:dyDescent="0.25">
      <c r="A53" s="135" t="s">
        <v>48</v>
      </c>
      <c r="B53" s="114"/>
      <c r="C53" s="21"/>
      <c r="D53" s="128"/>
    </row>
    <row r="54" spans="1:4" s="25" customFormat="1" ht="18.600000000000001" customHeight="1" x14ac:dyDescent="0.25">
      <c r="A54" s="131" t="s">
        <v>49</v>
      </c>
      <c r="B54" s="114"/>
      <c r="C54" s="24"/>
      <c r="D54" s="128"/>
    </row>
    <row r="55" spans="1:4" s="25" customFormat="1" ht="28.35" customHeight="1" x14ac:dyDescent="0.25">
      <c r="A55" s="127" t="s">
        <v>8</v>
      </c>
      <c r="B55" s="5">
        <f>SUM(B56:B58)</f>
        <v>0</v>
      </c>
      <c r="C55" s="5">
        <f t="shared" ref="C55" si="3">SUM(C56:C58)</f>
        <v>0</v>
      </c>
      <c r="D55" s="128">
        <f>C55-B55</f>
        <v>0</v>
      </c>
    </row>
    <row r="56" spans="1:4" s="25" customFormat="1" ht="31.5" x14ac:dyDescent="0.25">
      <c r="A56" s="131" t="s">
        <v>271</v>
      </c>
      <c r="B56" s="114"/>
      <c r="C56" s="24"/>
      <c r="D56" s="128"/>
    </row>
    <row r="57" spans="1:4" s="22" customFormat="1" ht="36" customHeight="1" x14ac:dyDescent="0.25">
      <c r="A57" s="131" t="s">
        <v>50</v>
      </c>
      <c r="B57" s="114"/>
      <c r="C57" s="21"/>
      <c r="D57" s="128"/>
    </row>
    <row r="58" spans="1:4" s="22" customFormat="1" ht="27" customHeight="1" x14ac:dyDescent="0.25">
      <c r="A58" s="131" t="s">
        <v>51</v>
      </c>
      <c r="B58" s="114"/>
      <c r="C58" s="21"/>
      <c r="D58" s="128"/>
    </row>
    <row r="59" spans="1:4" s="25" customFormat="1" ht="28.5" customHeight="1" x14ac:dyDescent="0.25">
      <c r="A59" s="136" t="s">
        <v>9</v>
      </c>
      <c r="B59" s="5">
        <f>B60+B61+B62</f>
        <v>0</v>
      </c>
      <c r="C59" s="123">
        <f>C60+C61+C62</f>
        <v>0</v>
      </c>
      <c r="D59" s="128">
        <f>C59-B59</f>
        <v>0</v>
      </c>
    </row>
    <row r="60" spans="1:4" s="25" customFormat="1" ht="47.25" x14ac:dyDescent="0.25">
      <c r="A60" s="131" t="s">
        <v>52</v>
      </c>
      <c r="B60" s="114"/>
      <c r="C60" s="24"/>
      <c r="D60" s="128"/>
    </row>
    <row r="61" spans="1:4" s="22" customFormat="1" ht="37.5" customHeight="1" x14ac:dyDescent="0.25">
      <c r="A61" s="131" t="s">
        <v>53</v>
      </c>
      <c r="B61" s="114"/>
      <c r="C61" s="27"/>
      <c r="D61" s="128"/>
    </row>
    <row r="62" spans="1:4" s="25" customFormat="1" ht="22.5" customHeight="1" x14ac:dyDescent="0.25">
      <c r="A62" s="131" t="s">
        <v>54</v>
      </c>
      <c r="B62" s="114"/>
      <c r="C62" s="107"/>
      <c r="D62" s="128"/>
    </row>
    <row r="63" spans="1:4" s="25" customFormat="1" ht="28.35" customHeight="1" x14ac:dyDescent="0.25">
      <c r="A63" s="127" t="s">
        <v>10</v>
      </c>
      <c r="B63" s="5">
        <f>B59+B55+B50+B38+B25+B19+B5</f>
        <v>56259361</v>
      </c>
      <c r="C63" s="5">
        <f>C59+C55+C50+C38+C25+C19+C5</f>
        <v>77424488</v>
      </c>
      <c r="D63" s="5">
        <f>C63-B63</f>
        <v>21165127</v>
      </c>
    </row>
    <row r="64" spans="1:4" s="22" customFormat="1" ht="31.7" customHeight="1" x14ac:dyDescent="0.25">
      <c r="A64" s="136" t="s">
        <v>55</v>
      </c>
      <c r="B64" s="5">
        <f>SUM(B65:B66)</f>
        <v>35000000</v>
      </c>
      <c r="C64" s="128">
        <f t="shared" ref="C64" si="4">SUM(C65:C66)</f>
        <v>42792254</v>
      </c>
      <c r="D64" s="5">
        <f>C64-B64</f>
        <v>7792254</v>
      </c>
    </row>
    <row r="65" spans="1:4" s="22" customFormat="1" ht="31.7" customHeight="1" x14ac:dyDescent="0.25">
      <c r="A65" s="136" t="s">
        <v>269</v>
      </c>
      <c r="B65" s="115">
        <v>28135000</v>
      </c>
      <c r="C65" s="115">
        <f>28135000+7792254</f>
        <v>35927254</v>
      </c>
      <c r="D65" s="115">
        <f>C65-B65</f>
        <v>7792254</v>
      </c>
    </row>
    <row r="66" spans="1:4" s="22" customFormat="1" ht="36.75" customHeight="1" x14ac:dyDescent="0.25">
      <c r="A66" s="131" t="s">
        <v>56</v>
      </c>
      <c r="B66" s="114">
        <v>6865000</v>
      </c>
      <c r="C66" s="114">
        <v>6865000</v>
      </c>
      <c r="D66" s="114">
        <f>C66-B66</f>
        <v>0</v>
      </c>
    </row>
    <row r="67" spans="1:4" s="25" customFormat="1" ht="35.25" customHeight="1" x14ac:dyDescent="0.25">
      <c r="A67" s="136" t="s">
        <v>314</v>
      </c>
      <c r="B67" s="5">
        <f>B69+B68</f>
        <v>1044244</v>
      </c>
      <c r="C67" s="5">
        <f>C69+C68</f>
        <v>1044244</v>
      </c>
      <c r="D67" s="5">
        <f>D69+D68</f>
        <v>0</v>
      </c>
    </row>
    <row r="68" spans="1:4" s="25" customFormat="1" ht="22.5" customHeight="1" x14ac:dyDescent="0.25">
      <c r="A68" s="131" t="s">
        <v>254</v>
      </c>
      <c r="B68" s="114">
        <v>0</v>
      </c>
      <c r="C68" s="26">
        <v>0</v>
      </c>
      <c r="D68" s="128"/>
    </row>
    <row r="69" spans="1:4" s="25" customFormat="1" ht="23.25" customHeight="1" x14ac:dyDescent="0.25">
      <c r="A69" s="129" t="s">
        <v>255</v>
      </c>
      <c r="B69" s="114">
        <v>1044244</v>
      </c>
      <c r="C69" s="124">
        <v>1044244</v>
      </c>
      <c r="D69" s="107">
        <v>0</v>
      </c>
    </row>
    <row r="70" spans="1:4" s="25" customFormat="1" ht="22.5" customHeight="1" x14ac:dyDescent="0.25">
      <c r="A70" s="129" t="s">
        <v>265</v>
      </c>
      <c r="B70" s="114">
        <v>0</v>
      </c>
      <c r="C70" s="125">
        <v>0</v>
      </c>
      <c r="D70" s="128"/>
    </row>
    <row r="71" spans="1:4" s="22" customFormat="1" ht="27" customHeight="1" x14ac:dyDescent="0.25">
      <c r="A71" s="136" t="s">
        <v>11</v>
      </c>
      <c r="B71" s="5">
        <f>B67+B64</f>
        <v>36044244</v>
      </c>
      <c r="C71" s="5">
        <f t="shared" ref="C71:D71" si="5">C67+C64</f>
        <v>43836498</v>
      </c>
      <c r="D71" s="5">
        <f t="shared" si="5"/>
        <v>7792254</v>
      </c>
    </row>
    <row r="72" spans="1:4" s="22" customFormat="1" ht="28.35" customHeight="1" x14ac:dyDescent="0.25">
      <c r="A72" s="127" t="s">
        <v>57</v>
      </c>
      <c r="B72" s="5">
        <f>B63+B71</f>
        <v>92303605</v>
      </c>
      <c r="C72" s="5">
        <f t="shared" ref="C72:D72" si="6">C63+C71</f>
        <v>121260986</v>
      </c>
      <c r="D72" s="5">
        <f t="shared" si="6"/>
        <v>28957381</v>
      </c>
    </row>
    <row r="73" spans="1:4" s="22" customFormat="1" ht="18.600000000000001" customHeight="1" x14ac:dyDescent="0.25">
      <c r="A73" s="3" t="s">
        <v>201</v>
      </c>
      <c r="B73" s="114">
        <v>6</v>
      </c>
      <c r="C73" s="114">
        <v>6</v>
      </c>
      <c r="D73" s="107">
        <v>6</v>
      </c>
    </row>
    <row r="74" spans="1:4" s="22" customFormat="1" ht="18.600000000000001" customHeight="1" x14ac:dyDescent="0.25">
      <c r="A74" s="3" t="s">
        <v>58</v>
      </c>
      <c r="B74" s="114">
        <v>3</v>
      </c>
      <c r="C74" s="114">
        <v>3</v>
      </c>
      <c r="D74" s="107">
        <v>3</v>
      </c>
    </row>
    <row r="774" spans="1:4" x14ac:dyDescent="0.25">
      <c r="A774" s="3"/>
      <c r="B774" s="3"/>
      <c r="C774" s="3"/>
      <c r="D774" s="3"/>
    </row>
    <row r="775" spans="1:4" x14ac:dyDescent="0.25">
      <c r="A775" s="3"/>
      <c r="B775" s="3"/>
      <c r="C775" s="3"/>
      <c r="D775" s="3"/>
    </row>
    <row r="776" spans="1:4" x14ac:dyDescent="0.25">
      <c r="A776" s="3"/>
      <c r="B776" s="3"/>
      <c r="C776" s="3"/>
      <c r="D776" s="3"/>
    </row>
    <row r="777" spans="1:4" x14ac:dyDescent="0.25">
      <c r="A777" s="3"/>
      <c r="B777" s="3"/>
      <c r="C777" s="3"/>
      <c r="D777" s="3"/>
    </row>
    <row r="778" spans="1:4" x14ac:dyDescent="0.25">
      <c r="A778" s="3"/>
      <c r="B778" s="3"/>
      <c r="C778" s="3"/>
      <c r="D778" s="3"/>
    </row>
    <row r="779" spans="1:4" x14ac:dyDescent="0.25">
      <c r="A779" s="3"/>
      <c r="B779" s="3"/>
      <c r="C779" s="3"/>
      <c r="D779" s="3"/>
    </row>
    <row r="780" spans="1:4" x14ac:dyDescent="0.25">
      <c r="A780" s="3"/>
      <c r="B780" s="3"/>
      <c r="C780" s="3"/>
      <c r="D780" s="3"/>
    </row>
    <row r="781" spans="1:4" x14ac:dyDescent="0.25">
      <c r="A781" s="3"/>
      <c r="B781" s="3"/>
      <c r="C781" s="3"/>
      <c r="D781" s="3"/>
    </row>
    <row r="782" spans="1:4" x14ac:dyDescent="0.25">
      <c r="A782" s="3"/>
      <c r="B782" s="3"/>
      <c r="C782" s="3"/>
      <c r="D782" s="3"/>
    </row>
    <row r="783" spans="1:4" x14ac:dyDescent="0.25">
      <c r="A783" s="3"/>
      <c r="B783" s="3"/>
      <c r="C783" s="3"/>
      <c r="D783" s="3"/>
    </row>
    <row r="784" spans="1:4" x14ac:dyDescent="0.25">
      <c r="A784" s="3"/>
      <c r="B784" s="3"/>
      <c r="C784" s="3"/>
      <c r="D784" s="3"/>
    </row>
    <row r="785" spans="1:4" x14ac:dyDescent="0.25">
      <c r="A785" s="3"/>
      <c r="B785" s="3"/>
      <c r="C785" s="3"/>
      <c r="D785" s="3"/>
    </row>
    <row r="786" spans="1:4" x14ac:dyDescent="0.25">
      <c r="A786" s="3"/>
      <c r="B786" s="3"/>
      <c r="C786" s="3"/>
      <c r="D786" s="3"/>
    </row>
    <row r="787" spans="1:4" x14ac:dyDescent="0.25">
      <c r="A787" s="3"/>
      <c r="B787" s="3"/>
      <c r="C787" s="3"/>
      <c r="D787" s="3"/>
    </row>
    <row r="788" spans="1:4" x14ac:dyDescent="0.25">
      <c r="A788" s="3"/>
      <c r="B788" s="3"/>
      <c r="C788" s="3"/>
      <c r="D788" s="3"/>
    </row>
    <row r="789" spans="1:4" x14ac:dyDescent="0.25">
      <c r="A789" s="3"/>
      <c r="B789" s="3"/>
      <c r="C789" s="3"/>
      <c r="D789" s="3"/>
    </row>
    <row r="790" spans="1:4" x14ac:dyDescent="0.25">
      <c r="A790" s="3"/>
      <c r="B790" s="3"/>
      <c r="C790" s="3"/>
      <c r="D790" s="3"/>
    </row>
    <row r="791" spans="1:4" x14ac:dyDescent="0.25">
      <c r="A791" s="3"/>
      <c r="B791" s="3"/>
      <c r="C791" s="3"/>
      <c r="D791" s="3"/>
    </row>
    <row r="792" spans="1:4" x14ac:dyDescent="0.25">
      <c r="A792" s="3"/>
      <c r="B792" s="3"/>
      <c r="C792" s="3"/>
      <c r="D792" s="3"/>
    </row>
    <row r="793" spans="1:4" x14ac:dyDescent="0.25">
      <c r="A793" s="3"/>
      <c r="B793" s="3"/>
      <c r="C793" s="3"/>
      <c r="D793" s="3"/>
    </row>
    <row r="794" spans="1:4" x14ac:dyDescent="0.25">
      <c r="A794" s="3"/>
      <c r="B794" s="3"/>
      <c r="C794" s="3"/>
      <c r="D794" s="3"/>
    </row>
    <row r="795" spans="1:4" x14ac:dyDescent="0.25">
      <c r="A795" s="3"/>
      <c r="B795" s="3"/>
      <c r="C795" s="3"/>
      <c r="D795" s="3"/>
    </row>
    <row r="796" spans="1:4" x14ac:dyDescent="0.25">
      <c r="A796" s="3"/>
      <c r="B796" s="3"/>
      <c r="C796" s="3"/>
      <c r="D796" s="3"/>
    </row>
    <row r="797" spans="1:4" x14ac:dyDescent="0.25">
      <c r="A797" s="3"/>
      <c r="B797" s="3"/>
      <c r="C797" s="3"/>
      <c r="D797" s="3"/>
    </row>
    <row r="798" spans="1:4" x14ac:dyDescent="0.25">
      <c r="A798" s="3"/>
      <c r="B798" s="3"/>
      <c r="C798" s="3"/>
      <c r="D798" s="3"/>
    </row>
    <row r="799" spans="1:4" x14ac:dyDescent="0.25">
      <c r="A799" s="3"/>
      <c r="B799" s="3"/>
      <c r="C799" s="3"/>
      <c r="D799" s="3"/>
    </row>
    <row r="800" spans="1:4" x14ac:dyDescent="0.25">
      <c r="A800" s="3"/>
      <c r="B800" s="3"/>
      <c r="C800" s="3"/>
      <c r="D800" s="3"/>
    </row>
    <row r="801" spans="1:4" x14ac:dyDescent="0.25">
      <c r="A801" s="3"/>
      <c r="B801" s="3"/>
      <c r="C801" s="3"/>
      <c r="D801" s="3"/>
    </row>
    <row r="802" spans="1:4" x14ac:dyDescent="0.25">
      <c r="A802" s="3"/>
      <c r="B802" s="3"/>
      <c r="C802" s="3"/>
      <c r="D802" s="3"/>
    </row>
    <row r="803" spans="1:4" x14ac:dyDescent="0.25">
      <c r="A803" s="3"/>
      <c r="B803" s="3"/>
      <c r="C803" s="3"/>
      <c r="D803" s="3"/>
    </row>
    <row r="804" spans="1:4" x14ac:dyDescent="0.25">
      <c r="A804" s="3"/>
      <c r="B804" s="3"/>
      <c r="C804" s="3"/>
      <c r="D804" s="3"/>
    </row>
    <row r="805" spans="1:4" x14ac:dyDescent="0.25">
      <c r="A805" s="3"/>
      <c r="B805" s="3"/>
      <c r="C805" s="3"/>
      <c r="D805" s="3"/>
    </row>
    <row r="806" spans="1:4" x14ac:dyDescent="0.25">
      <c r="A806" s="3"/>
      <c r="B806" s="3"/>
      <c r="C806" s="3"/>
      <c r="D806" s="3"/>
    </row>
    <row r="807" spans="1:4" x14ac:dyDescent="0.25">
      <c r="A807" s="3"/>
      <c r="B807" s="3"/>
      <c r="C807" s="3"/>
      <c r="D807" s="3"/>
    </row>
    <row r="808" spans="1:4" x14ac:dyDescent="0.25">
      <c r="A808" s="3"/>
      <c r="B808" s="3"/>
      <c r="C808" s="3"/>
      <c r="D808" s="3"/>
    </row>
    <row r="809" spans="1:4" x14ac:dyDescent="0.25">
      <c r="A809" s="3"/>
      <c r="B809" s="3"/>
      <c r="C809" s="3"/>
      <c r="D809" s="3"/>
    </row>
    <row r="810" spans="1:4" x14ac:dyDescent="0.25">
      <c r="A810" s="3"/>
      <c r="B810" s="3"/>
      <c r="C810" s="3"/>
      <c r="D810" s="3"/>
    </row>
    <row r="811" spans="1:4" x14ac:dyDescent="0.25">
      <c r="A811" s="3"/>
      <c r="B811" s="3"/>
      <c r="C811" s="3"/>
      <c r="D811" s="3"/>
    </row>
    <row r="812" spans="1:4" x14ac:dyDescent="0.25">
      <c r="A812" s="3"/>
      <c r="B812" s="3"/>
      <c r="C812" s="3"/>
      <c r="D812" s="3"/>
    </row>
    <row r="813" spans="1:4" x14ac:dyDescent="0.25">
      <c r="A813" s="3"/>
      <c r="B813" s="3"/>
      <c r="C813" s="3"/>
      <c r="D813" s="3"/>
    </row>
    <row r="814" spans="1:4" x14ac:dyDescent="0.25">
      <c r="A814" s="3"/>
      <c r="B814" s="3"/>
      <c r="C814" s="3"/>
      <c r="D814" s="3"/>
    </row>
    <row r="815" spans="1:4" x14ac:dyDescent="0.25">
      <c r="A815" s="3"/>
      <c r="B815" s="3"/>
      <c r="C815" s="3"/>
      <c r="D815" s="3"/>
    </row>
    <row r="816" spans="1:4" x14ac:dyDescent="0.25">
      <c r="A816" s="3"/>
      <c r="B816" s="3"/>
      <c r="C816" s="3"/>
      <c r="D816" s="3"/>
    </row>
    <row r="817" spans="1:4" x14ac:dyDescent="0.25">
      <c r="A817" s="3"/>
      <c r="B817" s="3"/>
      <c r="C817" s="3"/>
      <c r="D817" s="3"/>
    </row>
    <row r="818" spans="1:4" x14ac:dyDescent="0.25">
      <c r="A818" s="3"/>
      <c r="B818" s="3"/>
      <c r="C818" s="3"/>
      <c r="D818" s="3"/>
    </row>
    <row r="819" spans="1:4" x14ac:dyDescent="0.25">
      <c r="A819" s="3"/>
      <c r="B819" s="3"/>
      <c r="C819" s="3"/>
      <c r="D819" s="3"/>
    </row>
    <row r="820" spans="1:4" x14ac:dyDescent="0.25">
      <c r="A820" s="3"/>
      <c r="B820" s="3"/>
      <c r="C820" s="3"/>
      <c r="D820" s="3"/>
    </row>
    <row r="821" spans="1:4" x14ac:dyDescent="0.25">
      <c r="A821" s="3"/>
      <c r="B821" s="3"/>
      <c r="C821" s="3"/>
      <c r="D821" s="3"/>
    </row>
    <row r="822" spans="1:4" x14ac:dyDescent="0.25">
      <c r="A822" s="3"/>
      <c r="B822" s="3"/>
      <c r="C822" s="3"/>
      <c r="D822" s="3"/>
    </row>
    <row r="823" spans="1:4" x14ac:dyDescent="0.25">
      <c r="A823" s="3"/>
      <c r="B823" s="3"/>
      <c r="C823" s="3"/>
      <c r="D823" s="3"/>
    </row>
    <row r="824" spans="1:4" x14ac:dyDescent="0.25">
      <c r="A824" s="3"/>
      <c r="B824" s="3"/>
      <c r="C824" s="3"/>
      <c r="D824" s="3"/>
    </row>
    <row r="825" spans="1:4" x14ac:dyDescent="0.25">
      <c r="A825" s="3"/>
      <c r="B825" s="3"/>
      <c r="C825" s="3"/>
      <c r="D825" s="3"/>
    </row>
    <row r="826" spans="1:4" x14ac:dyDescent="0.25">
      <c r="A826" s="3"/>
      <c r="B826" s="3"/>
      <c r="C826" s="3"/>
      <c r="D826" s="3"/>
    </row>
    <row r="827" spans="1:4" x14ac:dyDescent="0.25">
      <c r="A827" s="3"/>
      <c r="B827" s="3"/>
      <c r="C827" s="3"/>
      <c r="D827" s="3"/>
    </row>
    <row r="828" spans="1:4" x14ac:dyDescent="0.25">
      <c r="A828" s="3"/>
      <c r="B828" s="3"/>
      <c r="C828" s="3"/>
      <c r="D828" s="3"/>
    </row>
    <row r="829" spans="1:4" x14ac:dyDescent="0.25">
      <c r="A829" s="3"/>
      <c r="B829" s="3"/>
      <c r="C829" s="3"/>
      <c r="D829" s="3"/>
    </row>
    <row r="830" spans="1:4" x14ac:dyDescent="0.25">
      <c r="A830" s="3"/>
      <c r="B830" s="3"/>
      <c r="C830" s="3"/>
      <c r="D830" s="3"/>
    </row>
    <row r="831" spans="1:4" x14ac:dyDescent="0.25">
      <c r="A831" s="3"/>
      <c r="B831" s="3"/>
      <c r="C831" s="3"/>
      <c r="D831" s="3"/>
    </row>
    <row r="832" spans="1:4" x14ac:dyDescent="0.25">
      <c r="A832" s="3"/>
      <c r="B832" s="3"/>
      <c r="C832" s="3"/>
      <c r="D832" s="3"/>
    </row>
    <row r="833" spans="1:4" x14ac:dyDescent="0.25">
      <c r="A833" s="3"/>
      <c r="B833" s="3"/>
      <c r="C833" s="3"/>
      <c r="D833" s="3"/>
    </row>
  </sheetData>
  <sheetProtection selectLockedCells="1" selectUnlockedCells="1"/>
  <mergeCells count="1">
    <mergeCell ref="A3:D3"/>
  </mergeCells>
  <phoneticPr fontId="20" type="noConversion"/>
  <printOptions horizontalCentered="1" gridLines="1"/>
  <pageMargins left="0.13541666666666666" right="0.43307086614173229" top="1.1811023622047245" bottom="0.23622047244094491" header="0.27559055118110237" footer="0.51181102362204722"/>
  <pageSetup paperSize="9" firstPageNumber="0" fitToHeight="0" orientation="portrait" r:id="rId1"/>
  <headerFooter alignWithMargins="0">
    <oddHeader xml:space="preserve">&amp;L&amp;"Times New Roman,Normál"&amp;12Balatonszőlős Község Önkormányzata&amp;C&amp;"Times New Roman,Normál"&amp;12 2. melléklet 
az önkormányzat 2019. évi költségvetéséről szóló 6/2019. (VII. 12.) önkormányzati rendelethez: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view="pageLayout" zoomScale="80" zoomScaleNormal="100" zoomScalePageLayoutView="80" workbookViewId="0">
      <selection activeCell="A2" sqref="A2:G2"/>
    </sheetView>
  </sheetViews>
  <sheetFormatPr defaultRowHeight="15.75" x14ac:dyDescent="0.25"/>
  <cols>
    <col min="1" max="1" width="90.7109375" style="83" customWidth="1"/>
    <col min="2" max="2" width="11.7109375" style="83" bestFit="1" customWidth="1"/>
    <col min="3" max="3" width="11" style="83" bestFit="1" customWidth="1"/>
    <col min="4" max="4" width="13.140625" style="83" bestFit="1" customWidth="1"/>
    <col min="5" max="5" width="22.85546875" style="83" customWidth="1"/>
    <col min="6" max="6" width="17.42578125" style="83" customWidth="1"/>
    <col min="7" max="7" width="14" style="83" customWidth="1"/>
    <col min="8" max="254" width="9.140625" style="83"/>
    <col min="255" max="255" width="77.5703125" style="83" customWidth="1"/>
    <col min="256" max="256" width="8.42578125" style="83" customWidth="1"/>
    <col min="257" max="257" width="9.140625" style="83"/>
    <col min="258" max="258" width="11" style="83" bestFit="1" customWidth="1"/>
    <col min="259" max="259" width="15.28515625" style="83" customWidth="1"/>
    <col min="260" max="510" width="9.140625" style="83"/>
    <col min="511" max="511" width="77.5703125" style="83" customWidth="1"/>
    <col min="512" max="512" width="8.42578125" style="83" customWidth="1"/>
    <col min="513" max="513" width="9.140625" style="83"/>
    <col min="514" max="514" width="11" style="83" bestFit="1" customWidth="1"/>
    <col min="515" max="515" width="15.28515625" style="83" customWidth="1"/>
    <col min="516" max="766" width="9.140625" style="83"/>
    <col min="767" max="767" width="77.5703125" style="83" customWidth="1"/>
    <col min="768" max="768" width="8.42578125" style="83" customWidth="1"/>
    <col min="769" max="769" width="9.140625" style="83"/>
    <col min="770" max="770" width="11" style="83" bestFit="1" customWidth="1"/>
    <col min="771" max="771" width="15.28515625" style="83" customWidth="1"/>
    <col min="772" max="1022" width="9.140625" style="83"/>
    <col min="1023" max="1023" width="77.5703125" style="83" customWidth="1"/>
    <col min="1024" max="1024" width="8.42578125" style="83" customWidth="1"/>
    <col min="1025" max="1025" width="9.140625" style="83"/>
    <col min="1026" max="1026" width="11" style="83" bestFit="1" customWidth="1"/>
    <col min="1027" max="1027" width="15.28515625" style="83" customWidth="1"/>
    <col min="1028" max="1278" width="9.140625" style="83"/>
    <col min="1279" max="1279" width="77.5703125" style="83" customWidth="1"/>
    <col min="1280" max="1280" width="8.42578125" style="83" customWidth="1"/>
    <col min="1281" max="1281" width="9.140625" style="83"/>
    <col min="1282" max="1282" width="11" style="83" bestFit="1" customWidth="1"/>
    <col min="1283" max="1283" width="15.28515625" style="83" customWidth="1"/>
    <col min="1284" max="1534" width="9.140625" style="83"/>
    <col min="1535" max="1535" width="77.5703125" style="83" customWidth="1"/>
    <col min="1536" max="1536" width="8.42578125" style="83" customWidth="1"/>
    <col min="1537" max="1537" width="9.140625" style="83"/>
    <col min="1538" max="1538" width="11" style="83" bestFit="1" customWidth="1"/>
    <col min="1539" max="1539" width="15.28515625" style="83" customWidth="1"/>
    <col min="1540" max="1790" width="9.140625" style="83"/>
    <col min="1791" max="1791" width="77.5703125" style="83" customWidth="1"/>
    <col min="1792" max="1792" width="8.42578125" style="83" customWidth="1"/>
    <col min="1793" max="1793" width="9.140625" style="83"/>
    <col min="1794" max="1794" width="11" style="83" bestFit="1" customWidth="1"/>
    <col min="1795" max="1795" width="15.28515625" style="83" customWidth="1"/>
    <col min="1796" max="2046" width="9.140625" style="83"/>
    <col min="2047" max="2047" width="77.5703125" style="83" customWidth="1"/>
    <col min="2048" max="2048" width="8.42578125" style="83" customWidth="1"/>
    <col min="2049" max="2049" width="9.140625" style="83"/>
    <col min="2050" max="2050" width="11" style="83" bestFit="1" customWidth="1"/>
    <col min="2051" max="2051" width="15.28515625" style="83" customWidth="1"/>
    <col min="2052" max="2302" width="9.140625" style="83"/>
    <col min="2303" max="2303" width="77.5703125" style="83" customWidth="1"/>
    <col min="2304" max="2304" width="8.42578125" style="83" customWidth="1"/>
    <col min="2305" max="2305" width="9.140625" style="83"/>
    <col min="2306" max="2306" width="11" style="83" bestFit="1" customWidth="1"/>
    <col min="2307" max="2307" width="15.28515625" style="83" customWidth="1"/>
    <col min="2308" max="2558" width="9.140625" style="83"/>
    <col min="2559" max="2559" width="77.5703125" style="83" customWidth="1"/>
    <col min="2560" max="2560" width="8.42578125" style="83" customWidth="1"/>
    <col min="2561" max="2561" width="9.140625" style="83"/>
    <col min="2562" max="2562" width="11" style="83" bestFit="1" customWidth="1"/>
    <col min="2563" max="2563" width="15.28515625" style="83" customWidth="1"/>
    <col min="2564" max="2814" width="9.140625" style="83"/>
    <col min="2815" max="2815" width="77.5703125" style="83" customWidth="1"/>
    <col min="2816" max="2816" width="8.42578125" style="83" customWidth="1"/>
    <col min="2817" max="2817" width="9.140625" style="83"/>
    <col min="2818" max="2818" width="11" style="83" bestFit="1" customWidth="1"/>
    <col min="2819" max="2819" width="15.28515625" style="83" customWidth="1"/>
    <col min="2820" max="3070" width="9.140625" style="83"/>
    <col min="3071" max="3071" width="77.5703125" style="83" customWidth="1"/>
    <col min="3072" max="3072" width="8.42578125" style="83" customWidth="1"/>
    <col min="3073" max="3073" width="9.140625" style="83"/>
    <col min="3074" max="3074" width="11" style="83" bestFit="1" customWidth="1"/>
    <col min="3075" max="3075" width="15.28515625" style="83" customWidth="1"/>
    <col min="3076" max="3326" width="9.140625" style="83"/>
    <col min="3327" max="3327" width="77.5703125" style="83" customWidth="1"/>
    <col min="3328" max="3328" width="8.42578125" style="83" customWidth="1"/>
    <col min="3329" max="3329" width="9.140625" style="83"/>
    <col min="3330" max="3330" width="11" style="83" bestFit="1" customWidth="1"/>
    <col min="3331" max="3331" width="15.28515625" style="83" customWidth="1"/>
    <col min="3332" max="3582" width="9.140625" style="83"/>
    <col min="3583" max="3583" width="77.5703125" style="83" customWidth="1"/>
    <col min="3584" max="3584" width="8.42578125" style="83" customWidth="1"/>
    <col min="3585" max="3585" width="9.140625" style="83"/>
    <col min="3586" max="3586" width="11" style="83" bestFit="1" customWidth="1"/>
    <col min="3587" max="3587" width="15.28515625" style="83" customWidth="1"/>
    <col min="3588" max="3838" width="9.140625" style="83"/>
    <col min="3839" max="3839" width="77.5703125" style="83" customWidth="1"/>
    <col min="3840" max="3840" width="8.42578125" style="83" customWidth="1"/>
    <col min="3841" max="3841" width="9.140625" style="83"/>
    <col min="3842" max="3842" width="11" style="83" bestFit="1" customWidth="1"/>
    <col min="3843" max="3843" width="15.28515625" style="83" customWidth="1"/>
    <col min="3844" max="4094" width="9.140625" style="83"/>
    <col min="4095" max="4095" width="77.5703125" style="83" customWidth="1"/>
    <col min="4096" max="4096" width="8.42578125" style="83" customWidth="1"/>
    <col min="4097" max="4097" width="9.140625" style="83"/>
    <col min="4098" max="4098" width="11" style="83" bestFit="1" customWidth="1"/>
    <col min="4099" max="4099" width="15.28515625" style="83" customWidth="1"/>
    <col min="4100" max="4350" width="9.140625" style="83"/>
    <col min="4351" max="4351" width="77.5703125" style="83" customWidth="1"/>
    <col min="4352" max="4352" width="8.42578125" style="83" customWidth="1"/>
    <col min="4353" max="4353" width="9.140625" style="83"/>
    <col min="4354" max="4354" width="11" style="83" bestFit="1" customWidth="1"/>
    <col min="4355" max="4355" width="15.28515625" style="83" customWidth="1"/>
    <col min="4356" max="4606" width="9.140625" style="83"/>
    <col min="4607" max="4607" width="77.5703125" style="83" customWidth="1"/>
    <col min="4608" max="4608" width="8.42578125" style="83" customWidth="1"/>
    <col min="4609" max="4609" width="9.140625" style="83"/>
    <col min="4610" max="4610" width="11" style="83" bestFit="1" customWidth="1"/>
    <col min="4611" max="4611" width="15.28515625" style="83" customWidth="1"/>
    <col min="4612" max="4862" width="9.140625" style="83"/>
    <col min="4863" max="4863" width="77.5703125" style="83" customWidth="1"/>
    <col min="4864" max="4864" width="8.42578125" style="83" customWidth="1"/>
    <col min="4865" max="4865" width="9.140625" style="83"/>
    <col min="4866" max="4866" width="11" style="83" bestFit="1" customWidth="1"/>
    <col min="4867" max="4867" width="15.28515625" style="83" customWidth="1"/>
    <col min="4868" max="5118" width="9.140625" style="83"/>
    <col min="5119" max="5119" width="77.5703125" style="83" customWidth="1"/>
    <col min="5120" max="5120" width="8.42578125" style="83" customWidth="1"/>
    <col min="5121" max="5121" width="9.140625" style="83"/>
    <col min="5122" max="5122" width="11" style="83" bestFit="1" customWidth="1"/>
    <col min="5123" max="5123" width="15.28515625" style="83" customWidth="1"/>
    <col min="5124" max="5374" width="9.140625" style="83"/>
    <col min="5375" max="5375" width="77.5703125" style="83" customWidth="1"/>
    <col min="5376" max="5376" width="8.42578125" style="83" customWidth="1"/>
    <col min="5377" max="5377" width="9.140625" style="83"/>
    <col min="5378" max="5378" width="11" style="83" bestFit="1" customWidth="1"/>
    <col min="5379" max="5379" width="15.28515625" style="83" customWidth="1"/>
    <col min="5380" max="5630" width="9.140625" style="83"/>
    <col min="5631" max="5631" width="77.5703125" style="83" customWidth="1"/>
    <col min="5632" max="5632" width="8.42578125" style="83" customWidth="1"/>
    <col min="5633" max="5633" width="9.140625" style="83"/>
    <col min="5634" max="5634" width="11" style="83" bestFit="1" customWidth="1"/>
    <col min="5635" max="5635" width="15.28515625" style="83" customWidth="1"/>
    <col min="5636" max="5886" width="9.140625" style="83"/>
    <col min="5887" max="5887" width="77.5703125" style="83" customWidth="1"/>
    <col min="5888" max="5888" width="8.42578125" style="83" customWidth="1"/>
    <col min="5889" max="5889" width="9.140625" style="83"/>
    <col min="5890" max="5890" width="11" style="83" bestFit="1" customWidth="1"/>
    <col min="5891" max="5891" width="15.28515625" style="83" customWidth="1"/>
    <col min="5892" max="6142" width="9.140625" style="83"/>
    <col min="6143" max="6143" width="77.5703125" style="83" customWidth="1"/>
    <col min="6144" max="6144" width="8.42578125" style="83" customWidth="1"/>
    <col min="6145" max="6145" width="9.140625" style="83"/>
    <col min="6146" max="6146" width="11" style="83" bestFit="1" customWidth="1"/>
    <col min="6147" max="6147" width="15.28515625" style="83" customWidth="1"/>
    <col min="6148" max="6398" width="9.140625" style="83"/>
    <col min="6399" max="6399" width="77.5703125" style="83" customWidth="1"/>
    <col min="6400" max="6400" width="8.42578125" style="83" customWidth="1"/>
    <col min="6401" max="6401" width="9.140625" style="83"/>
    <col min="6402" max="6402" width="11" style="83" bestFit="1" customWidth="1"/>
    <col min="6403" max="6403" width="15.28515625" style="83" customWidth="1"/>
    <col min="6404" max="6654" width="9.140625" style="83"/>
    <col min="6655" max="6655" width="77.5703125" style="83" customWidth="1"/>
    <col min="6656" max="6656" width="8.42578125" style="83" customWidth="1"/>
    <col min="6657" max="6657" width="9.140625" style="83"/>
    <col min="6658" max="6658" width="11" style="83" bestFit="1" customWidth="1"/>
    <col min="6659" max="6659" width="15.28515625" style="83" customWidth="1"/>
    <col min="6660" max="6910" width="9.140625" style="83"/>
    <col min="6911" max="6911" width="77.5703125" style="83" customWidth="1"/>
    <col min="6912" max="6912" width="8.42578125" style="83" customWidth="1"/>
    <col min="6913" max="6913" width="9.140625" style="83"/>
    <col min="6914" max="6914" width="11" style="83" bestFit="1" customWidth="1"/>
    <col min="6915" max="6915" width="15.28515625" style="83" customWidth="1"/>
    <col min="6916" max="7166" width="9.140625" style="83"/>
    <col min="7167" max="7167" width="77.5703125" style="83" customWidth="1"/>
    <col min="7168" max="7168" width="8.42578125" style="83" customWidth="1"/>
    <col min="7169" max="7169" width="9.140625" style="83"/>
    <col min="7170" max="7170" width="11" style="83" bestFit="1" customWidth="1"/>
    <col min="7171" max="7171" width="15.28515625" style="83" customWidth="1"/>
    <col min="7172" max="7422" width="9.140625" style="83"/>
    <col min="7423" max="7423" width="77.5703125" style="83" customWidth="1"/>
    <col min="7424" max="7424" width="8.42578125" style="83" customWidth="1"/>
    <col min="7425" max="7425" width="9.140625" style="83"/>
    <col min="7426" max="7426" width="11" style="83" bestFit="1" customWidth="1"/>
    <col min="7427" max="7427" width="15.28515625" style="83" customWidth="1"/>
    <col min="7428" max="7678" width="9.140625" style="83"/>
    <col min="7679" max="7679" width="77.5703125" style="83" customWidth="1"/>
    <col min="7680" max="7680" width="8.42578125" style="83" customWidth="1"/>
    <col min="7681" max="7681" width="9.140625" style="83"/>
    <col min="7682" max="7682" width="11" style="83" bestFit="1" customWidth="1"/>
    <col min="7683" max="7683" width="15.28515625" style="83" customWidth="1"/>
    <col min="7684" max="7934" width="9.140625" style="83"/>
    <col min="7935" max="7935" width="77.5703125" style="83" customWidth="1"/>
    <col min="7936" max="7936" width="8.42578125" style="83" customWidth="1"/>
    <col min="7937" max="7937" width="9.140625" style="83"/>
    <col min="7938" max="7938" width="11" style="83" bestFit="1" customWidth="1"/>
    <col min="7939" max="7939" width="15.28515625" style="83" customWidth="1"/>
    <col min="7940" max="8190" width="9.140625" style="83"/>
    <col min="8191" max="8191" width="77.5703125" style="83" customWidth="1"/>
    <col min="8192" max="8192" width="8.42578125" style="83" customWidth="1"/>
    <col min="8193" max="8193" width="9.140625" style="83"/>
    <col min="8194" max="8194" width="11" style="83" bestFit="1" customWidth="1"/>
    <col min="8195" max="8195" width="15.28515625" style="83" customWidth="1"/>
    <col min="8196" max="8446" width="9.140625" style="83"/>
    <col min="8447" max="8447" width="77.5703125" style="83" customWidth="1"/>
    <col min="8448" max="8448" width="8.42578125" style="83" customWidth="1"/>
    <col min="8449" max="8449" width="9.140625" style="83"/>
    <col min="8450" max="8450" width="11" style="83" bestFit="1" customWidth="1"/>
    <col min="8451" max="8451" width="15.28515625" style="83" customWidth="1"/>
    <col min="8452" max="8702" width="9.140625" style="83"/>
    <col min="8703" max="8703" width="77.5703125" style="83" customWidth="1"/>
    <col min="8704" max="8704" width="8.42578125" style="83" customWidth="1"/>
    <col min="8705" max="8705" width="9.140625" style="83"/>
    <col min="8706" max="8706" width="11" style="83" bestFit="1" customWidth="1"/>
    <col min="8707" max="8707" width="15.28515625" style="83" customWidth="1"/>
    <col min="8708" max="8958" width="9.140625" style="83"/>
    <col min="8959" max="8959" width="77.5703125" style="83" customWidth="1"/>
    <col min="8960" max="8960" width="8.42578125" style="83" customWidth="1"/>
    <col min="8961" max="8961" width="9.140625" style="83"/>
    <col min="8962" max="8962" width="11" style="83" bestFit="1" customWidth="1"/>
    <col min="8963" max="8963" width="15.28515625" style="83" customWidth="1"/>
    <col min="8964" max="9214" width="9.140625" style="83"/>
    <col min="9215" max="9215" width="77.5703125" style="83" customWidth="1"/>
    <col min="9216" max="9216" width="8.42578125" style="83" customWidth="1"/>
    <col min="9217" max="9217" width="9.140625" style="83"/>
    <col min="9218" max="9218" width="11" style="83" bestFit="1" customWidth="1"/>
    <col min="9219" max="9219" width="15.28515625" style="83" customWidth="1"/>
    <col min="9220" max="9470" width="9.140625" style="83"/>
    <col min="9471" max="9471" width="77.5703125" style="83" customWidth="1"/>
    <col min="9472" max="9472" width="8.42578125" style="83" customWidth="1"/>
    <col min="9473" max="9473" width="9.140625" style="83"/>
    <col min="9474" max="9474" width="11" style="83" bestFit="1" customWidth="1"/>
    <col min="9475" max="9475" width="15.28515625" style="83" customWidth="1"/>
    <col min="9476" max="9726" width="9.140625" style="83"/>
    <col min="9727" max="9727" width="77.5703125" style="83" customWidth="1"/>
    <col min="9728" max="9728" width="8.42578125" style="83" customWidth="1"/>
    <col min="9729" max="9729" width="9.140625" style="83"/>
    <col min="9730" max="9730" width="11" style="83" bestFit="1" customWidth="1"/>
    <col min="9731" max="9731" width="15.28515625" style="83" customWidth="1"/>
    <col min="9732" max="9982" width="9.140625" style="83"/>
    <col min="9983" max="9983" width="77.5703125" style="83" customWidth="1"/>
    <col min="9984" max="9984" width="8.42578125" style="83" customWidth="1"/>
    <col min="9985" max="9985" width="9.140625" style="83"/>
    <col min="9986" max="9986" width="11" style="83" bestFit="1" customWidth="1"/>
    <col min="9987" max="9987" width="15.28515625" style="83" customWidth="1"/>
    <col min="9988" max="10238" width="9.140625" style="83"/>
    <col min="10239" max="10239" width="77.5703125" style="83" customWidth="1"/>
    <col min="10240" max="10240" width="8.42578125" style="83" customWidth="1"/>
    <col min="10241" max="10241" width="9.140625" style="83"/>
    <col min="10242" max="10242" width="11" style="83" bestFit="1" customWidth="1"/>
    <col min="10243" max="10243" width="15.28515625" style="83" customWidth="1"/>
    <col min="10244" max="10494" width="9.140625" style="83"/>
    <col min="10495" max="10495" width="77.5703125" style="83" customWidth="1"/>
    <col min="10496" max="10496" width="8.42578125" style="83" customWidth="1"/>
    <col min="10497" max="10497" width="9.140625" style="83"/>
    <col min="10498" max="10498" width="11" style="83" bestFit="1" customWidth="1"/>
    <col min="10499" max="10499" width="15.28515625" style="83" customWidth="1"/>
    <col min="10500" max="10750" width="9.140625" style="83"/>
    <col min="10751" max="10751" width="77.5703125" style="83" customWidth="1"/>
    <col min="10752" max="10752" width="8.42578125" style="83" customWidth="1"/>
    <col min="10753" max="10753" width="9.140625" style="83"/>
    <col min="10754" max="10754" width="11" style="83" bestFit="1" customWidth="1"/>
    <col min="10755" max="10755" width="15.28515625" style="83" customWidth="1"/>
    <col min="10756" max="11006" width="9.140625" style="83"/>
    <col min="11007" max="11007" width="77.5703125" style="83" customWidth="1"/>
    <col min="11008" max="11008" width="8.42578125" style="83" customWidth="1"/>
    <col min="11009" max="11009" width="9.140625" style="83"/>
    <col min="11010" max="11010" width="11" style="83" bestFit="1" customWidth="1"/>
    <col min="11011" max="11011" width="15.28515625" style="83" customWidth="1"/>
    <col min="11012" max="11262" width="9.140625" style="83"/>
    <col min="11263" max="11263" width="77.5703125" style="83" customWidth="1"/>
    <col min="11264" max="11264" width="8.42578125" style="83" customWidth="1"/>
    <col min="11265" max="11265" width="9.140625" style="83"/>
    <col min="11266" max="11266" width="11" style="83" bestFit="1" customWidth="1"/>
    <col min="11267" max="11267" width="15.28515625" style="83" customWidth="1"/>
    <col min="11268" max="11518" width="9.140625" style="83"/>
    <col min="11519" max="11519" width="77.5703125" style="83" customWidth="1"/>
    <col min="11520" max="11520" width="8.42578125" style="83" customWidth="1"/>
    <col min="11521" max="11521" width="9.140625" style="83"/>
    <col min="11522" max="11522" width="11" style="83" bestFit="1" customWidth="1"/>
    <col min="11523" max="11523" width="15.28515625" style="83" customWidth="1"/>
    <col min="11524" max="11774" width="9.140625" style="83"/>
    <col min="11775" max="11775" width="77.5703125" style="83" customWidth="1"/>
    <col min="11776" max="11776" width="8.42578125" style="83" customWidth="1"/>
    <col min="11777" max="11777" width="9.140625" style="83"/>
    <col min="11778" max="11778" width="11" style="83" bestFit="1" customWidth="1"/>
    <col min="11779" max="11779" width="15.28515625" style="83" customWidth="1"/>
    <col min="11780" max="12030" width="9.140625" style="83"/>
    <col min="12031" max="12031" width="77.5703125" style="83" customWidth="1"/>
    <col min="12032" max="12032" width="8.42578125" style="83" customWidth="1"/>
    <col min="12033" max="12033" width="9.140625" style="83"/>
    <col min="12034" max="12034" width="11" style="83" bestFit="1" customWidth="1"/>
    <col min="12035" max="12035" width="15.28515625" style="83" customWidth="1"/>
    <col min="12036" max="12286" width="9.140625" style="83"/>
    <col min="12287" max="12287" width="77.5703125" style="83" customWidth="1"/>
    <col min="12288" max="12288" width="8.42578125" style="83" customWidth="1"/>
    <col min="12289" max="12289" width="9.140625" style="83"/>
    <col min="12290" max="12290" width="11" style="83" bestFit="1" customWidth="1"/>
    <col min="12291" max="12291" width="15.28515625" style="83" customWidth="1"/>
    <col min="12292" max="12542" width="9.140625" style="83"/>
    <col min="12543" max="12543" width="77.5703125" style="83" customWidth="1"/>
    <col min="12544" max="12544" width="8.42578125" style="83" customWidth="1"/>
    <col min="12545" max="12545" width="9.140625" style="83"/>
    <col min="12546" max="12546" width="11" style="83" bestFit="1" customWidth="1"/>
    <col min="12547" max="12547" width="15.28515625" style="83" customWidth="1"/>
    <col min="12548" max="12798" width="9.140625" style="83"/>
    <col min="12799" max="12799" width="77.5703125" style="83" customWidth="1"/>
    <col min="12800" max="12800" width="8.42578125" style="83" customWidth="1"/>
    <col min="12801" max="12801" width="9.140625" style="83"/>
    <col min="12802" max="12802" width="11" style="83" bestFit="1" customWidth="1"/>
    <col min="12803" max="12803" width="15.28515625" style="83" customWidth="1"/>
    <col min="12804" max="13054" width="9.140625" style="83"/>
    <col min="13055" max="13055" width="77.5703125" style="83" customWidth="1"/>
    <col min="13056" max="13056" width="8.42578125" style="83" customWidth="1"/>
    <col min="13057" max="13057" width="9.140625" style="83"/>
    <col min="13058" max="13058" width="11" style="83" bestFit="1" customWidth="1"/>
    <col min="13059" max="13059" width="15.28515625" style="83" customWidth="1"/>
    <col min="13060" max="13310" width="9.140625" style="83"/>
    <col min="13311" max="13311" width="77.5703125" style="83" customWidth="1"/>
    <col min="13312" max="13312" width="8.42578125" style="83" customWidth="1"/>
    <col min="13313" max="13313" width="9.140625" style="83"/>
    <col min="13314" max="13314" width="11" style="83" bestFit="1" customWidth="1"/>
    <col min="13315" max="13315" width="15.28515625" style="83" customWidth="1"/>
    <col min="13316" max="13566" width="9.140625" style="83"/>
    <col min="13567" max="13567" width="77.5703125" style="83" customWidth="1"/>
    <col min="13568" max="13568" width="8.42578125" style="83" customWidth="1"/>
    <col min="13569" max="13569" width="9.140625" style="83"/>
    <col min="13570" max="13570" width="11" style="83" bestFit="1" customWidth="1"/>
    <col min="13571" max="13571" width="15.28515625" style="83" customWidth="1"/>
    <col min="13572" max="13822" width="9.140625" style="83"/>
    <col min="13823" max="13823" width="77.5703125" style="83" customWidth="1"/>
    <col min="13824" max="13824" width="8.42578125" style="83" customWidth="1"/>
    <col min="13825" max="13825" width="9.140625" style="83"/>
    <col min="13826" max="13826" width="11" style="83" bestFit="1" customWidth="1"/>
    <col min="13827" max="13827" width="15.28515625" style="83" customWidth="1"/>
    <col min="13828" max="14078" width="9.140625" style="83"/>
    <col min="14079" max="14079" width="77.5703125" style="83" customWidth="1"/>
    <col min="14080" max="14080" width="8.42578125" style="83" customWidth="1"/>
    <col min="14081" max="14081" width="9.140625" style="83"/>
    <col min="14082" max="14082" width="11" style="83" bestFit="1" customWidth="1"/>
    <col min="14083" max="14083" width="15.28515625" style="83" customWidth="1"/>
    <col min="14084" max="14334" width="9.140625" style="83"/>
    <col min="14335" max="14335" width="77.5703125" style="83" customWidth="1"/>
    <col min="14336" max="14336" width="8.42578125" style="83" customWidth="1"/>
    <col min="14337" max="14337" width="9.140625" style="83"/>
    <col min="14338" max="14338" width="11" style="83" bestFit="1" customWidth="1"/>
    <col min="14339" max="14339" width="15.28515625" style="83" customWidth="1"/>
    <col min="14340" max="14590" width="9.140625" style="83"/>
    <col min="14591" max="14591" width="77.5703125" style="83" customWidth="1"/>
    <col min="14592" max="14592" width="8.42578125" style="83" customWidth="1"/>
    <col min="14593" max="14593" width="9.140625" style="83"/>
    <col min="14594" max="14594" width="11" style="83" bestFit="1" customWidth="1"/>
    <col min="14595" max="14595" width="15.28515625" style="83" customWidth="1"/>
    <col min="14596" max="14846" width="9.140625" style="83"/>
    <col min="14847" max="14847" width="77.5703125" style="83" customWidth="1"/>
    <col min="14848" max="14848" width="8.42578125" style="83" customWidth="1"/>
    <col min="14849" max="14849" width="9.140625" style="83"/>
    <col min="14850" max="14850" width="11" style="83" bestFit="1" customWidth="1"/>
    <col min="14851" max="14851" width="15.28515625" style="83" customWidth="1"/>
    <col min="14852" max="15102" width="9.140625" style="83"/>
    <col min="15103" max="15103" width="77.5703125" style="83" customWidth="1"/>
    <col min="15104" max="15104" width="8.42578125" style="83" customWidth="1"/>
    <col min="15105" max="15105" width="9.140625" style="83"/>
    <col min="15106" max="15106" width="11" style="83" bestFit="1" customWidth="1"/>
    <col min="15107" max="15107" width="15.28515625" style="83" customWidth="1"/>
    <col min="15108" max="15358" width="9.140625" style="83"/>
    <col min="15359" max="15359" width="77.5703125" style="83" customWidth="1"/>
    <col min="15360" max="15360" width="8.42578125" style="83" customWidth="1"/>
    <col min="15361" max="15361" width="9.140625" style="83"/>
    <col min="15362" max="15362" width="11" style="83" bestFit="1" customWidth="1"/>
    <col min="15363" max="15363" width="15.28515625" style="83" customWidth="1"/>
    <col min="15364" max="15614" width="9.140625" style="83"/>
    <col min="15615" max="15615" width="77.5703125" style="83" customWidth="1"/>
    <col min="15616" max="15616" width="8.42578125" style="83" customWidth="1"/>
    <col min="15617" max="15617" width="9.140625" style="83"/>
    <col min="15618" max="15618" width="11" style="83" bestFit="1" customWidth="1"/>
    <col min="15619" max="15619" width="15.28515625" style="83" customWidth="1"/>
    <col min="15620" max="15870" width="9.140625" style="83"/>
    <col min="15871" max="15871" width="77.5703125" style="83" customWidth="1"/>
    <col min="15872" max="15872" width="8.42578125" style="83" customWidth="1"/>
    <col min="15873" max="15873" width="9.140625" style="83"/>
    <col min="15874" max="15874" width="11" style="83" bestFit="1" customWidth="1"/>
    <col min="15875" max="15875" width="15.28515625" style="83" customWidth="1"/>
    <col min="15876" max="16126" width="9.140625" style="83"/>
    <col min="16127" max="16127" width="77.5703125" style="83" customWidth="1"/>
    <col min="16128" max="16128" width="8.42578125" style="83" customWidth="1"/>
    <col min="16129" max="16129" width="9.140625" style="83"/>
    <col min="16130" max="16130" width="11" style="83" bestFit="1" customWidth="1"/>
    <col min="16131" max="16131" width="15.28515625" style="83" customWidth="1"/>
    <col min="16132" max="16384" width="9.140625" style="83"/>
  </cols>
  <sheetData>
    <row r="2" spans="1:7" ht="27" customHeight="1" x14ac:dyDescent="0.25">
      <c r="A2" s="194" t="s">
        <v>287</v>
      </c>
      <c r="B2" s="194"/>
      <c r="C2" s="194"/>
      <c r="D2" s="194"/>
      <c r="E2" s="194"/>
      <c r="F2" s="194"/>
      <c r="G2" s="194"/>
    </row>
    <row r="3" spans="1:7" ht="15.75" customHeight="1" x14ac:dyDescent="0.25">
      <c r="A3" s="195" t="s">
        <v>192</v>
      </c>
      <c r="B3" s="196" t="s">
        <v>59</v>
      </c>
      <c r="C3" s="195" t="s">
        <v>60</v>
      </c>
      <c r="D3" s="193" t="s">
        <v>61</v>
      </c>
      <c r="E3" s="193" t="s">
        <v>111</v>
      </c>
      <c r="F3" s="193" t="s">
        <v>290</v>
      </c>
      <c r="G3" s="193" t="s">
        <v>291</v>
      </c>
    </row>
    <row r="4" spans="1:7" x14ac:dyDescent="0.25">
      <c r="A4" s="195"/>
      <c r="B4" s="196"/>
      <c r="C4" s="195"/>
      <c r="D4" s="193"/>
      <c r="E4" s="193"/>
      <c r="F4" s="193"/>
      <c r="G4" s="193"/>
    </row>
    <row r="5" spans="1:7" x14ac:dyDescent="0.25">
      <c r="A5" s="110" t="s">
        <v>297</v>
      </c>
      <c r="B5" s="110"/>
      <c r="C5" s="111"/>
      <c r="D5" s="112"/>
      <c r="E5" s="90">
        <f>E6</f>
        <v>24101266</v>
      </c>
      <c r="F5" s="90">
        <f>F6</f>
        <v>24101266</v>
      </c>
      <c r="G5" s="90">
        <f>F5-E5</f>
        <v>0</v>
      </c>
    </row>
    <row r="6" spans="1:7" x14ac:dyDescent="0.25">
      <c r="A6" s="110" t="s">
        <v>2</v>
      </c>
      <c r="B6" s="110"/>
      <c r="C6" s="111"/>
      <c r="D6" s="112"/>
      <c r="E6" s="90">
        <f>E7</f>
        <v>24101266</v>
      </c>
      <c r="F6" s="90">
        <f>F7</f>
        <v>24101266</v>
      </c>
      <c r="G6" s="90">
        <f t="shared" ref="G6:G7" si="0">F6-E6</f>
        <v>0</v>
      </c>
    </row>
    <row r="7" spans="1:7" x14ac:dyDescent="0.25">
      <c r="A7" s="110" t="s">
        <v>62</v>
      </c>
      <c r="B7" s="110"/>
      <c r="C7" s="91"/>
      <c r="D7" s="112"/>
      <c r="E7" s="92">
        <f>E10+E19+E22+E25+E28+E30</f>
        <v>24101266</v>
      </c>
      <c r="F7" s="92">
        <f>F10+F19+F22+F25+F28+F30</f>
        <v>24101266</v>
      </c>
      <c r="G7" s="90">
        <f t="shared" si="0"/>
        <v>0</v>
      </c>
    </row>
    <row r="8" spans="1:7" x14ac:dyDescent="0.25">
      <c r="A8" s="97" t="s">
        <v>63</v>
      </c>
      <c r="B8" s="110"/>
      <c r="C8" s="93"/>
      <c r="D8" s="94"/>
      <c r="E8" s="95">
        <f>C8*D8</f>
        <v>0</v>
      </c>
      <c r="F8" s="95">
        <f t="shared" ref="F8" si="1">D8*E8</f>
        <v>0</v>
      </c>
      <c r="G8" s="95">
        <f>F8-E8</f>
        <v>0</v>
      </c>
    </row>
    <row r="9" spans="1:7" x14ac:dyDescent="0.25">
      <c r="A9" s="97" t="s">
        <v>64</v>
      </c>
      <c r="B9" s="110"/>
      <c r="C9" s="91"/>
      <c r="D9" s="112"/>
      <c r="E9" s="96">
        <v>0</v>
      </c>
      <c r="F9" s="96">
        <v>0</v>
      </c>
      <c r="G9" s="95">
        <f>F9-E9</f>
        <v>0</v>
      </c>
    </row>
    <row r="10" spans="1:7" x14ac:dyDescent="0.25">
      <c r="A10" s="148" t="s">
        <v>305</v>
      </c>
      <c r="B10" s="110"/>
      <c r="C10" s="91"/>
      <c r="D10" s="112"/>
      <c r="E10" s="92">
        <f>E11+E12+E13+E14+E15+E16+E17+E18</f>
        <v>10594400</v>
      </c>
      <c r="F10" s="92">
        <f t="shared" ref="F10" si="2">F11+F12+F13+F14+F15+F16+F17+F18</f>
        <v>10594400</v>
      </c>
      <c r="G10" s="92">
        <f>F10-E10</f>
        <v>0</v>
      </c>
    </row>
    <row r="11" spans="1:7" x14ac:dyDescent="0.25">
      <c r="A11" s="149" t="s">
        <v>306</v>
      </c>
      <c r="B11" s="110"/>
      <c r="C11" s="91"/>
      <c r="D11" s="94">
        <v>22300</v>
      </c>
      <c r="E11" s="95">
        <v>985660</v>
      </c>
      <c r="F11" s="95">
        <v>985660</v>
      </c>
      <c r="G11" s="95">
        <f>F11-E11</f>
        <v>0</v>
      </c>
    </row>
    <row r="12" spans="1:7" x14ac:dyDescent="0.25">
      <c r="A12" s="149" t="s">
        <v>64</v>
      </c>
      <c r="B12" s="110"/>
      <c r="C12" s="91"/>
      <c r="D12" s="112"/>
      <c r="E12" s="96"/>
      <c r="F12" s="96"/>
      <c r="G12" s="95"/>
    </row>
    <row r="13" spans="1:7" x14ac:dyDescent="0.25">
      <c r="A13" s="149" t="s">
        <v>65</v>
      </c>
      <c r="B13" s="110"/>
      <c r="C13" s="111"/>
      <c r="D13" s="112"/>
      <c r="E13" s="95">
        <v>4928000</v>
      </c>
      <c r="F13" s="95">
        <v>4928000</v>
      </c>
      <c r="G13" s="95">
        <f t="shared" ref="G13:G17" si="3">F13-E13</f>
        <v>0</v>
      </c>
    </row>
    <row r="14" spans="1:7" x14ac:dyDescent="0.25">
      <c r="A14" s="149" t="s">
        <v>64</v>
      </c>
      <c r="B14" s="110"/>
      <c r="C14" s="111"/>
      <c r="D14" s="112"/>
      <c r="E14" s="96"/>
      <c r="F14" s="96"/>
      <c r="G14" s="95"/>
    </row>
    <row r="15" spans="1:7" x14ac:dyDescent="0.25">
      <c r="A15" s="149" t="s">
        <v>66</v>
      </c>
      <c r="B15" s="110"/>
      <c r="C15" s="111"/>
      <c r="D15" s="112"/>
      <c r="E15" s="95">
        <v>0</v>
      </c>
      <c r="F15" s="95">
        <v>0</v>
      </c>
      <c r="G15" s="95">
        <f t="shared" si="3"/>
        <v>0</v>
      </c>
    </row>
    <row r="16" spans="1:7" x14ac:dyDescent="0.25">
      <c r="A16" s="149" t="s">
        <v>64</v>
      </c>
      <c r="B16" s="110"/>
      <c r="C16" s="111"/>
      <c r="D16" s="112"/>
      <c r="E16" s="96"/>
      <c r="F16" s="96"/>
      <c r="G16" s="95"/>
    </row>
    <row r="17" spans="1:7" x14ac:dyDescent="0.25">
      <c r="A17" s="149" t="s">
        <v>67</v>
      </c>
      <c r="B17" s="110"/>
      <c r="C17" s="111"/>
      <c r="D17" s="112"/>
      <c r="E17" s="95">
        <v>4680740</v>
      </c>
      <c r="F17" s="95">
        <v>4680740</v>
      </c>
      <c r="G17" s="95">
        <f t="shared" si="3"/>
        <v>0</v>
      </c>
    </row>
    <row r="18" spans="1:7" x14ac:dyDescent="0.25">
      <c r="A18" s="149" t="s">
        <v>64</v>
      </c>
      <c r="B18" s="110"/>
      <c r="C18" s="111"/>
      <c r="D18" s="112"/>
      <c r="E18" s="96"/>
      <c r="F18" s="96"/>
      <c r="G18" s="95"/>
    </row>
    <row r="19" spans="1:7" x14ac:dyDescent="0.25">
      <c r="A19" s="110" t="s">
        <v>213</v>
      </c>
      <c r="B19" s="110"/>
      <c r="C19" s="111"/>
      <c r="D19" s="112"/>
      <c r="E19" s="90">
        <f>E20+E21</f>
        <v>5000000</v>
      </c>
      <c r="F19" s="90">
        <f t="shared" ref="F19" si="4">F20+F21</f>
        <v>5000000</v>
      </c>
      <c r="G19" s="90">
        <f>F19-E19</f>
        <v>0</v>
      </c>
    </row>
    <row r="20" spans="1:7" x14ac:dyDescent="0.25">
      <c r="A20" s="97" t="s">
        <v>195</v>
      </c>
      <c r="B20" s="97"/>
      <c r="C20" s="97"/>
      <c r="D20" s="94">
        <v>2700</v>
      </c>
      <c r="E20" s="95">
        <v>5000000</v>
      </c>
      <c r="F20" s="95">
        <v>5000000</v>
      </c>
      <c r="G20" s="95">
        <f>F20-E20</f>
        <v>0</v>
      </c>
    </row>
    <row r="21" spans="1:7" x14ac:dyDescent="0.25">
      <c r="A21" s="149" t="s">
        <v>64</v>
      </c>
      <c r="B21" s="110"/>
      <c r="C21" s="98"/>
      <c r="D21" s="94"/>
      <c r="E21" s="95"/>
      <c r="F21" s="95"/>
      <c r="G21" s="95"/>
    </row>
    <row r="22" spans="1:7" x14ac:dyDescent="0.25">
      <c r="A22" s="110" t="s">
        <v>214</v>
      </c>
      <c r="B22" s="110"/>
      <c r="C22" s="98"/>
      <c r="D22" s="94"/>
      <c r="E22" s="92">
        <f>E23+E24</f>
        <v>114750</v>
      </c>
      <c r="F22" s="92">
        <f t="shared" ref="F22:G22" si="5">F23+F24</f>
        <v>114750</v>
      </c>
      <c r="G22" s="92">
        <f t="shared" si="5"/>
        <v>0</v>
      </c>
    </row>
    <row r="23" spans="1:7" x14ac:dyDescent="0.25">
      <c r="A23" s="97" t="s">
        <v>68</v>
      </c>
      <c r="B23" s="110"/>
      <c r="C23" s="98"/>
      <c r="D23" s="99">
        <v>2550</v>
      </c>
      <c r="E23" s="100">
        <v>114750</v>
      </c>
      <c r="F23" s="100">
        <v>114750</v>
      </c>
      <c r="G23" s="100">
        <f>F23-E23</f>
        <v>0</v>
      </c>
    </row>
    <row r="24" spans="1:7" x14ac:dyDescent="0.25">
      <c r="A24" s="149" t="s">
        <v>64</v>
      </c>
      <c r="B24" s="110"/>
      <c r="C24" s="111"/>
      <c r="D24" s="101"/>
      <c r="E24" s="98"/>
      <c r="F24" s="98"/>
      <c r="G24" s="98"/>
    </row>
    <row r="25" spans="1:7" x14ac:dyDescent="0.25">
      <c r="A25" s="150" t="s">
        <v>215</v>
      </c>
      <c r="B25" s="110"/>
      <c r="C25" s="98"/>
      <c r="D25" s="94"/>
      <c r="E25" s="102">
        <f>E26</f>
        <v>99600</v>
      </c>
      <c r="F25" s="102">
        <f t="shared" ref="F25:G25" si="6">F26</f>
        <v>99600</v>
      </c>
      <c r="G25" s="102">
        <f t="shared" si="6"/>
        <v>0</v>
      </c>
    </row>
    <row r="26" spans="1:7" x14ac:dyDescent="0.25">
      <c r="A26" s="151" t="s">
        <v>216</v>
      </c>
      <c r="B26" s="110"/>
      <c r="C26" s="98"/>
      <c r="D26" s="94"/>
      <c r="E26" s="29">
        <v>99600</v>
      </c>
      <c r="F26" s="29">
        <v>99600</v>
      </c>
      <c r="G26" s="29">
        <f>F26-E26</f>
        <v>0</v>
      </c>
    </row>
    <row r="27" spans="1:7" x14ac:dyDescent="0.25">
      <c r="A27" s="149" t="s">
        <v>64</v>
      </c>
      <c r="B27" s="110"/>
      <c r="C27" s="98"/>
      <c r="D27" s="94"/>
      <c r="E27" s="95"/>
      <c r="F27" s="95"/>
      <c r="G27" s="95"/>
    </row>
    <row r="28" spans="1:7" s="109" customFormat="1" x14ac:dyDescent="0.25">
      <c r="A28" s="149" t="s">
        <v>300</v>
      </c>
      <c r="B28" s="110"/>
      <c r="C28" s="98"/>
      <c r="D28" s="94"/>
      <c r="E28" s="95">
        <v>7172016</v>
      </c>
      <c r="F28" s="95">
        <v>7172016</v>
      </c>
      <c r="G28" s="95">
        <f>F28-E28</f>
        <v>0</v>
      </c>
    </row>
    <row r="29" spans="1:7" x14ac:dyDescent="0.25">
      <c r="A29" s="148" t="s">
        <v>298</v>
      </c>
      <c r="B29" s="110"/>
      <c r="C29" s="111"/>
      <c r="D29" s="112"/>
      <c r="E29" s="92">
        <v>0</v>
      </c>
      <c r="F29" s="92">
        <v>0</v>
      </c>
      <c r="G29" s="92">
        <v>0</v>
      </c>
    </row>
    <row r="30" spans="1:7" s="109" customFormat="1" x14ac:dyDescent="0.25">
      <c r="A30" s="148" t="s">
        <v>299</v>
      </c>
      <c r="B30" s="110"/>
      <c r="C30" s="111"/>
      <c r="D30" s="112"/>
      <c r="E30" s="92">
        <v>1120500</v>
      </c>
      <c r="F30" s="92">
        <v>1120500</v>
      </c>
      <c r="G30" s="92">
        <f>F30-E30</f>
        <v>0</v>
      </c>
    </row>
    <row r="31" spans="1:7" x14ac:dyDescent="0.25">
      <c r="A31" s="149"/>
      <c r="B31" s="110"/>
      <c r="C31" s="98"/>
      <c r="D31" s="94"/>
      <c r="E31" s="138"/>
      <c r="F31" s="138"/>
      <c r="G31" s="138"/>
    </row>
    <row r="32" spans="1:7" ht="21" customHeight="1" x14ac:dyDescent="0.25">
      <c r="A32" s="110" t="s">
        <v>217</v>
      </c>
      <c r="B32" s="110"/>
      <c r="C32" s="98"/>
      <c r="D32" s="94"/>
      <c r="E32" s="112">
        <v>0</v>
      </c>
      <c r="F32" s="112">
        <v>0</v>
      </c>
      <c r="G32" s="112">
        <v>0</v>
      </c>
    </row>
    <row r="33" spans="1:7" x14ac:dyDescent="0.25">
      <c r="A33" s="151"/>
      <c r="B33" s="97"/>
      <c r="C33" s="97"/>
      <c r="D33" s="94"/>
      <c r="E33" s="100"/>
      <c r="F33" s="100"/>
      <c r="G33" s="100"/>
    </row>
    <row r="34" spans="1:7" x14ac:dyDescent="0.25">
      <c r="A34" s="110" t="s">
        <v>197</v>
      </c>
      <c r="B34" s="110"/>
      <c r="C34" s="98"/>
      <c r="D34" s="94"/>
      <c r="E34" s="112">
        <f>E35+E38+E39+E36</f>
        <v>5148500</v>
      </c>
      <c r="F34" s="112">
        <f t="shared" ref="F34:G34" si="7">F35+F38+F39+F36</f>
        <v>5194625</v>
      </c>
      <c r="G34" s="112">
        <f t="shared" si="7"/>
        <v>46125</v>
      </c>
    </row>
    <row r="35" spans="1:7" x14ac:dyDescent="0.25">
      <c r="A35" s="110" t="s">
        <v>304</v>
      </c>
      <c r="B35" s="110"/>
      <c r="C35" s="98"/>
      <c r="D35" s="94"/>
      <c r="E35" s="112">
        <v>0</v>
      </c>
      <c r="F35" s="112">
        <v>46125</v>
      </c>
      <c r="G35" s="112">
        <f t="shared" ref="G35:G38" si="8">F35-E35</f>
        <v>46125</v>
      </c>
    </row>
    <row r="36" spans="1:7" x14ac:dyDescent="0.25">
      <c r="A36" s="110" t="s">
        <v>301</v>
      </c>
      <c r="B36" s="110"/>
      <c r="C36" s="98"/>
      <c r="D36" s="94"/>
      <c r="E36" s="112">
        <v>2048500</v>
      </c>
      <c r="F36" s="112">
        <v>2048500</v>
      </c>
      <c r="G36" s="112">
        <f t="shared" si="8"/>
        <v>0</v>
      </c>
    </row>
    <row r="37" spans="1:7" x14ac:dyDescent="0.25">
      <c r="A37" s="110" t="s">
        <v>302</v>
      </c>
      <c r="B37" s="110"/>
      <c r="C37" s="98"/>
      <c r="D37" s="94"/>
      <c r="E37" s="112">
        <v>3100000</v>
      </c>
      <c r="F37" s="112">
        <v>3100000</v>
      </c>
      <c r="G37" s="112">
        <f t="shared" si="8"/>
        <v>0</v>
      </c>
    </row>
    <row r="38" spans="1:7" x14ac:dyDescent="0.25">
      <c r="A38" s="152" t="s">
        <v>303</v>
      </c>
      <c r="B38" s="97"/>
      <c r="C38" s="98"/>
      <c r="D38" s="94"/>
      <c r="E38" s="94">
        <v>3100000</v>
      </c>
      <c r="F38" s="94">
        <v>3100000</v>
      </c>
      <c r="G38" s="94">
        <f t="shared" si="8"/>
        <v>0</v>
      </c>
    </row>
    <row r="39" spans="1:7" s="104" customFormat="1" x14ac:dyDescent="0.25">
      <c r="A39" s="110"/>
      <c r="B39" s="110"/>
      <c r="C39" s="103"/>
      <c r="D39" s="111"/>
      <c r="E39" s="111"/>
      <c r="F39" s="111"/>
      <c r="G39" s="111"/>
    </row>
    <row r="40" spans="1:7" x14ac:dyDescent="0.25">
      <c r="A40" s="111" t="s">
        <v>284</v>
      </c>
      <c r="B40" s="97"/>
      <c r="C40" s="97"/>
      <c r="D40" s="94"/>
      <c r="E40" s="105"/>
      <c r="F40" s="105"/>
      <c r="G40" s="105"/>
    </row>
    <row r="41" spans="1:7" x14ac:dyDescent="0.25">
      <c r="A41" s="98" t="s">
        <v>307</v>
      </c>
      <c r="B41" s="106"/>
      <c r="C41" s="106"/>
      <c r="D41" s="106"/>
      <c r="E41" s="102">
        <f>E42</f>
        <v>1800000</v>
      </c>
      <c r="F41" s="102">
        <f t="shared" ref="F41" si="9">F42</f>
        <v>1800000</v>
      </c>
      <c r="G41" s="102">
        <f>F41-E41</f>
        <v>0</v>
      </c>
    </row>
    <row r="42" spans="1:7" x14ac:dyDescent="0.25">
      <c r="A42" s="98"/>
      <c r="B42" s="98"/>
      <c r="C42" s="98"/>
      <c r="D42" s="94"/>
      <c r="E42" s="100">
        <v>1800000</v>
      </c>
      <c r="F42" s="100">
        <v>1800000</v>
      </c>
      <c r="G42" s="100">
        <f>F42-E42</f>
        <v>0</v>
      </c>
    </row>
    <row r="43" spans="1:7" s="109" customFormat="1" x14ac:dyDescent="0.25">
      <c r="A43" s="98"/>
      <c r="B43" s="98"/>
      <c r="C43" s="98"/>
      <c r="D43" s="94"/>
      <c r="E43" s="100"/>
      <c r="F43" s="100"/>
      <c r="G43" s="100"/>
    </row>
    <row r="44" spans="1:7" s="109" customFormat="1" x14ac:dyDescent="0.25">
      <c r="A44" s="111" t="s">
        <v>308</v>
      </c>
      <c r="B44" s="98"/>
      <c r="C44" s="98"/>
      <c r="D44" s="94"/>
      <c r="E44" s="102">
        <v>0</v>
      </c>
      <c r="F44" s="102">
        <v>1150000</v>
      </c>
      <c r="G44" s="102">
        <f>F44-E44</f>
        <v>1150000</v>
      </c>
    </row>
    <row r="45" spans="1:7" s="109" customFormat="1" x14ac:dyDescent="0.25">
      <c r="A45" s="98" t="s">
        <v>309</v>
      </c>
      <c r="B45" s="98"/>
      <c r="C45" s="98"/>
      <c r="D45" s="94"/>
      <c r="E45" s="100">
        <v>0</v>
      </c>
      <c r="F45" s="100">
        <v>1150000</v>
      </c>
      <c r="G45" s="100">
        <f>F45-E45</f>
        <v>1150000</v>
      </c>
    </row>
    <row r="46" spans="1:7" x14ac:dyDescent="0.25">
      <c r="A46" s="98"/>
      <c r="B46" s="98"/>
      <c r="C46" s="98"/>
      <c r="D46" s="94"/>
      <c r="E46" s="100"/>
      <c r="F46" s="100"/>
      <c r="G46" s="100"/>
    </row>
    <row r="47" spans="1:7" x14ac:dyDescent="0.25">
      <c r="A47" s="110" t="s">
        <v>69</v>
      </c>
      <c r="B47" s="105"/>
      <c r="C47" s="105"/>
      <c r="D47" s="105"/>
      <c r="E47" s="102">
        <f>E41+E34+E32+E5</f>
        <v>31049766</v>
      </c>
      <c r="F47" s="102">
        <f>F41+F34+F32+F5+F44</f>
        <v>32245891</v>
      </c>
      <c r="G47" s="102">
        <f>G41+G34+G32+G5+G44</f>
        <v>1196125</v>
      </c>
    </row>
    <row r="50" spans="5:5" x14ac:dyDescent="0.25">
      <c r="E50" s="84"/>
    </row>
  </sheetData>
  <mergeCells count="8">
    <mergeCell ref="F3:F4"/>
    <mergeCell ref="G3:G4"/>
    <mergeCell ref="A2:G2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4" bottom="0" header="0.11811023622047245" footer="0.31496062992125984"/>
  <pageSetup paperSize="9" scale="75" orientation="landscape" r:id="rId1"/>
  <headerFooter>
    <oddHeader xml:space="preserve">&amp;L&amp;"Times New Roman,Normál"&amp;12Balatonszőlős Község Önkormányzata&amp;C&amp;"Times New Roman,Normál"&amp;12 2/a melléklet
az önkormányzat 2019. évi költségvetéséről szóló 6/2019. (VII. 12.) önkormányzati rendelethez: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35"/>
  <sheetViews>
    <sheetView view="pageLayout" zoomScaleNormal="75" zoomScaleSheetLayoutView="80" workbookViewId="0">
      <selection sqref="A1:D1"/>
    </sheetView>
  </sheetViews>
  <sheetFormatPr defaultColWidth="9" defaultRowHeight="15.75" x14ac:dyDescent="0.25"/>
  <cols>
    <col min="1" max="1" width="44.28515625" style="70" customWidth="1"/>
    <col min="2" max="2" width="17.5703125" style="70" customWidth="1"/>
    <col min="3" max="3" width="14" style="70" customWidth="1"/>
    <col min="4" max="4" width="15.28515625" style="70" customWidth="1"/>
    <col min="5" max="5" width="12.7109375" style="70" bestFit="1" customWidth="1"/>
    <col min="6" max="16384" width="9" style="70"/>
  </cols>
  <sheetData>
    <row r="1" spans="1:4" ht="31.7" customHeight="1" x14ac:dyDescent="0.25">
      <c r="A1" s="197" t="s">
        <v>285</v>
      </c>
      <c r="B1" s="197"/>
      <c r="C1" s="197"/>
      <c r="D1" s="197"/>
    </row>
    <row r="2" spans="1:4" ht="42" customHeight="1" x14ac:dyDescent="0.25">
      <c r="A2" s="153" t="s">
        <v>192</v>
      </c>
      <c r="B2" s="81" t="str">
        <f>'1.tábla '!B5</f>
        <v>2019. évi eredeti előirányzat</v>
      </c>
      <c r="C2" s="81" t="str">
        <f>'1.tábla '!C5</f>
        <v>I. Módosítás</v>
      </c>
      <c r="D2" s="81" t="str">
        <f>'1.tábla '!D5</f>
        <v>Eltérés</v>
      </c>
    </row>
    <row r="3" spans="1:4" ht="25.5" customHeight="1" x14ac:dyDescent="0.25">
      <c r="A3" s="154" t="s">
        <v>226</v>
      </c>
      <c r="B3" s="28"/>
      <c r="C3" s="155"/>
      <c r="D3" s="155"/>
    </row>
    <row r="4" spans="1:4" s="71" customFormat="1" ht="24" customHeight="1" x14ac:dyDescent="0.25">
      <c r="A4" s="156" t="s">
        <v>75</v>
      </c>
      <c r="B4" s="116">
        <f>SUM(B5:B6)</f>
        <v>22269078</v>
      </c>
      <c r="C4" s="116">
        <f>SUM(C5:C6)</f>
        <v>23819078</v>
      </c>
      <c r="D4" s="40">
        <f t="shared" ref="D4:D9" si="0">C4-B4</f>
        <v>1550000</v>
      </c>
    </row>
    <row r="5" spans="1:4" s="71" customFormat="1" ht="21.75" customHeight="1" x14ac:dyDescent="0.25">
      <c r="A5" s="157" t="s">
        <v>288</v>
      </c>
      <c r="B5" s="115">
        <v>17195238</v>
      </c>
      <c r="C5" s="119">
        <f>17195238+1550000</f>
        <v>18745238</v>
      </c>
      <c r="D5" s="119">
        <f t="shared" si="0"/>
        <v>1550000</v>
      </c>
    </row>
    <row r="6" spans="1:4" s="71" customFormat="1" ht="21.75" customHeight="1" x14ac:dyDescent="0.25">
      <c r="A6" s="157" t="s">
        <v>315</v>
      </c>
      <c r="B6" s="115">
        <v>5073840</v>
      </c>
      <c r="C6" s="119">
        <v>5073840</v>
      </c>
      <c r="D6" s="119">
        <f t="shared" si="0"/>
        <v>0</v>
      </c>
    </row>
    <row r="7" spans="1:4" s="71" customFormat="1" ht="21" customHeight="1" x14ac:dyDescent="0.25">
      <c r="A7" s="156" t="s">
        <v>72</v>
      </c>
      <c r="B7" s="116">
        <f>B8+B9</f>
        <v>3645209</v>
      </c>
      <c r="C7" s="116">
        <f>C8+C9</f>
        <v>3645209</v>
      </c>
      <c r="D7" s="40">
        <f t="shared" si="0"/>
        <v>0</v>
      </c>
    </row>
    <row r="8" spans="1:4" s="71" customFormat="1" ht="21.75" customHeight="1" x14ac:dyDescent="0.25">
      <c r="A8" s="157" t="s">
        <v>316</v>
      </c>
      <c r="B8" s="115">
        <v>2985209</v>
      </c>
      <c r="C8" s="29">
        <v>2985209</v>
      </c>
      <c r="D8" s="119">
        <f t="shared" si="0"/>
        <v>0</v>
      </c>
    </row>
    <row r="9" spans="1:4" s="71" customFormat="1" ht="21.75" customHeight="1" x14ac:dyDescent="0.25">
      <c r="A9" s="157" t="s">
        <v>317</v>
      </c>
      <c r="B9" s="115">
        <v>660000</v>
      </c>
      <c r="C9" s="29">
        <v>660000</v>
      </c>
      <c r="D9" s="119">
        <f t="shared" si="0"/>
        <v>0</v>
      </c>
    </row>
    <row r="10" spans="1:4" s="71" customFormat="1" ht="18.95" customHeight="1" x14ac:dyDescent="0.25">
      <c r="A10" s="156" t="s">
        <v>73</v>
      </c>
      <c r="B10" s="116">
        <f>SUM(B11:B28)</f>
        <v>22864333</v>
      </c>
      <c r="C10" s="116">
        <f>SUM(C11:C28)</f>
        <v>23084673</v>
      </c>
      <c r="D10" s="116">
        <f>SUM(D11:D28)</f>
        <v>220340</v>
      </c>
    </row>
    <row r="11" spans="1:4" ht="19.7" customHeight="1" x14ac:dyDescent="0.25">
      <c r="A11" s="158" t="s">
        <v>235</v>
      </c>
      <c r="B11" s="115">
        <v>570000</v>
      </c>
      <c r="C11" s="115">
        <f>35000+10000</f>
        <v>45000</v>
      </c>
      <c r="D11" s="115">
        <f>C11-B11</f>
        <v>-525000</v>
      </c>
    </row>
    <row r="12" spans="1:4" ht="19.7" customHeight="1" x14ac:dyDescent="0.25">
      <c r="A12" s="158" t="s">
        <v>236</v>
      </c>
      <c r="B12" s="115">
        <v>2000000</v>
      </c>
      <c r="C12" s="115">
        <v>2000000</v>
      </c>
      <c r="D12" s="115">
        <f t="shared" ref="D12:D28" si="1">C12-B12</f>
        <v>0</v>
      </c>
    </row>
    <row r="13" spans="1:4" ht="19.5" customHeight="1" x14ac:dyDescent="0.25">
      <c r="A13" s="157" t="s">
        <v>292</v>
      </c>
      <c r="B13" s="115">
        <v>0</v>
      </c>
      <c r="C13" s="115">
        <v>421260</v>
      </c>
      <c r="D13" s="115">
        <f t="shared" si="1"/>
        <v>421260</v>
      </c>
    </row>
    <row r="14" spans="1:4" ht="19.5" customHeight="1" x14ac:dyDescent="0.25">
      <c r="A14" s="157" t="s">
        <v>219</v>
      </c>
      <c r="B14" s="115">
        <v>550000</v>
      </c>
      <c r="C14" s="115">
        <v>550000</v>
      </c>
      <c r="D14" s="115">
        <f t="shared" si="1"/>
        <v>0</v>
      </c>
    </row>
    <row r="15" spans="1:4" ht="19.7" customHeight="1" x14ac:dyDescent="0.25">
      <c r="A15" s="157" t="s">
        <v>220</v>
      </c>
      <c r="B15" s="115">
        <v>650000</v>
      </c>
      <c r="C15" s="115">
        <v>650000</v>
      </c>
      <c r="D15" s="115">
        <f t="shared" si="1"/>
        <v>0</v>
      </c>
    </row>
    <row r="16" spans="1:4" ht="19.7" customHeight="1" x14ac:dyDescent="0.25">
      <c r="A16" s="157" t="s">
        <v>221</v>
      </c>
      <c r="B16" s="115">
        <v>2000000</v>
      </c>
      <c r="C16" s="115">
        <v>2000000</v>
      </c>
      <c r="D16" s="115">
        <f t="shared" si="1"/>
        <v>0</v>
      </c>
    </row>
    <row r="17" spans="1:8" ht="19.7" customHeight="1" x14ac:dyDescent="0.25">
      <c r="A17" s="157" t="s">
        <v>222</v>
      </c>
      <c r="B17" s="115">
        <v>20000</v>
      </c>
      <c r="C17" s="115">
        <v>20000</v>
      </c>
      <c r="D17" s="115">
        <f t="shared" si="1"/>
        <v>0</v>
      </c>
    </row>
    <row r="18" spans="1:8" ht="19.7" customHeight="1" x14ac:dyDescent="0.25">
      <c r="A18" s="157" t="s">
        <v>261</v>
      </c>
      <c r="B18" s="115">
        <v>480000</v>
      </c>
      <c r="C18" s="115">
        <f>B18+30000</f>
        <v>510000</v>
      </c>
      <c r="D18" s="115">
        <f t="shared" si="1"/>
        <v>30000</v>
      </c>
    </row>
    <row r="19" spans="1:8" ht="31.5" x14ac:dyDescent="0.25">
      <c r="A19" s="157" t="s">
        <v>296</v>
      </c>
      <c r="B19" s="115">
        <v>400000</v>
      </c>
      <c r="C19" s="115">
        <f>400000+142000</f>
        <v>542000</v>
      </c>
      <c r="D19" s="115">
        <f t="shared" si="1"/>
        <v>142000</v>
      </c>
    </row>
    <row r="20" spans="1:8" ht="19.7" customHeight="1" x14ac:dyDescent="0.25">
      <c r="A20" s="157" t="s">
        <v>262</v>
      </c>
      <c r="B20" s="115">
        <v>200000</v>
      </c>
      <c r="C20" s="115">
        <v>200000</v>
      </c>
      <c r="D20" s="115">
        <f t="shared" si="1"/>
        <v>0</v>
      </c>
    </row>
    <row r="21" spans="1:8" ht="19.5" customHeight="1" x14ac:dyDescent="0.25">
      <c r="A21" s="157" t="s">
        <v>223</v>
      </c>
      <c r="B21" s="115">
        <v>1800000</v>
      </c>
      <c r="C21" s="115">
        <v>1800000</v>
      </c>
      <c r="D21" s="115">
        <f t="shared" si="1"/>
        <v>0</v>
      </c>
    </row>
    <row r="22" spans="1:8" ht="19.7" customHeight="1" x14ac:dyDescent="0.25">
      <c r="A22" s="157" t="s">
        <v>225</v>
      </c>
      <c r="B22" s="115">
        <v>3500000</v>
      </c>
      <c r="C22" s="115">
        <v>3500000</v>
      </c>
      <c r="D22" s="115">
        <f t="shared" si="1"/>
        <v>0</v>
      </c>
    </row>
    <row r="23" spans="1:8" ht="19.5" customHeight="1" x14ac:dyDescent="0.25">
      <c r="A23" s="157" t="s">
        <v>294</v>
      </c>
      <c r="B23" s="115">
        <v>5954333</v>
      </c>
      <c r="C23" s="115">
        <v>4688451</v>
      </c>
      <c r="D23" s="115">
        <f t="shared" si="1"/>
        <v>-1265882</v>
      </c>
    </row>
    <row r="24" spans="1:8" ht="19.7" customHeight="1" x14ac:dyDescent="0.25">
      <c r="A24" s="157" t="s">
        <v>318</v>
      </c>
      <c r="B24" s="115">
        <v>40000</v>
      </c>
      <c r="C24" s="115">
        <v>40000</v>
      </c>
      <c r="D24" s="115">
        <f t="shared" si="1"/>
        <v>0</v>
      </c>
    </row>
    <row r="25" spans="1:8" ht="31.5" x14ac:dyDescent="0.25">
      <c r="A25" s="157" t="s">
        <v>319</v>
      </c>
      <c r="B25" s="115">
        <v>2700000</v>
      </c>
      <c r="C25" s="115">
        <f>2700000+38340</f>
        <v>2738340</v>
      </c>
      <c r="D25" s="115">
        <f t="shared" si="1"/>
        <v>38340</v>
      </c>
    </row>
    <row r="26" spans="1:8" ht="31.5" x14ac:dyDescent="0.25">
      <c r="A26" s="157" t="s">
        <v>293</v>
      </c>
      <c r="B26" s="115">
        <v>0</v>
      </c>
      <c r="C26" s="115">
        <f>113740+1265882</f>
        <v>1379622</v>
      </c>
      <c r="D26" s="115">
        <f t="shared" si="1"/>
        <v>1379622</v>
      </c>
    </row>
    <row r="27" spans="1:8" ht="19.7" customHeight="1" x14ac:dyDescent="0.25">
      <c r="A27" s="157" t="s">
        <v>320</v>
      </c>
      <c r="B27" s="115">
        <v>750000</v>
      </c>
      <c r="C27" s="115">
        <v>750000</v>
      </c>
      <c r="D27" s="115">
        <f t="shared" si="1"/>
        <v>0</v>
      </c>
    </row>
    <row r="28" spans="1:8" ht="19.5" customHeight="1" x14ac:dyDescent="0.25">
      <c r="A28" s="157" t="s">
        <v>224</v>
      </c>
      <c r="B28" s="115">
        <v>1250000</v>
      </c>
      <c r="C28" s="115">
        <v>1250000</v>
      </c>
      <c r="D28" s="115">
        <f t="shared" si="1"/>
        <v>0</v>
      </c>
    </row>
    <row r="29" spans="1:8" ht="19.7" customHeight="1" x14ac:dyDescent="0.25">
      <c r="A29" s="156" t="s">
        <v>238</v>
      </c>
      <c r="B29" s="116">
        <f>B30</f>
        <v>2048500</v>
      </c>
      <c r="C29" s="116">
        <f t="shared" ref="C29:D29" si="2">C30</f>
        <v>2048500</v>
      </c>
      <c r="D29" s="116">
        <f t="shared" si="2"/>
        <v>0</v>
      </c>
    </row>
    <row r="30" spans="1:8" s="71" customFormat="1" ht="19.5" customHeight="1" x14ac:dyDescent="0.25">
      <c r="A30" s="157" t="s">
        <v>253</v>
      </c>
      <c r="B30" s="115">
        <v>2048500</v>
      </c>
      <c r="C30" s="29">
        <v>2048500</v>
      </c>
      <c r="D30" s="119">
        <f>B30-C30</f>
        <v>0</v>
      </c>
      <c r="E30" s="88"/>
      <c r="F30" s="72"/>
      <c r="G30" s="72"/>
      <c r="H30" s="72"/>
    </row>
    <row r="31" spans="1:8" ht="19.5" customHeight="1" x14ac:dyDescent="0.25">
      <c r="A31" s="156" t="s">
        <v>74</v>
      </c>
      <c r="B31" s="116">
        <f>'4.tábla'!B15+B34</f>
        <v>14231349</v>
      </c>
      <c r="C31" s="116">
        <f>'4.tábla'!C15+C34</f>
        <v>14252878</v>
      </c>
      <c r="D31" s="116">
        <f>C31-B31</f>
        <v>21529</v>
      </c>
      <c r="E31" s="88"/>
      <c r="F31" s="73"/>
      <c r="G31" s="73"/>
      <c r="H31" s="73"/>
    </row>
    <row r="32" spans="1:8" ht="31.5" x14ac:dyDescent="0.25">
      <c r="A32" s="159" t="s">
        <v>321</v>
      </c>
      <c r="B32" s="115">
        <f>'4.tábla'!B3</f>
        <v>13371349</v>
      </c>
      <c r="C32" s="115">
        <f>'4.tábla'!C3</f>
        <v>13371349</v>
      </c>
      <c r="D32" s="115">
        <f>'4.tábla'!D3</f>
        <v>0</v>
      </c>
      <c r="E32" s="89"/>
      <c r="F32" s="69"/>
      <c r="G32" s="69"/>
      <c r="H32" s="69"/>
    </row>
    <row r="33" spans="1:8" ht="31.5" x14ac:dyDescent="0.25">
      <c r="A33" s="159" t="s">
        <v>322</v>
      </c>
      <c r="B33" s="115">
        <f>'4.tábla'!B8</f>
        <v>860000</v>
      </c>
      <c r="C33" s="115">
        <f>'4.tábla'!C8</f>
        <v>860000</v>
      </c>
      <c r="D33" s="115">
        <f>'4.tábla'!D8</f>
        <v>0</v>
      </c>
      <c r="E33" s="89"/>
      <c r="F33" s="69"/>
      <c r="G33" s="69"/>
      <c r="H33" s="69"/>
    </row>
    <row r="34" spans="1:8" ht="36" customHeight="1" x14ac:dyDescent="0.25">
      <c r="A34" s="159" t="s">
        <v>323</v>
      </c>
      <c r="B34" s="115">
        <v>0</v>
      </c>
      <c r="C34" s="115">
        <v>21529</v>
      </c>
      <c r="D34" s="115">
        <f>C34-B34</f>
        <v>21529</v>
      </c>
      <c r="E34" s="89"/>
      <c r="F34" s="69"/>
      <c r="G34" s="69"/>
      <c r="H34" s="69"/>
    </row>
    <row r="35" spans="1:8" ht="31.5" x14ac:dyDescent="0.25">
      <c r="A35" s="154" t="s">
        <v>77</v>
      </c>
      <c r="B35" s="40">
        <f>B4+B7+B10+B29+B31</f>
        <v>65058469</v>
      </c>
      <c r="C35" s="40">
        <f>C4+C7+C10+C29+C31</f>
        <v>66850338</v>
      </c>
      <c r="D35" s="40">
        <f t="shared" ref="D35" si="3">D4+D7+D10+D29+D31</f>
        <v>1791869</v>
      </c>
    </row>
  </sheetData>
  <sheetProtection selectLockedCells="1" selectUnlockedCells="1"/>
  <mergeCells count="1">
    <mergeCell ref="A1:D1"/>
  </mergeCells>
  <phoneticPr fontId="20" type="noConversion"/>
  <printOptions horizontalCentered="1"/>
  <pageMargins left="0.15748031496062992" right="0.15748031496062992" top="1.1811023622047245" bottom="0.19685039370078741" header="0.31496062992125984" footer="0.51181102362204722"/>
  <pageSetup paperSize="9" scale="92" firstPageNumber="0" orientation="portrait" r:id="rId1"/>
  <headerFooter alignWithMargins="0">
    <oddHeader xml:space="preserve">&amp;L&amp;"Times New Roman,Normál"&amp;12Balatonszőlős Község Önkormányzata
&amp;C&amp;"Times New Roman,Normál"&amp;12 3. melléklet 
az önkormányzat 2019. évi költségvetéséről szóló 6/2019. (VII. 12.) önkormányzati rendelethez: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24"/>
  <sheetViews>
    <sheetView view="pageLayout" zoomScale="115" zoomScaleNormal="90" zoomScalePageLayoutView="115" workbookViewId="0">
      <selection sqref="A1:D1"/>
    </sheetView>
  </sheetViews>
  <sheetFormatPr defaultColWidth="9" defaultRowHeight="15.75" x14ac:dyDescent="0.25"/>
  <cols>
    <col min="1" max="1" width="36.28515625" style="82" customWidth="1"/>
    <col min="2" max="2" width="17.28515625" style="82" customWidth="1"/>
    <col min="3" max="3" width="16" style="109" customWidth="1"/>
    <col min="4" max="5" width="15.28515625" style="83" customWidth="1"/>
    <col min="6" max="16384" width="9" style="83"/>
  </cols>
  <sheetData>
    <row r="1" spans="1:5" ht="27.75" customHeight="1" x14ac:dyDescent="0.25">
      <c r="A1" s="197" t="s">
        <v>285</v>
      </c>
      <c r="B1" s="197"/>
      <c r="C1" s="197"/>
      <c r="D1" s="197"/>
    </row>
    <row r="2" spans="1:5" ht="31.5" x14ac:dyDescent="0.25">
      <c r="A2" s="160" t="s">
        <v>70</v>
      </c>
      <c r="B2" s="81" t="str">
        <f>'1.tábla '!B5</f>
        <v>2019. évi eredeti előirányzat</v>
      </c>
      <c r="C2" s="81" t="str">
        <f>'1.tábla '!C5</f>
        <v>I. Módosítás</v>
      </c>
      <c r="D2" s="81" t="str">
        <f>'1.tábla '!D5</f>
        <v>Eltérés</v>
      </c>
    </row>
    <row r="3" spans="1:5" ht="31.5" customHeight="1" x14ac:dyDescent="0.25">
      <c r="A3" s="161" t="s">
        <v>227</v>
      </c>
      <c r="B3" s="143">
        <f>SUM(B4:B7)</f>
        <v>13371349</v>
      </c>
      <c r="C3" s="143">
        <f>SUM(C4:C7)</f>
        <v>13371349</v>
      </c>
      <c r="D3" s="143">
        <f>C3-B3</f>
        <v>0</v>
      </c>
    </row>
    <row r="4" spans="1:5" ht="47.25" x14ac:dyDescent="0.25">
      <c r="A4" s="162" t="s">
        <v>325</v>
      </c>
      <c r="B4" s="144">
        <v>5178174</v>
      </c>
      <c r="C4" s="144">
        <v>5178174</v>
      </c>
      <c r="D4" s="144">
        <f>C4-B4</f>
        <v>0</v>
      </c>
    </row>
    <row r="5" spans="1:5" ht="31.5" x14ac:dyDescent="0.25">
      <c r="A5" s="162" t="s">
        <v>324</v>
      </c>
      <c r="B5" s="144">
        <v>6988286</v>
      </c>
      <c r="C5" s="144">
        <v>6988286</v>
      </c>
      <c r="D5" s="144">
        <f t="shared" ref="D5:D7" si="0">C5-B5</f>
        <v>0</v>
      </c>
      <c r="E5" s="84"/>
    </row>
    <row r="6" spans="1:5" ht="21" customHeight="1" x14ac:dyDescent="0.25">
      <c r="A6" s="162" t="s">
        <v>326</v>
      </c>
      <c r="B6" s="144">
        <v>954889</v>
      </c>
      <c r="C6" s="144">
        <v>954889</v>
      </c>
      <c r="D6" s="144">
        <f t="shared" si="0"/>
        <v>0</v>
      </c>
    </row>
    <row r="7" spans="1:5" ht="31.5" x14ac:dyDescent="0.25">
      <c r="A7" s="163" t="s">
        <v>228</v>
      </c>
      <c r="B7" s="144">
        <v>250000</v>
      </c>
      <c r="C7" s="144">
        <v>250000</v>
      </c>
      <c r="D7" s="144">
        <f t="shared" si="0"/>
        <v>0</v>
      </c>
    </row>
    <row r="8" spans="1:5" ht="31.5" x14ac:dyDescent="0.25">
      <c r="A8" s="161" t="s">
        <v>229</v>
      </c>
      <c r="B8" s="143">
        <f>SUM(B9:B13)</f>
        <v>860000</v>
      </c>
      <c r="C8" s="143">
        <f>SUM(C9:C13)</f>
        <v>860000</v>
      </c>
      <c r="D8" s="143">
        <f>C8-B8</f>
        <v>0</v>
      </c>
    </row>
    <row r="9" spans="1:5" ht="28.5" customHeight="1" x14ac:dyDescent="0.25">
      <c r="A9" s="164" t="s">
        <v>349</v>
      </c>
      <c r="B9" s="144">
        <v>150000</v>
      </c>
      <c r="C9" s="144">
        <v>150000</v>
      </c>
      <c r="D9" s="144">
        <f>C9-B9</f>
        <v>0</v>
      </c>
    </row>
    <row r="10" spans="1:5" ht="28.5" customHeight="1" x14ac:dyDescent="0.25">
      <c r="A10" s="164" t="s">
        <v>348</v>
      </c>
      <c r="B10" s="144">
        <v>500000</v>
      </c>
      <c r="C10" s="144">
        <v>500000</v>
      </c>
      <c r="D10" s="144">
        <f>C10-B10</f>
        <v>0</v>
      </c>
    </row>
    <row r="11" spans="1:5" ht="28.5" customHeight="1" x14ac:dyDescent="0.25">
      <c r="A11" s="164" t="s">
        <v>264</v>
      </c>
      <c r="B11" s="144">
        <v>100000</v>
      </c>
      <c r="C11" s="144">
        <v>100000</v>
      </c>
      <c r="D11" s="144">
        <f t="shared" ref="D11:D13" si="1">C11-B11</f>
        <v>0</v>
      </c>
    </row>
    <row r="12" spans="1:5" ht="28.5" customHeight="1" x14ac:dyDescent="0.25">
      <c r="A12" s="164" t="s">
        <v>270</v>
      </c>
      <c r="B12" s="144">
        <v>10000</v>
      </c>
      <c r="C12" s="144">
        <v>10000</v>
      </c>
      <c r="D12" s="144">
        <f t="shared" si="1"/>
        <v>0</v>
      </c>
    </row>
    <row r="13" spans="1:5" s="109" customFormat="1" ht="28.5" customHeight="1" x14ac:dyDescent="0.25">
      <c r="A13" s="164" t="s">
        <v>353</v>
      </c>
      <c r="B13" s="144">
        <v>100000</v>
      </c>
      <c r="C13" s="144">
        <v>100000</v>
      </c>
      <c r="D13" s="144">
        <f t="shared" si="1"/>
        <v>0</v>
      </c>
    </row>
    <row r="14" spans="1:5" ht="47.25" x14ac:dyDescent="0.25">
      <c r="A14" s="161" t="s">
        <v>230</v>
      </c>
      <c r="B14" s="145">
        <v>0</v>
      </c>
      <c r="C14" s="145">
        <v>0</v>
      </c>
      <c r="D14" s="145">
        <v>0</v>
      </c>
    </row>
    <row r="15" spans="1:5" x14ac:dyDescent="0.25">
      <c r="A15" s="165" t="s">
        <v>71</v>
      </c>
      <c r="B15" s="166">
        <f>B8+B3</f>
        <v>14231349</v>
      </c>
      <c r="C15" s="166">
        <f>C8+C3</f>
        <v>14231349</v>
      </c>
      <c r="D15" s="166">
        <f>D8+D3</f>
        <v>0</v>
      </c>
      <c r="E15" s="84"/>
    </row>
    <row r="16" spans="1:5" x14ac:dyDescent="0.25">
      <c r="A16" s="85"/>
    </row>
    <row r="17" spans="2:2" x14ac:dyDescent="0.25">
      <c r="B17" s="86"/>
    </row>
    <row r="22" spans="2:2" x14ac:dyDescent="0.25">
      <c r="B22" s="87"/>
    </row>
    <row r="23" spans="2:2" x14ac:dyDescent="0.25">
      <c r="B23" s="87"/>
    </row>
    <row r="24" spans="2:2" x14ac:dyDescent="0.25">
      <c r="B24" s="87"/>
    </row>
  </sheetData>
  <mergeCells count="1">
    <mergeCell ref="A1:D1"/>
  </mergeCells>
  <pageMargins left="0.94488188976377963" right="0.70866141732283472" top="1.5354330708661419" bottom="0.74803149606299213" header="0.31496062992125984" footer="0.31496062992125984"/>
  <pageSetup paperSize="9" orientation="portrait" r:id="rId1"/>
  <headerFooter>
    <oddHeader xml:space="preserve">&amp;L&amp;"Times New Roman,Normál"&amp;12Balatonszőlős Község Önkormányzata&amp;C&amp;"Times New Roman,Normál"&amp;12 4. melléklet
az önkormányzat 2019. évi költségvetéséről szóló 6/2019. (VII. 12.) önkormányzati rendelethez: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28"/>
  <sheetViews>
    <sheetView view="pageLayout" zoomScaleNormal="80" zoomScaleSheetLayoutView="80" workbookViewId="0">
      <selection sqref="A1:D1"/>
    </sheetView>
  </sheetViews>
  <sheetFormatPr defaultColWidth="9" defaultRowHeight="18" customHeight="1" x14ac:dyDescent="0.25"/>
  <cols>
    <col min="1" max="1" width="43.5703125" style="60" customWidth="1"/>
    <col min="2" max="2" width="17.42578125" style="61" customWidth="1"/>
    <col min="3" max="3" width="13.7109375" style="61" customWidth="1"/>
    <col min="4" max="4" width="15.28515625" style="61" customWidth="1"/>
    <col min="5" max="5" width="15.28515625" style="62" customWidth="1"/>
    <col min="6" max="6" width="23.85546875" style="61" customWidth="1"/>
    <col min="7" max="16384" width="9" style="61"/>
  </cols>
  <sheetData>
    <row r="1" spans="1:5" ht="29.25" customHeight="1" x14ac:dyDescent="0.25">
      <c r="A1" s="198" t="s">
        <v>327</v>
      </c>
      <c r="B1" s="199"/>
      <c r="C1" s="199"/>
      <c r="D1" s="200"/>
    </row>
    <row r="2" spans="1:5" ht="31.5" x14ac:dyDescent="0.25">
      <c r="A2" s="178" t="s">
        <v>70</v>
      </c>
      <c r="B2" s="81" t="str">
        <f>'1.tábla '!B5</f>
        <v>2019. évi eredeti előirányzat</v>
      </c>
      <c r="C2" s="81" t="str">
        <f>'1.tábla '!C5</f>
        <v>I. Módosítás</v>
      </c>
      <c r="D2" s="81" t="str">
        <f>'1.tábla '!D5</f>
        <v>Eltérés</v>
      </c>
    </row>
    <row r="3" spans="1:5" s="80" customFormat="1" ht="24.75" customHeight="1" x14ac:dyDescent="0.25">
      <c r="A3" s="170" t="s">
        <v>231</v>
      </c>
      <c r="B3" s="140">
        <f>B4+B6+B12+B10</f>
        <v>8604620</v>
      </c>
      <c r="C3" s="140">
        <f>C4+C6+C12+C10</f>
        <v>31354282</v>
      </c>
      <c r="D3" s="140">
        <f t="shared" ref="D3:D13" si="0">C3-B3</f>
        <v>22749662</v>
      </c>
      <c r="E3" s="79"/>
    </row>
    <row r="4" spans="1:5" s="80" customFormat="1" ht="24.75" customHeight="1" x14ac:dyDescent="0.25">
      <c r="A4" s="177" t="s">
        <v>281</v>
      </c>
      <c r="B4" s="139">
        <f>SUM(B5:B5)</f>
        <v>2500000</v>
      </c>
      <c r="C4" s="139">
        <f>SUM(C5:C5)</f>
        <v>2500000</v>
      </c>
      <c r="D4" s="139">
        <f t="shared" si="0"/>
        <v>0</v>
      </c>
      <c r="E4" s="79"/>
    </row>
    <row r="5" spans="1:5" s="80" customFormat="1" ht="19.5" customHeight="1" x14ac:dyDescent="0.25">
      <c r="A5" s="167" t="s">
        <v>330</v>
      </c>
      <c r="B5" s="137">
        <v>2500000</v>
      </c>
      <c r="C5" s="137">
        <v>2500000</v>
      </c>
      <c r="D5" s="137">
        <f t="shared" si="0"/>
        <v>0</v>
      </c>
      <c r="E5" s="79"/>
    </row>
    <row r="6" spans="1:5" s="58" customFormat="1" ht="24.75" customHeight="1" x14ac:dyDescent="0.25">
      <c r="A6" s="132" t="s">
        <v>256</v>
      </c>
      <c r="B6" s="139">
        <f>B7+B8+B9</f>
        <v>4004620</v>
      </c>
      <c r="C6" s="139">
        <f t="shared" ref="C6" si="1">C7+C8+C9</f>
        <v>24004620</v>
      </c>
      <c r="D6" s="139">
        <f t="shared" si="0"/>
        <v>20000000</v>
      </c>
      <c r="E6" s="63"/>
    </row>
    <row r="7" spans="1:5" s="58" customFormat="1" ht="33.75" customHeight="1" x14ac:dyDescent="0.25">
      <c r="A7" s="168" t="s">
        <v>295</v>
      </c>
      <c r="B7" s="137">
        <v>0</v>
      </c>
      <c r="C7" s="137">
        <v>20000000</v>
      </c>
      <c r="D7" s="137">
        <f t="shared" si="0"/>
        <v>20000000</v>
      </c>
      <c r="E7" s="63"/>
    </row>
    <row r="8" spans="1:5" s="58" customFormat="1" ht="31.5" x14ac:dyDescent="0.25">
      <c r="A8" s="168" t="s">
        <v>328</v>
      </c>
      <c r="B8" s="137">
        <v>1004620</v>
      </c>
      <c r="C8" s="137">
        <v>1004620</v>
      </c>
      <c r="D8" s="137">
        <f t="shared" si="0"/>
        <v>0</v>
      </c>
      <c r="E8" s="63"/>
    </row>
    <row r="9" spans="1:5" s="58" customFormat="1" ht="31.5" x14ac:dyDescent="0.25">
      <c r="A9" s="168" t="s">
        <v>329</v>
      </c>
      <c r="B9" s="137">
        <v>3000000</v>
      </c>
      <c r="C9" s="137">
        <v>3000000</v>
      </c>
      <c r="D9" s="137">
        <f t="shared" si="0"/>
        <v>0</v>
      </c>
      <c r="E9" s="63"/>
    </row>
    <row r="10" spans="1:5" s="58" customFormat="1" ht="24.75" customHeight="1" x14ac:dyDescent="0.25">
      <c r="A10" s="132" t="s">
        <v>257</v>
      </c>
      <c r="B10" s="146">
        <v>50000</v>
      </c>
      <c r="C10" s="147">
        <f>50000+C11</f>
        <v>250000</v>
      </c>
      <c r="D10" s="139">
        <f t="shared" si="0"/>
        <v>200000</v>
      </c>
      <c r="E10" s="63"/>
    </row>
    <row r="11" spans="1:5" s="58" customFormat="1" ht="24.75" customHeight="1" x14ac:dyDescent="0.25">
      <c r="A11" s="168" t="s">
        <v>345</v>
      </c>
      <c r="B11" s="183">
        <v>0</v>
      </c>
      <c r="C11" s="184">
        <v>200000</v>
      </c>
      <c r="D11" s="137">
        <f t="shared" si="0"/>
        <v>200000</v>
      </c>
      <c r="E11" s="63"/>
    </row>
    <row r="12" spans="1:5" s="58" customFormat="1" ht="24.75" customHeight="1" x14ac:dyDescent="0.25">
      <c r="A12" s="132" t="s">
        <v>258</v>
      </c>
      <c r="B12" s="139">
        <f>B13+B14+B15</f>
        <v>2050000</v>
      </c>
      <c r="C12" s="139">
        <f>SUM(C13:C17)</f>
        <v>4599662</v>
      </c>
      <c r="D12" s="139">
        <f t="shared" si="0"/>
        <v>2549662</v>
      </c>
      <c r="E12" s="63"/>
    </row>
    <row r="13" spans="1:5" s="58" customFormat="1" ht="19.5" customHeight="1" x14ac:dyDescent="0.25">
      <c r="A13" s="168" t="s">
        <v>350</v>
      </c>
      <c r="B13" s="137">
        <v>250000</v>
      </c>
      <c r="C13" s="137">
        <v>250000</v>
      </c>
      <c r="D13" s="137">
        <f t="shared" si="0"/>
        <v>0</v>
      </c>
      <c r="E13" s="63"/>
    </row>
    <row r="14" spans="1:5" s="58" customFormat="1" ht="19.5" customHeight="1" x14ac:dyDescent="0.25">
      <c r="A14" s="168" t="s">
        <v>332</v>
      </c>
      <c r="B14" s="137">
        <v>300000</v>
      </c>
      <c r="C14" s="137">
        <v>300000</v>
      </c>
      <c r="D14" s="137">
        <f t="shared" ref="D14:D17" si="2">C14-B14</f>
        <v>0</v>
      </c>
      <c r="E14" s="63"/>
    </row>
    <row r="15" spans="1:5" s="59" customFormat="1" ht="19.5" customHeight="1" x14ac:dyDescent="0.25">
      <c r="A15" s="169" t="s">
        <v>333</v>
      </c>
      <c r="B15" s="142">
        <v>1500000</v>
      </c>
      <c r="C15" s="142">
        <v>1500000</v>
      </c>
      <c r="D15" s="137">
        <f t="shared" si="2"/>
        <v>0</v>
      </c>
      <c r="E15" s="64"/>
    </row>
    <row r="16" spans="1:5" s="58" customFormat="1" ht="19.5" customHeight="1" x14ac:dyDescent="0.25">
      <c r="A16" s="169" t="s">
        <v>331</v>
      </c>
      <c r="B16" s="137">
        <v>0</v>
      </c>
      <c r="C16" s="137">
        <v>1000000</v>
      </c>
      <c r="D16" s="137">
        <f t="shared" si="2"/>
        <v>1000000</v>
      </c>
      <c r="E16" s="63"/>
    </row>
    <row r="17" spans="1:5" s="58" customFormat="1" ht="19.5" customHeight="1" x14ac:dyDescent="0.25">
      <c r="A17" s="169" t="s">
        <v>351</v>
      </c>
      <c r="B17" s="137">
        <v>0</v>
      </c>
      <c r="C17" s="137">
        <v>1549662</v>
      </c>
      <c r="D17" s="137">
        <f t="shared" si="2"/>
        <v>1549662</v>
      </c>
      <c r="E17" s="63"/>
    </row>
    <row r="18" spans="1:5" s="59" customFormat="1" ht="22.7" customHeight="1" x14ac:dyDescent="0.25">
      <c r="A18" s="170" t="s">
        <v>232</v>
      </c>
      <c r="B18" s="30">
        <f>B19</f>
        <v>10537476</v>
      </c>
      <c r="C18" s="30">
        <f t="shared" ref="C18" si="3">C19</f>
        <v>10537476</v>
      </c>
      <c r="D18" s="30">
        <f>C18-B18</f>
        <v>0</v>
      </c>
      <c r="E18" s="64"/>
    </row>
    <row r="19" spans="1:5" s="59" customFormat="1" ht="19.5" customHeight="1" x14ac:dyDescent="0.25">
      <c r="A19" s="133" t="s">
        <v>259</v>
      </c>
      <c r="B19" s="32">
        <f>B20+B21</f>
        <v>10537476</v>
      </c>
      <c r="C19" s="32">
        <f>SUM(C20:C21)</f>
        <v>10537476</v>
      </c>
      <c r="D19" s="32">
        <f>C19-B19</f>
        <v>0</v>
      </c>
      <c r="E19" s="64"/>
    </row>
    <row r="20" spans="1:5" s="59" customFormat="1" ht="26.25" customHeight="1" x14ac:dyDescent="0.25">
      <c r="A20" s="179" t="s">
        <v>335</v>
      </c>
      <c r="B20" s="31">
        <v>1580622</v>
      </c>
      <c r="C20" s="31">
        <v>1580622</v>
      </c>
      <c r="D20" s="137">
        <f>C20-B20</f>
        <v>0</v>
      </c>
      <c r="E20" s="64"/>
    </row>
    <row r="21" spans="1:5" s="59" customFormat="1" ht="30.75" customHeight="1" x14ac:dyDescent="0.25">
      <c r="A21" s="171" t="s">
        <v>334</v>
      </c>
      <c r="B21" s="31">
        <v>8956854</v>
      </c>
      <c r="C21" s="31">
        <v>8956854</v>
      </c>
      <c r="D21" s="137">
        <f t="shared" ref="D21" si="4">C21-B21</f>
        <v>0</v>
      </c>
      <c r="E21" s="64"/>
    </row>
    <row r="22" spans="1:5" s="59" customFormat="1" ht="22.5" customHeight="1" x14ac:dyDescent="0.25">
      <c r="A22" s="170" t="s">
        <v>233</v>
      </c>
      <c r="B22" s="33">
        <f>B23</f>
        <v>42855</v>
      </c>
      <c r="C22" s="33">
        <f t="shared" ref="C22:D22" si="5">C23</f>
        <v>42855</v>
      </c>
      <c r="D22" s="33">
        <f t="shared" si="5"/>
        <v>0</v>
      </c>
      <c r="E22" s="64"/>
    </row>
    <row r="23" spans="1:5" s="59" customFormat="1" ht="27" customHeight="1" x14ac:dyDescent="0.25">
      <c r="A23" s="171" t="s">
        <v>234</v>
      </c>
      <c r="B23" s="34">
        <v>42855</v>
      </c>
      <c r="C23" s="34">
        <v>42855</v>
      </c>
      <c r="D23" s="137">
        <f>C23-B23</f>
        <v>0</v>
      </c>
      <c r="E23" s="64"/>
    </row>
    <row r="24" spans="1:5" s="67" customFormat="1" ht="18" customHeight="1" x14ac:dyDescent="0.25">
      <c r="A24" s="172" t="s">
        <v>352</v>
      </c>
      <c r="B24" s="35">
        <f>B25+B26+B27</f>
        <v>2286235</v>
      </c>
      <c r="C24" s="35">
        <f>C25+C26+C27</f>
        <v>2286235</v>
      </c>
      <c r="D24" s="35">
        <f>D25+D26+D27</f>
        <v>0</v>
      </c>
      <c r="E24" s="65"/>
    </row>
    <row r="25" spans="1:5" s="68" customFormat="1" ht="21" customHeight="1" x14ac:dyDescent="0.25">
      <c r="A25" s="173" t="s">
        <v>266</v>
      </c>
      <c r="B25" s="36"/>
      <c r="C25" s="174"/>
      <c r="D25" s="137"/>
      <c r="E25" s="66"/>
    </row>
    <row r="26" spans="1:5" s="68" customFormat="1" ht="19.5" customHeight="1" x14ac:dyDescent="0.25">
      <c r="A26" s="173" t="s">
        <v>78</v>
      </c>
      <c r="B26" s="36"/>
      <c r="C26" s="174"/>
      <c r="D26" s="137"/>
      <c r="E26" s="66"/>
    </row>
    <row r="27" spans="1:5" s="68" customFormat="1" ht="15.75" x14ac:dyDescent="0.25">
      <c r="A27" s="173" t="s">
        <v>202</v>
      </c>
      <c r="B27" s="36">
        <v>2286235</v>
      </c>
      <c r="C27" s="141">
        <v>2286235</v>
      </c>
      <c r="D27" s="137">
        <f>B27-C27</f>
        <v>0</v>
      </c>
      <c r="E27" s="66"/>
    </row>
    <row r="28" spans="1:5" s="78" customFormat="1" ht="31.7" customHeight="1" x14ac:dyDescent="0.25">
      <c r="A28" s="175" t="s">
        <v>79</v>
      </c>
      <c r="B28" s="176">
        <f>B3+B18+B24+B22</f>
        <v>21471186</v>
      </c>
      <c r="C28" s="176">
        <f>C3+C18+C24+C22</f>
        <v>44220848</v>
      </c>
      <c r="D28" s="176">
        <f>D3+D18+D24+D22</f>
        <v>22749662</v>
      </c>
      <c r="E28" s="77"/>
    </row>
  </sheetData>
  <sheetProtection selectLockedCells="1" selectUnlockedCells="1"/>
  <mergeCells count="1">
    <mergeCell ref="A1:D1"/>
  </mergeCells>
  <phoneticPr fontId="20" type="noConversion"/>
  <printOptions horizontalCentered="1"/>
  <pageMargins left="6.25E-2" right="0.23622047244094491" top="1.0615384615384615" bottom="0.11811023622047245" header="0.19685039370078741" footer="0.51181102362204722"/>
  <pageSetup paperSize="9" firstPageNumber="0" orientation="portrait" r:id="rId1"/>
  <headerFooter alignWithMargins="0">
    <oddHeader xml:space="preserve">&amp;L&amp;"Times New Roman,Normál"&amp;12Balatonszőlős Község Önkormányzata&amp;C&amp;"Times New Roman,Normál"&amp;12 5. melléklet 
az önkormányzat 2019. évi költségvetéséről szóló 6/2019. (VII. 12.) önkormányzati rendelethez: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61"/>
  <sheetViews>
    <sheetView view="pageLayout" zoomScaleNormal="100" zoomScaleSheetLayoutView="89" workbookViewId="0">
      <selection activeCell="A2" sqref="A2:H2"/>
    </sheetView>
  </sheetViews>
  <sheetFormatPr defaultColWidth="9.140625" defaultRowHeight="15.75" x14ac:dyDescent="0.25"/>
  <cols>
    <col min="1" max="1" width="29.28515625" style="38" customWidth="1"/>
    <col min="2" max="2" width="19.5703125" style="37" customWidth="1"/>
    <col min="3" max="3" width="18.85546875" style="37" customWidth="1"/>
    <col min="4" max="4" width="21.42578125" style="37" customWidth="1"/>
    <col min="5" max="5" width="29.5703125" style="38" customWidth="1"/>
    <col min="6" max="6" width="18.140625" style="37" customWidth="1"/>
    <col min="7" max="7" width="19.140625" style="37" customWidth="1"/>
    <col min="8" max="8" width="20.28515625" style="37" customWidth="1"/>
    <col min="9" max="9" width="9.140625" style="37"/>
    <col min="10" max="10" width="12.28515625" style="37" customWidth="1"/>
    <col min="11" max="16384" width="9.140625" style="37"/>
  </cols>
  <sheetData>
    <row r="2" spans="1:8" ht="15.75" customHeight="1" x14ac:dyDescent="0.25">
      <c r="A2" s="201" t="s">
        <v>341</v>
      </c>
      <c r="B2" s="201"/>
      <c r="C2" s="201"/>
      <c r="D2" s="201"/>
      <c r="E2" s="201"/>
      <c r="F2" s="201"/>
      <c r="G2" s="201"/>
      <c r="H2" s="201"/>
    </row>
    <row r="4" spans="1:8" s="38" customFormat="1" ht="39.75" customHeight="1" x14ac:dyDescent="0.25">
      <c r="A4" s="180" t="s">
        <v>80</v>
      </c>
      <c r="B4" s="81" t="str">
        <f>'1.tábla '!B5</f>
        <v>2019. évi eredeti előirányzat</v>
      </c>
      <c r="C4" s="81" t="str">
        <f>'1.tábla '!C5</f>
        <v>I. Módosítás</v>
      </c>
      <c r="D4" s="81" t="str">
        <f>'1.tábla '!D5</f>
        <v>Eltérés</v>
      </c>
      <c r="E4" s="180" t="s">
        <v>81</v>
      </c>
      <c r="F4" s="81" t="str">
        <f>B4</f>
        <v>2019. évi eredeti előirányzat</v>
      </c>
      <c r="G4" s="81" t="str">
        <f t="shared" ref="G4:H4" si="0">C4</f>
        <v>I. Módosítás</v>
      </c>
      <c r="H4" s="81" t="str">
        <f t="shared" si="0"/>
        <v>Eltérés</v>
      </c>
    </row>
    <row r="5" spans="1:8" ht="29.25" customHeight="1" x14ac:dyDescent="0.25">
      <c r="A5" s="181" t="s">
        <v>82</v>
      </c>
      <c r="B5" s="119">
        <f>'1.tábla '!B6</f>
        <v>41568251</v>
      </c>
      <c r="C5" s="119">
        <f>'1.tábla '!C6</f>
        <v>42733378</v>
      </c>
      <c r="D5" s="119">
        <f>'1.tábla '!D6</f>
        <v>1165127</v>
      </c>
      <c r="E5" s="39" t="s">
        <v>75</v>
      </c>
      <c r="F5" s="119">
        <f>'3.tábla '!B4</f>
        <v>22269078</v>
      </c>
      <c r="G5" s="119">
        <f>'3.tábla '!C4</f>
        <v>23819078</v>
      </c>
      <c r="H5" s="119">
        <f>'3.tábla '!D4</f>
        <v>1550000</v>
      </c>
    </row>
    <row r="6" spans="1:8" ht="24.75" customHeight="1" x14ac:dyDescent="0.25">
      <c r="A6" s="181" t="s">
        <v>83</v>
      </c>
      <c r="B6" s="119">
        <f>'1.tábla '!B8</f>
        <v>11383000</v>
      </c>
      <c r="C6" s="119">
        <f>'1.tábla '!C8</f>
        <v>11383000</v>
      </c>
      <c r="D6" s="119">
        <f>'1.tábla '!D8</f>
        <v>0</v>
      </c>
      <c r="E6" s="39" t="s">
        <v>272</v>
      </c>
      <c r="F6" s="39">
        <f>'3.tábla '!B7</f>
        <v>3645209</v>
      </c>
      <c r="G6" s="39">
        <f>'3.tábla '!C7</f>
        <v>3645209</v>
      </c>
      <c r="H6" s="39">
        <f>'3.tábla '!D7</f>
        <v>0</v>
      </c>
    </row>
    <row r="7" spans="1:8" ht="24.75" customHeight="1" x14ac:dyDescent="0.25">
      <c r="A7" s="39" t="s">
        <v>84</v>
      </c>
      <c r="B7" s="119">
        <f>'1.tábla '!B9</f>
        <v>3308110</v>
      </c>
      <c r="C7" s="119">
        <f>'1.tábla '!C9</f>
        <v>3308110</v>
      </c>
      <c r="D7" s="119">
        <f>'1.tábla '!D9</f>
        <v>0</v>
      </c>
      <c r="E7" s="39" t="s">
        <v>85</v>
      </c>
      <c r="F7" s="119">
        <f>'3.tábla '!B10</f>
        <v>22864333</v>
      </c>
      <c r="G7" s="119">
        <f>'3.tábla '!C10</f>
        <v>23084673</v>
      </c>
      <c r="H7" s="119">
        <f>'3.tábla '!D10</f>
        <v>220340</v>
      </c>
    </row>
    <row r="8" spans="1:8" ht="47.25" x14ac:dyDescent="0.25">
      <c r="A8" s="181" t="s">
        <v>86</v>
      </c>
      <c r="B8" s="119">
        <v>0</v>
      </c>
      <c r="C8" s="119">
        <v>0</v>
      </c>
      <c r="D8" s="119">
        <v>0</v>
      </c>
      <c r="E8" s="39" t="s">
        <v>76</v>
      </c>
      <c r="F8" s="119">
        <f>'3.tábla '!B30</f>
        <v>2048500</v>
      </c>
      <c r="G8" s="119">
        <f>'3.tábla '!C30</f>
        <v>2048500</v>
      </c>
      <c r="H8" s="119">
        <f>'3.tábla '!D30</f>
        <v>0</v>
      </c>
    </row>
    <row r="9" spans="1:8" ht="31.5" x14ac:dyDescent="0.25">
      <c r="A9" s="39"/>
      <c r="B9" s="119"/>
      <c r="C9" s="119"/>
      <c r="D9" s="119"/>
      <c r="E9" s="39" t="s">
        <v>74</v>
      </c>
      <c r="F9" s="119">
        <f>F10+F11+F12+F13</f>
        <v>14231349</v>
      </c>
      <c r="G9" s="119">
        <f t="shared" ref="G9:H9" si="1">G10+G11+G12+G13</f>
        <v>14252878</v>
      </c>
      <c r="H9" s="119">
        <f t="shared" si="1"/>
        <v>21529</v>
      </c>
    </row>
    <row r="10" spans="1:8" x14ac:dyDescent="0.25">
      <c r="A10" s="39"/>
      <c r="B10" s="119"/>
      <c r="C10" s="119"/>
      <c r="D10" s="119"/>
      <c r="E10" s="39" t="s">
        <v>203</v>
      </c>
      <c r="F10" s="119"/>
      <c r="G10" s="119"/>
      <c r="H10" s="119"/>
    </row>
    <row r="11" spans="1:8" ht="31.5" x14ac:dyDescent="0.25">
      <c r="A11" s="181"/>
      <c r="B11" s="119"/>
      <c r="C11" s="119"/>
      <c r="D11" s="119"/>
      <c r="E11" s="39" t="s">
        <v>273</v>
      </c>
      <c r="F11" s="119">
        <f>'4.tábla'!B3</f>
        <v>13371349</v>
      </c>
      <c r="G11" s="119">
        <f>'4.tábla'!C3</f>
        <v>13371349</v>
      </c>
      <c r="H11" s="119">
        <f>'4.tábla'!D3</f>
        <v>0</v>
      </c>
    </row>
    <row r="12" spans="1:8" ht="31.5" x14ac:dyDescent="0.25">
      <c r="A12" s="182"/>
      <c r="B12" s="119"/>
      <c r="C12" s="119"/>
      <c r="D12" s="119"/>
      <c r="E12" s="39" t="s">
        <v>274</v>
      </c>
      <c r="F12" s="39">
        <f>'4.tábla'!B8</f>
        <v>860000</v>
      </c>
      <c r="G12" s="39">
        <f>'4.tábla'!C8</f>
        <v>860000</v>
      </c>
      <c r="H12" s="39">
        <f>'4.tábla'!D8</f>
        <v>0</v>
      </c>
    </row>
    <row r="13" spans="1:8" ht="31.5" x14ac:dyDescent="0.25">
      <c r="A13" s="181"/>
      <c r="B13" s="119"/>
      <c r="C13" s="119"/>
      <c r="D13" s="119"/>
      <c r="E13" s="39" t="s">
        <v>343</v>
      </c>
      <c r="F13" s="119">
        <f>'3.tábla '!B34</f>
        <v>0</v>
      </c>
      <c r="G13" s="119">
        <f>'3.tábla '!C34</f>
        <v>21529</v>
      </c>
      <c r="H13" s="119">
        <f>'3.tábla '!D34</f>
        <v>21529</v>
      </c>
    </row>
    <row r="14" spans="1:8" ht="18.75" customHeight="1" x14ac:dyDescent="0.25">
      <c r="A14" s="39"/>
      <c r="B14" s="119"/>
      <c r="C14" s="119"/>
      <c r="D14" s="119"/>
      <c r="E14" s="39" t="s">
        <v>198</v>
      </c>
      <c r="F14" s="119">
        <f>'1.tábla '!B26</f>
        <v>5773950</v>
      </c>
      <c r="G14" s="119">
        <f>'1.tábla '!C26</f>
        <v>10189800</v>
      </c>
      <c r="H14" s="119">
        <f>'1.tábla '!D26</f>
        <v>4415850</v>
      </c>
    </row>
    <row r="15" spans="1:8" s="43" customFormat="1" ht="31.5" x14ac:dyDescent="0.25">
      <c r="A15" s="41" t="s">
        <v>87</v>
      </c>
      <c r="B15" s="40">
        <f>SUM(B5:B14)</f>
        <v>56259361</v>
      </c>
      <c r="C15" s="40">
        <f>SUM(C5:C14)</f>
        <v>57424488</v>
      </c>
      <c r="D15" s="40">
        <f>SUM(D5:D14)</f>
        <v>1165127</v>
      </c>
      <c r="E15" s="41" t="s">
        <v>88</v>
      </c>
      <c r="F15" s="40">
        <f>F5+F6+F7+F8+F9+F14</f>
        <v>70832419</v>
      </c>
      <c r="G15" s="40">
        <f t="shared" ref="G15:H15" si="2">G5+G6+G7+G8+G9+G14</f>
        <v>77040138</v>
      </c>
      <c r="H15" s="40">
        <f t="shared" si="2"/>
        <v>6207719</v>
      </c>
    </row>
    <row r="16" spans="1:8" s="43" customFormat="1" x14ac:dyDescent="0.25">
      <c r="A16" s="41" t="s">
        <v>89</v>
      </c>
      <c r="B16" s="40"/>
      <c r="C16" s="40"/>
      <c r="D16" s="119"/>
      <c r="E16" s="41" t="s">
        <v>90</v>
      </c>
      <c r="F16" s="40">
        <f>F15-B15</f>
        <v>14573058</v>
      </c>
      <c r="G16" s="40">
        <f t="shared" ref="G16:H16" si="3">G15-C15</f>
        <v>19615650</v>
      </c>
      <c r="H16" s="40">
        <f t="shared" si="3"/>
        <v>5042592</v>
      </c>
    </row>
    <row r="17" spans="1:8" s="43" customFormat="1" ht="47.25" x14ac:dyDescent="0.25">
      <c r="A17" s="41" t="s">
        <v>91</v>
      </c>
      <c r="B17" s="40">
        <f>SUM(B18)</f>
        <v>28135000</v>
      </c>
      <c r="C17" s="40">
        <f>SUM(C18)</f>
        <v>35927254</v>
      </c>
      <c r="D17" s="40">
        <f>SUM(D18)</f>
        <v>7792254</v>
      </c>
      <c r="E17" s="41" t="s">
        <v>92</v>
      </c>
      <c r="F17" s="40">
        <f>F18+F19+F20+F21</f>
        <v>2286235</v>
      </c>
      <c r="G17" s="40">
        <f t="shared" ref="G17:H17" si="4">G18+G19+G20+G21</f>
        <v>2286235</v>
      </c>
      <c r="H17" s="40">
        <f t="shared" si="4"/>
        <v>0</v>
      </c>
    </row>
    <row r="18" spans="1:8" ht="31.5" x14ac:dyDescent="0.25">
      <c r="A18" s="39" t="s">
        <v>93</v>
      </c>
      <c r="B18" s="119">
        <f>'2.tábla'!B65</f>
        <v>28135000</v>
      </c>
      <c r="C18" s="119">
        <f>'2.tábla'!C65</f>
        <v>35927254</v>
      </c>
      <c r="D18" s="119">
        <f>'2.tábla'!D65</f>
        <v>7792254</v>
      </c>
      <c r="E18" s="39" t="s">
        <v>208</v>
      </c>
      <c r="F18" s="119">
        <f>'5.tábla'!B27</f>
        <v>2286235</v>
      </c>
      <c r="G18" s="119">
        <f>'5.tábla'!C27</f>
        <v>2286235</v>
      </c>
      <c r="H18" s="119">
        <f>'5.tábla'!D27</f>
        <v>0</v>
      </c>
    </row>
    <row r="19" spans="1:8" s="43" customFormat="1" ht="31.5" x14ac:dyDescent="0.25">
      <c r="A19" s="41" t="s">
        <v>94</v>
      </c>
      <c r="B19" s="41">
        <f>SUM(B20:B22)</f>
        <v>1044244</v>
      </c>
      <c r="C19" s="41">
        <f t="shared" ref="C19:D19" si="5">SUM(C20:C22)</f>
        <v>1044244</v>
      </c>
      <c r="D19" s="41">
        <f t="shared" si="5"/>
        <v>0</v>
      </c>
      <c r="E19" s="39" t="s">
        <v>268</v>
      </c>
      <c r="F19" s="119"/>
      <c r="G19" s="40"/>
      <c r="H19" s="119"/>
    </row>
    <row r="20" spans="1:8" x14ac:dyDescent="0.25">
      <c r="A20" s="39" t="s">
        <v>260</v>
      </c>
      <c r="B20" s="119">
        <f>'2.tábla'!B68</f>
        <v>0</v>
      </c>
      <c r="C20" s="119">
        <f>'2.tábla'!C68</f>
        <v>0</v>
      </c>
      <c r="D20" s="119"/>
      <c r="E20" s="39" t="s">
        <v>210</v>
      </c>
      <c r="F20" s="119"/>
      <c r="G20" s="119"/>
      <c r="H20" s="119"/>
    </row>
    <row r="21" spans="1:8" ht="31.5" x14ac:dyDescent="0.25">
      <c r="A21" s="39" t="s">
        <v>267</v>
      </c>
      <c r="B21" s="119"/>
      <c r="C21" s="119"/>
      <c r="D21" s="119"/>
      <c r="E21" s="39" t="s">
        <v>344</v>
      </c>
      <c r="F21" s="39"/>
      <c r="G21" s="119"/>
      <c r="H21" s="119"/>
    </row>
    <row r="22" spans="1:8" ht="31.5" x14ac:dyDescent="0.25">
      <c r="A22" s="39" t="s">
        <v>209</v>
      </c>
      <c r="B22" s="119">
        <f>'2.tábla'!B69</f>
        <v>1044244</v>
      </c>
      <c r="C22" s="119">
        <f>'2.tábla'!C69</f>
        <v>1044244</v>
      </c>
      <c r="D22" s="119">
        <f>'2.tábla'!D69</f>
        <v>0</v>
      </c>
      <c r="E22" s="39"/>
      <c r="F22" s="119"/>
      <c r="G22" s="119"/>
      <c r="H22" s="119"/>
    </row>
    <row r="23" spans="1:8" x14ac:dyDescent="0.25">
      <c r="A23" s="41" t="s">
        <v>95</v>
      </c>
      <c r="B23" s="40">
        <f>B15+B17+B19</f>
        <v>85438605</v>
      </c>
      <c r="C23" s="40">
        <f t="shared" ref="C23:D23" si="6">C15+C17+C19</f>
        <v>94395986</v>
      </c>
      <c r="D23" s="40">
        <f t="shared" si="6"/>
        <v>8957381</v>
      </c>
      <c r="E23" s="41" t="s">
        <v>96</v>
      </c>
      <c r="F23" s="40">
        <f>F17+F15</f>
        <v>73118654</v>
      </c>
      <c r="G23" s="40">
        <f t="shared" ref="G23:H23" si="7">G17+G15</f>
        <v>79326373</v>
      </c>
      <c r="H23" s="40">
        <f t="shared" si="7"/>
        <v>6207719</v>
      </c>
    </row>
    <row r="24" spans="1:8" x14ac:dyDescent="0.25">
      <c r="C24" s="38"/>
    </row>
    <row r="25" spans="1:8" ht="15.75" customHeight="1" x14ac:dyDescent="0.25">
      <c r="A25" s="201" t="s">
        <v>340</v>
      </c>
      <c r="B25" s="201"/>
      <c r="C25" s="201"/>
      <c r="D25" s="201"/>
      <c r="E25" s="201"/>
      <c r="F25" s="201"/>
      <c r="G25" s="201"/>
      <c r="H25" s="201"/>
    </row>
    <row r="27" spans="1:8" s="38" customFormat="1" ht="31.5" x14ac:dyDescent="0.25">
      <c r="A27" s="41" t="s">
        <v>97</v>
      </c>
      <c r="B27" s="81" t="str">
        <f>B4</f>
        <v>2019. évi eredeti előirányzat</v>
      </c>
      <c r="C27" s="81" t="str">
        <f t="shared" ref="C27:D27" si="8">C4</f>
        <v>I. Módosítás</v>
      </c>
      <c r="D27" s="81" t="str">
        <f t="shared" si="8"/>
        <v>Eltérés</v>
      </c>
      <c r="E27" s="41" t="s">
        <v>98</v>
      </c>
      <c r="F27" s="81" t="str">
        <f>B27</f>
        <v>2019. évi eredeti előirányzat</v>
      </c>
      <c r="G27" s="81" t="str">
        <f t="shared" ref="G27:H27" si="9">C27</f>
        <v>I. Módosítás</v>
      </c>
      <c r="H27" s="81" t="str">
        <f t="shared" si="9"/>
        <v>Eltérés</v>
      </c>
    </row>
    <row r="28" spans="1:8" ht="47.25" x14ac:dyDescent="0.25">
      <c r="A28" s="181" t="s">
        <v>99</v>
      </c>
      <c r="B28" s="119">
        <f>'2.tábla'!B19</f>
        <v>0</v>
      </c>
      <c r="C28" s="119">
        <f>'2.tábla'!C19</f>
        <v>20000000</v>
      </c>
      <c r="D28" s="119">
        <f>'2.tábla'!D19</f>
        <v>20000000</v>
      </c>
      <c r="E28" s="39" t="s">
        <v>100</v>
      </c>
      <c r="F28" s="119">
        <f>'5.tábla'!B3</f>
        <v>8604620</v>
      </c>
      <c r="G28" s="119">
        <f>'5.tábla'!C3</f>
        <v>31354282</v>
      </c>
      <c r="H28" s="119">
        <f>'5.tábla'!D3</f>
        <v>22749662</v>
      </c>
    </row>
    <row r="29" spans="1:8" ht="31.5" x14ac:dyDescent="0.25">
      <c r="A29" s="39" t="s">
        <v>342</v>
      </c>
      <c r="B29" s="119">
        <f>'2.tábla'!B50</f>
        <v>0</v>
      </c>
      <c r="C29" s="119">
        <f>'2.tábla'!C50</f>
        <v>0</v>
      </c>
      <c r="D29" s="119">
        <f>'2.tábla'!D50</f>
        <v>0</v>
      </c>
      <c r="E29" s="39" t="s">
        <v>101</v>
      </c>
      <c r="F29" s="119"/>
      <c r="G29" s="119"/>
      <c r="H29" s="119"/>
    </row>
    <row r="30" spans="1:8" ht="31.5" x14ac:dyDescent="0.25">
      <c r="A30" s="39" t="s">
        <v>102</v>
      </c>
      <c r="B30" s="119">
        <f>'2.tábla'!B59</f>
        <v>0</v>
      </c>
      <c r="C30" s="119">
        <f>'2.tábla'!C59</f>
        <v>0</v>
      </c>
      <c r="D30" s="119">
        <f>'2.tábla'!D59</f>
        <v>0</v>
      </c>
      <c r="E30" s="39" t="s">
        <v>103</v>
      </c>
      <c r="F30" s="119">
        <f>'5.tábla'!B18</f>
        <v>10537476</v>
      </c>
      <c r="G30" s="119">
        <f>'5.tábla'!C18</f>
        <v>10537476</v>
      </c>
      <c r="H30" s="119">
        <f>'5.tábla'!D18</f>
        <v>0</v>
      </c>
    </row>
    <row r="31" spans="1:8" x14ac:dyDescent="0.25">
      <c r="A31" s="39"/>
      <c r="B31" s="119"/>
      <c r="C31" s="119"/>
      <c r="D31" s="119"/>
      <c r="E31" s="39" t="s">
        <v>104</v>
      </c>
      <c r="F31" s="119">
        <f>F32+F33+F35+F36</f>
        <v>42855</v>
      </c>
      <c r="G31" s="119">
        <f t="shared" ref="G31:H31" si="10">G32+G33+G35+G36</f>
        <v>42855</v>
      </c>
      <c r="H31" s="119">
        <f t="shared" si="10"/>
        <v>0</v>
      </c>
    </row>
    <row r="32" spans="1:8" ht="31.5" x14ac:dyDescent="0.25">
      <c r="A32" s="39"/>
      <c r="B32" s="119"/>
      <c r="C32" s="119"/>
      <c r="D32" s="119"/>
      <c r="E32" s="39" t="s">
        <v>105</v>
      </c>
      <c r="F32" s="119"/>
      <c r="G32" s="119"/>
      <c r="H32" s="119"/>
    </row>
    <row r="33" spans="1:8" ht="31.5" x14ac:dyDescent="0.25">
      <c r="A33" s="39"/>
      <c r="B33" s="119"/>
      <c r="C33" s="119"/>
      <c r="D33" s="119"/>
      <c r="E33" s="44" t="s">
        <v>106</v>
      </c>
      <c r="F33" s="119">
        <f>'5.tábla'!B23</f>
        <v>42855</v>
      </c>
      <c r="G33" s="119">
        <f>'5.tábla'!C23</f>
        <v>42855</v>
      </c>
      <c r="H33" s="119">
        <f>'5.tábla'!D23</f>
        <v>0</v>
      </c>
    </row>
    <row r="34" spans="1:8" x14ac:dyDescent="0.25">
      <c r="A34" s="39"/>
      <c r="B34" s="119"/>
      <c r="C34" s="119"/>
      <c r="D34" s="119"/>
      <c r="E34" s="44"/>
      <c r="F34" s="119"/>
      <c r="G34" s="119"/>
      <c r="H34" s="119"/>
    </row>
    <row r="35" spans="1:8" ht="47.25" x14ac:dyDescent="0.25">
      <c r="A35" s="39"/>
      <c r="B35" s="119"/>
      <c r="C35" s="119"/>
      <c r="D35" s="119"/>
      <c r="E35" s="39" t="s">
        <v>211</v>
      </c>
      <c r="F35" s="119"/>
      <c r="G35" s="119"/>
      <c r="H35" s="119"/>
    </row>
    <row r="36" spans="1:8" ht="47.25" x14ac:dyDescent="0.25">
      <c r="A36" s="39"/>
      <c r="B36" s="119"/>
      <c r="C36" s="119"/>
      <c r="D36" s="119"/>
      <c r="E36" s="39" t="s">
        <v>107</v>
      </c>
      <c r="F36" s="119"/>
      <c r="G36" s="119"/>
      <c r="H36" s="119"/>
    </row>
    <row r="37" spans="1:8" s="43" customFormat="1" ht="31.5" x14ac:dyDescent="0.25">
      <c r="A37" s="41" t="s">
        <v>108</v>
      </c>
      <c r="B37" s="40">
        <f>SUM(B28:B35)</f>
        <v>0</v>
      </c>
      <c r="C37" s="40">
        <f t="shared" ref="C37:D37" si="11">SUM(C28:C35)</f>
        <v>20000000</v>
      </c>
      <c r="D37" s="40">
        <f t="shared" si="11"/>
        <v>20000000</v>
      </c>
      <c r="E37" s="41" t="s">
        <v>109</v>
      </c>
      <c r="F37" s="40">
        <f>SUM(F28:F31)</f>
        <v>19184951</v>
      </c>
      <c r="G37" s="40">
        <f t="shared" ref="G37:H37" si="12">SUM(G28:G31)</f>
        <v>41934613</v>
      </c>
      <c r="H37" s="40">
        <f t="shared" si="12"/>
        <v>22749662</v>
      </c>
    </row>
    <row r="38" spans="1:8" s="43" customFormat="1" x14ac:dyDescent="0.25">
      <c r="A38" s="41" t="s">
        <v>110</v>
      </c>
      <c r="B38" s="40">
        <v>-9466956</v>
      </c>
      <c r="C38" s="40">
        <v>-9466956</v>
      </c>
      <c r="D38" s="40">
        <v>-9466956</v>
      </c>
      <c r="E38" s="41" t="s">
        <v>112</v>
      </c>
      <c r="F38" s="40">
        <f>F37-B37</f>
        <v>19184951</v>
      </c>
      <c r="G38" s="40">
        <f t="shared" ref="G38:H38" si="13">G37-C37</f>
        <v>21934613</v>
      </c>
      <c r="H38" s="40">
        <f t="shared" si="13"/>
        <v>2749662</v>
      </c>
    </row>
    <row r="39" spans="1:8" s="43" customFormat="1" ht="47.25" x14ac:dyDescent="0.25">
      <c r="A39" s="41" t="s">
        <v>113</v>
      </c>
      <c r="B39" s="40">
        <f>SUM(B40)</f>
        <v>6865000</v>
      </c>
      <c r="C39" s="40">
        <f t="shared" ref="C39:D39" si="14">SUM(C40)</f>
        <v>6865000</v>
      </c>
      <c r="D39" s="40">
        <f t="shared" si="14"/>
        <v>0</v>
      </c>
      <c r="E39" s="41" t="s">
        <v>114</v>
      </c>
      <c r="F39" s="40">
        <f>SUM(F40:F42)</f>
        <v>0</v>
      </c>
      <c r="G39" s="40">
        <f t="shared" ref="G39:H39" si="15">SUM(G40:G42)</f>
        <v>0</v>
      </c>
      <c r="H39" s="40">
        <f t="shared" si="15"/>
        <v>0</v>
      </c>
    </row>
    <row r="40" spans="1:8" x14ac:dyDescent="0.25">
      <c r="A40" s="39" t="s">
        <v>115</v>
      </c>
      <c r="B40" s="119">
        <f>'2.tábla'!B66</f>
        <v>6865000</v>
      </c>
      <c r="C40" s="119">
        <f>'2.tábla'!C66</f>
        <v>6865000</v>
      </c>
      <c r="D40" s="119">
        <f>'2.tábla'!D66</f>
        <v>0</v>
      </c>
      <c r="E40" s="39" t="s">
        <v>116</v>
      </c>
      <c r="F40" s="119"/>
      <c r="G40" s="119"/>
      <c r="H40" s="119"/>
    </row>
    <row r="41" spans="1:8" ht="47.25" x14ac:dyDescent="0.25">
      <c r="A41" s="41" t="s">
        <v>117</v>
      </c>
      <c r="B41" s="40">
        <f>SUM(B42:B43)</f>
        <v>0</v>
      </c>
      <c r="C41" s="40">
        <f t="shared" ref="C41:D41" si="16">SUM(C42:C43)</f>
        <v>0</v>
      </c>
      <c r="D41" s="40">
        <f t="shared" si="16"/>
        <v>0</v>
      </c>
      <c r="E41" s="39" t="s">
        <v>118</v>
      </c>
      <c r="F41" s="119"/>
      <c r="G41" s="119"/>
      <c r="H41" s="119"/>
    </row>
    <row r="42" spans="1:8" ht="31.5" x14ac:dyDescent="0.25">
      <c r="A42" s="39" t="s">
        <v>119</v>
      </c>
      <c r="B42" s="119"/>
      <c r="C42" s="119"/>
      <c r="D42" s="119"/>
      <c r="E42" s="39" t="s">
        <v>207</v>
      </c>
      <c r="F42" s="119"/>
      <c r="G42" s="119"/>
      <c r="H42" s="119"/>
    </row>
    <row r="43" spans="1:8" x14ac:dyDescent="0.25">
      <c r="A43" s="39" t="s">
        <v>120</v>
      </c>
      <c r="B43" s="119"/>
      <c r="C43" s="119"/>
      <c r="D43" s="119"/>
      <c r="E43" s="39"/>
      <c r="F43" s="119"/>
      <c r="G43" s="119"/>
      <c r="H43" s="119"/>
    </row>
    <row r="44" spans="1:8" s="43" customFormat="1" x14ac:dyDescent="0.25">
      <c r="A44" s="41" t="s">
        <v>121</v>
      </c>
      <c r="B44" s="40">
        <f>B37+B39+B41</f>
        <v>6865000</v>
      </c>
      <c r="C44" s="40">
        <f t="shared" ref="C44:D44" si="17">C37+C39+C41</f>
        <v>26865000</v>
      </c>
      <c r="D44" s="40">
        <f t="shared" si="17"/>
        <v>20000000</v>
      </c>
      <c r="E44" s="41" t="s">
        <v>122</v>
      </c>
      <c r="F44" s="40">
        <f>F37+F39</f>
        <v>19184951</v>
      </c>
      <c r="G44" s="40">
        <f t="shared" ref="G44:H44" si="18">G37+G39</f>
        <v>41934613</v>
      </c>
      <c r="H44" s="40">
        <f t="shared" si="18"/>
        <v>22749662</v>
      </c>
    </row>
    <row r="45" spans="1:8" x14ac:dyDescent="0.25">
      <c r="A45" s="45"/>
      <c r="B45" s="46"/>
      <c r="C45" s="46"/>
      <c r="D45" s="46"/>
      <c r="E45" s="45"/>
      <c r="F45" s="46"/>
    </row>
    <row r="46" spans="1:8" x14ac:dyDescent="0.25">
      <c r="A46" s="45"/>
      <c r="B46" s="46"/>
      <c r="C46" s="46"/>
      <c r="D46" s="46"/>
      <c r="E46" s="45"/>
      <c r="F46" s="46"/>
    </row>
    <row r="47" spans="1:8" ht="15.75" customHeight="1" x14ac:dyDescent="0.25">
      <c r="A47" s="201" t="s">
        <v>339</v>
      </c>
      <c r="B47" s="201"/>
      <c r="C47" s="201"/>
      <c r="D47" s="201"/>
      <c r="E47" s="201"/>
      <c r="F47" s="201"/>
      <c r="G47" s="201"/>
      <c r="H47" s="201"/>
    </row>
    <row r="49" spans="1:8" s="38" customFormat="1" ht="31.5" x14ac:dyDescent="0.25">
      <c r="A49" s="41" t="s">
        <v>123</v>
      </c>
      <c r="B49" s="81" t="str">
        <f>B4</f>
        <v>2019. évi eredeti előirányzat</v>
      </c>
      <c r="C49" s="81" t="str">
        <f t="shared" ref="C49:D49" si="19">C4</f>
        <v>I. Módosítás</v>
      </c>
      <c r="D49" s="81" t="str">
        <f t="shared" si="19"/>
        <v>Eltérés</v>
      </c>
      <c r="E49" s="41" t="s">
        <v>124</v>
      </c>
      <c r="F49" s="81" t="str">
        <f>B49</f>
        <v>2019. évi eredeti előirányzat</v>
      </c>
      <c r="G49" s="81" t="str">
        <f t="shared" ref="G49:H49" si="20">C49</f>
        <v>I. Módosítás</v>
      </c>
      <c r="H49" s="81" t="str">
        <f t="shared" si="20"/>
        <v>Eltérés</v>
      </c>
    </row>
    <row r="50" spans="1:8" ht="31.5" x14ac:dyDescent="0.25">
      <c r="A50" s="39" t="s">
        <v>125</v>
      </c>
      <c r="B50" s="119">
        <f>B15</f>
        <v>56259361</v>
      </c>
      <c r="C50" s="119">
        <f t="shared" ref="C50:D50" si="21">C15</f>
        <v>57424488</v>
      </c>
      <c r="D50" s="119">
        <f t="shared" si="21"/>
        <v>1165127</v>
      </c>
      <c r="E50" s="39" t="s">
        <v>126</v>
      </c>
      <c r="F50" s="119">
        <f>F15</f>
        <v>70832419</v>
      </c>
      <c r="G50" s="119">
        <f t="shared" ref="G50:H50" si="22">G15</f>
        <v>77040138</v>
      </c>
      <c r="H50" s="119">
        <f t="shared" si="22"/>
        <v>6207719</v>
      </c>
    </row>
    <row r="51" spans="1:8" ht="31.5" x14ac:dyDescent="0.25">
      <c r="A51" s="39" t="s">
        <v>127</v>
      </c>
      <c r="B51" s="119">
        <f>B37</f>
        <v>0</v>
      </c>
      <c r="C51" s="119">
        <f t="shared" ref="C51:D51" si="23">C37</f>
        <v>20000000</v>
      </c>
      <c r="D51" s="119">
        <f t="shared" si="23"/>
        <v>20000000</v>
      </c>
      <c r="E51" s="39" t="s">
        <v>128</v>
      </c>
      <c r="F51" s="119">
        <f>F37</f>
        <v>19184951</v>
      </c>
      <c r="G51" s="119">
        <f t="shared" ref="G51:H51" si="24">G37</f>
        <v>41934613</v>
      </c>
      <c r="H51" s="119">
        <f t="shared" si="24"/>
        <v>22749662</v>
      </c>
    </row>
    <row r="52" spans="1:8" s="43" customFormat="1" ht="31.5" x14ac:dyDescent="0.25">
      <c r="A52" s="41" t="s">
        <v>10</v>
      </c>
      <c r="B52" s="40">
        <f>SUM(B50:B51)</f>
        <v>56259361</v>
      </c>
      <c r="C52" s="40">
        <f t="shared" ref="C52:D52" si="25">SUM(C50:C51)</f>
        <v>77424488</v>
      </c>
      <c r="D52" s="40">
        <f t="shared" si="25"/>
        <v>21165127</v>
      </c>
      <c r="E52" s="41" t="s">
        <v>19</v>
      </c>
      <c r="F52" s="40">
        <f>SUM(F50:F51)</f>
        <v>90017370</v>
      </c>
      <c r="G52" s="40">
        <f t="shared" ref="G52:H52" si="26">SUM(G50:G51)</f>
        <v>118974751</v>
      </c>
      <c r="H52" s="40">
        <f t="shared" si="26"/>
        <v>28957381</v>
      </c>
    </row>
    <row r="53" spans="1:8" s="43" customFormat="1" x14ac:dyDescent="0.25">
      <c r="A53" s="41" t="s">
        <v>129</v>
      </c>
      <c r="B53" s="40"/>
      <c r="C53" s="40"/>
      <c r="D53" s="40"/>
      <c r="E53" s="41" t="s">
        <v>130</v>
      </c>
      <c r="F53" s="40">
        <f>F52-B52</f>
        <v>33758009</v>
      </c>
      <c r="G53" s="40">
        <f t="shared" ref="G53:H53" si="27">G52-C52</f>
        <v>41550263</v>
      </c>
      <c r="H53" s="40">
        <f t="shared" si="27"/>
        <v>7792254</v>
      </c>
    </row>
    <row r="54" spans="1:8" s="43" customFormat="1" ht="47.25" x14ac:dyDescent="0.25">
      <c r="A54" s="41" t="s">
        <v>131</v>
      </c>
      <c r="B54" s="40">
        <f>SUM(B55:B56)</f>
        <v>35000000</v>
      </c>
      <c r="C54" s="40">
        <f t="shared" ref="C54:D54" si="28">SUM(C55:C56)</f>
        <v>42792254</v>
      </c>
      <c r="D54" s="40">
        <f t="shared" si="28"/>
        <v>7792254</v>
      </c>
      <c r="E54" s="41" t="s">
        <v>132</v>
      </c>
      <c r="F54" s="40">
        <f>SUM(F55:F56)</f>
        <v>2286235</v>
      </c>
      <c r="G54" s="40">
        <f t="shared" ref="G54:H54" si="29">SUM(G55:G56)</f>
        <v>2286235</v>
      </c>
      <c r="H54" s="40">
        <f t="shared" si="29"/>
        <v>0</v>
      </c>
    </row>
    <row r="55" spans="1:8" ht="31.5" x14ac:dyDescent="0.25">
      <c r="A55" s="39" t="s">
        <v>91</v>
      </c>
      <c r="B55" s="119">
        <f>B17</f>
        <v>28135000</v>
      </c>
      <c r="C55" s="119">
        <f t="shared" ref="C55:D55" si="30">C17</f>
        <v>35927254</v>
      </c>
      <c r="D55" s="119">
        <f t="shared" si="30"/>
        <v>7792254</v>
      </c>
      <c r="E55" s="39" t="s">
        <v>133</v>
      </c>
      <c r="F55" s="119">
        <f>F17</f>
        <v>2286235</v>
      </c>
      <c r="G55" s="119">
        <f t="shared" ref="G55:H55" si="31">G17</f>
        <v>2286235</v>
      </c>
      <c r="H55" s="119">
        <f t="shared" si="31"/>
        <v>0</v>
      </c>
    </row>
    <row r="56" spans="1:8" ht="31.5" x14ac:dyDescent="0.25">
      <c r="A56" s="39" t="s">
        <v>113</v>
      </c>
      <c r="B56" s="119">
        <f>B39</f>
        <v>6865000</v>
      </c>
      <c r="C56" s="119">
        <f t="shared" ref="C56:D56" si="32">C39</f>
        <v>6865000</v>
      </c>
      <c r="D56" s="119">
        <f t="shared" si="32"/>
        <v>0</v>
      </c>
      <c r="E56" s="39" t="s">
        <v>134</v>
      </c>
      <c r="F56" s="119">
        <f>F39</f>
        <v>0</v>
      </c>
      <c r="G56" s="119">
        <f>G39</f>
        <v>0</v>
      </c>
      <c r="H56" s="119">
        <f>H39</f>
        <v>0</v>
      </c>
    </row>
    <row r="57" spans="1:8" s="43" customFormat="1" ht="31.5" x14ac:dyDescent="0.25">
      <c r="A57" s="41" t="s">
        <v>135</v>
      </c>
      <c r="B57" s="40">
        <f>SUM(B58:B59)</f>
        <v>1044244</v>
      </c>
      <c r="C57" s="40">
        <f t="shared" ref="C57:D57" si="33">SUM(C58:C59)</f>
        <v>1044244</v>
      </c>
      <c r="D57" s="40">
        <f t="shared" si="33"/>
        <v>0</v>
      </c>
      <c r="E57" s="41"/>
      <c r="F57" s="41"/>
      <c r="G57" s="40"/>
      <c r="H57" s="119"/>
    </row>
    <row r="58" spans="1:8" ht="31.5" x14ac:dyDescent="0.25">
      <c r="A58" s="39" t="s">
        <v>94</v>
      </c>
      <c r="B58" s="119">
        <f>B19</f>
        <v>1044244</v>
      </c>
      <c r="C58" s="119">
        <f t="shared" ref="C58:D58" si="34">C19</f>
        <v>1044244</v>
      </c>
      <c r="D58" s="119">
        <f t="shared" si="34"/>
        <v>0</v>
      </c>
      <c r="E58" s="39"/>
      <c r="F58" s="119"/>
      <c r="G58" s="119"/>
      <c r="H58" s="119"/>
    </row>
    <row r="59" spans="1:8" ht="31.5" x14ac:dyDescent="0.25">
      <c r="A59" s="39" t="s">
        <v>117</v>
      </c>
      <c r="B59" s="119">
        <f>B41</f>
        <v>0</v>
      </c>
      <c r="C59" s="119">
        <f t="shared" ref="C59:D59" si="35">C41</f>
        <v>0</v>
      </c>
      <c r="D59" s="119">
        <f t="shared" si="35"/>
        <v>0</v>
      </c>
      <c r="E59" s="41"/>
      <c r="F59" s="40"/>
      <c r="G59" s="119"/>
      <c r="H59" s="119"/>
    </row>
    <row r="60" spans="1:8" s="43" customFormat="1" x14ac:dyDescent="0.25">
      <c r="A60" s="41" t="s">
        <v>57</v>
      </c>
      <c r="B60" s="40">
        <f>B52+B54+B57</f>
        <v>92303605</v>
      </c>
      <c r="C60" s="40">
        <f t="shared" ref="C60:D60" si="36">C52+C54+C57</f>
        <v>121260986</v>
      </c>
      <c r="D60" s="40">
        <f t="shared" si="36"/>
        <v>28957381</v>
      </c>
      <c r="E60" s="41" t="s">
        <v>136</v>
      </c>
      <c r="F60" s="40">
        <f>F52+F54</f>
        <v>92303605</v>
      </c>
      <c r="G60" s="40">
        <f>G52+G54</f>
        <v>121260986</v>
      </c>
      <c r="H60" s="40">
        <f t="shared" ref="H60" si="37">H52+H54</f>
        <v>28957381</v>
      </c>
    </row>
    <row r="61" spans="1:8" x14ac:dyDescent="0.25">
      <c r="A61" s="38" t="s">
        <v>137</v>
      </c>
    </row>
  </sheetData>
  <sheetProtection selectLockedCells="1" selectUnlockedCells="1"/>
  <mergeCells count="3">
    <mergeCell ref="A2:H2"/>
    <mergeCell ref="A25:H25"/>
    <mergeCell ref="A47:H47"/>
  </mergeCells>
  <phoneticPr fontId="20" type="noConversion"/>
  <printOptions horizontalCentered="1" verticalCentered="1"/>
  <pageMargins left="0.15748031496062992" right="0.15748031496062992" top="0.39370078740157483" bottom="0.59055118110236227" header="0.31496062992125984" footer="0.51181102362204722"/>
  <pageSetup paperSize="9" scale="69" firstPageNumber="0" orientation="landscape" r:id="rId1"/>
  <headerFooter alignWithMargins="0">
    <oddHeader xml:space="preserve">&amp;L&amp;"Times New Roman,Normál"&amp;12Balatonszőlős Község Önkormányzata&amp;C&amp;"Times New Roman,Normál"&amp;12 6. melléklet 
az önkormányzat 2019. évi költségvetéséről szóló 6/2019. (VII. 12.) önkormányzati rendelethez: </oddHeader>
  </headerFooter>
  <rowBreaks count="3" manualBreakCount="3">
    <brk id="23" max="7" man="1"/>
    <brk id="45" max="7" man="1"/>
    <brk id="6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84"/>
  <sheetViews>
    <sheetView showWhiteSpace="0" view="pageLayout" zoomScaleNormal="100" zoomScaleSheetLayoutView="89" workbookViewId="0">
      <selection activeCell="C16" sqref="C16"/>
    </sheetView>
  </sheetViews>
  <sheetFormatPr defaultColWidth="9.140625" defaultRowHeight="15.75" x14ac:dyDescent="0.25"/>
  <cols>
    <col min="1" max="1" width="29.5703125" style="47" customWidth="1"/>
    <col min="2" max="2" width="17.140625" style="48" bestFit="1" customWidth="1"/>
    <col min="3" max="3" width="15.28515625" style="48" customWidth="1"/>
    <col min="4" max="4" width="13.42578125" style="48" customWidth="1"/>
    <col min="5" max="5" width="30.5703125" style="48" customWidth="1"/>
    <col min="6" max="6" width="17.7109375" style="48" customWidth="1"/>
    <col min="7" max="7" width="14.85546875" style="48" customWidth="1"/>
    <col min="8" max="8" width="12.85546875" style="48" customWidth="1"/>
    <col min="9" max="9" width="11" style="48" bestFit="1" customWidth="1"/>
    <col min="10" max="16384" width="9.140625" style="48"/>
  </cols>
  <sheetData>
    <row r="1" spans="1:8" ht="15.75" customHeight="1" x14ac:dyDescent="0.25">
      <c r="A1" s="202" t="s">
        <v>286</v>
      </c>
      <c r="B1" s="202"/>
      <c r="C1" s="202"/>
      <c r="D1" s="202"/>
      <c r="E1" s="202"/>
      <c r="F1" s="202"/>
      <c r="G1" s="202"/>
      <c r="H1" s="202"/>
    </row>
    <row r="2" spans="1:8" s="47" customFormat="1" ht="33.75" customHeight="1" x14ac:dyDescent="0.25">
      <c r="A2" s="50" t="s">
        <v>80</v>
      </c>
      <c r="B2" s="81" t="str">
        <f>'1.tábla '!B5</f>
        <v>2019. évi eredeti előirányzat</v>
      </c>
      <c r="C2" s="81" t="str">
        <f>'1.tábla '!C5</f>
        <v>I. Módosítás</v>
      </c>
      <c r="D2" s="81" t="str">
        <f>'1.tábla '!D5</f>
        <v>Eltérés</v>
      </c>
      <c r="E2" s="50" t="s">
        <v>81</v>
      </c>
      <c r="F2" s="81" t="str">
        <f>B2</f>
        <v>2019. évi eredeti előirányzat</v>
      </c>
      <c r="G2" s="81" t="str">
        <f t="shared" ref="G2:H2" si="0">C2</f>
        <v>I. Módosítás</v>
      </c>
      <c r="H2" s="81" t="str">
        <f t="shared" si="0"/>
        <v>Eltérés</v>
      </c>
    </row>
    <row r="3" spans="1:8" s="47" customFormat="1" x14ac:dyDescent="0.25">
      <c r="A3" s="50" t="s">
        <v>138</v>
      </c>
      <c r="B3" s="49"/>
      <c r="C3" s="49"/>
      <c r="D3" s="49"/>
      <c r="E3" s="50" t="s">
        <v>14</v>
      </c>
      <c r="F3" s="56"/>
      <c r="G3" s="56"/>
      <c r="H3" s="56"/>
    </row>
    <row r="4" spans="1:8" ht="31.5" x14ac:dyDescent="0.25">
      <c r="A4" s="185" t="s">
        <v>139</v>
      </c>
      <c r="B4" s="51">
        <f>'6.tábla '!B5</f>
        <v>41568251</v>
      </c>
      <c r="C4" s="51">
        <f>'6.tábla '!C5</f>
        <v>42733378</v>
      </c>
      <c r="D4" s="51">
        <f>'6.tábla '!D5</f>
        <v>1165127</v>
      </c>
      <c r="E4" s="52" t="s">
        <v>75</v>
      </c>
      <c r="F4" s="51">
        <f>'6.tábla '!F5</f>
        <v>22269078</v>
      </c>
      <c r="G4" s="51">
        <f>'6.tábla '!G5</f>
        <v>23819078</v>
      </c>
      <c r="H4" s="51">
        <f>'6.tábla '!H5</f>
        <v>1550000</v>
      </c>
    </row>
    <row r="5" spans="1:8" ht="17.45" customHeight="1" x14ac:dyDescent="0.25">
      <c r="A5" s="52" t="s">
        <v>83</v>
      </c>
      <c r="B5" s="119">
        <f>'6.tábla '!B6</f>
        <v>11383000</v>
      </c>
      <c r="C5" s="119">
        <f>'6.tábla '!C6</f>
        <v>11383000</v>
      </c>
      <c r="D5" s="119">
        <f>'6.tábla '!D6</f>
        <v>0</v>
      </c>
      <c r="E5" s="52" t="s">
        <v>72</v>
      </c>
      <c r="F5" s="51">
        <f>'6.tábla '!F6</f>
        <v>3645209</v>
      </c>
      <c r="G5" s="51">
        <f>'6.tábla '!G6</f>
        <v>3645209</v>
      </c>
      <c r="H5" s="51">
        <f>'6.tábla '!H6</f>
        <v>0</v>
      </c>
    </row>
    <row r="6" spans="1:8" x14ac:dyDescent="0.25">
      <c r="A6" s="52" t="s">
        <v>84</v>
      </c>
      <c r="B6" s="51">
        <f>'6.tábla '!B7-B34</f>
        <v>3308110</v>
      </c>
      <c r="C6" s="51">
        <f>'6.tábla '!C7-C34</f>
        <v>3308110</v>
      </c>
      <c r="D6" s="51">
        <f>'6.tábla '!D7-D34</f>
        <v>0</v>
      </c>
      <c r="E6" s="52" t="s">
        <v>73</v>
      </c>
      <c r="F6" s="51">
        <f>'6.tábla '!F7-F34</f>
        <v>22864333</v>
      </c>
      <c r="G6" s="51">
        <f>'6.tábla '!G7-G34</f>
        <v>23084673</v>
      </c>
      <c r="H6" s="51">
        <f>'6.tábla '!H7-H34</f>
        <v>220340</v>
      </c>
    </row>
    <row r="7" spans="1:8" ht="31.5" x14ac:dyDescent="0.25">
      <c r="A7" s="181" t="s">
        <v>278</v>
      </c>
      <c r="B7" s="51">
        <f>'6.tábla '!B8</f>
        <v>0</v>
      </c>
      <c r="C7" s="51">
        <f>'6.tábla '!C8</f>
        <v>0</v>
      </c>
      <c r="D7" s="51"/>
      <c r="E7" s="52" t="s">
        <v>76</v>
      </c>
      <c r="F7" s="51">
        <f>'6.tábla '!F8</f>
        <v>2048500</v>
      </c>
      <c r="G7" s="51">
        <f>'6.tábla '!G8</f>
        <v>2048500</v>
      </c>
      <c r="H7" s="51">
        <f>'6.tábla '!H8</f>
        <v>0</v>
      </c>
    </row>
    <row r="8" spans="1:8" ht="31.5" x14ac:dyDescent="0.25">
      <c r="A8" s="52"/>
      <c r="B8" s="51"/>
      <c r="C8" s="51"/>
      <c r="D8" s="51"/>
      <c r="E8" s="52" t="s">
        <v>74</v>
      </c>
      <c r="F8" s="51">
        <f>F10+F11+F12</f>
        <v>13371349</v>
      </c>
      <c r="G8" s="51">
        <f t="shared" ref="G8:H8" si="1">G10+G11+G12</f>
        <v>13392878</v>
      </c>
      <c r="H8" s="51">
        <f t="shared" si="1"/>
        <v>21529</v>
      </c>
    </row>
    <row r="9" spans="1:8" x14ac:dyDescent="0.25">
      <c r="A9" s="52"/>
      <c r="B9" s="51"/>
      <c r="C9" s="51"/>
      <c r="D9" s="51"/>
      <c r="E9" s="39" t="s">
        <v>203</v>
      </c>
      <c r="F9" s="51">
        <f>'6.tábla '!F10</f>
        <v>0</v>
      </c>
      <c r="G9" s="51">
        <f>'6.tábla '!G10</f>
        <v>0</v>
      </c>
      <c r="H9" s="51">
        <f>'6.tábla '!H10</f>
        <v>0</v>
      </c>
    </row>
    <row r="10" spans="1:8" ht="31.5" x14ac:dyDescent="0.25">
      <c r="A10" s="52"/>
      <c r="B10" s="51"/>
      <c r="C10" s="51"/>
      <c r="D10" s="51"/>
      <c r="E10" s="39" t="s">
        <v>204</v>
      </c>
      <c r="F10" s="51">
        <f>'6.tábla '!F11</f>
        <v>13371349</v>
      </c>
      <c r="G10" s="51">
        <f>'6.tábla '!G11</f>
        <v>13371349</v>
      </c>
      <c r="H10" s="51">
        <f>'6.tábla '!H11</f>
        <v>0</v>
      </c>
    </row>
    <row r="11" spans="1:8" ht="31.5" x14ac:dyDescent="0.25">
      <c r="A11" s="185"/>
      <c r="B11" s="53"/>
      <c r="C11" s="53"/>
      <c r="D11" s="51"/>
      <c r="E11" s="39" t="s">
        <v>205</v>
      </c>
      <c r="F11" s="51">
        <f>'6.tábla '!F12-F40</f>
        <v>0</v>
      </c>
      <c r="G11" s="51">
        <f>'6.tábla '!G12-G40</f>
        <v>0</v>
      </c>
      <c r="H11" s="51">
        <f>'6.tábla '!H12-H40</f>
        <v>0</v>
      </c>
    </row>
    <row r="12" spans="1:8" ht="30.75" customHeight="1" x14ac:dyDescent="0.25">
      <c r="A12" s="181"/>
      <c r="B12" s="51"/>
      <c r="C12" s="51"/>
      <c r="D12" s="51"/>
      <c r="E12" s="39" t="s">
        <v>206</v>
      </c>
      <c r="F12" s="51">
        <f>'6.tábla '!F13</f>
        <v>0</v>
      </c>
      <c r="G12" s="51">
        <f>'6.tábla '!G13</f>
        <v>21529</v>
      </c>
      <c r="H12" s="51">
        <f>'6.tábla '!H13</f>
        <v>21529</v>
      </c>
    </row>
    <row r="13" spans="1:8" ht="31.5" x14ac:dyDescent="0.25">
      <c r="A13" s="52"/>
      <c r="B13" s="51"/>
      <c r="C13" s="51"/>
      <c r="D13" s="51"/>
      <c r="E13" s="39" t="s">
        <v>198</v>
      </c>
      <c r="F13" s="51">
        <f>'6.tábla '!F14</f>
        <v>5773950</v>
      </c>
      <c r="G13" s="51">
        <f>'6.tábla '!G14</f>
        <v>10189800</v>
      </c>
      <c r="H13" s="51">
        <f>'6.tábla '!H14</f>
        <v>4415850</v>
      </c>
    </row>
    <row r="14" spans="1:8" s="55" customFormat="1" ht="47.25" x14ac:dyDescent="0.25">
      <c r="A14" s="50" t="s">
        <v>140</v>
      </c>
      <c r="B14" s="54">
        <f>SUM(B4:B13)</f>
        <v>56259361</v>
      </c>
      <c r="C14" s="54">
        <f t="shared" ref="C14:D14" si="2">SUM(C4:C13)</f>
        <v>57424488</v>
      </c>
      <c r="D14" s="54">
        <f t="shared" si="2"/>
        <v>1165127</v>
      </c>
      <c r="E14" s="50" t="s">
        <v>141</v>
      </c>
      <c r="F14" s="54">
        <f>F4+F5+F6+F7+F8+F13</f>
        <v>69972419</v>
      </c>
      <c r="G14" s="54">
        <f t="shared" ref="G14:H14" si="3">G4+G5+G6+G7+G8+G13</f>
        <v>76180138</v>
      </c>
      <c r="H14" s="54">
        <f t="shared" si="3"/>
        <v>6207719</v>
      </c>
    </row>
    <row r="15" spans="1:8" x14ac:dyDescent="0.25">
      <c r="A15" s="56" t="s">
        <v>142</v>
      </c>
      <c r="B15" s="51">
        <f>'6.tábla '!B54</f>
        <v>35000000</v>
      </c>
      <c r="C15" s="51">
        <f>'6.tábla '!C54</f>
        <v>42792254</v>
      </c>
      <c r="D15" s="51">
        <f>'6.tábla '!D54</f>
        <v>7792254</v>
      </c>
      <c r="E15" s="56" t="s">
        <v>143</v>
      </c>
      <c r="F15" s="51">
        <f>'6.tábla '!F17-F55</f>
        <v>2286235</v>
      </c>
      <c r="G15" s="51">
        <f>'6.tábla '!G17-G55</f>
        <v>2286235</v>
      </c>
      <c r="H15" s="51">
        <f>'6.tábla '!H17-H55</f>
        <v>0</v>
      </c>
    </row>
    <row r="16" spans="1:8" ht="47.25" x14ac:dyDescent="0.25">
      <c r="A16" s="50" t="s">
        <v>144</v>
      </c>
      <c r="B16" s="54">
        <f>B14+B15</f>
        <v>91259361</v>
      </c>
      <c r="C16" s="54">
        <f t="shared" ref="C16:D16" si="4">C14+C15</f>
        <v>100216742</v>
      </c>
      <c r="D16" s="54">
        <f t="shared" si="4"/>
        <v>8957381</v>
      </c>
      <c r="E16" s="50" t="s">
        <v>145</v>
      </c>
      <c r="F16" s="54">
        <f>F14+F15</f>
        <v>72258654</v>
      </c>
      <c r="G16" s="54">
        <f t="shared" ref="G16:H16" si="5">G14+G15</f>
        <v>78466373</v>
      </c>
      <c r="H16" s="54">
        <f t="shared" si="5"/>
        <v>6207719</v>
      </c>
    </row>
    <row r="17" spans="1:8" x14ac:dyDescent="0.25">
      <c r="A17" s="50" t="s">
        <v>146</v>
      </c>
      <c r="B17" s="54"/>
      <c r="C17" s="54"/>
      <c r="D17" s="51"/>
      <c r="E17" s="54" t="s">
        <v>15</v>
      </c>
      <c r="F17" s="51"/>
      <c r="G17" s="51"/>
      <c r="H17" s="51"/>
    </row>
    <row r="18" spans="1:8" ht="31.5" x14ac:dyDescent="0.25">
      <c r="A18" s="181" t="s">
        <v>275</v>
      </c>
      <c r="B18" s="51">
        <f>'1.tábla '!B7</f>
        <v>0</v>
      </c>
      <c r="C18" s="51">
        <f>'1.tábla '!C7</f>
        <v>20000000</v>
      </c>
      <c r="D18" s="51">
        <f>'1.tábla '!D7</f>
        <v>20000000</v>
      </c>
      <c r="E18" s="52" t="s">
        <v>100</v>
      </c>
      <c r="F18" s="51">
        <f>'6.tábla '!F28-F46</f>
        <v>8604620</v>
      </c>
      <c r="G18" s="51">
        <f>'6.tábla '!G28-G46</f>
        <v>31354282</v>
      </c>
      <c r="H18" s="51">
        <f>'6.tábla '!H28-H46</f>
        <v>22749662</v>
      </c>
    </row>
    <row r="19" spans="1:8" ht="31.5" x14ac:dyDescent="0.25">
      <c r="A19" s="39" t="s">
        <v>147</v>
      </c>
      <c r="B19" s="51">
        <f>'6.tábla '!B29-B47</f>
        <v>0</v>
      </c>
      <c r="C19" s="51"/>
      <c r="D19" s="51"/>
      <c r="E19" s="52" t="s">
        <v>101</v>
      </c>
      <c r="F19" s="51"/>
      <c r="G19" s="51"/>
      <c r="H19" s="51"/>
    </row>
    <row r="20" spans="1:8" ht="31.5" x14ac:dyDescent="0.25">
      <c r="A20" s="39" t="s">
        <v>276</v>
      </c>
      <c r="B20" s="51">
        <f>'6.tábla '!B30-B48</f>
        <v>0</v>
      </c>
      <c r="C20" s="51">
        <f>'6.tábla '!C30</f>
        <v>0</v>
      </c>
      <c r="D20" s="51">
        <f>'6.tábla '!D30</f>
        <v>0</v>
      </c>
      <c r="E20" s="52" t="s">
        <v>103</v>
      </c>
      <c r="F20" s="51">
        <f>'6.tábla '!F30</f>
        <v>10537476</v>
      </c>
      <c r="G20" s="51">
        <f>'6.tábla '!G30</f>
        <v>10537476</v>
      </c>
      <c r="H20" s="51">
        <f>'6.tábla '!H30</f>
        <v>0</v>
      </c>
    </row>
    <row r="21" spans="1:8" ht="31.5" x14ac:dyDescent="0.25">
      <c r="A21" s="52"/>
      <c r="B21" s="51"/>
      <c r="C21" s="51"/>
      <c r="D21" s="51"/>
      <c r="E21" s="52" t="s">
        <v>149</v>
      </c>
      <c r="F21" s="51">
        <f>'6.tábla '!F31</f>
        <v>42855</v>
      </c>
      <c r="G21" s="51">
        <f>'6.tábla '!G31</f>
        <v>42855</v>
      </c>
      <c r="H21" s="51">
        <f>'6.tábla '!H31</f>
        <v>0</v>
      </c>
    </row>
    <row r="22" spans="1:8" ht="31.5" x14ac:dyDescent="0.25">
      <c r="A22" s="52"/>
      <c r="B22" s="51"/>
      <c r="C22" s="51"/>
      <c r="D22" s="51"/>
      <c r="E22" s="52" t="s">
        <v>277</v>
      </c>
      <c r="F22" s="51"/>
      <c r="G22" s="51"/>
      <c r="H22" s="51"/>
    </row>
    <row r="23" spans="1:8" ht="31.5" x14ac:dyDescent="0.25">
      <c r="A23" s="52"/>
      <c r="B23" s="51"/>
      <c r="C23" s="51"/>
      <c r="D23" s="51"/>
      <c r="E23" s="57" t="s">
        <v>151</v>
      </c>
      <c r="F23" s="51"/>
      <c r="G23" s="51"/>
      <c r="H23" s="51"/>
    </row>
    <row r="24" spans="1:8" ht="30.75" customHeight="1" x14ac:dyDescent="0.25">
      <c r="A24" s="56"/>
      <c r="B24" s="51"/>
      <c r="C24" s="51"/>
      <c r="D24" s="51"/>
      <c r="E24" s="52" t="s">
        <v>152</v>
      </c>
      <c r="F24" s="51"/>
      <c r="G24" s="51"/>
      <c r="H24" s="51"/>
    </row>
    <row r="25" spans="1:8" s="55" customFormat="1" ht="47.25" x14ac:dyDescent="0.25">
      <c r="A25" s="50" t="s">
        <v>153</v>
      </c>
      <c r="B25" s="54">
        <f>SUM(B18:B24)</f>
        <v>0</v>
      </c>
      <c r="C25" s="54">
        <f t="shared" ref="C25:D25" si="6">SUM(C18:C24)</f>
        <v>20000000</v>
      </c>
      <c r="D25" s="54">
        <f t="shared" si="6"/>
        <v>20000000</v>
      </c>
      <c r="E25" s="50" t="s">
        <v>141</v>
      </c>
      <c r="F25" s="54">
        <f>SUM(F18:F24)</f>
        <v>19184951</v>
      </c>
      <c r="G25" s="54">
        <f t="shared" ref="G25:H25" si="7">SUM(G18:G24)</f>
        <v>41934613</v>
      </c>
      <c r="H25" s="54">
        <f t="shared" si="7"/>
        <v>22749662</v>
      </c>
    </row>
    <row r="26" spans="1:8" ht="15" customHeight="1" x14ac:dyDescent="0.25">
      <c r="A26" s="56" t="s">
        <v>142</v>
      </c>
      <c r="B26" s="51">
        <f>'6.tábla '!B19-B55</f>
        <v>1044244</v>
      </c>
      <c r="C26" s="51">
        <f>'6.tábla '!C19-C55</f>
        <v>1044244</v>
      </c>
      <c r="D26" s="51">
        <f>'6.tábla '!D19-D55</f>
        <v>0</v>
      </c>
      <c r="E26" s="56" t="s">
        <v>143</v>
      </c>
      <c r="F26" s="51">
        <f>'6.tábla '!F39</f>
        <v>0</v>
      </c>
      <c r="G26" s="51">
        <f>'6.tábla '!G39</f>
        <v>0</v>
      </c>
      <c r="H26" s="51">
        <f>'6.tábla '!H39</f>
        <v>0</v>
      </c>
    </row>
    <row r="27" spans="1:8" ht="63" x14ac:dyDescent="0.25">
      <c r="A27" s="50" t="s">
        <v>154</v>
      </c>
      <c r="B27" s="54">
        <f>B25+B26</f>
        <v>1044244</v>
      </c>
      <c r="C27" s="54">
        <f t="shared" ref="C27:D27" si="8">C25+C26</f>
        <v>21044244</v>
      </c>
      <c r="D27" s="54">
        <f t="shared" si="8"/>
        <v>20000000</v>
      </c>
      <c r="E27" s="50" t="s">
        <v>155</v>
      </c>
      <c r="F27" s="54">
        <f>F25+F26</f>
        <v>19184951</v>
      </c>
      <c r="G27" s="54">
        <f t="shared" ref="G27:H27" si="9">G25+G26</f>
        <v>41934613</v>
      </c>
      <c r="H27" s="54">
        <f t="shared" si="9"/>
        <v>22749662</v>
      </c>
    </row>
    <row r="28" spans="1:8" x14ac:dyDescent="0.25">
      <c r="B28" s="48">
        <f>B27+B16</f>
        <v>92303605</v>
      </c>
      <c r="C28" s="48">
        <f t="shared" ref="C28:D28" si="10">C27+C16</f>
        <v>121260986</v>
      </c>
      <c r="D28" s="48">
        <f t="shared" si="10"/>
        <v>28957381</v>
      </c>
      <c r="F28" s="48">
        <f>F27+F16</f>
        <v>91443605</v>
      </c>
      <c r="G28" s="48">
        <f t="shared" ref="G28:H28" si="11">G27+G16</f>
        <v>120400986</v>
      </c>
      <c r="H28" s="48">
        <f t="shared" si="11"/>
        <v>28957381</v>
      </c>
    </row>
    <row r="29" spans="1:8" ht="15.75" customHeight="1" x14ac:dyDescent="0.25">
      <c r="A29" s="202" t="s">
        <v>346</v>
      </c>
      <c r="B29" s="202"/>
      <c r="C29" s="202"/>
      <c r="D29" s="202"/>
      <c r="E29" s="202"/>
      <c r="F29" s="202"/>
      <c r="G29" s="202"/>
      <c r="H29" s="202"/>
    </row>
    <row r="30" spans="1:8" s="47" customFormat="1" ht="31.5" x14ac:dyDescent="0.25">
      <c r="A30" s="50" t="s">
        <v>80</v>
      </c>
      <c r="B30" s="81" t="str">
        <f>B2</f>
        <v>2019. évi eredeti előirányzat</v>
      </c>
      <c r="C30" s="81" t="str">
        <f t="shared" ref="C30:D30" si="12">C2</f>
        <v>I. Módosítás</v>
      </c>
      <c r="D30" s="81" t="str">
        <f t="shared" si="12"/>
        <v>Eltérés</v>
      </c>
      <c r="E30" s="50" t="s">
        <v>81</v>
      </c>
      <c r="F30" s="81" t="str">
        <f>B30</f>
        <v>2019. évi eredeti előirányzat</v>
      </c>
      <c r="G30" s="81" t="str">
        <f t="shared" ref="G30:H30" si="13">C30</f>
        <v>I. Módosítás</v>
      </c>
      <c r="H30" s="81" t="str">
        <f t="shared" si="13"/>
        <v>Eltérés</v>
      </c>
    </row>
    <row r="31" spans="1:8" x14ac:dyDescent="0.25">
      <c r="A31" s="50" t="s">
        <v>138</v>
      </c>
      <c r="B31" s="49"/>
      <c r="C31" s="49"/>
      <c r="D31" s="49"/>
      <c r="E31" s="50" t="s">
        <v>14</v>
      </c>
      <c r="F31" s="51"/>
      <c r="G31" s="51"/>
      <c r="H31" s="51"/>
    </row>
    <row r="32" spans="1:8" ht="31.5" x14ac:dyDescent="0.25">
      <c r="A32" s="185" t="s">
        <v>139</v>
      </c>
      <c r="B32" s="51"/>
      <c r="C32" s="51"/>
      <c r="D32" s="51"/>
      <c r="E32" s="52" t="s">
        <v>75</v>
      </c>
      <c r="F32" s="51"/>
      <c r="G32" s="51"/>
      <c r="H32" s="51"/>
    </row>
    <row r="33" spans="1:8" x14ac:dyDescent="0.25">
      <c r="A33" s="52" t="s">
        <v>83</v>
      </c>
      <c r="B33" s="51"/>
      <c r="C33" s="51"/>
      <c r="D33" s="51"/>
      <c r="E33" s="52" t="s">
        <v>72</v>
      </c>
      <c r="F33" s="51"/>
      <c r="G33" s="51"/>
      <c r="H33" s="51"/>
    </row>
    <row r="34" spans="1:8" x14ac:dyDescent="0.25">
      <c r="A34" s="52" t="s">
        <v>84</v>
      </c>
      <c r="B34" s="51"/>
      <c r="C34" s="51"/>
      <c r="D34" s="51"/>
      <c r="E34" s="52" t="s">
        <v>73</v>
      </c>
      <c r="F34" s="51"/>
      <c r="G34" s="51"/>
      <c r="H34" s="51"/>
    </row>
    <row r="35" spans="1:8" ht="47.25" x14ac:dyDescent="0.25">
      <c r="A35" s="181" t="s">
        <v>86</v>
      </c>
      <c r="B35" s="51"/>
      <c r="C35" s="51"/>
      <c r="D35" s="51"/>
      <c r="E35" s="52" t="s">
        <v>76</v>
      </c>
      <c r="F35" s="51"/>
      <c r="G35" s="51"/>
      <c r="H35" s="51"/>
    </row>
    <row r="36" spans="1:8" ht="31.5" x14ac:dyDescent="0.25">
      <c r="A36" s="52"/>
      <c r="B36" s="51"/>
      <c r="C36" s="51"/>
      <c r="D36" s="51"/>
      <c r="E36" s="52" t="s">
        <v>74</v>
      </c>
      <c r="F36" s="51"/>
      <c r="G36" s="51"/>
      <c r="H36" s="51"/>
    </row>
    <row r="37" spans="1:8" x14ac:dyDescent="0.25">
      <c r="A37" s="52"/>
      <c r="B37" s="51"/>
      <c r="C37" s="51"/>
      <c r="D37" s="51"/>
      <c r="E37" s="39" t="s">
        <v>203</v>
      </c>
      <c r="F37" s="51"/>
      <c r="G37" s="51"/>
      <c r="H37" s="51"/>
    </row>
    <row r="38" spans="1:8" ht="31.5" x14ac:dyDescent="0.25">
      <c r="A38" s="52"/>
      <c r="B38" s="51"/>
      <c r="C38" s="51"/>
      <c r="D38" s="51"/>
      <c r="E38" s="39" t="s">
        <v>273</v>
      </c>
      <c r="F38" s="51"/>
      <c r="G38" s="51"/>
      <c r="H38" s="51"/>
    </row>
    <row r="39" spans="1:8" ht="31.5" x14ac:dyDescent="0.25">
      <c r="A39" s="185"/>
      <c r="B39" s="53"/>
      <c r="C39" s="53"/>
      <c r="D39" s="53"/>
      <c r="E39" s="39" t="s">
        <v>274</v>
      </c>
      <c r="F39" s="51"/>
      <c r="G39" s="51"/>
      <c r="H39" s="51"/>
    </row>
    <row r="40" spans="1:8" ht="30" customHeight="1" x14ac:dyDescent="0.25">
      <c r="A40" s="181"/>
      <c r="B40" s="51"/>
      <c r="C40" s="51"/>
      <c r="D40" s="51"/>
      <c r="E40" s="39" t="s">
        <v>206</v>
      </c>
      <c r="F40" s="51">
        <f>'4.tábla'!B8</f>
        <v>860000</v>
      </c>
      <c r="G40" s="51">
        <f>'4.tábla'!C8</f>
        <v>860000</v>
      </c>
      <c r="H40" s="51">
        <f>'4.tábla'!D8</f>
        <v>0</v>
      </c>
    </row>
    <row r="41" spans="1:8" ht="31.5" x14ac:dyDescent="0.25">
      <c r="A41" s="52"/>
      <c r="B41" s="51"/>
      <c r="C41" s="51"/>
      <c r="D41" s="51"/>
      <c r="E41" s="39" t="s">
        <v>198</v>
      </c>
      <c r="F41" s="51"/>
      <c r="G41" s="51"/>
      <c r="H41" s="51"/>
    </row>
    <row r="42" spans="1:8" ht="47.25" x14ac:dyDescent="0.25">
      <c r="A42" s="50" t="s">
        <v>156</v>
      </c>
      <c r="B42" s="54">
        <f>SUM(B32:B41)</f>
        <v>0</v>
      </c>
      <c r="C42" s="54"/>
      <c r="D42" s="54"/>
      <c r="E42" s="50" t="s">
        <v>157</v>
      </c>
      <c r="F42" s="54">
        <f>SUM(F32:F41)</f>
        <v>860000</v>
      </c>
      <c r="G42" s="54">
        <f t="shared" ref="G42:H42" si="14">SUM(G32:G41)</f>
        <v>860000</v>
      </c>
      <c r="H42" s="54">
        <f t="shared" si="14"/>
        <v>0</v>
      </c>
    </row>
    <row r="43" spans="1:8" x14ac:dyDescent="0.25">
      <c r="A43" s="56" t="s">
        <v>142</v>
      </c>
      <c r="B43" s="51"/>
      <c r="C43" s="51"/>
      <c r="D43" s="51"/>
      <c r="E43" s="56" t="s">
        <v>143</v>
      </c>
      <c r="F43" s="51"/>
      <c r="G43" s="51"/>
      <c r="H43" s="51"/>
    </row>
    <row r="44" spans="1:8" ht="63" x14ac:dyDescent="0.25">
      <c r="A44" s="50" t="s">
        <v>158</v>
      </c>
      <c r="B44" s="54">
        <f>B42+B43</f>
        <v>0</v>
      </c>
      <c r="C44" s="54"/>
      <c r="D44" s="54"/>
      <c r="E44" s="50" t="s">
        <v>159</v>
      </c>
      <c r="F44" s="54">
        <f>F42+F43</f>
        <v>860000</v>
      </c>
      <c r="G44" s="54">
        <f t="shared" ref="G44:H44" si="15">G42+G43</f>
        <v>860000</v>
      </c>
      <c r="H44" s="54">
        <f t="shared" si="15"/>
        <v>0</v>
      </c>
    </row>
    <row r="45" spans="1:8" x14ac:dyDescent="0.25">
      <c r="A45" s="50" t="s">
        <v>146</v>
      </c>
      <c r="B45" s="54"/>
      <c r="C45" s="54"/>
      <c r="D45" s="54"/>
      <c r="E45" s="54" t="s">
        <v>15</v>
      </c>
      <c r="F45" s="51"/>
      <c r="G45" s="51"/>
      <c r="H45" s="51"/>
    </row>
    <row r="46" spans="1:8" ht="47.25" x14ac:dyDescent="0.25">
      <c r="A46" s="181" t="s">
        <v>99</v>
      </c>
      <c r="B46" s="51"/>
      <c r="C46" s="51"/>
      <c r="D46" s="51"/>
      <c r="E46" s="52" t="s">
        <v>100</v>
      </c>
      <c r="F46" s="51"/>
      <c r="G46" s="51"/>
      <c r="H46" s="51"/>
    </row>
    <row r="47" spans="1:8" ht="31.5" x14ac:dyDescent="0.25">
      <c r="A47" s="39" t="s">
        <v>147</v>
      </c>
      <c r="B47" s="51">
        <f>'2.tábla'!B52</f>
        <v>0</v>
      </c>
      <c r="C47" s="51">
        <f>'2.tábla'!C52</f>
        <v>0</v>
      </c>
      <c r="D47" s="51">
        <f>'2.tábla'!D52</f>
        <v>0</v>
      </c>
      <c r="E47" s="52" t="s">
        <v>101</v>
      </c>
      <c r="F47" s="51"/>
      <c r="G47" s="51"/>
      <c r="H47" s="51"/>
    </row>
    <row r="48" spans="1:8" ht="31.5" x14ac:dyDescent="0.25">
      <c r="A48" s="39" t="s">
        <v>148</v>
      </c>
      <c r="B48" s="51">
        <f>'2.tábla'!B61</f>
        <v>0</v>
      </c>
      <c r="C48" s="51">
        <f>'2.tábla'!C61</f>
        <v>0</v>
      </c>
      <c r="D48" s="51">
        <f>'2.tábla'!D61</f>
        <v>0</v>
      </c>
      <c r="E48" s="52" t="s">
        <v>103</v>
      </c>
      <c r="F48" s="51"/>
      <c r="G48" s="51"/>
      <c r="H48" s="51"/>
    </row>
    <row r="49" spans="1:8" ht="31.5" x14ac:dyDescent="0.25">
      <c r="A49" s="52"/>
      <c r="B49" s="51"/>
      <c r="C49" s="51"/>
      <c r="D49" s="51"/>
      <c r="E49" s="52" t="s">
        <v>149</v>
      </c>
      <c r="F49" s="51"/>
      <c r="G49" s="51"/>
      <c r="H49" s="51"/>
    </row>
    <row r="50" spans="1:8" ht="31.5" x14ac:dyDescent="0.25">
      <c r="A50" s="52"/>
      <c r="B50" s="51"/>
      <c r="C50" s="51"/>
      <c r="D50" s="51"/>
      <c r="E50" s="52" t="s">
        <v>150</v>
      </c>
      <c r="F50" s="51"/>
      <c r="G50" s="51"/>
      <c r="H50" s="51"/>
    </row>
    <row r="51" spans="1:8" ht="31.5" x14ac:dyDescent="0.25">
      <c r="A51" s="52"/>
      <c r="B51" s="51"/>
      <c r="C51" s="51"/>
      <c r="D51" s="51"/>
      <c r="E51" s="57" t="s">
        <v>151</v>
      </c>
      <c r="F51" s="51"/>
      <c r="G51" s="51"/>
      <c r="H51" s="51"/>
    </row>
    <row r="52" spans="1:8" ht="28.5" customHeight="1" x14ac:dyDescent="0.25">
      <c r="A52" s="56"/>
      <c r="B52" s="51"/>
      <c r="C52" s="51"/>
      <c r="D52" s="51"/>
      <c r="E52" s="39" t="s">
        <v>211</v>
      </c>
      <c r="F52" s="51"/>
      <c r="G52" s="51"/>
      <c r="H52" s="51"/>
    </row>
    <row r="53" spans="1:8" ht="27" customHeight="1" x14ac:dyDescent="0.25">
      <c r="A53" s="56"/>
      <c r="B53" s="51"/>
      <c r="C53" s="51"/>
      <c r="D53" s="51"/>
      <c r="E53" s="39" t="s">
        <v>152</v>
      </c>
      <c r="F53" s="51"/>
      <c r="G53" s="51"/>
      <c r="H53" s="51"/>
    </row>
    <row r="54" spans="1:8" ht="47.25" x14ac:dyDescent="0.25">
      <c r="A54" s="50" t="s">
        <v>160</v>
      </c>
      <c r="B54" s="54">
        <f>SUM(B46:B52)</f>
        <v>0</v>
      </c>
      <c r="C54" s="54">
        <f t="shared" ref="C54:D54" si="16">SUM(C46:C52)</f>
        <v>0</v>
      </c>
      <c r="D54" s="54">
        <f t="shared" si="16"/>
        <v>0</v>
      </c>
      <c r="E54" s="50" t="s">
        <v>161</v>
      </c>
      <c r="F54" s="54">
        <f>SUM(F46:F53)</f>
        <v>0</v>
      </c>
      <c r="G54" s="54">
        <v>0</v>
      </c>
      <c r="H54" s="54">
        <v>0</v>
      </c>
    </row>
    <row r="55" spans="1:8" x14ac:dyDescent="0.25">
      <c r="A55" s="56" t="s">
        <v>142</v>
      </c>
      <c r="B55" s="51">
        <f>'2.tábla'!B68</f>
        <v>0</v>
      </c>
      <c r="C55" s="51"/>
      <c r="D55" s="51"/>
      <c r="E55" s="56" t="s">
        <v>143</v>
      </c>
      <c r="F55" s="51"/>
      <c r="G55" s="51"/>
      <c r="H55" s="51"/>
    </row>
    <row r="56" spans="1:8" ht="63" x14ac:dyDescent="0.25">
      <c r="A56" s="50" t="s">
        <v>162</v>
      </c>
      <c r="B56" s="54">
        <f>B54+B55</f>
        <v>0</v>
      </c>
      <c r="C56" s="54">
        <f t="shared" ref="C56:D56" si="17">C54+C55</f>
        <v>0</v>
      </c>
      <c r="D56" s="54">
        <f t="shared" si="17"/>
        <v>0</v>
      </c>
      <c r="E56" s="50" t="s">
        <v>163</v>
      </c>
      <c r="F56" s="54">
        <f>F44</f>
        <v>860000</v>
      </c>
      <c r="G56" s="54">
        <f t="shared" ref="G56:H56" si="18">G44</f>
        <v>860000</v>
      </c>
      <c r="H56" s="54">
        <f t="shared" si="18"/>
        <v>0</v>
      </c>
    </row>
    <row r="57" spans="1:8" ht="15.75" customHeight="1" x14ac:dyDescent="0.25">
      <c r="A57" s="202" t="s">
        <v>347</v>
      </c>
      <c r="B57" s="202"/>
      <c r="C57" s="202"/>
      <c r="D57" s="202"/>
      <c r="E57" s="202"/>
      <c r="F57" s="202"/>
      <c r="G57" s="202"/>
      <c r="H57" s="202"/>
    </row>
    <row r="58" spans="1:8" x14ac:dyDescent="0.25">
      <c r="A58" s="56"/>
      <c r="B58" s="51"/>
      <c r="C58" s="51"/>
      <c r="D58" s="51"/>
      <c r="E58" s="51"/>
      <c r="F58" s="51"/>
      <c r="G58" s="51"/>
      <c r="H58" s="51"/>
    </row>
    <row r="59" spans="1:8" s="47" customFormat="1" ht="31.5" x14ac:dyDescent="0.25">
      <c r="A59" s="50" t="s">
        <v>80</v>
      </c>
      <c r="B59" s="81" t="str">
        <f>B2</f>
        <v>2019. évi eredeti előirányzat</v>
      </c>
      <c r="C59" s="81" t="str">
        <f t="shared" ref="C59:D59" si="19">C2</f>
        <v>I. Módosítás</v>
      </c>
      <c r="D59" s="81" t="str">
        <f t="shared" si="19"/>
        <v>Eltérés</v>
      </c>
      <c r="E59" s="50" t="s">
        <v>81</v>
      </c>
      <c r="F59" s="81" t="str">
        <f>B59</f>
        <v>2019. évi eredeti előirányzat</v>
      </c>
      <c r="G59" s="81" t="str">
        <f t="shared" ref="G59:H59" si="20">C59</f>
        <v>I. Módosítás</v>
      </c>
      <c r="H59" s="81" t="str">
        <f t="shared" si="20"/>
        <v>Eltérés</v>
      </c>
    </row>
    <row r="60" spans="1:8" x14ac:dyDescent="0.25">
      <c r="A60" s="50" t="s">
        <v>138</v>
      </c>
      <c r="B60" s="49"/>
      <c r="C60" s="49"/>
      <c r="D60" s="49"/>
      <c r="E60" s="50"/>
      <c r="F60" s="51"/>
      <c r="G60" s="51"/>
      <c r="H60" s="51"/>
    </row>
    <row r="61" spans="1:8" ht="31.5" x14ac:dyDescent="0.25">
      <c r="A61" s="185" t="s">
        <v>139</v>
      </c>
      <c r="B61" s="51"/>
      <c r="C61" s="51"/>
      <c r="D61" s="49"/>
      <c r="E61" s="52" t="s">
        <v>75</v>
      </c>
      <c r="F61" s="51"/>
      <c r="G61" s="51"/>
      <c r="H61" s="51"/>
    </row>
    <row r="62" spans="1:8" x14ac:dyDescent="0.25">
      <c r="A62" s="52" t="s">
        <v>83</v>
      </c>
      <c r="B62" s="51"/>
      <c r="C62" s="51"/>
      <c r="D62" s="49"/>
      <c r="E62" s="52" t="s">
        <v>72</v>
      </c>
      <c r="F62" s="51"/>
      <c r="G62" s="51"/>
      <c r="H62" s="51"/>
    </row>
    <row r="63" spans="1:8" x14ac:dyDescent="0.25">
      <c r="A63" s="52" t="s">
        <v>84</v>
      </c>
      <c r="B63" s="51"/>
      <c r="C63" s="51"/>
      <c r="D63" s="49"/>
      <c r="E63" s="52" t="s">
        <v>85</v>
      </c>
      <c r="F63" s="51"/>
      <c r="G63" s="51"/>
      <c r="H63" s="51"/>
    </row>
    <row r="64" spans="1:8" ht="47.25" x14ac:dyDescent="0.25">
      <c r="A64" s="181" t="s">
        <v>86</v>
      </c>
      <c r="B64" s="51"/>
      <c r="C64" s="51"/>
      <c r="D64" s="49"/>
      <c r="E64" s="52" t="s">
        <v>76</v>
      </c>
      <c r="F64" s="51"/>
      <c r="G64" s="51"/>
      <c r="H64" s="51"/>
    </row>
    <row r="65" spans="1:8" ht="31.5" x14ac:dyDescent="0.25">
      <c r="A65" s="52"/>
      <c r="B65" s="51"/>
      <c r="C65" s="51"/>
      <c r="D65" s="49"/>
      <c r="E65" s="52" t="s">
        <v>74</v>
      </c>
      <c r="F65" s="51"/>
      <c r="G65" s="51"/>
      <c r="H65" s="51"/>
    </row>
    <row r="66" spans="1:8" x14ac:dyDescent="0.25">
      <c r="A66" s="52"/>
      <c r="B66" s="51"/>
      <c r="C66" s="51"/>
      <c r="D66" s="49"/>
      <c r="E66" s="39" t="s">
        <v>203</v>
      </c>
      <c r="F66" s="51"/>
      <c r="G66" s="51"/>
      <c r="H66" s="51"/>
    </row>
    <row r="67" spans="1:8" ht="31.5" x14ac:dyDescent="0.25">
      <c r="A67" s="52"/>
      <c r="B67" s="51"/>
      <c r="C67" s="51"/>
      <c r="D67" s="49"/>
      <c r="E67" s="39" t="s">
        <v>204</v>
      </c>
      <c r="F67" s="51"/>
      <c r="G67" s="51"/>
      <c r="H67" s="51"/>
    </row>
    <row r="68" spans="1:8" ht="31.5" x14ac:dyDescent="0.25">
      <c r="A68" s="185"/>
      <c r="B68" s="53"/>
      <c r="C68" s="53"/>
      <c r="D68" s="49"/>
      <c r="E68" s="39" t="s">
        <v>205</v>
      </c>
      <c r="F68" s="51"/>
      <c r="G68" s="51"/>
      <c r="H68" s="51"/>
    </row>
    <row r="69" spans="1:8" ht="47.25" x14ac:dyDescent="0.25">
      <c r="A69" s="181"/>
      <c r="B69" s="51"/>
      <c r="C69" s="51"/>
      <c r="D69" s="49"/>
      <c r="E69" s="39" t="s">
        <v>206</v>
      </c>
      <c r="F69" s="51"/>
      <c r="G69" s="51"/>
      <c r="H69" s="51"/>
    </row>
    <row r="70" spans="1:8" ht="31.5" x14ac:dyDescent="0.25">
      <c r="A70" s="52"/>
      <c r="B70" s="51"/>
      <c r="C70" s="51"/>
      <c r="D70" s="49"/>
      <c r="E70" s="39" t="s">
        <v>198</v>
      </c>
      <c r="F70" s="51"/>
      <c r="G70" s="51"/>
      <c r="H70" s="51"/>
    </row>
    <row r="71" spans="1:8" ht="63" x14ac:dyDescent="0.25">
      <c r="A71" s="50" t="s">
        <v>164</v>
      </c>
      <c r="B71" s="54"/>
      <c r="C71" s="54"/>
      <c r="D71" s="49"/>
      <c r="E71" s="50" t="s">
        <v>165</v>
      </c>
      <c r="F71" s="54"/>
      <c r="G71" s="51"/>
      <c r="H71" s="51"/>
    </row>
    <row r="72" spans="1:8" x14ac:dyDescent="0.25">
      <c r="A72" s="56" t="s">
        <v>142</v>
      </c>
      <c r="B72" s="51"/>
      <c r="C72" s="51"/>
      <c r="D72" s="49"/>
      <c r="E72" s="56" t="s">
        <v>143</v>
      </c>
      <c r="F72" s="51"/>
      <c r="G72" s="51"/>
      <c r="H72" s="51"/>
    </row>
    <row r="73" spans="1:8" ht="63" x14ac:dyDescent="0.25">
      <c r="A73" s="50" t="s">
        <v>166</v>
      </c>
      <c r="B73" s="54"/>
      <c r="C73" s="54"/>
      <c r="D73" s="49"/>
      <c r="E73" s="50" t="s">
        <v>167</v>
      </c>
      <c r="F73" s="54"/>
      <c r="G73" s="51"/>
      <c r="H73" s="51"/>
    </row>
    <row r="74" spans="1:8" x14ac:dyDescent="0.25">
      <c r="A74" s="50" t="s">
        <v>146</v>
      </c>
      <c r="B74" s="54"/>
      <c r="C74" s="54"/>
      <c r="D74" s="49"/>
      <c r="E74" s="54" t="s">
        <v>15</v>
      </c>
      <c r="F74" s="51"/>
      <c r="G74" s="51"/>
      <c r="H74" s="51"/>
    </row>
    <row r="75" spans="1:8" ht="47.25" x14ac:dyDescent="0.25">
      <c r="A75" s="181" t="s">
        <v>99</v>
      </c>
      <c r="B75" s="54"/>
      <c r="C75" s="54"/>
      <c r="D75" s="49"/>
      <c r="E75" s="52" t="s">
        <v>100</v>
      </c>
      <c r="F75" s="51"/>
      <c r="G75" s="51"/>
      <c r="H75" s="51"/>
    </row>
    <row r="76" spans="1:8" ht="31.5" x14ac:dyDescent="0.25">
      <c r="A76" s="39" t="s">
        <v>147</v>
      </c>
      <c r="B76" s="51"/>
      <c r="C76" s="51"/>
      <c r="D76" s="49"/>
      <c r="E76" s="52" t="s">
        <v>101</v>
      </c>
      <c r="F76" s="51"/>
      <c r="G76" s="51"/>
      <c r="H76" s="51"/>
    </row>
    <row r="77" spans="1:8" ht="31.5" x14ac:dyDescent="0.25">
      <c r="A77" s="39" t="s">
        <v>148</v>
      </c>
      <c r="B77" s="50"/>
      <c r="C77" s="50"/>
      <c r="D77" s="49"/>
      <c r="E77" s="52" t="s">
        <v>103</v>
      </c>
      <c r="F77" s="51"/>
      <c r="G77" s="51"/>
      <c r="H77" s="51"/>
    </row>
    <row r="78" spans="1:8" ht="31.5" x14ac:dyDescent="0.25">
      <c r="A78" s="52"/>
      <c r="B78" s="51"/>
      <c r="C78" s="51"/>
      <c r="D78" s="49"/>
      <c r="E78" s="52" t="s">
        <v>149</v>
      </c>
      <c r="F78" s="51"/>
      <c r="G78" s="51"/>
      <c r="H78" s="51"/>
    </row>
    <row r="79" spans="1:8" ht="47.25" x14ac:dyDescent="0.25">
      <c r="A79" s="50" t="s">
        <v>160</v>
      </c>
      <c r="B79" s="54"/>
      <c r="C79" s="54"/>
      <c r="D79" s="49"/>
      <c r="E79" s="52" t="s">
        <v>150</v>
      </c>
      <c r="F79" s="51"/>
      <c r="G79" s="51"/>
      <c r="H79" s="51"/>
    </row>
    <row r="80" spans="1:8" ht="31.5" x14ac:dyDescent="0.25">
      <c r="A80" s="56" t="s">
        <v>142</v>
      </c>
      <c r="B80" s="51"/>
      <c r="C80" s="51"/>
      <c r="D80" s="49"/>
      <c r="E80" s="57" t="s">
        <v>151</v>
      </c>
      <c r="F80" s="51"/>
      <c r="G80" s="51"/>
      <c r="H80" s="51"/>
    </row>
    <row r="81" spans="1:8" ht="47.25" x14ac:dyDescent="0.25">
      <c r="A81" s="56"/>
      <c r="B81" s="51"/>
      <c r="C81" s="51"/>
      <c r="D81" s="49"/>
      <c r="E81" s="39" t="s">
        <v>107</v>
      </c>
      <c r="F81" s="51"/>
      <c r="G81" s="51"/>
      <c r="H81" s="51"/>
    </row>
    <row r="82" spans="1:8" ht="63" x14ac:dyDescent="0.25">
      <c r="A82" s="50" t="s">
        <v>168</v>
      </c>
      <c r="B82" s="54">
        <v>0</v>
      </c>
      <c r="C82" s="54">
        <v>0</v>
      </c>
      <c r="D82" s="54">
        <v>0</v>
      </c>
      <c r="E82" s="50" t="s">
        <v>169</v>
      </c>
      <c r="F82" s="54">
        <f>SUM(F75:F81)</f>
        <v>0</v>
      </c>
      <c r="G82" s="54">
        <f t="shared" ref="G82:H82" si="21">SUM(G75:G81)</f>
        <v>0</v>
      </c>
      <c r="H82" s="54">
        <f t="shared" si="21"/>
        <v>0</v>
      </c>
    </row>
    <row r="83" spans="1:8" x14ac:dyDescent="0.25">
      <c r="B83" s="48">
        <f>B82+B73+B56+B44+B27+B16</f>
        <v>92303605</v>
      </c>
      <c r="C83" s="48">
        <f>C82+C73+C56+C44+C27+C16</f>
        <v>121260986</v>
      </c>
      <c r="D83" s="48">
        <f>D82+D73+D56+D44+D27+D16</f>
        <v>28957381</v>
      </c>
      <c r="F83" s="48">
        <f>F82+F73+F44+F27+F16</f>
        <v>92303605</v>
      </c>
      <c r="G83" s="48">
        <f>G82+G73+G56+G27+G16</f>
        <v>121260986</v>
      </c>
      <c r="H83" s="48">
        <f>H82+H73+H56+H44+H27+H16</f>
        <v>28957381</v>
      </c>
    </row>
    <row r="84" spans="1:8" x14ac:dyDescent="0.25">
      <c r="A84" s="47" t="s">
        <v>212</v>
      </c>
      <c r="B84" s="48">
        <f>F83-B83</f>
        <v>0</v>
      </c>
    </row>
  </sheetData>
  <sheetProtection selectLockedCells="1" selectUnlockedCells="1"/>
  <mergeCells count="3">
    <mergeCell ref="A1:H1"/>
    <mergeCell ref="A29:H29"/>
    <mergeCell ref="A57:H57"/>
  </mergeCells>
  <phoneticPr fontId="20" type="noConversion"/>
  <printOptions horizontalCentered="1"/>
  <pageMargins left="0.15748031496062992" right="0.15748031496062992" top="0.94488188976377963" bottom="0.19685039370078741" header="0.31496062992125984" footer="0.51181102362204722"/>
  <pageSetup paperSize="9" scale="54" firstPageNumber="0" orientation="landscape" r:id="rId1"/>
  <headerFooter alignWithMargins="0">
    <oddHeader xml:space="preserve">&amp;L&amp;"Times New Roman,Normál"&amp;12Balatonszőlős Község Önkormányzata&amp;C&amp;"Times New Roman,Normál"&amp;12 7. melléklet 
az önkormányzat 2019. évi költségvetéséről szóló 6/2019. (VII. 12.) önkormányzati rendelethez: 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A6" sqref="A6"/>
    </sheetView>
  </sheetViews>
  <sheetFormatPr defaultRowHeight="12.75" x14ac:dyDescent="0.2"/>
  <cols>
    <col min="1" max="1" width="31.42578125" style="234" customWidth="1"/>
    <col min="2" max="2" width="11.42578125" style="206" customWidth="1"/>
    <col min="3" max="3" width="11.140625" style="206" bestFit="1" customWidth="1"/>
    <col min="4" max="4" width="11.42578125" style="206" customWidth="1"/>
    <col min="5" max="5" width="11.140625" style="206" bestFit="1" customWidth="1"/>
    <col min="6" max="6" width="11.5703125" style="206" customWidth="1"/>
    <col min="7" max="9" width="11.140625" style="206" bestFit="1" customWidth="1"/>
    <col min="10" max="10" width="12.5703125" style="206" customWidth="1"/>
    <col min="11" max="11" width="12.140625" style="206" customWidth="1"/>
    <col min="12" max="12" width="11.85546875" style="206" customWidth="1"/>
    <col min="13" max="13" width="11.42578125" style="206" customWidth="1"/>
    <col min="14" max="14" width="12.42578125" style="217" customWidth="1"/>
    <col min="15" max="15" width="18" style="206" customWidth="1"/>
    <col min="16" max="16" width="14.42578125" style="206" customWidth="1"/>
    <col min="17" max="17" width="11.7109375" style="206" bestFit="1" customWidth="1"/>
    <col min="18" max="256" width="9.140625" style="206"/>
    <col min="257" max="257" width="51" style="206" customWidth="1"/>
    <col min="258" max="259" width="11.85546875" style="206" bestFit="1" customWidth="1"/>
    <col min="260" max="265" width="13.28515625" style="206" bestFit="1" customWidth="1"/>
    <col min="266" max="266" width="16.140625" style="206" bestFit="1" customWidth="1"/>
    <col min="267" max="269" width="13.28515625" style="206" bestFit="1" customWidth="1"/>
    <col min="270" max="270" width="14.140625" style="206" bestFit="1" customWidth="1"/>
    <col min="271" max="512" width="9.140625" style="206"/>
    <col min="513" max="513" width="51" style="206" customWidth="1"/>
    <col min="514" max="515" width="11.85546875" style="206" bestFit="1" customWidth="1"/>
    <col min="516" max="521" width="13.28515625" style="206" bestFit="1" customWidth="1"/>
    <col min="522" max="522" width="16.140625" style="206" bestFit="1" customWidth="1"/>
    <col min="523" max="525" width="13.28515625" style="206" bestFit="1" customWidth="1"/>
    <col min="526" max="526" width="14.140625" style="206" bestFit="1" customWidth="1"/>
    <col min="527" max="768" width="9.140625" style="206"/>
    <col min="769" max="769" width="51" style="206" customWidth="1"/>
    <col min="770" max="771" width="11.85546875" style="206" bestFit="1" customWidth="1"/>
    <col min="772" max="777" width="13.28515625" style="206" bestFit="1" customWidth="1"/>
    <col min="778" max="778" width="16.140625" style="206" bestFit="1" customWidth="1"/>
    <col min="779" max="781" width="13.28515625" style="206" bestFit="1" customWidth="1"/>
    <col min="782" max="782" width="14.140625" style="206" bestFit="1" customWidth="1"/>
    <col min="783" max="1024" width="9.140625" style="206"/>
    <col min="1025" max="1025" width="51" style="206" customWidth="1"/>
    <col min="1026" max="1027" width="11.85546875" style="206" bestFit="1" customWidth="1"/>
    <col min="1028" max="1033" width="13.28515625" style="206" bestFit="1" customWidth="1"/>
    <col min="1034" max="1034" width="16.140625" style="206" bestFit="1" customWidth="1"/>
    <col min="1035" max="1037" width="13.28515625" style="206" bestFit="1" customWidth="1"/>
    <col min="1038" max="1038" width="14.140625" style="206" bestFit="1" customWidth="1"/>
    <col min="1039" max="1280" width="9.140625" style="206"/>
    <col min="1281" max="1281" width="51" style="206" customWidth="1"/>
    <col min="1282" max="1283" width="11.85546875" style="206" bestFit="1" customWidth="1"/>
    <col min="1284" max="1289" width="13.28515625" style="206" bestFit="1" customWidth="1"/>
    <col min="1290" max="1290" width="16.140625" style="206" bestFit="1" customWidth="1"/>
    <col min="1291" max="1293" width="13.28515625" style="206" bestFit="1" customWidth="1"/>
    <col min="1294" max="1294" width="14.140625" style="206" bestFit="1" customWidth="1"/>
    <col min="1295" max="1536" width="9.140625" style="206"/>
    <col min="1537" max="1537" width="51" style="206" customWidth="1"/>
    <col min="1538" max="1539" width="11.85546875" style="206" bestFit="1" customWidth="1"/>
    <col min="1540" max="1545" width="13.28515625" style="206" bestFit="1" customWidth="1"/>
    <col min="1546" max="1546" width="16.140625" style="206" bestFit="1" customWidth="1"/>
    <col min="1547" max="1549" width="13.28515625" style="206" bestFit="1" customWidth="1"/>
    <col min="1550" max="1550" width="14.140625" style="206" bestFit="1" customWidth="1"/>
    <col min="1551" max="1792" width="9.140625" style="206"/>
    <col min="1793" max="1793" width="51" style="206" customWidth="1"/>
    <col min="1794" max="1795" width="11.85546875" style="206" bestFit="1" customWidth="1"/>
    <col min="1796" max="1801" width="13.28515625" style="206" bestFit="1" customWidth="1"/>
    <col min="1802" max="1802" width="16.140625" style="206" bestFit="1" customWidth="1"/>
    <col min="1803" max="1805" width="13.28515625" style="206" bestFit="1" customWidth="1"/>
    <col min="1806" max="1806" width="14.140625" style="206" bestFit="1" customWidth="1"/>
    <col min="1807" max="2048" width="9.140625" style="206"/>
    <col min="2049" max="2049" width="51" style="206" customWidth="1"/>
    <col min="2050" max="2051" width="11.85546875" style="206" bestFit="1" customWidth="1"/>
    <col min="2052" max="2057" width="13.28515625" style="206" bestFit="1" customWidth="1"/>
    <col min="2058" max="2058" width="16.140625" style="206" bestFit="1" customWidth="1"/>
    <col min="2059" max="2061" width="13.28515625" style="206" bestFit="1" customWidth="1"/>
    <col min="2062" max="2062" width="14.140625" style="206" bestFit="1" customWidth="1"/>
    <col min="2063" max="2304" width="9.140625" style="206"/>
    <col min="2305" max="2305" width="51" style="206" customWidth="1"/>
    <col min="2306" max="2307" width="11.85546875" style="206" bestFit="1" customWidth="1"/>
    <col min="2308" max="2313" width="13.28515625" style="206" bestFit="1" customWidth="1"/>
    <col min="2314" max="2314" width="16.140625" style="206" bestFit="1" customWidth="1"/>
    <col min="2315" max="2317" width="13.28515625" style="206" bestFit="1" customWidth="1"/>
    <col min="2318" max="2318" width="14.140625" style="206" bestFit="1" customWidth="1"/>
    <col min="2319" max="2560" width="9.140625" style="206"/>
    <col min="2561" max="2561" width="51" style="206" customWidth="1"/>
    <col min="2562" max="2563" width="11.85546875" style="206" bestFit="1" customWidth="1"/>
    <col min="2564" max="2569" width="13.28515625" style="206" bestFit="1" customWidth="1"/>
    <col min="2570" max="2570" width="16.140625" style="206" bestFit="1" customWidth="1"/>
    <col min="2571" max="2573" width="13.28515625" style="206" bestFit="1" customWidth="1"/>
    <col min="2574" max="2574" width="14.140625" style="206" bestFit="1" customWidth="1"/>
    <col min="2575" max="2816" width="9.140625" style="206"/>
    <col min="2817" max="2817" width="51" style="206" customWidth="1"/>
    <col min="2818" max="2819" width="11.85546875" style="206" bestFit="1" customWidth="1"/>
    <col min="2820" max="2825" width="13.28515625" style="206" bestFit="1" customWidth="1"/>
    <col min="2826" max="2826" width="16.140625" style="206" bestFit="1" customWidth="1"/>
    <col min="2827" max="2829" width="13.28515625" style="206" bestFit="1" customWidth="1"/>
    <col min="2830" max="2830" width="14.140625" style="206" bestFit="1" customWidth="1"/>
    <col min="2831" max="3072" width="9.140625" style="206"/>
    <col min="3073" max="3073" width="51" style="206" customWidth="1"/>
    <col min="3074" max="3075" width="11.85546875" style="206" bestFit="1" customWidth="1"/>
    <col min="3076" max="3081" width="13.28515625" style="206" bestFit="1" customWidth="1"/>
    <col min="3082" max="3082" width="16.140625" style="206" bestFit="1" customWidth="1"/>
    <col min="3083" max="3085" width="13.28515625" style="206" bestFit="1" customWidth="1"/>
    <col min="3086" max="3086" width="14.140625" style="206" bestFit="1" customWidth="1"/>
    <col min="3087" max="3328" width="9.140625" style="206"/>
    <col min="3329" max="3329" width="51" style="206" customWidth="1"/>
    <col min="3330" max="3331" width="11.85546875" style="206" bestFit="1" customWidth="1"/>
    <col min="3332" max="3337" width="13.28515625" style="206" bestFit="1" customWidth="1"/>
    <col min="3338" max="3338" width="16.140625" style="206" bestFit="1" customWidth="1"/>
    <col min="3339" max="3341" width="13.28515625" style="206" bestFit="1" customWidth="1"/>
    <col min="3342" max="3342" width="14.140625" style="206" bestFit="1" customWidth="1"/>
    <col min="3343" max="3584" width="9.140625" style="206"/>
    <col min="3585" max="3585" width="51" style="206" customWidth="1"/>
    <col min="3586" max="3587" width="11.85546875" style="206" bestFit="1" customWidth="1"/>
    <col min="3588" max="3593" width="13.28515625" style="206" bestFit="1" customWidth="1"/>
    <col min="3594" max="3594" width="16.140625" style="206" bestFit="1" customWidth="1"/>
    <col min="3595" max="3597" width="13.28515625" style="206" bestFit="1" customWidth="1"/>
    <col min="3598" max="3598" width="14.140625" style="206" bestFit="1" customWidth="1"/>
    <col min="3599" max="3840" width="9.140625" style="206"/>
    <col min="3841" max="3841" width="51" style="206" customWidth="1"/>
    <col min="3842" max="3843" width="11.85546875" style="206" bestFit="1" customWidth="1"/>
    <col min="3844" max="3849" width="13.28515625" style="206" bestFit="1" customWidth="1"/>
    <col min="3850" max="3850" width="16.140625" style="206" bestFit="1" customWidth="1"/>
    <col min="3851" max="3853" width="13.28515625" style="206" bestFit="1" customWidth="1"/>
    <col min="3854" max="3854" width="14.140625" style="206" bestFit="1" customWidth="1"/>
    <col min="3855" max="4096" width="9.140625" style="206"/>
    <col min="4097" max="4097" width="51" style="206" customWidth="1"/>
    <col min="4098" max="4099" width="11.85546875" style="206" bestFit="1" customWidth="1"/>
    <col min="4100" max="4105" width="13.28515625" style="206" bestFit="1" customWidth="1"/>
    <col min="4106" max="4106" width="16.140625" style="206" bestFit="1" customWidth="1"/>
    <col min="4107" max="4109" width="13.28515625" style="206" bestFit="1" customWidth="1"/>
    <col min="4110" max="4110" width="14.140625" style="206" bestFit="1" customWidth="1"/>
    <col min="4111" max="4352" width="9.140625" style="206"/>
    <col min="4353" max="4353" width="51" style="206" customWidth="1"/>
    <col min="4354" max="4355" width="11.85546875" style="206" bestFit="1" customWidth="1"/>
    <col min="4356" max="4361" width="13.28515625" style="206" bestFit="1" customWidth="1"/>
    <col min="4362" max="4362" width="16.140625" style="206" bestFit="1" customWidth="1"/>
    <col min="4363" max="4365" width="13.28515625" style="206" bestFit="1" customWidth="1"/>
    <col min="4366" max="4366" width="14.140625" style="206" bestFit="1" customWidth="1"/>
    <col min="4367" max="4608" width="9.140625" style="206"/>
    <col min="4609" max="4609" width="51" style="206" customWidth="1"/>
    <col min="4610" max="4611" width="11.85546875" style="206" bestFit="1" customWidth="1"/>
    <col min="4612" max="4617" width="13.28515625" style="206" bestFit="1" customWidth="1"/>
    <col min="4618" max="4618" width="16.140625" style="206" bestFit="1" customWidth="1"/>
    <col min="4619" max="4621" width="13.28515625" style="206" bestFit="1" customWidth="1"/>
    <col min="4622" max="4622" width="14.140625" style="206" bestFit="1" customWidth="1"/>
    <col min="4623" max="4864" width="9.140625" style="206"/>
    <col min="4865" max="4865" width="51" style="206" customWidth="1"/>
    <col min="4866" max="4867" width="11.85546875" style="206" bestFit="1" customWidth="1"/>
    <col min="4868" max="4873" width="13.28515625" style="206" bestFit="1" customWidth="1"/>
    <col min="4874" max="4874" width="16.140625" style="206" bestFit="1" customWidth="1"/>
    <col min="4875" max="4877" width="13.28515625" style="206" bestFit="1" customWidth="1"/>
    <col min="4878" max="4878" width="14.140625" style="206" bestFit="1" customWidth="1"/>
    <col min="4879" max="5120" width="9.140625" style="206"/>
    <col min="5121" max="5121" width="51" style="206" customWidth="1"/>
    <col min="5122" max="5123" width="11.85546875" style="206" bestFit="1" customWidth="1"/>
    <col min="5124" max="5129" width="13.28515625" style="206" bestFit="1" customWidth="1"/>
    <col min="5130" max="5130" width="16.140625" style="206" bestFit="1" customWidth="1"/>
    <col min="5131" max="5133" width="13.28515625" style="206" bestFit="1" customWidth="1"/>
    <col min="5134" max="5134" width="14.140625" style="206" bestFit="1" customWidth="1"/>
    <col min="5135" max="5376" width="9.140625" style="206"/>
    <col min="5377" max="5377" width="51" style="206" customWidth="1"/>
    <col min="5378" max="5379" width="11.85546875" style="206" bestFit="1" customWidth="1"/>
    <col min="5380" max="5385" width="13.28515625" style="206" bestFit="1" customWidth="1"/>
    <col min="5386" max="5386" width="16.140625" style="206" bestFit="1" customWidth="1"/>
    <col min="5387" max="5389" width="13.28515625" style="206" bestFit="1" customWidth="1"/>
    <col min="5390" max="5390" width="14.140625" style="206" bestFit="1" customWidth="1"/>
    <col min="5391" max="5632" width="9.140625" style="206"/>
    <col min="5633" max="5633" width="51" style="206" customWidth="1"/>
    <col min="5634" max="5635" width="11.85546875" style="206" bestFit="1" customWidth="1"/>
    <col min="5636" max="5641" width="13.28515625" style="206" bestFit="1" customWidth="1"/>
    <col min="5642" max="5642" width="16.140625" style="206" bestFit="1" customWidth="1"/>
    <col min="5643" max="5645" width="13.28515625" style="206" bestFit="1" customWidth="1"/>
    <col min="5646" max="5646" width="14.140625" style="206" bestFit="1" customWidth="1"/>
    <col min="5647" max="5888" width="9.140625" style="206"/>
    <col min="5889" max="5889" width="51" style="206" customWidth="1"/>
    <col min="5890" max="5891" width="11.85546875" style="206" bestFit="1" customWidth="1"/>
    <col min="5892" max="5897" width="13.28515625" style="206" bestFit="1" customWidth="1"/>
    <col min="5898" max="5898" width="16.140625" style="206" bestFit="1" customWidth="1"/>
    <col min="5899" max="5901" width="13.28515625" style="206" bestFit="1" customWidth="1"/>
    <col min="5902" max="5902" width="14.140625" style="206" bestFit="1" customWidth="1"/>
    <col min="5903" max="6144" width="9.140625" style="206"/>
    <col min="6145" max="6145" width="51" style="206" customWidth="1"/>
    <col min="6146" max="6147" width="11.85546875" style="206" bestFit="1" customWidth="1"/>
    <col min="6148" max="6153" width="13.28515625" style="206" bestFit="1" customWidth="1"/>
    <col min="6154" max="6154" width="16.140625" style="206" bestFit="1" customWidth="1"/>
    <col min="6155" max="6157" width="13.28515625" style="206" bestFit="1" customWidth="1"/>
    <col min="6158" max="6158" width="14.140625" style="206" bestFit="1" customWidth="1"/>
    <col min="6159" max="6400" width="9.140625" style="206"/>
    <col min="6401" max="6401" width="51" style="206" customWidth="1"/>
    <col min="6402" max="6403" width="11.85546875" style="206" bestFit="1" customWidth="1"/>
    <col min="6404" max="6409" width="13.28515625" style="206" bestFit="1" customWidth="1"/>
    <col min="6410" max="6410" width="16.140625" style="206" bestFit="1" customWidth="1"/>
    <col min="6411" max="6413" width="13.28515625" style="206" bestFit="1" customWidth="1"/>
    <col min="6414" max="6414" width="14.140625" style="206" bestFit="1" customWidth="1"/>
    <col min="6415" max="6656" width="9.140625" style="206"/>
    <col min="6657" max="6657" width="51" style="206" customWidth="1"/>
    <col min="6658" max="6659" width="11.85546875" style="206" bestFit="1" customWidth="1"/>
    <col min="6660" max="6665" width="13.28515625" style="206" bestFit="1" customWidth="1"/>
    <col min="6666" max="6666" width="16.140625" style="206" bestFit="1" customWidth="1"/>
    <col min="6667" max="6669" width="13.28515625" style="206" bestFit="1" customWidth="1"/>
    <col min="6670" max="6670" width="14.140625" style="206" bestFit="1" customWidth="1"/>
    <col min="6671" max="6912" width="9.140625" style="206"/>
    <col min="6913" max="6913" width="51" style="206" customWidth="1"/>
    <col min="6914" max="6915" width="11.85546875" style="206" bestFit="1" customWidth="1"/>
    <col min="6916" max="6921" width="13.28515625" style="206" bestFit="1" customWidth="1"/>
    <col min="6922" max="6922" width="16.140625" style="206" bestFit="1" customWidth="1"/>
    <col min="6923" max="6925" width="13.28515625" style="206" bestFit="1" customWidth="1"/>
    <col min="6926" max="6926" width="14.140625" style="206" bestFit="1" customWidth="1"/>
    <col min="6927" max="7168" width="9.140625" style="206"/>
    <col min="7169" max="7169" width="51" style="206" customWidth="1"/>
    <col min="7170" max="7171" width="11.85546875" style="206" bestFit="1" customWidth="1"/>
    <col min="7172" max="7177" width="13.28515625" style="206" bestFit="1" customWidth="1"/>
    <col min="7178" max="7178" width="16.140625" style="206" bestFit="1" customWidth="1"/>
    <col min="7179" max="7181" width="13.28515625" style="206" bestFit="1" customWidth="1"/>
    <col min="7182" max="7182" width="14.140625" style="206" bestFit="1" customWidth="1"/>
    <col min="7183" max="7424" width="9.140625" style="206"/>
    <col min="7425" max="7425" width="51" style="206" customWidth="1"/>
    <col min="7426" max="7427" width="11.85546875" style="206" bestFit="1" customWidth="1"/>
    <col min="7428" max="7433" width="13.28515625" style="206" bestFit="1" customWidth="1"/>
    <col min="7434" max="7434" width="16.140625" style="206" bestFit="1" customWidth="1"/>
    <col min="7435" max="7437" width="13.28515625" style="206" bestFit="1" customWidth="1"/>
    <col min="7438" max="7438" width="14.140625" style="206" bestFit="1" customWidth="1"/>
    <col min="7439" max="7680" width="9.140625" style="206"/>
    <col min="7681" max="7681" width="51" style="206" customWidth="1"/>
    <col min="7682" max="7683" width="11.85546875" style="206" bestFit="1" customWidth="1"/>
    <col min="7684" max="7689" width="13.28515625" style="206" bestFit="1" customWidth="1"/>
    <col min="7690" max="7690" width="16.140625" style="206" bestFit="1" customWidth="1"/>
    <col min="7691" max="7693" width="13.28515625" style="206" bestFit="1" customWidth="1"/>
    <col min="7694" max="7694" width="14.140625" style="206" bestFit="1" customWidth="1"/>
    <col min="7695" max="7936" width="9.140625" style="206"/>
    <col min="7937" max="7937" width="51" style="206" customWidth="1"/>
    <col min="7938" max="7939" width="11.85546875" style="206" bestFit="1" customWidth="1"/>
    <col min="7940" max="7945" width="13.28515625" style="206" bestFit="1" customWidth="1"/>
    <col min="7946" max="7946" width="16.140625" style="206" bestFit="1" customWidth="1"/>
    <col min="7947" max="7949" width="13.28515625" style="206" bestFit="1" customWidth="1"/>
    <col min="7950" max="7950" width="14.140625" style="206" bestFit="1" customWidth="1"/>
    <col min="7951" max="8192" width="9.140625" style="206"/>
    <col min="8193" max="8193" width="51" style="206" customWidth="1"/>
    <col min="8194" max="8195" width="11.85546875" style="206" bestFit="1" customWidth="1"/>
    <col min="8196" max="8201" width="13.28515625" style="206" bestFit="1" customWidth="1"/>
    <col min="8202" max="8202" width="16.140625" style="206" bestFit="1" customWidth="1"/>
    <col min="8203" max="8205" width="13.28515625" style="206" bestFit="1" customWidth="1"/>
    <col min="8206" max="8206" width="14.140625" style="206" bestFit="1" customWidth="1"/>
    <col min="8207" max="8448" width="9.140625" style="206"/>
    <col min="8449" max="8449" width="51" style="206" customWidth="1"/>
    <col min="8450" max="8451" width="11.85546875" style="206" bestFit="1" customWidth="1"/>
    <col min="8452" max="8457" width="13.28515625" style="206" bestFit="1" customWidth="1"/>
    <col min="8458" max="8458" width="16.140625" style="206" bestFit="1" customWidth="1"/>
    <col min="8459" max="8461" width="13.28515625" style="206" bestFit="1" customWidth="1"/>
    <col min="8462" max="8462" width="14.140625" style="206" bestFit="1" customWidth="1"/>
    <col min="8463" max="8704" width="9.140625" style="206"/>
    <col min="8705" max="8705" width="51" style="206" customWidth="1"/>
    <col min="8706" max="8707" width="11.85546875" style="206" bestFit="1" customWidth="1"/>
    <col min="8708" max="8713" width="13.28515625" style="206" bestFit="1" customWidth="1"/>
    <col min="8714" max="8714" width="16.140625" style="206" bestFit="1" customWidth="1"/>
    <col min="8715" max="8717" width="13.28515625" style="206" bestFit="1" customWidth="1"/>
    <col min="8718" max="8718" width="14.140625" style="206" bestFit="1" customWidth="1"/>
    <col min="8719" max="8960" width="9.140625" style="206"/>
    <col min="8961" max="8961" width="51" style="206" customWidth="1"/>
    <col min="8962" max="8963" width="11.85546875" style="206" bestFit="1" customWidth="1"/>
    <col min="8964" max="8969" width="13.28515625" style="206" bestFit="1" customWidth="1"/>
    <col min="8970" max="8970" width="16.140625" style="206" bestFit="1" customWidth="1"/>
    <col min="8971" max="8973" width="13.28515625" style="206" bestFit="1" customWidth="1"/>
    <col min="8974" max="8974" width="14.140625" style="206" bestFit="1" customWidth="1"/>
    <col min="8975" max="9216" width="9.140625" style="206"/>
    <col min="9217" max="9217" width="51" style="206" customWidth="1"/>
    <col min="9218" max="9219" width="11.85546875" style="206" bestFit="1" customWidth="1"/>
    <col min="9220" max="9225" width="13.28515625" style="206" bestFit="1" customWidth="1"/>
    <col min="9226" max="9226" width="16.140625" style="206" bestFit="1" customWidth="1"/>
    <col min="9227" max="9229" width="13.28515625" style="206" bestFit="1" customWidth="1"/>
    <col min="9230" max="9230" width="14.140625" style="206" bestFit="1" customWidth="1"/>
    <col min="9231" max="9472" width="9.140625" style="206"/>
    <col min="9473" max="9473" width="51" style="206" customWidth="1"/>
    <col min="9474" max="9475" width="11.85546875" style="206" bestFit="1" customWidth="1"/>
    <col min="9476" max="9481" width="13.28515625" style="206" bestFit="1" customWidth="1"/>
    <col min="9482" max="9482" width="16.140625" style="206" bestFit="1" customWidth="1"/>
    <col min="9483" max="9485" width="13.28515625" style="206" bestFit="1" customWidth="1"/>
    <col min="9486" max="9486" width="14.140625" style="206" bestFit="1" customWidth="1"/>
    <col min="9487" max="9728" width="9.140625" style="206"/>
    <col min="9729" max="9729" width="51" style="206" customWidth="1"/>
    <col min="9730" max="9731" width="11.85546875" style="206" bestFit="1" customWidth="1"/>
    <col min="9732" max="9737" width="13.28515625" style="206" bestFit="1" customWidth="1"/>
    <col min="9738" max="9738" width="16.140625" style="206" bestFit="1" customWidth="1"/>
    <col min="9739" max="9741" width="13.28515625" style="206" bestFit="1" customWidth="1"/>
    <col min="9742" max="9742" width="14.140625" style="206" bestFit="1" customWidth="1"/>
    <col min="9743" max="9984" width="9.140625" style="206"/>
    <col min="9985" max="9985" width="51" style="206" customWidth="1"/>
    <col min="9986" max="9987" width="11.85546875" style="206" bestFit="1" customWidth="1"/>
    <col min="9988" max="9993" width="13.28515625" style="206" bestFit="1" customWidth="1"/>
    <col min="9994" max="9994" width="16.140625" style="206" bestFit="1" customWidth="1"/>
    <col min="9995" max="9997" width="13.28515625" style="206" bestFit="1" customWidth="1"/>
    <col min="9998" max="9998" width="14.140625" style="206" bestFit="1" customWidth="1"/>
    <col min="9999" max="10240" width="9.140625" style="206"/>
    <col min="10241" max="10241" width="51" style="206" customWidth="1"/>
    <col min="10242" max="10243" width="11.85546875" style="206" bestFit="1" customWidth="1"/>
    <col min="10244" max="10249" width="13.28515625" style="206" bestFit="1" customWidth="1"/>
    <col min="10250" max="10250" width="16.140625" style="206" bestFit="1" customWidth="1"/>
    <col min="10251" max="10253" width="13.28515625" style="206" bestFit="1" customWidth="1"/>
    <col min="10254" max="10254" width="14.140625" style="206" bestFit="1" customWidth="1"/>
    <col min="10255" max="10496" width="9.140625" style="206"/>
    <col min="10497" max="10497" width="51" style="206" customWidth="1"/>
    <col min="10498" max="10499" width="11.85546875" style="206" bestFit="1" customWidth="1"/>
    <col min="10500" max="10505" width="13.28515625" style="206" bestFit="1" customWidth="1"/>
    <col min="10506" max="10506" width="16.140625" style="206" bestFit="1" customWidth="1"/>
    <col min="10507" max="10509" width="13.28515625" style="206" bestFit="1" customWidth="1"/>
    <col min="10510" max="10510" width="14.140625" style="206" bestFit="1" customWidth="1"/>
    <col min="10511" max="10752" width="9.140625" style="206"/>
    <col min="10753" max="10753" width="51" style="206" customWidth="1"/>
    <col min="10754" max="10755" width="11.85546875" style="206" bestFit="1" customWidth="1"/>
    <col min="10756" max="10761" width="13.28515625" style="206" bestFit="1" customWidth="1"/>
    <col min="10762" max="10762" width="16.140625" style="206" bestFit="1" customWidth="1"/>
    <col min="10763" max="10765" width="13.28515625" style="206" bestFit="1" customWidth="1"/>
    <col min="10766" max="10766" width="14.140625" style="206" bestFit="1" customWidth="1"/>
    <col min="10767" max="11008" width="9.140625" style="206"/>
    <col min="11009" max="11009" width="51" style="206" customWidth="1"/>
    <col min="11010" max="11011" width="11.85546875" style="206" bestFit="1" customWidth="1"/>
    <col min="11012" max="11017" width="13.28515625" style="206" bestFit="1" customWidth="1"/>
    <col min="11018" max="11018" width="16.140625" style="206" bestFit="1" customWidth="1"/>
    <col min="11019" max="11021" width="13.28515625" style="206" bestFit="1" customWidth="1"/>
    <col min="11022" max="11022" width="14.140625" style="206" bestFit="1" customWidth="1"/>
    <col min="11023" max="11264" width="9.140625" style="206"/>
    <col min="11265" max="11265" width="51" style="206" customWidth="1"/>
    <col min="11266" max="11267" width="11.85546875" style="206" bestFit="1" customWidth="1"/>
    <col min="11268" max="11273" width="13.28515625" style="206" bestFit="1" customWidth="1"/>
    <col min="11274" max="11274" width="16.140625" style="206" bestFit="1" customWidth="1"/>
    <col min="11275" max="11277" width="13.28515625" style="206" bestFit="1" customWidth="1"/>
    <col min="11278" max="11278" width="14.140625" style="206" bestFit="1" customWidth="1"/>
    <col min="11279" max="11520" width="9.140625" style="206"/>
    <col min="11521" max="11521" width="51" style="206" customWidth="1"/>
    <col min="11522" max="11523" width="11.85546875" style="206" bestFit="1" customWidth="1"/>
    <col min="11524" max="11529" width="13.28515625" style="206" bestFit="1" customWidth="1"/>
    <col min="11530" max="11530" width="16.140625" style="206" bestFit="1" customWidth="1"/>
    <col min="11531" max="11533" width="13.28515625" style="206" bestFit="1" customWidth="1"/>
    <col min="11534" max="11534" width="14.140625" style="206" bestFit="1" customWidth="1"/>
    <col min="11535" max="11776" width="9.140625" style="206"/>
    <col min="11777" max="11777" width="51" style="206" customWidth="1"/>
    <col min="11778" max="11779" width="11.85546875" style="206" bestFit="1" customWidth="1"/>
    <col min="11780" max="11785" width="13.28515625" style="206" bestFit="1" customWidth="1"/>
    <col min="11786" max="11786" width="16.140625" style="206" bestFit="1" customWidth="1"/>
    <col min="11787" max="11789" width="13.28515625" style="206" bestFit="1" customWidth="1"/>
    <col min="11790" max="11790" width="14.140625" style="206" bestFit="1" customWidth="1"/>
    <col min="11791" max="12032" width="9.140625" style="206"/>
    <col min="12033" max="12033" width="51" style="206" customWidth="1"/>
    <col min="12034" max="12035" width="11.85546875" style="206" bestFit="1" customWidth="1"/>
    <col min="12036" max="12041" width="13.28515625" style="206" bestFit="1" customWidth="1"/>
    <col min="12042" max="12042" width="16.140625" style="206" bestFit="1" customWidth="1"/>
    <col min="12043" max="12045" width="13.28515625" style="206" bestFit="1" customWidth="1"/>
    <col min="12046" max="12046" width="14.140625" style="206" bestFit="1" customWidth="1"/>
    <col min="12047" max="12288" width="9.140625" style="206"/>
    <col min="12289" max="12289" width="51" style="206" customWidth="1"/>
    <col min="12290" max="12291" width="11.85546875" style="206" bestFit="1" customWidth="1"/>
    <col min="12292" max="12297" width="13.28515625" style="206" bestFit="1" customWidth="1"/>
    <col min="12298" max="12298" width="16.140625" style="206" bestFit="1" customWidth="1"/>
    <col min="12299" max="12301" width="13.28515625" style="206" bestFit="1" customWidth="1"/>
    <col min="12302" max="12302" width="14.140625" style="206" bestFit="1" customWidth="1"/>
    <col min="12303" max="12544" width="9.140625" style="206"/>
    <col min="12545" max="12545" width="51" style="206" customWidth="1"/>
    <col min="12546" max="12547" width="11.85546875" style="206" bestFit="1" customWidth="1"/>
    <col min="12548" max="12553" width="13.28515625" style="206" bestFit="1" customWidth="1"/>
    <col min="12554" max="12554" width="16.140625" style="206" bestFit="1" customWidth="1"/>
    <col min="12555" max="12557" width="13.28515625" style="206" bestFit="1" customWidth="1"/>
    <col min="12558" max="12558" width="14.140625" style="206" bestFit="1" customWidth="1"/>
    <col min="12559" max="12800" width="9.140625" style="206"/>
    <col min="12801" max="12801" width="51" style="206" customWidth="1"/>
    <col min="12802" max="12803" width="11.85546875" style="206" bestFit="1" customWidth="1"/>
    <col min="12804" max="12809" width="13.28515625" style="206" bestFit="1" customWidth="1"/>
    <col min="12810" max="12810" width="16.140625" style="206" bestFit="1" customWidth="1"/>
    <col min="12811" max="12813" width="13.28515625" style="206" bestFit="1" customWidth="1"/>
    <col min="12814" max="12814" width="14.140625" style="206" bestFit="1" customWidth="1"/>
    <col min="12815" max="13056" width="9.140625" style="206"/>
    <col min="13057" max="13057" width="51" style="206" customWidth="1"/>
    <col min="13058" max="13059" width="11.85546875" style="206" bestFit="1" customWidth="1"/>
    <col min="13060" max="13065" width="13.28515625" style="206" bestFit="1" customWidth="1"/>
    <col min="13066" max="13066" width="16.140625" style="206" bestFit="1" customWidth="1"/>
    <col min="13067" max="13069" width="13.28515625" style="206" bestFit="1" customWidth="1"/>
    <col min="13070" max="13070" width="14.140625" style="206" bestFit="1" customWidth="1"/>
    <col min="13071" max="13312" width="9.140625" style="206"/>
    <col min="13313" max="13313" width="51" style="206" customWidth="1"/>
    <col min="13314" max="13315" width="11.85546875" style="206" bestFit="1" customWidth="1"/>
    <col min="13316" max="13321" width="13.28515625" style="206" bestFit="1" customWidth="1"/>
    <col min="13322" max="13322" width="16.140625" style="206" bestFit="1" customWidth="1"/>
    <col min="13323" max="13325" width="13.28515625" style="206" bestFit="1" customWidth="1"/>
    <col min="13326" max="13326" width="14.140625" style="206" bestFit="1" customWidth="1"/>
    <col min="13327" max="13568" width="9.140625" style="206"/>
    <col min="13569" max="13569" width="51" style="206" customWidth="1"/>
    <col min="13570" max="13571" width="11.85546875" style="206" bestFit="1" customWidth="1"/>
    <col min="13572" max="13577" width="13.28515625" style="206" bestFit="1" customWidth="1"/>
    <col min="13578" max="13578" width="16.140625" style="206" bestFit="1" customWidth="1"/>
    <col min="13579" max="13581" width="13.28515625" style="206" bestFit="1" customWidth="1"/>
    <col min="13582" max="13582" width="14.140625" style="206" bestFit="1" customWidth="1"/>
    <col min="13583" max="13824" width="9.140625" style="206"/>
    <col min="13825" max="13825" width="51" style="206" customWidth="1"/>
    <col min="13826" max="13827" width="11.85546875" style="206" bestFit="1" customWidth="1"/>
    <col min="13828" max="13833" width="13.28515625" style="206" bestFit="1" customWidth="1"/>
    <col min="13834" max="13834" width="16.140625" style="206" bestFit="1" customWidth="1"/>
    <col min="13835" max="13837" width="13.28515625" style="206" bestFit="1" customWidth="1"/>
    <col min="13838" max="13838" width="14.140625" style="206" bestFit="1" customWidth="1"/>
    <col min="13839" max="14080" width="9.140625" style="206"/>
    <col min="14081" max="14081" width="51" style="206" customWidth="1"/>
    <col min="14082" max="14083" width="11.85546875" style="206" bestFit="1" customWidth="1"/>
    <col min="14084" max="14089" width="13.28515625" style="206" bestFit="1" customWidth="1"/>
    <col min="14090" max="14090" width="16.140625" style="206" bestFit="1" customWidth="1"/>
    <col min="14091" max="14093" width="13.28515625" style="206" bestFit="1" customWidth="1"/>
    <col min="14094" max="14094" width="14.140625" style="206" bestFit="1" customWidth="1"/>
    <col min="14095" max="14336" width="9.140625" style="206"/>
    <col min="14337" max="14337" width="51" style="206" customWidth="1"/>
    <col min="14338" max="14339" width="11.85546875" style="206" bestFit="1" customWidth="1"/>
    <col min="14340" max="14345" width="13.28515625" style="206" bestFit="1" customWidth="1"/>
    <col min="14346" max="14346" width="16.140625" style="206" bestFit="1" customWidth="1"/>
    <col min="14347" max="14349" width="13.28515625" style="206" bestFit="1" customWidth="1"/>
    <col min="14350" max="14350" width="14.140625" style="206" bestFit="1" customWidth="1"/>
    <col min="14351" max="14592" width="9.140625" style="206"/>
    <col min="14593" max="14593" width="51" style="206" customWidth="1"/>
    <col min="14594" max="14595" width="11.85546875" style="206" bestFit="1" customWidth="1"/>
    <col min="14596" max="14601" width="13.28515625" style="206" bestFit="1" customWidth="1"/>
    <col min="14602" max="14602" width="16.140625" style="206" bestFit="1" customWidth="1"/>
    <col min="14603" max="14605" width="13.28515625" style="206" bestFit="1" customWidth="1"/>
    <col min="14606" max="14606" width="14.140625" style="206" bestFit="1" customWidth="1"/>
    <col min="14607" max="14848" width="9.140625" style="206"/>
    <col min="14849" max="14849" width="51" style="206" customWidth="1"/>
    <col min="14850" max="14851" width="11.85546875" style="206" bestFit="1" customWidth="1"/>
    <col min="14852" max="14857" width="13.28515625" style="206" bestFit="1" customWidth="1"/>
    <col min="14858" max="14858" width="16.140625" style="206" bestFit="1" customWidth="1"/>
    <col min="14859" max="14861" width="13.28515625" style="206" bestFit="1" customWidth="1"/>
    <col min="14862" max="14862" width="14.140625" style="206" bestFit="1" customWidth="1"/>
    <col min="14863" max="15104" width="9.140625" style="206"/>
    <col min="15105" max="15105" width="51" style="206" customWidth="1"/>
    <col min="15106" max="15107" width="11.85546875" style="206" bestFit="1" customWidth="1"/>
    <col min="15108" max="15113" width="13.28515625" style="206" bestFit="1" customWidth="1"/>
    <col min="15114" max="15114" width="16.140625" style="206" bestFit="1" customWidth="1"/>
    <col min="15115" max="15117" width="13.28515625" style="206" bestFit="1" customWidth="1"/>
    <col min="15118" max="15118" width="14.140625" style="206" bestFit="1" customWidth="1"/>
    <col min="15119" max="15360" width="9.140625" style="206"/>
    <col min="15361" max="15361" width="51" style="206" customWidth="1"/>
    <col min="15362" max="15363" width="11.85546875" style="206" bestFit="1" customWidth="1"/>
    <col min="15364" max="15369" width="13.28515625" style="206" bestFit="1" customWidth="1"/>
    <col min="15370" max="15370" width="16.140625" style="206" bestFit="1" customWidth="1"/>
    <col min="15371" max="15373" width="13.28515625" style="206" bestFit="1" customWidth="1"/>
    <col min="15374" max="15374" width="14.140625" style="206" bestFit="1" customWidth="1"/>
    <col min="15375" max="15616" width="9.140625" style="206"/>
    <col min="15617" max="15617" width="51" style="206" customWidth="1"/>
    <col min="15618" max="15619" width="11.85546875" style="206" bestFit="1" customWidth="1"/>
    <col min="15620" max="15625" width="13.28515625" style="206" bestFit="1" customWidth="1"/>
    <col min="15626" max="15626" width="16.140625" style="206" bestFit="1" customWidth="1"/>
    <col min="15627" max="15629" width="13.28515625" style="206" bestFit="1" customWidth="1"/>
    <col min="15630" max="15630" width="14.140625" style="206" bestFit="1" customWidth="1"/>
    <col min="15631" max="15872" width="9.140625" style="206"/>
    <col min="15873" max="15873" width="51" style="206" customWidth="1"/>
    <col min="15874" max="15875" width="11.85546875" style="206" bestFit="1" customWidth="1"/>
    <col min="15876" max="15881" width="13.28515625" style="206" bestFit="1" customWidth="1"/>
    <col min="15882" max="15882" width="16.140625" style="206" bestFit="1" customWidth="1"/>
    <col min="15883" max="15885" width="13.28515625" style="206" bestFit="1" customWidth="1"/>
    <col min="15886" max="15886" width="14.140625" style="206" bestFit="1" customWidth="1"/>
    <col min="15887" max="16128" width="9.140625" style="206"/>
    <col min="16129" max="16129" width="51" style="206" customWidth="1"/>
    <col min="16130" max="16131" width="11.85546875" style="206" bestFit="1" customWidth="1"/>
    <col min="16132" max="16137" width="13.28515625" style="206" bestFit="1" customWidth="1"/>
    <col min="16138" max="16138" width="16.140625" style="206" bestFit="1" customWidth="1"/>
    <col min="16139" max="16141" width="13.28515625" style="206" bestFit="1" customWidth="1"/>
    <col min="16142" max="16142" width="14.140625" style="206" bestFit="1" customWidth="1"/>
    <col min="16143" max="16384" width="9.140625" style="206"/>
  </cols>
  <sheetData>
    <row r="1" spans="1:17" s="206" customFormat="1" x14ac:dyDescent="0.2">
      <c r="A1" s="203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5"/>
    </row>
    <row r="2" spans="1:17" s="206" customFormat="1" ht="13.5" thickBot="1" x14ac:dyDescent="0.25">
      <c r="A2" s="203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7"/>
      <c r="N2" s="207"/>
    </row>
    <row r="3" spans="1:17" s="206" customFormat="1" x14ac:dyDescent="0.2">
      <c r="A3" s="208" t="s">
        <v>354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10"/>
    </row>
    <row r="4" spans="1:17" s="206" customFormat="1" x14ac:dyDescent="0.2">
      <c r="A4" s="211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3"/>
    </row>
    <row r="5" spans="1:17" s="217" customFormat="1" ht="23.25" customHeight="1" x14ac:dyDescent="0.2">
      <c r="A5" s="214" t="s">
        <v>70</v>
      </c>
      <c r="B5" s="215" t="s">
        <v>170</v>
      </c>
      <c r="C5" s="215" t="s">
        <v>171</v>
      </c>
      <c r="D5" s="215" t="s">
        <v>172</v>
      </c>
      <c r="E5" s="215" t="s">
        <v>173</v>
      </c>
      <c r="F5" s="215" t="s">
        <v>174</v>
      </c>
      <c r="G5" s="215" t="s">
        <v>175</v>
      </c>
      <c r="H5" s="215" t="s">
        <v>176</v>
      </c>
      <c r="I5" s="215" t="s">
        <v>177</v>
      </c>
      <c r="J5" s="215" t="s">
        <v>239</v>
      </c>
      <c r="K5" s="215" t="s">
        <v>178</v>
      </c>
      <c r="L5" s="215" t="s">
        <v>179</v>
      </c>
      <c r="M5" s="215" t="s">
        <v>180</v>
      </c>
      <c r="N5" s="216" t="s">
        <v>69</v>
      </c>
    </row>
    <row r="6" spans="1:17" s="206" customFormat="1" ht="15.75" x14ac:dyDescent="0.25">
      <c r="A6" s="214" t="s">
        <v>181</v>
      </c>
      <c r="B6" s="120">
        <v>42502993</v>
      </c>
      <c r="C6" s="218">
        <f t="shared" ref="C6:M6" si="0">B36</f>
        <v>35926752</v>
      </c>
      <c r="D6" s="218">
        <f t="shared" si="0"/>
        <v>34618390</v>
      </c>
      <c r="E6" s="218">
        <f t="shared" si="0"/>
        <v>28727437</v>
      </c>
      <c r="F6" s="218">
        <f t="shared" si="0"/>
        <v>28663082</v>
      </c>
      <c r="G6" s="218">
        <f t="shared" si="0"/>
        <v>50058937</v>
      </c>
      <c r="H6" s="218">
        <f t="shared" si="0"/>
        <v>45992986</v>
      </c>
      <c r="I6" s="218">
        <f t="shared" si="0"/>
        <v>43554617</v>
      </c>
      <c r="J6" s="218">
        <f t="shared" si="0"/>
        <v>37861628</v>
      </c>
      <c r="K6" s="218">
        <f t="shared" si="0"/>
        <v>32504650</v>
      </c>
      <c r="L6" s="218">
        <f t="shared" si="0"/>
        <v>29444561</v>
      </c>
      <c r="M6" s="218">
        <f t="shared" si="0"/>
        <v>27925155</v>
      </c>
      <c r="N6" s="219">
        <v>42502993</v>
      </c>
    </row>
    <row r="7" spans="1:17" s="206" customFormat="1" ht="26.25" x14ac:dyDescent="0.25">
      <c r="A7" s="211" t="s">
        <v>240</v>
      </c>
      <c r="B7" s="121">
        <v>3733262</v>
      </c>
      <c r="C7" s="121">
        <v>2491748</v>
      </c>
      <c r="D7" s="121">
        <v>3464021</v>
      </c>
      <c r="E7" s="121">
        <v>2491748</v>
      </c>
      <c r="F7" s="121">
        <v>2491748</v>
      </c>
      <c r="G7" s="121">
        <v>2491748</v>
      </c>
      <c r="H7" s="121">
        <v>2491748</v>
      </c>
      <c r="I7" s="121">
        <v>2491748</v>
      </c>
      <c r="J7" s="121">
        <f>2491748+7824996</f>
        <v>10316744</v>
      </c>
      <c r="K7" s="121">
        <v>2491748</v>
      </c>
      <c r="L7" s="121">
        <v>2491748</v>
      </c>
      <c r="M7" s="121">
        <v>5285367</v>
      </c>
      <c r="N7" s="219">
        <f>SUM(B7:M7)</f>
        <v>42733378</v>
      </c>
      <c r="O7" s="220">
        <f>'1.tábla '!C6</f>
        <v>42733378</v>
      </c>
      <c r="P7" s="220">
        <f>N7-O7</f>
        <v>0</v>
      </c>
      <c r="Q7" s="220"/>
    </row>
    <row r="8" spans="1:17" s="206" customFormat="1" ht="15.75" x14ac:dyDescent="0.25">
      <c r="A8" s="211" t="s">
        <v>138</v>
      </c>
      <c r="B8" s="117">
        <v>1557</v>
      </c>
      <c r="C8" s="117">
        <v>29793</v>
      </c>
      <c r="D8" s="117">
        <v>194663</v>
      </c>
      <c r="E8" s="117">
        <v>938</v>
      </c>
      <c r="F8" s="117">
        <v>15880</v>
      </c>
      <c r="G8" s="117">
        <v>275676</v>
      </c>
      <c r="H8" s="117">
        <v>275676</v>
      </c>
      <c r="I8" s="117">
        <v>275676</v>
      </c>
      <c r="J8" s="117">
        <v>275676</v>
      </c>
      <c r="K8" s="117">
        <v>700000</v>
      </c>
      <c r="L8" s="117">
        <v>350000</v>
      </c>
      <c r="M8" s="117">
        <v>912575</v>
      </c>
      <c r="N8" s="219">
        <f t="shared" ref="N8:N9" si="1">SUM(B8:M8)</f>
        <v>3308110</v>
      </c>
      <c r="O8" s="221">
        <f>'1.tábla '!C9</f>
        <v>3308110</v>
      </c>
      <c r="P8" s="220">
        <f t="shared" ref="P8:P34" si="2">N8-O8</f>
        <v>0</v>
      </c>
      <c r="Q8" s="220"/>
    </row>
    <row r="9" spans="1:17" s="206" customFormat="1" ht="15.75" x14ac:dyDescent="0.25">
      <c r="A9" s="211" t="s">
        <v>182</v>
      </c>
      <c r="B9" s="117">
        <v>104535</v>
      </c>
      <c r="C9" s="117">
        <v>62366</v>
      </c>
      <c r="D9" s="117">
        <v>3118656</v>
      </c>
      <c r="E9" s="117">
        <v>1791626</v>
      </c>
      <c r="F9" s="117">
        <v>460083</v>
      </c>
      <c r="G9" s="117">
        <v>100000</v>
      </c>
      <c r="H9" s="117">
        <v>948583</v>
      </c>
      <c r="I9" s="117">
        <v>948583</v>
      </c>
      <c r="J9" s="117">
        <v>1002815</v>
      </c>
      <c r="K9" s="117">
        <v>948583</v>
      </c>
      <c r="L9" s="117">
        <v>948583</v>
      </c>
      <c r="M9" s="117">
        <v>948587</v>
      </c>
      <c r="N9" s="219">
        <f t="shared" si="1"/>
        <v>11383000</v>
      </c>
      <c r="O9" s="221">
        <f>'1.tábla '!C8</f>
        <v>11383000</v>
      </c>
      <c r="P9" s="220">
        <f t="shared" si="2"/>
        <v>0</v>
      </c>
      <c r="Q9" s="220"/>
    </row>
    <row r="10" spans="1:17" s="206" customFormat="1" ht="26.25" x14ac:dyDescent="0.25">
      <c r="A10" s="211" t="s">
        <v>241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219">
        <f t="shared" ref="N10:N18" si="3">SUM(B10:M10)</f>
        <v>0</v>
      </c>
      <c r="O10" s="220"/>
      <c r="P10" s="220">
        <f t="shared" si="2"/>
        <v>0</v>
      </c>
      <c r="Q10" s="220"/>
    </row>
    <row r="11" spans="1:17" s="206" customFormat="1" ht="15.75" x14ac:dyDescent="0.25">
      <c r="A11" s="222" t="s">
        <v>183</v>
      </c>
      <c r="B11" s="122">
        <f t="shared" ref="B11:M11" si="4">SUM(B7:B10)</f>
        <v>3839354</v>
      </c>
      <c r="C11" s="122">
        <f t="shared" si="4"/>
        <v>2583907</v>
      </c>
      <c r="D11" s="122">
        <f t="shared" si="4"/>
        <v>6777340</v>
      </c>
      <c r="E11" s="122">
        <f t="shared" si="4"/>
        <v>4284312</v>
      </c>
      <c r="F11" s="122">
        <f t="shared" si="4"/>
        <v>2967711</v>
      </c>
      <c r="G11" s="122">
        <f t="shared" si="4"/>
        <v>2867424</v>
      </c>
      <c r="H11" s="122">
        <f t="shared" si="4"/>
        <v>3716007</v>
      </c>
      <c r="I11" s="122">
        <f t="shared" si="4"/>
        <v>3716007</v>
      </c>
      <c r="J11" s="122">
        <f t="shared" si="4"/>
        <v>11595235</v>
      </c>
      <c r="K11" s="122">
        <f t="shared" si="4"/>
        <v>4140331</v>
      </c>
      <c r="L11" s="122">
        <f t="shared" si="4"/>
        <v>3790331</v>
      </c>
      <c r="M11" s="122">
        <f t="shared" si="4"/>
        <v>7146529</v>
      </c>
      <c r="N11" s="219">
        <f t="shared" si="3"/>
        <v>57424488</v>
      </c>
      <c r="O11" s="223">
        <f>SUM(O7:O10)</f>
        <v>57424488</v>
      </c>
      <c r="P11" s="220">
        <f t="shared" si="2"/>
        <v>0</v>
      </c>
      <c r="Q11" s="220"/>
    </row>
    <row r="12" spans="1:17" s="206" customFormat="1" ht="26.25" x14ac:dyDescent="0.25">
      <c r="A12" s="211" t="s">
        <v>242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219">
        <f t="shared" si="3"/>
        <v>0</v>
      </c>
      <c r="O12" s="220"/>
      <c r="P12" s="220">
        <f t="shared" si="2"/>
        <v>0</v>
      </c>
      <c r="Q12" s="220"/>
    </row>
    <row r="13" spans="1:17" s="206" customFormat="1" ht="15.75" x14ac:dyDescent="0.25">
      <c r="A13" s="211" t="s">
        <v>243</v>
      </c>
      <c r="B13" s="117"/>
      <c r="C13" s="117"/>
      <c r="D13" s="117"/>
      <c r="E13" s="117"/>
      <c r="F13" s="117">
        <v>20000000</v>
      </c>
      <c r="G13" s="117"/>
      <c r="H13" s="117"/>
      <c r="I13" s="117"/>
      <c r="J13" s="117"/>
      <c r="K13" s="117"/>
      <c r="L13" s="117"/>
      <c r="M13" s="117"/>
      <c r="N13" s="219">
        <f t="shared" si="3"/>
        <v>20000000</v>
      </c>
      <c r="O13" s="220">
        <f>'1.tábla '!C7</f>
        <v>20000000</v>
      </c>
      <c r="P13" s="220">
        <f t="shared" si="2"/>
        <v>0</v>
      </c>
      <c r="Q13" s="220"/>
    </row>
    <row r="14" spans="1:17" s="206" customFormat="1" ht="26.25" x14ac:dyDescent="0.25">
      <c r="A14" s="211" t="s">
        <v>244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219">
        <f t="shared" si="3"/>
        <v>0</v>
      </c>
      <c r="O14" s="220">
        <v>0</v>
      </c>
      <c r="P14" s="220">
        <f t="shared" si="2"/>
        <v>0</v>
      </c>
      <c r="Q14" s="220"/>
    </row>
    <row r="15" spans="1:17" s="206" customFormat="1" ht="15.75" x14ac:dyDescent="0.25">
      <c r="A15" s="222" t="s">
        <v>184</v>
      </c>
      <c r="B15" s="122">
        <f t="shared" ref="B15:M15" si="5">SUM(B12:B14)</f>
        <v>0</v>
      </c>
      <c r="C15" s="122">
        <f t="shared" si="5"/>
        <v>0</v>
      </c>
      <c r="D15" s="122">
        <f t="shared" si="5"/>
        <v>0</v>
      </c>
      <c r="E15" s="122">
        <f t="shared" si="5"/>
        <v>0</v>
      </c>
      <c r="F15" s="122">
        <f t="shared" si="5"/>
        <v>20000000</v>
      </c>
      <c r="G15" s="122">
        <f t="shared" si="5"/>
        <v>0</v>
      </c>
      <c r="H15" s="122">
        <f t="shared" si="5"/>
        <v>0</v>
      </c>
      <c r="I15" s="122">
        <f t="shared" si="5"/>
        <v>0</v>
      </c>
      <c r="J15" s="122">
        <f t="shared" si="5"/>
        <v>0</v>
      </c>
      <c r="K15" s="122">
        <f t="shared" si="5"/>
        <v>0</v>
      </c>
      <c r="L15" s="122">
        <f t="shared" si="5"/>
        <v>0</v>
      </c>
      <c r="M15" s="122">
        <f t="shared" si="5"/>
        <v>0</v>
      </c>
      <c r="N15" s="219">
        <f t="shared" si="3"/>
        <v>20000000</v>
      </c>
      <c r="O15" s="224">
        <f>SUM(O12:O14)</f>
        <v>20000000</v>
      </c>
      <c r="P15" s="220">
        <f t="shared" si="2"/>
        <v>0</v>
      </c>
      <c r="Q15" s="220"/>
    </row>
    <row r="16" spans="1:17" s="217" customFormat="1" x14ac:dyDescent="0.2">
      <c r="A16" s="214" t="s">
        <v>10</v>
      </c>
      <c r="B16" s="225">
        <f t="shared" ref="B16:M16" si="6">SUM(B11,B15)</f>
        <v>3839354</v>
      </c>
      <c r="C16" s="225">
        <f t="shared" si="6"/>
        <v>2583907</v>
      </c>
      <c r="D16" s="225">
        <f t="shared" si="6"/>
        <v>6777340</v>
      </c>
      <c r="E16" s="225">
        <f t="shared" si="6"/>
        <v>4284312</v>
      </c>
      <c r="F16" s="225">
        <f t="shared" si="6"/>
        <v>22967711</v>
      </c>
      <c r="G16" s="225">
        <f t="shared" si="6"/>
        <v>2867424</v>
      </c>
      <c r="H16" s="225">
        <f t="shared" si="6"/>
        <v>3716007</v>
      </c>
      <c r="I16" s="225">
        <f t="shared" si="6"/>
        <v>3716007</v>
      </c>
      <c r="J16" s="225">
        <f t="shared" si="6"/>
        <v>11595235</v>
      </c>
      <c r="K16" s="225">
        <f t="shared" si="6"/>
        <v>4140331</v>
      </c>
      <c r="L16" s="225">
        <f t="shared" si="6"/>
        <v>3790331</v>
      </c>
      <c r="M16" s="225">
        <f t="shared" si="6"/>
        <v>7146529</v>
      </c>
      <c r="N16" s="219">
        <f t="shared" si="3"/>
        <v>77424488</v>
      </c>
      <c r="O16" s="223">
        <f>O11+O15</f>
        <v>77424488</v>
      </c>
      <c r="P16" s="220">
        <f t="shared" si="2"/>
        <v>0</v>
      </c>
      <c r="Q16" s="220"/>
    </row>
    <row r="17" spans="1:17" s="206" customFormat="1" ht="39" x14ac:dyDescent="0.25">
      <c r="A17" s="211" t="s">
        <v>252</v>
      </c>
      <c r="B17" s="117">
        <v>106063</v>
      </c>
      <c r="C17" s="117">
        <v>91159</v>
      </c>
      <c r="D17" s="117">
        <v>63216</v>
      </c>
      <c r="E17" s="117">
        <v>5781</v>
      </c>
      <c r="F17" s="117">
        <v>0</v>
      </c>
      <c r="G17" s="117">
        <v>111146</v>
      </c>
      <c r="H17" s="117">
        <v>111146</v>
      </c>
      <c r="I17" s="117">
        <v>111146</v>
      </c>
      <c r="J17" s="117">
        <v>111147</v>
      </c>
      <c r="K17" s="117">
        <v>111146</v>
      </c>
      <c r="L17" s="117">
        <v>111147</v>
      </c>
      <c r="M17" s="117">
        <v>111147</v>
      </c>
      <c r="N17" s="226">
        <f>SUM(B17:M17)</f>
        <v>1044244</v>
      </c>
      <c r="O17" s="220">
        <f>'1.tábla '!C15</f>
        <v>1044244</v>
      </c>
      <c r="P17" s="220">
        <f t="shared" si="2"/>
        <v>0</v>
      </c>
      <c r="Q17" s="220"/>
    </row>
    <row r="18" spans="1:17" s="206" customFormat="1" ht="26.25" x14ac:dyDescent="0.25">
      <c r="A18" s="211" t="s">
        <v>245</v>
      </c>
      <c r="B18" s="117">
        <v>35000000</v>
      </c>
      <c r="C18" s="117"/>
      <c r="D18" s="117">
        <v>7792254</v>
      </c>
      <c r="E18" s="117"/>
      <c r="F18" s="117"/>
      <c r="G18" s="117"/>
      <c r="H18" s="117"/>
      <c r="I18" s="117"/>
      <c r="J18" s="117"/>
      <c r="K18" s="117"/>
      <c r="L18" s="117"/>
      <c r="M18" s="117"/>
      <c r="N18" s="219">
        <f t="shared" si="3"/>
        <v>42792254</v>
      </c>
      <c r="O18" s="220">
        <f>'1.tábla '!C14</f>
        <v>42792254</v>
      </c>
      <c r="P18" s="220">
        <f t="shared" si="2"/>
        <v>0</v>
      </c>
      <c r="Q18" s="220"/>
    </row>
    <row r="19" spans="1:17" s="206" customFormat="1" x14ac:dyDescent="0.2">
      <c r="A19" s="214" t="s">
        <v>13</v>
      </c>
      <c r="B19" s="227">
        <f>SUM(B16:B18)</f>
        <v>38945417</v>
      </c>
      <c r="C19" s="227">
        <f t="shared" ref="C19:M19" si="7">SUM(C16:C18)</f>
        <v>2675066</v>
      </c>
      <c r="D19" s="227">
        <f t="shared" si="7"/>
        <v>14632810</v>
      </c>
      <c r="E19" s="227">
        <f t="shared" si="7"/>
        <v>4290093</v>
      </c>
      <c r="F19" s="227">
        <f t="shared" si="7"/>
        <v>22967711</v>
      </c>
      <c r="G19" s="227">
        <f t="shared" si="7"/>
        <v>2978570</v>
      </c>
      <c r="H19" s="227">
        <f t="shared" si="7"/>
        <v>3827153</v>
      </c>
      <c r="I19" s="227">
        <f t="shared" si="7"/>
        <v>3827153</v>
      </c>
      <c r="J19" s="227">
        <f t="shared" si="7"/>
        <v>11706382</v>
      </c>
      <c r="K19" s="227">
        <f t="shared" si="7"/>
        <v>4251477</v>
      </c>
      <c r="L19" s="227">
        <f t="shared" si="7"/>
        <v>3901478</v>
      </c>
      <c r="M19" s="227">
        <f t="shared" si="7"/>
        <v>7257676</v>
      </c>
      <c r="N19" s="228">
        <f>SUM(N16:N18)</f>
        <v>121260986</v>
      </c>
      <c r="O19" s="223">
        <f>O16+O17+O18</f>
        <v>121260986</v>
      </c>
      <c r="P19" s="220">
        <f t="shared" si="2"/>
        <v>0</v>
      </c>
      <c r="Q19" s="220"/>
    </row>
    <row r="20" spans="1:17" s="206" customFormat="1" ht="15.75" x14ac:dyDescent="0.25">
      <c r="A20" s="211" t="s">
        <v>246</v>
      </c>
      <c r="B20" s="117">
        <v>1114215</v>
      </c>
      <c r="C20" s="117">
        <v>1124946</v>
      </c>
      <c r="D20" s="117">
        <v>1383045</v>
      </c>
      <c r="E20" s="117">
        <v>1285430</v>
      </c>
      <c r="F20" s="117">
        <v>1218764</v>
      </c>
      <c r="G20" s="117">
        <v>2355755</v>
      </c>
      <c r="H20" s="117">
        <v>2355755</v>
      </c>
      <c r="I20" s="117">
        <v>2355755</v>
      </c>
      <c r="J20" s="117">
        <v>1855755</v>
      </c>
      <c r="K20" s="117">
        <v>1855755</v>
      </c>
      <c r="L20" s="117">
        <v>1855755</v>
      </c>
      <c r="M20" s="117">
        <v>5058148</v>
      </c>
      <c r="N20" s="42">
        <f>SUM(B20:M20)</f>
        <v>23819078</v>
      </c>
      <c r="O20" s="229">
        <f>'3.tábla '!C4</f>
        <v>23819078</v>
      </c>
      <c r="P20" s="220">
        <f t="shared" si="2"/>
        <v>0</v>
      </c>
      <c r="Q20" s="220"/>
    </row>
    <row r="21" spans="1:17" s="206" customFormat="1" ht="26.25" x14ac:dyDescent="0.25">
      <c r="A21" s="211" t="s">
        <v>247</v>
      </c>
      <c r="B21" s="117">
        <v>316010</v>
      </c>
      <c r="C21" s="117">
        <v>243751</v>
      </c>
      <c r="D21" s="117">
        <v>44025</v>
      </c>
      <c r="E21" s="117">
        <v>224924</v>
      </c>
      <c r="F21" s="117">
        <v>181625</v>
      </c>
      <c r="G21" s="117">
        <v>303767</v>
      </c>
      <c r="H21" s="117">
        <v>303767</v>
      </c>
      <c r="I21" s="117">
        <v>303767</v>
      </c>
      <c r="J21" s="117">
        <v>303767</v>
      </c>
      <c r="K21" s="117">
        <v>303767</v>
      </c>
      <c r="L21" s="117">
        <v>303767</v>
      </c>
      <c r="M21" s="117">
        <v>812272</v>
      </c>
      <c r="N21" s="42">
        <f t="shared" ref="N21:N32" si="8">SUM(B21:M21)</f>
        <v>3645209</v>
      </c>
      <c r="O21" s="229">
        <f>'3.tábla '!C7</f>
        <v>3645209</v>
      </c>
      <c r="P21" s="220">
        <f t="shared" si="2"/>
        <v>0</v>
      </c>
      <c r="Q21" s="220"/>
    </row>
    <row r="22" spans="1:17" s="206" customFormat="1" ht="15.75" x14ac:dyDescent="0.25">
      <c r="A22" s="211" t="s">
        <v>248</v>
      </c>
      <c r="B22" s="117">
        <v>1656714</v>
      </c>
      <c r="C22" s="117">
        <v>1401404</v>
      </c>
      <c r="D22" s="117">
        <v>955324</v>
      </c>
      <c r="E22" s="117">
        <v>1167432</v>
      </c>
      <c r="F22" s="117">
        <v>1345183</v>
      </c>
      <c r="G22" s="117">
        <v>1905361</v>
      </c>
      <c r="H22" s="117">
        <v>2000000</v>
      </c>
      <c r="I22" s="117">
        <v>2500000</v>
      </c>
      <c r="J22" s="117">
        <v>1905361</v>
      </c>
      <c r="K22" s="117">
        <v>1905361</v>
      </c>
      <c r="L22" s="117">
        <v>1905361</v>
      </c>
      <c r="M22" s="117">
        <v>4437172</v>
      </c>
      <c r="N22" s="42">
        <f t="shared" si="8"/>
        <v>23084673</v>
      </c>
      <c r="O22" s="229">
        <f>'3.tábla '!C10</f>
        <v>23084673</v>
      </c>
      <c r="P22" s="220">
        <f t="shared" si="2"/>
        <v>0</v>
      </c>
      <c r="Q22" s="220"/>
    </row>
    <row r="23" spans="1:17" s="206" customFormat="1" ht="15.75" x14ac:dyDescent="0.25">
      <c r="A23" s="211" t="s">
        <v>185</v>
      </c>
      <c r="B23" s="117">
        <v>80000</v>
      </c>
      <c r="C23" s="117">
        <v>60000</v>
      </c>
      <c r="D23" s="117">
        <v>50000</v>
      </c>
      <c r="E23" s="117">
        <v>0</v>
      </c>
      <c r="F23" s="117">
        <v>0</v>
      </c>
      <c r="G23" s="117">
        <v>50000</v>
      </c>
      <c r="H23" s="117">
        <v>0</v>
      </c>
      <c r="I23" s="117">
        <v>100000</v>
      </c>
      <c r="J23" s="117">
        <v>100000</v>
      </c>
      <c r="K23" s="117">
        <v>100000</v>
      </c>
      <c r="L23" s="117">
        <v>100000</v>
      </c>
      <c r="M23" s="117">
        <v>1408500</v>
      </c>
      <c r="N23" s="42">
        <f t="shared" si="8"/>
        <v>2048500</v>
      </c>
      <c r="O23" s="229">
        <f>'3.tábla '!C29</f>
        <v>2048500</v>
      </c>
      <c r="P23" s="220">
        <f t="shared" si="2"/>
        <v>0</v>
      </c>
      <c r="Q23" s="220"/>
    </row>
    <row r="24" spans="1:17" s="206" customFormat="1" ht="26.25" x14ac:dyDescent="0.25">
      <c r="A24" s="211" t="s">
        <v>249</v>
      </c>
      <c r="B24" s="117">
        <v>0</v>
      </c>
      <c r="C24" s="117">
        <v>655000</v>
      </c>
      <c r="D24" s="117">
        <v>0</v>
      </c>
      <c r="E24" s="117">
        <v>0</v>
      </c>
      <c r="F24" s="117">
        <v>0</v>
      </c>
      <c r="G24" s="117">
        <v>0</v>
      </c>
      <c r="H24" s="117">
        <v>100000</v>
      </c>
      <c r="I24" s="117">
        <v>0</v>
      </c>
      <c r="J24" s="117">
        <v>105000</v>
      </c>
      <c r="K24" s="117">
        <v>0</v>
      </c>
      <c r="L24" s="117">
        <v>0</v>
      </c>
      <c r="M24" s="117">
        <v>0</v>
      </c>
      <c r="N24" s="42">
        <f t="shared" si="8"/>
        <v>860000</v>
      </c>
      <c r="O24" s="229">
        <f>'4.tábla'!C8</f>
        <v>860000</v>
      </c>
      <c r="P24" s="220">
        <f t="shared" si="2"/>
        <v>0</v>
      </c>
      <c r="Q24" s="220"/>
    </row>
    <row r="25" spans="1:17" s="206" customFormat="1" ht="26.25" x14ac:dyDescent="0.25">
      <c r="A25" s="211" t="s">
        <v>250</v>
      </c>
      <c r="B25" s="117">
        <v>125000</v>
      </c>
      <c r="C25" s="117">
        <v>8982</v>
      </c>
      <c r="D25" s="117">
        <v>1917230</v>
      </c>
      <c r="E25" s="117"/>
      <c r="F25" s="117">
        <v>3352688</v>
      </c>
      <c r="G25" s="117">
        <v>1141283</v>
      </c>
      <c r="H25" s="117">
        <v>1141283</v>
      </c>
      <c r="I25" s="117">
        <v>1141282</v>
      </c>
      <c r="J25" s="117">
        <v>1141283</v>
      </c>
      <c r="K25" s="117">
        <v>1141282</v>
      </c>
      <c r="L25" s="117">
        <v>1141283</v>
      </c>
      <c r="M25" s="117">
        <v>1141282</v>
      </c>
      <c r="N25" s="42">
        <f t="shared" si="8"/>
        <v>13392878</v>
      </c>
      <c r="O25" s="229">
        <f>'3.tábla '!C32+'3.tábla '!C34</f>
        <v>13392878</v>
      </c>
      <c r="P25" s="220">
        <f t="shared" si="2"/>
        <v>0</v>
      </c>
      <c r="Q25" s="220"/>
    </row>
    <row r="26" spans="1:17" s="206" customFormat="1" ht="15.75" x14ac:dyDescent="0.25">
      <c r="A26" s="211" t="s">
        <v>16</v>
      </c>
      <c r="B26" s="117">
        <v>5773950</v>
      </c>
      <c r="C26" s="117"/>
      <c r="D26" s="117">
        <v>7792254</v>
      </c>
      <c r="E26" s="117"/>
      <c r="F26" s="117">
        <v>-4526404</v>
      </c>
      <c r="G26" s="117">
        <v>1150000</v>
      </c>
      <c r="H26" s="117"/>
      <c r="I26" s="117"/>
      <c r="J26" s="117"/>
      <c r="K26" s="117"/>
      <c r="L26" s="117"/>
      <c r="M26" s="117"/>
      <c r="N26" s="42">
        <f t="shared" si="8"/>
        <v>10189800</v>
      </c>
      <c r="O26" s="229">
        <f>'1.tábla '!C26</f>
        <v>10189800</v>
      </c>
      <c r="P26" s="220">
        <f t="shared" si="2"/>
        <v>0</v>
      </c>
      <c r="Q26" s="220"/>
    </row>
    <row r="27" spans="1:17" s="206" customFormat="1" ht="15.75" x14ac:dyDescent="0.25">
      <c r="A27" s="222" t="s">
        <v>186</v>
      </c>
      <c r="B27" s="122">
        <f>SUM(B20:B26)</f>
        <v>9065889</v>
      </c>
      <c r="C27" s="122">
        <f t="shared" ref="C27:M27" si="9">SUM(C20:C26)</f>
        <v>3494083</v>
      </c>
      <c r="D27" s="122">
        <f t="shared" si="9"/>
        <v>12141878</v>
      </c>
      <c r="E27" s="122">
        <f t="shared" si="9"/>
        <v>2677786</v>
      </c>
      <c r="F27" s="122">
        <f t="shared" si="9"/>
        <v>1571856</v>
      </c>
      <c r="G27" s="122">
        <f t="shared" si="9"/>
        <v>6906166</v>
      </c>
      <c r="H27" s="122">
        <f t="shared" si="9"/>
        <v>5900805</v>
      </c>
      <c r="I27" s="122">
        <f t="shared" si="9"/>
        <v>6400804</v>
      </c>
      <c r="J27" s="122">
        <f t="shared" si="9"/>
        <v>5411166</v>
      </c>
      <c r="K27" s="122">
        <f t="shared" si="9"/>
        <v>5306165</v>
      </c>
      <c r="L27" s="122">
        <f t="shared" si="9"/>
        <v>5306166</v>
      </c>
      <c r="M27" s="122">
        <f t="shared" si="9"/>
        <v>12857374</v>
      </c>
      <c r="N27" s="42">
        <f t="shared" si="8"/>
        <v>77040138</v>
      </c>
      <c r="O27" s="223">
        <f>SUM(O20:O26)</f>
        <v>77040138</v>
      </c>
      <c r="P27" s="220">
        <f t="shared" si="2"/>
        <v>0</v>
      </c>
      <c r="Q27" s="220"/>
    </row>
    <row r="28" spans="1:17" s="206" customFormat="1" ht="15.75" x14ac:dyDescent="0.25">
      <c r="A28" s="211" t="s">
        <v>187</v>
      </c>
      <c r="B28" s="117">
        <v>107715</v>
      </c>
      <c r="C28" s="117">
        <v>398186</v>
      </c>
      <c r="D28" s="117">
        <v>526415</v>
      </c>
      <c r="E28" s="117">
        <f>127000+1549662</f>
        <v>1676662</v>
      </c>
      <c r="F28" s="117"/>
      <c r="G28" s="117"/>
      <c r="H28" s="117">
        <v>250000</v>
      </c>
      <c r="I28" s="117">
        <v>3004620</v>
      </c>
      <c r="J28" s="117">
        <v>1000000</v>
      </c>
      <c r="K28" s="117">
        <v>1890684</v>
      </c>
      <c r="L28" s="117"/>
      <c r="M28" s="117">
        <v>22500000</v>
      </c>
      <c r="N28" s="42">
        <f t="shared" si="8"/>
        <v>31354282</v>
      </c>
      <c r="O28" s="229">
        <f>'1.tábla '!C22</f>
        <v>31354282</v>
      </c>
      <c r="P28" s="220">
        <f t="shared" si="2"/>
        <v>0</v>
      </c>
      <c r="Q28" s="220"/>
    </row>
    <row r="29" spans="1:17" s="206" customFormat="1" ht="15.75" x14ac:dyDescent="0.25">
      <c r="A29" s="211" t="s">
        <v>188</v>
      </c>
      <c r="B29" s="117"/>
      <c r="C29" s="117"/>
      <c r="D29" s="117"/>
      <c r="E29" s="117"/>
      <c r="F29" s="117"/>
      <c r="G29" s="117"/>
      <c r="H29" s="117"/>
      <c r="I29" s="117"/>
      <c r="J29" s="117">
        <f>1580622+8956854</f>
        <v>10537476</v>
      </c>
      <c r="K29" s="117"/>
      <c r="L29" s="117"/>
      <c r="M29" s="117"/>
      <c r="N29" s="42">
        <f t="shared" si="8"/>
        <v>10537476</v>
      </c>
      <c r="O29" s="229">
        <f>'1.tábla '!C23</f>
        <v>10537476</v>
      </c>
      <c r="P29" s="220">
        <f t="shared" si="2"/>
        <v>0</v>
      </c>
      <c r="Q29" s="220"/>
    </row>
    <row r="30" spans="1:17" s="206" customFormat="1" ht="15.75" x14ac:dyDescent="0.25">
      <c r="A30" s="211" t="s">
        <v>234</v>
      </c>
      <c r="B30" s="117"/>
      <c r="C30" s="117"/>
      <c r="D30" s="117"/>
      <c r="E30" s="117"/>
      <c r="F30" s="117"/>
      <c r="G30" s="117">
        <v>21428</v>
      </c>
      <c r="H30" s="117">
        <v>3571</v>
      </c>
      <c r="I30" s="117">
        <v>3572</v>
      </c>
      <c r="J30" s="117">
        <v>3571</v>
      </c>
      <c r="K30" s="117">
        <v>3571</v>
      </c>
      <c r="L30" s="117">
        <v>3571</v>
      </c>
      <c r="M30" s="117">
        <v>3571</v>
      </c>
      <c r="N30" s="42">
        <f t="shared" si="8"/>
        <v>42855</v>
      </c>
      <c r="O30" s="229">
        <f>'5.tábla'!C23</f>
        <v>42855</v>
      </c>
      <c r="P30" s="220">
        <f t="shared" si="2"/>
        <v>0</v>
      </c>
      <c r="Q30" s="220"/>
    </row>
    <row r="31" spans="1:17" s="206" customFormat="1" ht="15.75" x14ac:dyDescent="0.25">
      <c r="A31" s="222" t="s">
        <v>189</v>
      </c>
      <c r="B31" s="122">
        <f>B28+B29+B30</f>
        <v>107715</v>
      </c>
      <c r="C31" s="122">
        <f>C28+C29+C30</f>
        <v>398186</v>
      </c>
      <c r="D31" s="122">
        <f t="shared" ref="D31:M31" si="10">SUM(D28:D30)</f>
        <v>526415</v>
      </c>
      <c r="E31" s="122">
        <f t="shared" si="10"/>
        <v>1676662</v>
      </c>
      <c r="F31" s="122">
        <f t="shared" si="10"/>
        <v>0</v>
      </c>
      <c r="G31" s="122">
        <f t="shared" si="10"/>
        <v>21428</v>
      </c>
      <c r="H31" s="122">
        <f t="shared" si="10"/>
        <v>253571</v>
      </c>
      <c r="I31" s="122">
        <f t="shared" si="10"/>
        <v>3008192</v>
      </c>
      <c r="J31" s="122">
        <f t="shared" si="10"/>
        <v>11541047</v>
      </c>
      <c r="K31" s="122">
        <f t="shared" si="10"/>
        <v>1894255</v>
      </c>
      <c r="L31" s="122">
        <f t="shared" si="10"/>
        <v>3571</v>
      </c>
      <c r="M31" s="122">
        <f t="shared" si="10"/>
        <v>22503571</v>
      </c>
      <c r="N31" s="42">
        <f t="shared" si="8"/>
        <v>41934613</v>
      </c>
      <c r="O31" s="223">
        <f>SUM(O28:O30)</f>
        <v>41934613</v>
      </c>
      <c r="P31" s="220">
        <f t="shared" si="2"/>
        <v>0</v>
      </c>
      <c r="Q31" s="220"/>
    </row>
    <row r="32" spans="1:17" s="206" customFormat="1" ht="15.75" x14ac:dyDescent="0.25">
      <c r="A32" s="214" t="s">
        <v>19</v>
      </c>
      <c r="B32" s="225">
        <f>SUM(B31,B27)</f>
        <v>9173604</v>
      </c>
      <c r="C32" s="225">
        <f t="shared" ref="C32:M32" si="11">SUM(C31,C27)</f>
        <v>3892269</v>
      </c>
      <c r="D32" s="225">
        <f t="shared" si="11"/>
        <v>12668293</v>
      </c>
      <c r="E32" s="225">
        <f t="shared" si="11"/>
        <v>4354448</v>
      </c>
      <c r="F32" s="225">
        <f t="shared" si="11"/>
        <v>1571856</v>
      </c>
      <c r="G32" s="225">
        <f t="shared" si="11"/>
        <v>6927594</v>
      </c>
      <c r="H32" s="225">
        <f t="shared" si="11"/>
        <v>6154376</v>
      </c>
      <c r="I32" s="225">
        <f t="shared" si="11"/>
        <v>9408996</v>
      </c>
      <c r="J32" s="225">
        <f t="shared" si="11"/>
        <v>16952213</v>
      </c>
      <c r="K32" s="225">
        <f t="shared" si="11"/>
        <v>7200420</v>
      </c>
      <c r="L32" s="225">
        <f t="shared" si="11"/>
        <v>5309737</v>
      </c>
      <c r="M32" s="225">
        <f t="shared" si="11"/>
        <v>35360945</v>
      </c>
      <c r="N32" s="42">
        <f t="shared" si="8"/>
        <v>118974751</v>
      </c>
      <c r="O32" s="223">
        <f>O27+O31</f>
        <v>118974751</v>
      </c>
      <c r="P32" s="220">
        <f t="shared" si="2"/>
        <v>0</v>
      </c>
      <c r="Q32" s="220"/>
    </row>
    <row r="33" spans="1:17" s="206" customFormat="1" ht="26.25" x14ac:dyDescent="0.25">
      <c r="A33" s="214" t="s">
        <v>190</v>
      </c>
      <c r="B33" s="118">
        <v>1348054</v>
      </c>
      <c r="C33" s="118">
        <v>91159</v>
      </c>
      <c r="D33" s="118">
        <v>63216</v>
      </c>
      <c r="E33" s="118"/>
      <c r="F33" s="118"/>
      <c r="G33" s="118">
        <f>111146+5781</f>
        <v>116927</v>
      </c>
      <c r="H33" s="118">
        <v>111146</v>
      </c>
      <c r="I33" s="118">
        <v>111146</v>
      </c>
      <c r="J33" s="118">
        <v>111147</v>
      </c>
      <c r="K33" s="118">
        <v>111146</v>
      </c>
      <c r="L33" s="118">
        <v>111147</v>
      </c>
      <c r="M33" s="118">
        <v>111147</v>
      </c>
      <c r="N33" s="42">
        <f>SUM(B33:M33)</f>
        <v>2286235</v>
      </c>
      <c r="O33" s="229">
        <f>'1.tábla '!C30</f>
        <v>2286235</v>
      </c>
      <c r="P33" s="220">
        <f t="shared" si="2"/>
        <v>0</v>
      </c>
      <c r="Q33" s="220"/>
    </row>
    <row r="34" spans="1:17" s="206" customFormat="1" x14ac:dyDescent="0.2">
      <c r="A34" s="214" t="s">
        <v>21</v>
      </c>
      <c r="B34" s="225">
        <f>SUM(B32:B33)</f>
        <v>10521658</v>
      </c>
      <c r="C34" s="225">
        <f t="shared" ref="C34:M34" si="12">SUM(C32:C33)</f>
        <v>3983428</v>
      </c>
      <c r="D34" s="225">
        <f t="shared" si="12"/>
        <v>12731509</v>
      </c>
      <c r="E34" s="225">
        <f t="shared" si="12"/>
        <v>4354448</v>
      </c>
      <c r="F34" s="225">
        <f t="shared" si="12"/>
        <v>1571856</v>
      </c>
      <c r="G34" s="225">
        <f t="shared" si="12"/>
        <v>7044521</v>
      </c>
      <c r="H34" s="225">
        <f t="shared" si="12"/>
        <v>6265522</v>
      </c>
      <c r="I34" s="225">
        <f t="shared" si="12"/>
        <v>9520142</v>
      </c>
      <c r="J34" s="225">
        <f t="shared" si="12"/>
        <v>17063360</v>
      </c>
      <c r="K34" s="225">
        <f t="shared" si="12"/>
        <v>7311566</v>
      </c>
      <c r="L34" s="225">
        <f t="shared" si="12"/>
        <v>5420884</v>
      </c>
      <c r="M34" s="225">
        <f t="shared" si="12"/>
        <v>35472092</v>
      </c>
      <c r="N34" s="230">
        <f>SUM(B34:M34)</f>
        <v>121260986</v>
      </c>
      <c r="O34" s="223">
        <f>O32+O33</f>
        <v>121260986</v>
      </c>
      <c r="P34" s="220">
        <f t="shared" si="2"/>
        <v>0</v>
      </c>
      <c r="Q34" s="220"/>
    </row>
    <row r="35" spans="1:17" s="206" customFormat="1" x14ac:dyDescent="0.2">
      <c r="A35" s="214" t="s">
        <v>251</v>
      </c>
      <c r="B35" s="225"/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>
        <v>289261</v>
      </c>
      <c r="N35" s="230">
        <f>SUM(M35)</f>
        <v>289261</v>
      </c>
    </row>
    <row r="36" spans="1:17" s="206" customFormat="1" ht="13.5" thickBot="1" x14ac:dyDescent="0.25">
      <c r="A36" s="231" t="s">
        <v>191</v>
      </c>
      <c r="B36" s="232">
        <f>B6+B16+B17-B34</f>
        <v>35926752</v>
      </c>
      <c r="C36" s="232">
        <f t="shared" ref="C36:L36" si="13">C6+C16+C17-C34</f>
        <v>34618390</v>
      </c>
      <c r="D36" s="232">
        <f t="shared" si="13"/>
        <v>28727437</v>
      </c>
      <c r="E36" s="232">
        <f t="shared" si="13"/>
        <v>28663082</v>
      </c>
      <c r="F36" s="232">
        <f t="shared" si="13"/>
        <v>50058937</v>
      </c>
      <c r="G36" s="232">
        <f t="shared" si="13"/>
        <v>45992986</v>
      </c>
      <c r="H36" s="232">
        <f t="shared" si="13"/>
        <v>43554617</v>
      </c>
      <c r="I36" s="232">
        <f t="shared" si="13"/>
        <v>37861628</v>
      </c>
      <c r="J36" s="232">
        <f t="shared" si="13"/>
        <v>32504650</v>
      </c>
      <c r="K36" s="232">
        <f t="shared" si="13"/>
        <v>29444561</v>
      </c>
      <c r="L36" s="232">
        <f t="shared" si="13"/>
        <v>27925155</v>
      </c>
      <c r="M36" s="232">
        <f>M6+M16+M17-M34+M35</f>
        <v>0</v>
      </c>
      <c r="N36" s="233">
        <f>N6+N16+N17-N34+N35</f>
        <v>0</v>
      </c>
      <c r="O36" s="220"/>
    </row>
    <row r="38" spans="1:17" s="206" customFormat="1" x14ac:dyDescent="0.2">
      <c r="A38" s="234"/>
      <c r="N38" s="22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headerFooter>
    <oddHeader xml:space="preserve">&amp;L&amp;"Times New Roman,Normál"&amp;12Balatonszőlős Község Önkormányzata&amp;C&amp;"Times New Roman,Normál"&amp;12 8. melléklet 
az önkormányzat 2019. évi költségvetéséről szóló 6/2019. (VII. 12.) önkormányzati rendelethez: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8</vt:i4>
      </vt:variant>
    </vt:vector>
  </HeadingPairs>
  <TitlesOfParts>
    <vt:vector size="17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'2.tábla'!Nyomtatási_cím</vt:lpstr>
      <vt:lpstr>'1.tábla 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2019-07-15T12:39:16Z</cp:lastPrinted>
  <dcterms:created xsi:type="dcterms:W3CDTF">2014-05-27T12:51:39Z</dcterms:created>
  <dcterms:modified xsi:type="dcterms:W3CDTF">2019-07-15T12:41:16Z</dcterms:modified>
</cp:coreProperties>
</file>