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7280" windowHeight="5610" tabRatio="882" firstSheet="12" activeTab="17"/>
  </bookViews>
  <sheets>
    <sheet name="1.1.sz.mell." sheetId="1" r:id="rId1"/>
    <sheet name="1.2.sz.mell." sheetId="108" r:id="rId2"/>
    <sheet name="2.1.sz.mell  " sheetId="73" r:id="rId3"/>
    <sheet name="2.2.sz.mell  " sheetId="61" r:id="rId4"/>
    <sheet name="3.sz.mell." sheetId="63" r:id="rId5"/>
    <sheet name="4.sz.mell." sheetId="64" r:id="rId6"/>
    <sheet name="5. sz. mell. " sheetId="71" r:id="rId7"/>
    <sheet name="6.1. sz. mell" sheetId="3" r:id="rId8"/>
    <sheet name="6.2. sz. mell" sheetId="113" r:id="rId9"/>
    <sheet name="1.tájékoztató" sheetId="95" r:id="rId10"/>
    <sheet name="2. tájékoztató tábla" sheetId="96" r:id="rId11"/>
    <sheet name="3. tájékoztató tábla" sheetId="97" r:id="rId12"/>
    <sheet name="4. tájékoztató tábla" sheetId="98" r:id="rId13"/>
    <sheet name="5. tájékoztató tábla" sheetId="99" r:id="rId14"/>
    <sheet name="6. tájékoztató tábla" sheetId="100" r:id="rId15"/>
    <sheet name="7.1. tájékoztató tábla" sheetId="130" r:id="rId16"/>
    <sheet name="7.2. tájékoztató tábla" sheetId="131" r:id="rId17"/>
    <sheet name="7.3. tájékoztató tábla" sheetId="103" r:id="rId18"/>
    <sheet name="7.4. tájékoztató tábla" sheetId="104" r:id="rId19"/>
    <sheet name="8. tájékoztató tábla" sheetId="105" r:id="rId20"/>
    <sheet name="9. tájékoztató tábla" sheetId="106" r:id="rId21"/>
    <sheet name="Munka1" sheetId="94" r:id="rId22"/>
  </sheets>
  <definedNames>
    <definedName name="_ftn1" localSheetId="17">'7.3. tájékoztató tábla'!$A$27</definedName>
    <definedName name="_ftnref1" localSheetId="17">'7.3. tájékoztató tábla'!$A$18</definedName>
    <definedName name="_xlnm.Print_Titles" localSheetId="7">'6.1. sz. mell'!$1:$6</definedName>
    <definedName name="_xlnm.Print_Titles" localSheetId="8">'6.2. sz. mell'!$1:$6</definedName>
    <definedName name="_xlnm.Print_Titles" localSheetId="15">'7.1. tájékoztató tábla'!$2:$6</definedName>
    <definedName name="_xlnm.Print_Area" localSheetId="0">'1.1.sz.mell.'!$A$1:$E$146</definedName>
    <definedName name="_xlnm.Print_Area" localSheetId="1">'1.2.sz.mell.'!$A$1:$E$146</definedName>
    <definedName name="_xlnm.Print_Area" localSheetId="9">'1.tájékoztató'!$A$1:$E$145</definedName>
    <definedName name="_xlnm.Print_Area" localSheetId="2">'2.1.sz.mell  '!$A$1:$J$32</definedName>
  </definedNames>
  <calcPr calcId="145621"/>
</workbook>
</file>

<file path=xl/calcChain.xml><?xml version="1.0" encoding="utf-8"?>
<calcChain xmlns="http://schemas.openxmlformats.org/spreadsheetml/2006/main">
  <c r="E18" i="73" l="1"/>
  <c r="C18" i="73"/>
  <c r="E2" i="108"/>
  <c r="E88" i="1"/>
  <c r="E149" i="1" s="1"/>
  <c r="D27" i="95"/>
  <c r="E27" i="95"/>
  <c r="C27" i="95"/>
  <c r="E29" i="113"/>
  <c r="D29" i="113"/>
  <c r="C29" i="113"/>
  <c r="D29" i="3"/>
  <c r="E29" i="3"/>
  <c r="C29" i="3"/>
  <c r="D27" i="108"/>
  <c r="E27" i="108"/>
  <c r="C27" i="108"/>
  <c r="C27" i="1"/>
  <c r="B12" i="106"/>
  <c r="B6" i="106"/>
  <c r="C3" i="95"/>
  <c r="C88" i="95" s="1"/>
  <c r="N1" i="71"/>
  <c r="A27" i="71"/>
  <c r="M6" i="71"/>
  <c r="F6" i="71"/>
  <c r="K6" i="71" s="1"/>
  <c r="D6" i="71"/>
  <c r="J6" i="71" s="1"/>
  <c r="G3" i="63"/>
  <c r="G3" i="64" s="1"/>
  <c r="E3" i="63"/>
  <c r="E3" i="64" s="1"/>
  <c r="D3" i="63"/>
  <c r="D3" i="64" s="1"/>
  <c r="C1" i="106"/>
  <c r="F1" i="105"/>
  <c r="D8" i="104"/>
  <c r="D38" i="104" s="1"/>
  <c r="D14" i="104"/>
  <c r="A1" i="104"/>
  <c r="D18" i="103"/>
  <c r="D14" i="103"/>
  <c r="D9" i="103"/>
  <c r="D38" i="103" s="1"/>
  <c r="A1" i="98"/>
  <c r="J1" i="98"/>
  <c r="I1" i="97"/>
  <c r="K1" i="96"/>
  <c r="D3" i="95"/>
  <c r="D88" i="95" s="1"/>
  <c r="E1" i="113"/>
  <c r="E134" i="113"/>
  <c r="D134" i="113"/>
  <c r="C134" i="113"/>
  <c r="E134" i="3"/>
  <c r="D134" i="3"/>
  <c r="C134" i="3"/>
  <c r="H1" i="64"/>
  <c r="H1" i="63"/>
  <c r="A2" i="105"/>
  <c r="C18" i="131"/>
  <c r="C14" i="131"/>
  <c r="C21" i="131" s="1"/>
  <c r="A1" i="130"/>
  <c r="E66" i="130"/>
  <c r="D66" i="130"/>
  <c r="C66" i="130"/>
  <c r="E63" i="130"/>
  <c r="D63" i="130"/>
  <c r="C63" i="130"/>
  <c r="E59" i="130"/>
  <c r="D59" i="130"/>
  <c r="C59" i="130"/>
  <c r="E54" i="130"/>
  <c r="D54" i="130"/>
  <c r="C54" i="130"/>
  <c r="E45" i="130"/>
  <c r="D45" i="130"/>
  <c r="C45" i="130"/>
  <c r="E40" i="130"/>
  <c r="D40" i="130"/>
  <c r="C40" i="130"/>
  <c r="E35" i="130"/>
  <c r="E34" i="130" s="1"/>
  <c r="D35" i="130"/>
  <c r="C35" i="130"/>
  <c r="C34" i="130" s="1"/>
  <c r="E29" i="130"/>
  <c r="D29" i="130"/>
  <c r="C29" i="130"/>
  <c r="E24" i="130"/>
  <c r="D24" i="130"/>
  <c r="C24" i="130"/>
  <c r="E19" i="130"/>
  <c r="D19" i="130"/>
  <c r="C19" i="130"/>
  <c r="E14" i="130"/>
  <c r="E8" i="130" s="1"/>
  <c r="E51" i="130" s="1"/>
  <c r="E68" i="130" s="1"/>
  <c r="D14" i="130"/>
  <c r="C14" i="130"/>
  <c r="E9" i="130"/>
  <c r="D9" i="130"/>
  <c r="D8" i="130" s="1"/>
  <c r="C9" i="130"/>
  <c r="H2" i="97"/>
  <c r="G3" i="97"/>
  <c r="F3" i="97"/>
  <c r="E2" i="97"/>
  <c r="I3" i="96"/>
  <c r="H3" i="96"/>
  <c r="G3" i="96"/>
  <c r="F3" i="96"/>
  <c r="E2" i="96"/>
  <c r="E91" i="95"/>
  <c r="E107" i="95"/>
  <c r="E121" i="95"/>
  <c r="E124" i="95"/>
  <c r="E125" i="95"/>
  <c r="E129" i="95"/>
  <c r="E134" i="95"/>
  <c r="E139" i="95"/>
  <c r="D139" i="95"/>
  <c r="C139" i="95"/>
  <c r="D134" i="95"/>
  <c r="C134" i="95"/>
  <c r="C144" i="95" s="1"/>
  <c r="D129" i="95"/>
  <c r="C129" i="95"/>
  <c r="D125" i="95"/>
  <c r="D144" i="95"/>
  <c r="C125" i="95"/>
  <c r="D121" i="95"/>
  <c r="C121" i="95"/>
  <c r="D107" i="95"/>
  <c r="C107" i="95"/>
  <c r="D91" i="95"/>
  <c r="C91" i="95"/>
  <c r="C124" i="95" s="1"/>
  <c r="E6" i="95"/>
  <c r="E13" i="95"/>
  <c r="E20" i="95"/>
  <c r="E34" i="95"/>
  <c r="E45" i="95"/>
  <c r="E51" i="95"/>
  <c r="E56" i="95"/>
  <c r="E62" i="95"/>
  <c r="E66" i="95"/>
  <c r="E71" i="95"/>
  <c r="E74" i="95"/>
  <c r="E78" i="95"/>
  <c r="D78" i="95"/>
  <c r="C78" i="95"/>
  <c r="D74" i="95"/>
  <c r="C74" i="95"/>
  <c r="D71" i="95"/>
  <c r="C71" i="95"/>
  <c r="D66" i="95"/>
  <c r="C66" i="95"/>
  <c r="D62" i="95"/>
  <c r="C62" i="95"/>
  <c r="D56" i="95"/>
  <c r="C56" i="95"/>
  <c r="D51" i="95"/>
  <c r="C51" i="95"/>
  <c r="D45" i="95"/>
  <c r="C45" i="95"/>
  <c r="D34" i="95"/>
  <c r="C34" i="95"/>
  <c r="D20" i="95"/>
  <c r="C20" i="95"/>
  <c r="D13" i="95"/>
  <c r="C13" i="95"/>
  <c r="D6" i="95"/>
  <c r="D61" i="95" s="1"/>
  <c r="C6" i="95"/>
  <c r="E1" i="3"/>
  <c r="E140" i="113"/>
  <c r="D140" i="113"/>
  <c r="C140" i="113"/>
  <c r="E129" i="113"/>
  <c r="D129" i="113"/>
  <c r="C129" i="113"/>
  <c r="E125" i="113"/>
  <c r="D125" i="113"/>
  <c r="D145" i="113" s="1"/>
  <c r="C125" i="113"/>
  <c r="C145" i="113" s="1"/>
  <c r="E121" i="113"/>
  <c r="D121" i="113"/>
  <c r="C121" i="113"/>
  <c r="E107" i="113"/>
  <c r="D107" i="113"/>
  <c r="C107" i="113"/>
  <c r="E91" i="113"/>
  <c r="E124" i="113" s="1"/>
  <c r="D91" i="113"/>
  <c r="D124" i="113" s="1"/>
  <c r="C91" i="113"/>
  <c r="E80" i="113"/>
  <c r="D80" i="113"/>
  <c r="C80" i="113"/>
  <c r="E76" i="113"/>
  <c r="D76" i="113"/>
  <c r="C76" i="113"/>
  <c r="E73" i="113"/>
  <c r="D73" i="113"/>
  <c r="C73" i="113"/>
  <c r="E68" i="113"/>
  <c r="D68" i="113"/>
  <c r="C68" i="113"/>
  <c r="E64" i="113"/>
  <c r="D64" i="113"/>
  <c r="D86" i="113" s="1"/>
  <c r="C64" i="113"/>
  <c r="E58" i="113"/>
  <c r="D58" i="113"/>
  <c r="C58" i="113"/>
  <c r="E53" i="113"/>
  <c r="D53" i="113"/>
  <c r="C53" i="113"/>
  <c r="E47" i="113"/>
  <c r="D47" i="113"/>
  <c r="C47" i="113"/>
  <c r="E36" i="113"/>
  <c r="D36" i="113"/>
  <c r="C36" i="113"/>
  <c r="E22" i="113"/>
  <c r="D22" i="113"/>
  <c r="C22" i="113"/>
  <c r="E15" i="113"/>
  <c r="D15" i="113"/>
  <c r="C15" i="113"/>
  <c r="E8" i="113"/>
  <c r="E63" i="113" s="1"/>
  <c r="D8" i="113"/>
  <c r="C8" i="113"/>
  <c r="C63" i="113" s="1"/>
  <c r="D91" i="3"/>
  <c r="E91" i="3"/>
  <c r="D107" i="3"/>
  <c r="E107" i="3"/>
  <c r="D121" i="3"/>
  <c r="E121" i="3"/>
  <c r="E124" i="3" s="1"/>
  <c r="E146" i="3" s="1"/>
  <c r="D124" i="3"/>
  <c r="D125" i="3"/>
  <c r="E125" i="3"/>
  <c r="D129" i="3"/>
  <c r="E129" i="3"/>
  <c r="D140" i="3"/>
  <c r="E140" i="3"/>
  <c r="E145" i="3" s="1"/>
  <c r="D145" i="3"/>
  <c r="D146" i="3" s="1"/>
  <c r="C140" i="3"/>
  <c r="C129" i="3"/>
  <c r="C125" i="3"/>
  <c r="C145" i="3" s="1"/>
  <c r="C121" i="3"/>
  <c r="C107" i="3"/>
  <c r="C91" i="3"/>
  <c r="C124" i="3" s="1"/>
  <c r="C146" i="3" s="1"/>
  <c r="D8" i="3"/>
  <c r="E8" i="3"/>
  <c r="D15" i="3"/>
  <c r="E15" i="3"/>
  <c r="D22" i="3"/>
  <c r="E22" i="3"/>
  <c r="D36" i="3"/>
  <c r="E36" i="3"/>
  <c r="D47" i="3"/>
  <c r="E47" i="3"/>
  <c r="D53" i="3"/>
  <c r="E53" i="3"/>
  <c r="D58" i="3"/>
  <c r="E58" i="3"/>
  <c r="D64" i="3"/>
  <c r="E64" i="3"/>
  <c r="D68" i="3"/>
  <c r="E68" i="3"/>
  <c r="D73" i="3"/>
  <c r="E73" i="3"/>
  <c r="D76" i="3"/>
  <c r="E76" i="3"/>
  <c r="D80" i="3"/>
  <c r="E80" i="3"/>
  <c r="D86" i="3"/>
  <c r="E86" i="3"/>
  <c r="C80" i="3"/>
  <c r="C76" i="3"/>
  <c r="C73" i="3"/>
  <c r="C68" i="3"/>
  <c r="C64" i="3"/>
  <c r="C58" i="3"/>
  <c r="C53" i="3"/>
  <c r="C47" i="3"/>
  <c r="C36" i="3"/>
  <c r="C22" i="3"/>
  <c r="C15" i="3"/>
  <c r="C8" i="3"/>
  <c r="H6" i="71"/>
  <c r="F3" i="63"/>
  <c r="F3" i="64" s="1"/>
  <c r="C3" i="1"/>
  <c r="C89" i="1" s="1"/>
  <c r="H17" i="61"/>
  <c r="I17" i="61"/>
  <c r="H30" i="61"/>
  <c r="H31" i="61" s="1"/>
  <c r="I30" i="61"/>
  <c r="I31" i="61" s="1"/>
  <c r="G30" i="61"/>
  <c r="G17" i="61"/>
  <c r="D17" i="61"/>
  <c r="E17" i="61"/>
  <c r="I32" i="61" s="1"/>
  <c r="D18" i="61"/>
  <c r="E18" i="61"/>
  <c r="D24" i="61"/>
  <c r="E24" i="61"/>
  <c r="E30" i="61" s="1"/>
  <c r="D30" i="61"/>
  <c r="C24" i="61"/>
  <c r="C18" i="61"/>
  <c r="C17" i="61"/>
  <c r="H18" i="73"/>
  <c r="I18" i="73"/>
  <c r="H27" i="73"/>
  <c r="I27" i="73"/>
  <c r="G27" i="73"/>
  <c r="G18" i="73"/>
  <c r="D18" i="73"/>
  <c r="D19" i="73"/>
  <c r="E19" i="73"/>
  <c r="D24" i="73"/>
  <c r="D27" i="73" s="1"/>
  <c r="E24" i="73"/>
  <c r="C24" i="73"/>
  <c r="C19" i="73"/>
  <c r="E140" i="108"/>
  <c r="D140" i="108"/>
  <c r="C140" i="108"/>
  <c r="E135" i="108"/>
  <c r="D135" i="108"/>
  <c r="C135" i="108"/>
  <c r="E130" i="108"/>
  <c r="D130" i="108"/>
  <c r="C130" i="108"/>
  <c r="E126" i="108"/>
  <c r="D126" i="108"/>
  <c r="C126" i="108"/>
  <c r="C145" i="108" s="1"/>
  <c r="E122" i="108"/>
  <c r="D122" i="108"/>
  <c r="C122" i="108"/>
  <c r="E108" i="108"/>
  <c r="D108" i="108"/>
  <c r="C108" i="108"/>
  <c r="E92" i="108"/>
  <c r="D92" i="108"/>
  <c r="D125" i="108" s="1"/>
  <c r="C92" i="108"/>
  <c r="C125" i="108" s="1"/>
  <c r="E78" i="108"/>
  <c r="D78" i="108"/>
  <c r="C78" i="108"/>
  <c r="E74" i="108"/>
  <c r="D74" i="108"/>
  <c r="C74" i="108"/>
  <c r="E71" i="108"/>
  <c r="D71" i="108"/>
  <c r="C71" i="108"/>
  <c r="E66" i="108"/>
  <c r="D66" i="108"/>
  <c r="C66" i="108"/>
  <c r="E62" i="108"/>
  <c r="E84" i="108"/>
  <c r="D62" i="108"/>
  <c r="C62" i="108"/>
  <c r="C84" i="108" s="1"/>
  <c r="C151" i="108" s="1"/>
  <c r="E56" i="108"/>
  <c r="D56" i="108"/>
  <c r="C56" i="108"/>
  <c r="E51" i="108"/>
  <c r="D51" i="108"/>
  <c r="C51" i="108"/>
  <c r="E45" i="108"/>
  <c r="D45" i="108"/>
  <c r="C45" i="108"/>
  <c r="E34" i="108"/>
  <c r="D34" i="108"/>
  <c r="C34" i="108"/>
  <c r="E20" i="108"/>
  <c r="D20" i="108"/>
  <c r="C20" i="108"/>
  <c r="E13" i="108"/>
  <c r="D13" i="108"/>
  <c r="C13" i="108"/>
  <c r="E6" i="108"/>
  <c r="E61" i="108" s="1"/>
  <c r="E85" i="108" s="1"/>
  <c r="D6" i="108"/>
  <c r="D61" i="108" s="1"/>
  <c r="C6" i="108"/>
  <c r="D92" i="1"/>
  <c r="E92" i="1"/>
  <c r="E125" i="1" s="1"/>
  <c r="D108" i="1"/>
  <c r="E108" i="1"/>
  <c r="D122" i="1"/>
  <c r="E122" i="1"/>
  <c r="D125" i="1"/>
  <c r="D126" i="1"/>
  <c r="E126" i="1"/>
  <c r="D130" i="1"/>
  <c r="E130" i="1"/>
  <c r="D135" i="1"/>
  <c r="E135" i="1"/>
  <c r="D140" i="1"/>
  <c r="D145" i="1" s="1"/>
  <c r="E140" i="1"/>
  <c r="E145" i="1"/>
  <c r="C140" i="1"/>
  <c r="C135" i="1"/>
  <c r="C130" i="1"/>
  <c r="C126" i="1"/>
  <c r="C145" i="1" s="1"/>
  <c r="C122" i="1"/>
  <c r="C108" i="1"/>
  <c r="C92" i="1"/>
  <c r="D27" i="1"/>
  <c r="E27" i="1"/>
  <c r="D6" i="1"/>
  <c r="E6" i="1"/>
  <c r="D13" i="1"/>
  <c r="E13" i="1"/>
  <c r="D20" i="1"/>
  <c r="E20" i="1"/>
  <c r="D34" i="1"/>
  <c r="E34" i="1"/>
  <c r="D45" i="1"/>
  <c r="E45" i="1"/>
  <c r="D51" i="1"/>
  <c r="E51" i="1"/>
  <c r="D56" i="1"/>
  <c r="E56" i="1"/>
  <c r="D62" i="1"/>
  <c r="E62" i="1"/>
  <c r="D66" i="1"/>
  <c r="E66" i="1"/>
  <c r="D71" i="1"/>
  <c r="E71" i="1"/>
  <c r="D74" i="1"/>
  <c r="E74" i="1"/>
  <c r="D78" i="1"/>
  <c r="E78" i="1"/>
  <c r="D84" i="1"/>
  <c r="E84" i="1"/>
  <c r="C78" i="1"/>
  <c r="C74" i="1"/>
  <c r="C71" i="1"/>
  <c r="C66" i="1"/>
  <c r="C62" i="1"/>
  <c r="C56" i="1"/>
  <c r="C51" i="1"/>
  <c r="C45" i="1"/>
  <c r="C34" i="1"/>
  <c r="C20" i="1"/>
  <c r="C13" i="1"/>
  <c r="C6" i="1"/>
  <c r="C61" i="1" s="1"/>
  <c r="D29" i="99"/>
  <c r="C29" i="99"/>
  <c r="C6" i="106"/>
  <c r="C12" i="106"/>
  <c r="E22" i="105"/>
  <c r="D22" i="105"/>
  <c r="E36" i="100"/>
  <c r="D36" i="100"/>
  <c r="G18" i="98"/>
  <c r="F18" i="98"/>
  <c r="E18" i="98"/>
  <c r="D18" i="98"/>
  <c r="C18" i="98"/>
  <c r="H17" i="98"/>
  <c r="I17" i="98" s="1"/>
  <c r="H16" i="98"/>
  <c r="H18" i="98" s="1"/>
  <c r="G14" i="98"/>
  <c r="G19" i="98" s="1"/>
  <c r="F14" i="98"/>
  <c r="F19" i="98" s="1"/>
  <c r="E14" i="98"/>
  <c r="E19" i="98" s="1"/>
  <c r="D14" i="98"/>
  <c r="D19" i="98" s="1"/>
  <c r="C14" i="98"/>
  <c r="C19" i="98" s="1"/>
  <c r="H13" i="98"/>
  <c r="I13" i="98" s="1"/>
  <c r="H12" i="98"/>
  <c r="I12" i="98" s="1"/>
  <c r="H11" i="98"/>
  <c r="I11" i="98" s="1"/>
  <c r="H10" i="98"/>
  <c r="I10" i="98" s="1"/>
  <c r="H9" i="98"/>
  <c r="I9" i="98" s="1"/>
  <c r="H8" i="98"/>
  <c r="I8" i="98" s="1"/>
  <c r="H7" i="98"/>
  <c r="H12" i="97"/>
  <c r="G12" i="97"/>
  <c r="F12" i="97"/>
  <c r="E12" i="97"/>
  <c r="H5" i="97"/>
  <c r="H19" i="97" s="1"/>
  <c r="G5" i="97"/>
  <c r="G19" i="97" s="1"/>
  <c r="F5" i="97"/>
  <c r="F19" i="97" s="1"/>
  <c r="E5" i="97"/>
  <c r="E19" i="97" s="1"/>
  <c r="J17" i="96"/>
  <c r="J16" i="96"/>
  <c r="I15" i="96"/>
  <c r="H15" i="96"/>
  <c r="G15" i="96"/>
  <c r="F15" i="96"/>
  <c r="J15" i="96" s="1"/>
  <c r="E15" i="96"/>
  <c r="D15" i="96"/>
  <c r="J14" i="96"/>
  <c r="I13" i="96"/>
  <c r="H13" i="96"/>
  <c r="G13" i="96"/>
  <c r="F13" i="96"/>
  <c r="E13" i="96"/>
  <c r="D13" i="96"/>
  <c r="J12" i="96"/>
  <c r="I11" i="96"/>
  <c r="H11" i="96"/>
  <c r="G11" i="96"/>
  <c r="F11" i="96"/>
  <c r="E11" i="96"/>
  <c r="D11" i="96"/>
  <c r="J10" i="96"/>
  <c r="J9" i="96"/>
  <c r="I8" i="96"/>
  <c r="H8" i="96"/>
  <c r="J8" i="96" s="1"/>
  <c r="G8" i="96"/>
  <c r="F8" i="96"/>
  <c r="E8" i="96"/>
  <c r="D8" i="96"/>
  <c r="J7" i="96"/>
  <c r="J6" i="96"/>
  <c r="I5" i="96"/>
  <c r="I18" i="96" s="1"/>
  <c r="H5" i="96"/>
  <c r="H18" i="96"/>
  <c r="G5" i="96"/>
  <c r="G18" i="96" s="1"/>
  <c r="F5" i="96"/>
  <c r="F18" i="96"/>
  <c r="E5" i="96"/>
  <c r="E18" i="96" s="1"/>
  <c r="D5" i="96"/>
  <c r="D18" i="96"/>
  <c r="L32" i="71"/>
  <c r="M32" i="71"/>
  <c r="K32" i="71"/>
  <c r="C24" i="71"/>
  <c r="M24" i="71" s="1"/>
  <c r="M23" i="71"/>
  <c r="M22" i="71"/>
  <c r="M21" i="71"/>
  <c r="M20" i="71"/>
  <c r="M19" i="71"/>
  <c r="M18" i="71"/>
  <c r="L20" i="71"/>
  <c r="L21" i="71"/>
  <c r="L22" i="71"/>
  <c r="L23" i="71"/>
  <c r="L19" i="71"/>
  <c r="L18" i="71"/>
  <c r="D24" i="71"/>
  <c r="E24" i="71"/>
  <c r="F24" i="71"/>
  <c r="G24" i="71"/>
  <c r="H24" i="71"/>
  <c r="I24" i="71"/>
  <c r="J24" i="71"/>
  <c r="K24" i="71"/>
  <c r="L24" i="71"/>
  <c r="B24" i="71"/>
  <c r="M9" i="71"/>
  <c r="M10" i="71"/>
  <c r="M11" i="71"/>
  <c r="M12" i="71"/>
  <c r="M13" i="71"/>
  <c r="M14" i="71"/>
  <c r="L10" i="71"/>
  <c r="L11" i="71"/>
  <c r="L12" i="71"/>
  <c r="L13" i="71"/>
  <c r="L14" i="71"/>
  <c r="L9" i="71"/>
  <c r="L8" i="71"/>
  <c r="C15" i="71"/>
  <c r="M15" i="71" s="1"/>
  <c r="B15" i="71"/>
  <c r="D15" i="71"/>
  <c r="E15" i="71"/>
  <c r="F15" i="71"/>
  <c r="G15" i="71"/>
  <c r="H15" i="71"/>
  <c r="I15" i="71"/>
  <c r="J15" i="71"/>
  <c r="K15" i="71"/>
  <c r="G5" i="64"/>
  <c r="G6" i="64"/>
  <c r="G7" i="64"/>
  <c r="G8" i="64"/>
  <c r="G9" i="64"/>
  <c r="G10" i="64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F24" i="64"/>
  <c r="E24" i="64"/>
  <c r="D24" i="64"/>
  <c r="B24" i="64"/>
  <c r="F24" i="63"/>
  <c r="G6" i="63"/>
  <c r="G7" i="63"/>
  <c r="G8" i="63"/>
  <c r="G9" i="63"/>
  <c r="G10" i="63"/>
  <c r="G11" i="63"/>
  <c r="G12" i="63"/>
  <c r="G13" i="63"/>
  <c r="G14" i="63"/>
  <c r="G15" i="63"/>
  <c r="G16" i="63"/>
  <c r="G17" i="63"/>
  <c r="G18" i="63"/>
  <c r="G19" i="63"/>
  <c r="G20" i="63"/>
  <c r="G21" i="63"/>
  <c r="G22" i="63"/>
  <c r="G23" i="63"/>
  <c r="G5" i="63"/>
  <c r="B24" i="63"/>
  <c r="D24" i="63"/>
  <c r="E24" i="63"/>
  <c r="J5" i="96"/>
  <c r="I7" i="98"/>
  <c r="H14" i="98"/>
  <c r="C61" i="95"/>
  <c r="C84" i="95"/>
  <c r="D84" i="95"/>
  <c r="D124" i="95"/>
  <c r="E144" i="95"/>
  <c r="M8" i="71"/>
  <c r="I16" i="98"/>
  <c r="E151" i="1"/>
  <c r="D31" i="61"/>
  <c r="G31" i="61"/>
  <c r="C30" i="61"/>
  <c r="C31" i="61" s="1"/>
  <c r="C27" i="73"/>
  <c r="E61" i="1"/>
  <c r="E150" i="1" s="1"/>
  <c r="G24" i="63"/>
  <c r="D4" i="73"/>
  <c r="H4" i="61" s="1"/>
  <c r="C4" i="73"/>
  <c r="G4" i="61" s="1"/>
  <c r="C125" i="1"/>
  <c r="E88" i="108"/>
  <c r="E149" i="108"/>
  <c r="D61" i="1"/>
  <c r="D150" i="1" s="1"/>
  <c r="E85" i="1"/>
  <c r="D4" i="61"/>
  <c r="I2" i="73"/>
  <c r="I2" i="61" s="1"/>
  <c r="G2" i="63" s="1"/>
  <c r="G2" i="64" s="1"/>
  <c r="M2" i="71" s="1"/>
  <c r="E2" i="95"/>
  <c r="J1" i="96" s="1"/>
  <c r="H1" i="97" s="1"/>
  <c r="E87" i="95"/>
  <c r="J1" i="61" l="1"/>
  <c r="C3" i="108"/>
  <c r="C89" i="108" s="1"/>
  <c r="J1" i="73"/>
  <c r="D146" i="1"/>
  <c r="D151" i="1"/>
  <c r="J13" i="96"/>
  <c r="C86" i="113"/>
  <c r="E145" i="113"/>
  <c r="E84" i="95"/>
  <c r="E85" i="95" s="1"/>
  <c r="C145" i="95"/>
  <c r="L15" i="71"/>
  <c r="J11" i="96"/>
  <c r="J18" i="96" s="1"/>
  <c r="D85" i="95"/>
  <c r="C8" i="130"/>
  <c r="C51" i="130" s="1"/>
  <c r="C68" i="130" s="1"/>
  <c r="G24" i="64"/>
  <c r="I18" i="98"/>
  <c r="C61" i="108"/>
  <c r="C150" i="108" s="1"/>
  <c r="E125" i="108"/>
  <c r="D145" i="108"/>
  <c r="D146" i="108" s="1"/>
  <c r="E31" i="61"/>
  <c r="I33" i="61" s="1"/>
  <c r="C84" i="1"/>
  <c r="C151" i="1" s="1"/>
  <c r="D84" i="108"/>
  <c r="E145" i="108"/>
  <c r="E146" i="108" s="1"/>
  <c r="E146" i="113"/>
  <c r="D34" i="130"/>
  <c r="D51" i="130" s="1"/>
  <c r="D68" i="130" s="1"/>
  <c r="C146" i="1"/>
  <c r="C150" i="1"/>
  <c r="C85" i="1"/>
  <c r="H19" i="98"/>
  <c r="I14" i="98"/>
  <c r="I19" i="98" s="1"/>
  <c r="C85" i="108"/>
  <c r="G32" i="61"/>
  <c r="E63" i="3"/>
  <c r="C33" i="61"/>
  <c r="D85" i="1"/>
  <c r="C4" i="61"/>
  <c r="E146" i="1"/>
  <c r="E27" i="73"/>
  <c r="I28" i="73"/>
  <c r="E32" i="61"/>
  <c r="D33" i="61"/>
  <c r="H32" i="61"/>
  <c r="C86" i="3"/>
  <c r="C124" i="113"/>
  <c r="C146" i="113" s="1"/>
  <c r="E61" i="95"/>
  <c r="C85" i="95"/>
  <c r="E145" i="95"/>
  <c r="D145" i="95"/>
  <c r="D146" i="113"/>
  <c r="E86" i="113"/>
  <c r="E87" i="113" s="1"/>
  <c r="C87" i="113"/>
  <c r="D63" i="113"/>
  <c r="D87" i="113" s="1"/>
  <c r="E87" i="3"/>
  <c r="D63" i="3"/>
  <c r="D87" i="3" s="1"/>
  <c r="C63" i="3"/>
  <c r="H33" i="61"/>
  <c r="D32" i="61"/>
  <c r="G33" i="61"/>
  <c r="C32" i="61"/>
  <c r="G28" i="73"/>
  <c r="H28" i="73"/>
  <c r="D29" i="73"/>
  <c r="E33" i="61"/>
  <c r="G29" i="73"/>
  <c r="C28" i="73"/>
  <c r="G30" i="73" s="1"/>
  <c r="I29" i="73"/>
  <c r="H29" i="73"/>
  <c r="D28" i="73"/>
  <c r="C29" i="73"/>
  <c r="E29" i="73"/>
  <c r="E151" i="108"/>
  <c r="C146" i="108"/>
  <c r="D150" i="108"/>
  <c r="E150" i="108"/>
  <c r="D85" i="108"/>
  <c r="L28" i="71"/>
  <c r="E4" i="3"/>
  <c r="E4" i="113" s="1"/>
  <c r="D1" i="99"/>
  <c r="E1" i="100" s="1"/>
  <c r="H2" i="98"/>
  <c r="H4" i="73"/>
  <c r="G4" i="73"/>
  <c r="E4" i="73"/>
  <c r="D151" i="108" l="1"/>
  <c r="C87" i="3"/>
  <c r="E28" i="73"/>
  <c r="I30" i="73" s="1"/>
  <c r="E30" i="73"/>
  <c r="H30" i="73"/>
  <c r="D30" i="73"/>
  <c r="C30" i="73"/>
  <c r="E4" i="61"/>
  <c r="I4" i="61"/>
  <c r="I4" i="73"/>
  <c r="C2" i="130"/>
  <c r="B4" i="131"/>
</calcChain>
</file>

<file path=xl/sharedStrings.xml><?xml version="1.0" encoding="utf-8"?>
<sst xmlns="http://schemas.openxmlformats.org/spreadsheetml/2006/main" count="2272" uniqueCount="672">
  <si>
    <r>
      <t>EU-s projekt neve, azonosítója:</t>
    </r>
    <r>
      <rPr>
        <sz val="12"/>
        <rFont val="Times New Roman"/>
        <family val="1"/>
        <charset val="238"/>
      </rPr>
      <t>*</t>
    </r>
  </si>
  <si>
    <t>Beruházási (felhalmozási) kiadások előirányzata beruházásonként</t>
  </si>
  <si>
    <t>Felújítási kiadások előirányzata felújításonként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</si>
  <si>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</si>
  <si>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</si>
  <si>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</si>
  <si>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</si>
  <si>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</si>
  <si>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</si>
  <si>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</si>
  <si>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</si>
  <si>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</si>
  <si>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</si>
  <si>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</si>
  <si>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</si>
  <si>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</si>
  <si>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</si>
  <si>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</si>
  <si>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</si>
  <si>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</si>
  <si>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</si>
  <si>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</si>
  <si>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</si>
  <si>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</si>
  <si>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</si>
  <si>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</si>
  <si>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</si>
  <si>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</si>
  <si>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</si>
  <si>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</si>
  <si>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</si>
  <si>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</si>
  <si>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</si>
  <si>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</si>
  <si>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</si>
  <si>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</si>
  <si>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Személyi  juttatások</t>
  </si>
  <si>
    <t>Tartalékok</t>
  </si>
  <si>
    <t>Összesen</t>
  </si>
  <si>
    <t>Összesen:</t>
  </si>
  <si>
    <t>01</t>
  </si>
  <si>
    <t>Bevételek</t>
  </si>
  <si>
    <t>Kiadások</t>
  </si>
  <si>
    <t>Általános tartalék</t>
  </si>
  <si>
    <t>Céltartalék</t>
  </si>
  <si>
    <t>02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</si>
  <si>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</si>
  <si>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</si>
  <si>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</si>
  <si>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</si>
  <si>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</si>
  <si>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</si>
  <si>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</si>
  <si>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</si>
  <si>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</si>
  <si>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</si>
  <si>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</si>
  <si>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</si>
  <si>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</si>
  <si>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</si>
  <si>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</si>
  <si>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</si>
  <si>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</si>
  <si>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</si>
  <si>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</si>
  <si>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</si>
  <si>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</si>
  <si>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</si>
  <si>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</si>
  <si>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</si>
  <si>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</si>
  <si>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</si>
  <si>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</si>
  <si>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</si>
  <si>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</si>
  <si>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</si>
  <si>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</si>
  <si>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</si>
  <si>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</si>
  <si>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</si>
  <si>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</si>
  <si>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</si>
  <si>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</si>
  <si>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</si>
  <si>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</si>
  <si>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30.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</si>
  <si>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</si>
  <si>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</si>
  <si>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</si>
  <si>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</si>
  <si>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</si>
  <si>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</si>
  <si>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</si>
  <si>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</si>
  <si>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</si>
  <si>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</si>
  <si>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</si>
  <si>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</si>
  <si>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</si>
  <si>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</si>
  <si>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</si>
  <si>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</si>
  <si>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</si>
  <si>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</si>
  <si>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</si>
  <si>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</si>
  <si>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</si>
  <si>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</si>
  <si>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</si>
  <si>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</si>
  <si>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</si>
  <si>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</si>
  <si>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</si>
  <si>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</si>
  <si>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</si>
  <si>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</si>
  <si>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</si>
  <si>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</si>
  <si>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</si>
  <si>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</si>
  <si>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</si>
  <si>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</si>
  <si>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</si>
  <si>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</si>
  <si>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</si>
  <si>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</si>
  <si>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</si>
  <si>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</si>
  <si>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</si>
  <si>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</si>
  <si>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</si>
  <si>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</si>
  <si>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</si>
  <si>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</si>
  <si>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</si>
  <si>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</si>
  <si>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</si>
  <si>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</si>
  <si>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Száma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</si>
  <si>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</si>
  <si>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</si>
  <si>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</si>
  <si>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</si>
  <si>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</si>
  <si>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</si>
  <si>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</si>
  <si>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</si>
  <si>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</si>
  <si>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</si>
  <si>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</si>
  <si>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</si>
  <si>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</si>
  <si>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</si>
  <si>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</si>
  <si>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</si>
  <si>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</si>
  <si>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</si>
  <si>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</si>
  <si>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</si>
  <si>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</si>
  <si>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</si>
  <si>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</si>
  <si>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</si>
  <si>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</si>
  <si>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</si>
  <si>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Kiadási jogcím</t>
  </si>
  <si>
    <t>Eredeti előirányzat</t>
  </si>
  <si>
    <t>* Amennyiben több projekt megvalósítása történi egy időben akkor azokat külön-külön, projektenként be kell mutatni!</t>
  </si>
  <si>
    <t>Évenkénti üteme</t>
  </si>
  <si>
    <t>Összes bevétel,
kiadás</t>
  </si>
  <si>
    <t>Támogatási szerződés szerinti bevételek, kiadások</t>
  </si>
  <si>
    <t>Módosított előirányzat</t>
  </si>
  <si>
    <t>Teljesítés</t>
  </si>
  <si>
    <t>Eredeti</t>
  </si>
  <si>
    <t>Módosított</t>
  </si>
  <si>
    <t>31.</t>
  </si>
  <si>
    <t>Kötelezettség
jogcíme</t>
  </si>
  <si>
    <t>Kötelezettség- 
vállalás 
éve</t>
  </si>
  <si>
    <t>Összes vállalt kötelezettség</t>
  </si>
  <si>
    <t>Kötelezettségek a következő években</t>
  </si>
  <si>
    <t>Még fennálló kötelezettség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</si>
  <si>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</si>
  <si>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</si>
  <si>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</si>
  <si>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</si>
  <si>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Felújítás célonként</t>
  </si>
  <si>
    <t>Egyéb</t>
  </si>
  <si>
    <t>Összesen (1+4+7+9+11)</t>
  </si>
  <si>
    <t xml:space="preserve">Hitel, kölcsön </t>
  </si>
  <si>
    <t>Kölcsön-
nyújtás
éve</t>
  </si>
  <si>
    <t xml:space="preserve">Lejárat
éve </t>
  </si>
  <si>
    <t>Hitel, kölcsön állomány december 31-én</t>
  </si>
  <si>
    <t xml:space="preserve">Rövid lejáratú </t>
  </si>
  <si>
    <t>Hosszú lejáratú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</si>
  <si>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</si>
  <si>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</si>
  <si>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</si>
  <si>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</si>
  <si>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</si>
  <si>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</si>
  <si>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</si>
  <si>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</si>
  <si>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</si>
  <si>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I. Belföldi hitelezők</t>
  </si>
  <si>
    <t>Adóhatósággal szembeni tartozások</t>
  </si>
  <si>
    <t>Szállítói tartozás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</si>
  <si>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</si>
  <si>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</si>
  <si>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</si>
  <si>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</si>
  <si>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</si>
  <si>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</si>
  <si>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</si>
  <si>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</si>
  <si>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</si>
  <si>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</si>
  <si>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</si>
  <si>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</si>
  <si>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</si>
  <si>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</si>
  <si>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</si>
  <si>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</si>
  <si>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</si>
  <si>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</si>
  <si>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</si>
  <si>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</si>
  <si>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</si>
  <si>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</si>
  <si>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</si>
  <si>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</si>
  <si>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A helyi adókból biztosított kedvezményeket, mentességeket, adónemenként kell feltüntetni.</t>
  </si>
  <si>
    <t>Támogatott szervezet neve</t>
  </si>
  <si>
    <t>Támogatás célja</t>
  </si>
  <si>
    <t>Tervezett 
(E Ft)</t>
  </si>
  <si>
    <t>Tényleges 
(E Ft)</t>
  </si>
  <si>
    <t>32.</t>
  </si>
  <si>
    <t>33.</t>
  </si>
  <si>
    <t>ESZKÖZÖK</t>
  </si>
  <si>
    <t>Sorszám</t>
  </si>
  <si>
    <t>Bruttó</t>
  </si>
  <si>
    <t xml:space="preserve">Könyv szerinti </t>
  </si>
  <si>
    <t xml:space="preserve">Becsült </t>
  </si>
  <si>
    <t>állományi érték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</si>
  <si>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</si>
  <si>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</si>
  <si>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</si>
  <si>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</si>
  <si>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</si>
  <si>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</si>
  <si>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</si>
  <si>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</si>
  <si>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</si>
  <si>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</si>
  <si>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</si>
  <si>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</si>
  <si>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</si>
  <si>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</si>
  <si>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</si>
  <si>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</si>
  <si>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</si>
  <si>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</si>
  <si>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</si>
  <si>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</si>
  <si>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</si>
  <si>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</si>
  <si>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</si>
  <si>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</si>
  <si>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</si>
  <si>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</si>
  <si>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</si>
  <si>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</si>
  <si>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</si>
  <si>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</si>
  <si>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</si>
  <si>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</si>
  <si>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</si>
  <si>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</si>
  <si>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</si>
  <si>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</si>
  <si>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</si>
  <si>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</si>
  <si>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VAGYONKIMUTATÁS
a könyvviteli mérlegben értékkel szereplő forrásokról</t>
  </si>
  <si>
    <t>FORRÁSOK</t>
  </si>
  <si>
    <t>állományi 
érték</t>
  </si>
  <si>
    <t>Mennyiség
(db)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</si>
  <si>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</si>
  <si>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</si>
  <si>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</si>
  <si>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</si>
  <si>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 xml:space="preserve">       ÖSSZESEN:</t>
  </si>
  <si>
    <t>PÉNZESZKÖZÖK VÁLTOZÁSÁNAK LEVEZETÉSE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</si>
  <si>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</si>
  <si>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</si>
  <si>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Bevételek   ( + )</t>
  </si>
  <si>
    <t>Kiadások    ( - 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</si>
  <si>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</si>
  <si>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</si>
  <si>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</si>
  <si>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</si>
  <si>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</si>
  <si>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</si>
  <si>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</si>
  <si>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</si>
  <si>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</si>
  <si>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</si>
  <si>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</si>
  <si>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Működési célú visszatérítendő támogatások, kölcsönök igénybevétele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</si>
  <si>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</si>
  <si>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</si>
  <si>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</si>
  <si>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</si>
  <si>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</si>
  <si>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Felhalmozási célú visszatérítendő támogatások, kölcsönök visszatérülése</t>
  </si>
  <si>
    <t>Felhalmozási célú visszatérítendő támogatások, kölcsönök igénybevétele</t>
  </si>
  <si>
    <t>Egyéb felhalmozási célú támogatások bevételei</t>
  </si>
  <si>
    <t>3.5.-ből EU-s támogatás</t>
  </si>
  <si>
    <t>4.1.</t>
  </si>
  <si>
    <t>4.2.</t>
  </si>
  <si>
    <t>4.3.</t>
  </si>
  <si>
    <t>Egyéb áruhasználati és szolgáltatási adók</t>
  </si>
  <si>
    <t>Egyéb közhatalmi bevételek</t>
  </si>
  <si>
    <t>Működési bevételek (5.1.+…+ 5.10.)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</si>
  <si>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</si>
  <si>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</si>
  <si>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</si>
  <si>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</si>
  <si>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</si>
  <si>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</si>
  <si>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</si>
  <si>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</si>
  <si>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5.9.</t>
  </si>
  <si>
    <t>Egyéb pénzügyi műveletek bevételei</t>
  </si>
  <si>
    <t>5.10.</t>
  </si>
  <si>
    <t>Egyéb működési bevételek</t>
  </si>
  <si>
    <t>Felhalmozási bevételek (6.1.+…+6.5.)</t>
  </si>
  <si>
    <t>Immateriális javak értékesítése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</si>
  <si>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</si>
  <si>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</si>
  <si>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</si>
  <si>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</si>
  <si>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</si>
  <si>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</si>
  <si>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</si>
  <si>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</si>
  <si>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</si>
  <si>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</si>
  <si>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</si>
  <si>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</si>
  <si>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</si>
  <si>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</si>
  <si>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</si>
  <si>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Felhalm. célú garancia- és kezességvállalásból megtérülések ÁH-n kívülről</t>
  </si>
  <si>
    <t>Felhalm. célú visszatérítendő támogatások, kölcsönök visszatér. ÁH-n kívülről</t>
  </si>
  <si>
    <t>Egyéb felhalmozási célú átvett pénzeszköz</t>
  </si>
  <si>
    <t>8.4.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</si>
  <si>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</si>
  <si>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</si>
  <si>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</si>
  <si>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</si>
  <si>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</si>
  <si>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</si>
  <si>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</si>
  <si>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</si>
  <si>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</si>
  <si>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</si>
  <si>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</si>
  <si>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</si>
  <si>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</si>
  <si>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</si>
  <si>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</si>
  <si>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</si>
  <si>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</si>
  <si>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</si>
  <si>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</si>
  <si>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</si>
  <si>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</si>
  <si>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</si>
  <si>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</si>
  <si>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</si>
  <si>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</si>
  <si>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</si>
  <si>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</si>
  <si>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</si>
  <si>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</si>
  <si>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</si>
  <si>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</si>
  <si>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</si>
  <si>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</si>
  <si>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</si>
  <si>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</si>
  <si>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</si>
  <si>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</si>
  <si>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</si>
  <si>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</si>
  <si>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</si>
  <si>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</si>
  <si>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</si>
  <si>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</si>
  <si>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</si>
  <si>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</si>
  <si>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</si>
  <si>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</si>
  <si>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</si>
  <si>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A</t>
  </si>
  <si>
    <t>B</t>
  </si>
  <si>
    <t>C</t>
  </si>
  <si>
    <t>D</t>
  </si>
  <si>
    <t>E</t>
  </si>
  <si>
    <t xml:space="preserve">   Rövid lejáratú  hitelek, kölcsönök felvétele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</si>
  <si>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</si>
  <si>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</si>
  <si>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</si>
  <si>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</si>
  <si>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</si>
  <si>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</si>
  <si>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</si>
  <si>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</si>
  <si>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</si>
  <si>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</si>
  <si>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</si>
  <si>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</si>
  <si>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</si>
  <si>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</si>
  <si>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</si>
  <si>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</si>
  <si>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</si>
  <si>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 xml:space="preserve">   - Visszatérítendő támogatások, kölcsönök nyújtása ÁH-n belülre</t>
  </si>
  <si>
    <t xml:space="preserve">   - Egyéb felhalmozási célú támogatások ÁH-n belülre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</si>
  <si>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</si>
  <si>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</si>
  <si>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</si>
  <si>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</si>
  <si>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</si>
  <si>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</si>
  <si>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</si>
  <si>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</si>
  <si>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</si>
  <si>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</si>
  <si>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</si>
  <si>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</si>
  <si>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</si>
  <si>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</si>
  <si>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</si>
  <si>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</si>
  <si>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</si>
  <si>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</si>
  <si>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</si>
  <si>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</si>
  <si>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</si>
  <si>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</si>
  <si>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</si>
  <si>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</si>
  <si>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</si>
  <si>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</si>
  <si>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</si>
  <si>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</si>
  <si>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</si>
  <si>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</si>
  <si>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</si>
  <si>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</si>
  <si>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Önkormányzatok működési támogatásai</t>
  </si>
  <si>
    <t>Működési célú támogatások államháztartáson belülről</t>
  </si>
  <si>
    <t>2.-ból EU-s támogatás</t>
  </si>
  <si>
    <t>Működési célú átvett pénzeszközök</t>
  </si>
  <si>
    <t>Költségvetési bevételek összesen (1.+2.+4.+5.+7.+…+12.)</t>
  </si>
  <si>
    <t>Hiány belső finanszírozásának bevételei (15.+…+18. )</t>
  </si>
  <si>
    <t xml:space="preserve">Hiány külső finanszírozásának bevételei (20.+…+21.) </t>
  </si>
  <si>
    <t xml:space="preserve">   Likviditási célú hitelek, kölcsönök felvétele</t>
  </si>
  <si>
    <t xml:space="preserve">   Értékpapírok bevételei</t>
  </si>
  <si>
    <t>Működési célú finanszírozási bevételek összesen (14.+19.)</t>
  </si>
  <si>
    <t>BEVÉTEL ÖSSZESEN (13.+22.)</t>
  </si>
  <si>
    <t>Költségvetési kiadások összesen (1.+...+12.)</t>
  </si>
  <si>
    <t>Likviditási célú hitelek törlesztése</t>
  </si>
  <si>
    <t>Működési célú finanszírozási kiadások összesen (14.+...+21.)</t>
  </si>
  <si>
    <t>KIADÁSOK ÖSSZESEN (13.+22.)</t>
  </si>
  <si>
    <t>Felhalmozási célú támogatások államháztartáson belülről</t>
  </si>
  <si>
    <t>1.-ből EU-s támogatás</t>
  </si>
  <si>
    <t>Felhalmozási bevételek</t>
  </si>
  <si>
    <t>Felhalmozási célú átvett pénzeszközök átvétele</t>
  </si>
  <si>
    <t>4.-ből EU-s támogatás (közvetlen)</t>
  </si>
  <si>
    <t>Egyéb felhalmozási célú bevételek</t>
  </si>
  <si>
    <t>Költségvetési bevételek összesen: (1.+3.+4.+6.+…+11.)</t>
  </si>
  <si>
    <t>Felhalmozási célú finanszírozási bevételek összesen (13.+19.)</t>
  </si>
  <si>
    <t>BEVÉTEL ÖSSZESEN (12+25)</t>
  </si>
  <si>
    <t>F</t>
  </si>
  <si>
    <t>G</t>
  </si>
  <si>
    <t>H</t>
  </si>
  <si>
    <t>I</t>
  </si>
  <si>
    <t>1.-ből EU-s forrásból megvalósuló beruházás</t>
  </si>
  <si>
    <t>3.-ból EU-s forrásból megvalósuló felújítás</t>
  </si>
  <si>
    <t>Költségvetési kiadások összesen: (1.+3.+5.+...+11.)</t>
  </si>
  <si>
    <t>Pénzügyi lízing kiadásai</t>
  </si>
  <si>
    <t>KIADÁSOK ÖSSZESEN (12+25)</t>
  </si>
  <si>
    <t>Felhalmozási célú finanszírozási kiadások összesen (13.+...+24.)</t>
  </si>
  <si>
    <t>G=(D+F)</t>
  </si>
  <si>
    <t>J</t>
  </si>
  <si>
    <t>K</t>
  </si>
  <si>
    <t>L=(J+K)</t>
  </si>
  <si>
    <t>M=(L/C)</t>
  </si>
  <si>
    <t>Összes bevétel, kiadás</t>
  </si>
  <si>
    <t>Feladat
megnevezése</t>
  </si>
  <si>
    <t xml:space="preserve"> 10.</t>
  </si>
  <si>
    <t>BEVÉTELEK ÖSSZESEN: (9+16)</t>
  </si>
  <si>
    <t>Felhalm. célú visszatérítendő tám., kölcsönök visszatér. ÁH-n kívülről</t>
  </si>
  <si>
    <t>Hitel-, kölcsöntörlesztés államháztartáson kívülre (5.1.+…+5.3.)</t>
  </si>
  <si>
    <t>Külföldi finanszírozás kiadásai (8.1. + … + 8.4.)</t>
  </si>
  <si>
    <t>Működési célú visszatérítendő támogatások kölcsönök visszatér. ÁH-n kívülről</t>
  </si>
  <si>
    <t>Felhalm. célú visszatérítendő támogatások kölcsönök visszatér. ÁH-n kívülről</t>
  </si>
  <si>
    <r>
      <t xml:space="preserve">Működési költségvetés kiadásai </t>
    </r>
    <r>
      <rPr>
        <sz val="8"/>
        <rFont val="Times New Roman CE"/>
        <charset val="238"/>
      </rPr>
      <t>(1.1+…+1.5.)</t>
    </r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</si>
  <si>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</si>
  <si>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Hosszú lejáratú hitelek, kölcsönök törlesztése</t>
  </si>
  <si>
    <t>Likviditási célú hitelek, kölcsönök törlesztése pénzügyi vállalkozásnak</t>
  </si>
  <si>
    <t>Rövid lejáratú hitelek, kölcsönök törlesztése</t>
  </si>
  <si>
    <t>Forgatási célú belföldi értékpapírok vásárlása</t>
  </si>
  <si>
    <t>Forgatási célú belföldi értékpapírok beváltása</t>
  </si>
  <si>
    <t>Befektetési célú belföldi értékpapírok vásárlása</t>
  </si>
  <si>
    <t>Befektetési célú belföldi értékpapírok beváltása</t>
  </si>
  <si>
    <t xml:space="preserve">Pénzeszközök betétként elhelyezése </t>
  </si>
  <si>
    <t xml:space="preserve">B </t>
  </si>
  <si>
    <t>H=(D+…+G)</t>
  </si>
  <si>
    <t>I=(C+H)</t>
  </si>
  <si>
    <t xml:space="preserve"> I. Immateriális javak </t>
  </si>
  <si>
    <t>II. Tárgyi eszközök (03+08+13+18+23)</t>
  </si>
  <si>
    <t>1. Ingatlanok és kapcsolódó vagyoni értékű jogok   (04+05+06+07)</t>
  </si>
  <si>
    <t>1.1. Forgalomképtelen ingatlanok és kapcsolódó vagyoni értékű jogok</t>
  </si>
  <si>
    <t>1.2. Nemzetgazdasági szempontból kiemelt jelentőségű ingatlanok és kapcsolódó 
       vagyoni értékű jogok</t>
  </si>
  <si>
    <t>1.3. Korlátozottan forgalomképes ingatlanok és kapcsolódó vagyoni értékű jogok</t>
  </si>
  <si>
    <t>1.4. Üzleti ingatlanok és kapcsolódó vagyoni értékű jogok</t>
  </si>
  <si>
    <t>2. Gépek, berendezések, felszerelések, járművek (09+10+11+12)</t>
  </si>
  <si>
    <t>2.1. Forgalomképtelen gépek, berendezések, felszerelések, járművek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</si>
  <si>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</si>
  <si>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</si>
  <si>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</si>
  <si>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</si>
  <si>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</si>
  <si>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</si>
  <si>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</si>
  <si>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</si>
  <si>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</si>
  <si>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</si>
  <si>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</si>
  <si>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</si>
  <si>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</si>
  <si>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</si>
  <si>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</si>
  <si>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</si>
  <si>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</si>
  <si>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</si>
  <si>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</si>
  <si>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</si>
  <si>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</si>
  <si>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</si>
  <si>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</si>
  <si>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</si>
  <si>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</si>
  <si>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</si>
  <si>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</si>
  <si>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</si>
  <si>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</si>
  <si>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</si>
  <si>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</si>
  <si>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</si>
  <si>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</si>
  <si>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</si>
  <si>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</si>
  <si>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A) NEMZETI VAGYONBA TARTOZÓ BEFEKTETETT ESZKÖZÖK 
     (01+02+28+44)</t>
  </si>
  <si>
    <t>I. Készletek</t>
  </si>
  <si>
    <t>II. Értékpapírok</t>
  </si>
  <si>
    <t>B) NEMZETI VAGYONBA TARTOZÓ FORGÓESZKÖZÖK (46+47)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</si>
  <si>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</si>
  <si>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</si>
  <si>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</si>
  <si>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</si>
  <si>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</si>
  <si>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I. Költségvetési évben esedékes követelések</t>
  </si>
  <si>
    <t>II. Költségvetési évet követően esedékes követelések</t>
  </si>
  <si>
    <t>III. Követelés jellegű sajátos elszámolások</t>
  </si>
  <si>
    <t>D) KÖVETELÉSEK (54+55+56)</t>
  </si>
  <si>
    <t>I. December havi illetmények, munkabérek elszámolása</t>
  </si>
  <si>
    <t>II. Utalványok, bérletek és más hasonló, készpénz-helyettesítő fizetési 
     eszköznek nem minősülő eszközök elszámolásai</t>
  </si>
  <si>
    <t>E) EGYÉB SAJÁTOS ESZKÖZOLDALI ELSZÁMOLÁSOK (58+59)</t>
  </si>
  <si>
    <t>F) AKTÍV IDŐBELI ELHATÁROLÁSOK</t>
  </si>
  <si>
    <t>ESZKÖZÖK ÖSSZESEN  (45+48+53+57+60+61)</t>
  </si>
  <si>
    <t xml:space="preserve">A 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</si>
  <si>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</si>
  <si>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</si>
  <si>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</si>
  <si>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</si>
  <si>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</si>
  <si>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</si>
  <si>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</si>
  <si>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</si>
  <si>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</si>
  <si>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</si>
  <si>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</si>
  <si>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</si>
  <si>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</si>
  <si>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5.-ből EU-s támogatás</t>
  </si>
  <si>
    <t>Módosított ei.</t>
  </si>
  <si>
    <t>Eredeti ei.</t>
  </si>
  <si>
    <t>7.5.</t>
  </si>
  <si>
    <t>Irányító szervi támogatás folyósítása (intézményfinanszírozás)</t>
  </si>
  <si>
    <t>Belföldi finanszírozás kiadásai (7.1. + … + 7.5.)</t>
  </si>
  <si>
    <t xml:space="preserve">Kötelező feladatok </t>
  </si>
  <si>
    <t>Hitel-, kölcsönfelvétel államháztartáson kívülről  (10.1.+…+10.3.)</t>
  </si>
  <si>
    <t>J=(F+…+I)</t>
  </si>
  <si>
    <t>Összesen (1+8)</t>
  </si>
  <si>
    <t>„0”-ra leírt eszközök</t>
  </si>
  <si>
    <t>Használatban lévő kisértékű immateriális javak</t>
  </si>
  <si>
    <t>Használatban lévő kisértékű tárgyi eszközök</t>
  </si>
  <si>
    <t>Készletek</t>
  </si>
  <si>
    <t>01 számlacsoportban nyilvántartott befektetett eszközök (6+…+9)</t>
  </si>
  <si>
    <t>Államháztartáson belüli vagyonkezelésbe adott eszközök</t>
  </si>
  <si>
    <t>Bérbe vett befektetett eszközök</t>
  </si>
  <si>
    <t>Letétbe, bizományba, üzemeltetésre átvett befektetett eszközök</t>
  </si>
  <si>
    <t> PPP konstrukcióban használt befektetett eszközök</t>
  </si>
  <si>
    <t> 02 számlacsoportban nyilvántartott készletek (11+…+13)</t>
  </si>
  <si>
    <t> Bérbe vett készletek</t>
  </si>
  <si>
    <t> Letétbe bizományba átvett készletek</t>
  </si>
  <si>
    <t> Intervenciós készletek</t>
  </si>
  <si>
    <t>Közgyűjtemény</t>
  </si>
  <si>
    <t> Saját gyűjteményben nyilvántartott kulturális javak</t>
  </si>
  <si>
    <t> Régészeti lelet</t>
  </si>
  <si>
    <t> Egyéb érték nélkül nyilvántartott eszközök</t>
  </si>
  <si>
    <t>Összesen (1+…+4)+5+10+14+(18+…+31):</t>
  </si>
  <si>
    <t>Gyűjtemény, régészeti lelet* (15+…+17)</t>
  </si>
  <si>
    <t>* Nvt. 1. § (2) bekezdés g) és h) pontja szerinti kulturális javak és régészeti eszközök</t>
  </si>
  <si>
    <t>Nyilvántartott függő követelések, kötelezettségek
(db)</t>
  </si>
  <si>
    <t>Támogatási célú előlegekkel kapcsolatos elszámolási követelések</t>
  </si>
  <si>
    <t>Egyéb függő követelések</t>
  </si>
  <si>
    <t>Biztos (jövőbeni) követelések</t>
  </si>
  <si>
    <t>Függő és biztos (jövőbeni) követelések (1+…+3)</t>
  </si>
  <si>
    <t>Kezességgel-, garanciavállalással kapcsolatos függő kötelezettségek</t>
  </si>
  <si>
    <t>Peres ügyekkel kapcsolatos függő kötelezettségek</t>
  </si>
  <si>
    <t>El nem ismert tartozások</t>
  </si>
  <si>
    <t>Támogatási célú előlegekkel kapcsolatos elszámolási kötelezettségek</t>
  </si>
  <si>
    <t>Egyéb függő kötelezettségek</t>
  </si>
  <si>
    <t>Függő kötelezettségek (5+…+9)</t>
  </si>
  <si>
    <t>Összesen (4+10)+(11+…+33):</t>
  </si>
  <si>
    <t>I. Költségvetési évben esedékes kötelezettségek</t>
  </si>
  <si>
    <t>Közhatalmi bevételek (4.1.+...+4.7.)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</si>
  <si>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</si>
  <si>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</si>
  <si>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</si>
  <si>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</si>
  <si>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</si>
  <si>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</si>
  <si>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</si>
  <si>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Egyéb korrekciós tételek (+,-)</t>
  </si>
  <si>
    <t>Kiemelt előirányzat, előirányzat megnevezése</t>
  </si>
  <si>
    <t>Közfoglalkoztatottak tényleges állományi létszáma (fő)</t>
  </si>
  <si>
    <t>Éves tényleges állományi  létszám  (fő)</t>
  </si>
  <si>
    <t>Forintban!</t>
  </si>
  <si>
    <t>Értéke
(Ft)</t>
  </si>
  <si>
    <t>Összeg  (Ft )</t>
  </si>
  <si>
    <t>Bruttó  hiány:</t>
  </si>
  <si>
    <t>Bruttó  többlet:</t>
  </si>
  <si>
    <t xml:space="preserve">Eü. Ház tulajdon rész  </t>
  </si>
  <si>
    <t xml:space="preserve">Ütvefúró , motor fürész </t>
  </si>
  <si>
    <t>Traktor</t>
  </si>
  <si>
    <t xml:space="preserve">Könyvtár </t>
  </si>
  <si>
    <t>Hangfal</t>
  </si>
  <si>
    <t>Tűzoltószertár riasztó</t>
  </si>
  <si>
    <t>2016. év</t>
  </si>
  <si>
    <t>VAGYONKIMUTATÁS az érték nélkül nyilvántartott eszközökről 2016.</t>
  </si>
  <si>
    <t>Cordial Bt</t>
  </si>
  <si>
    <t>Egészségügyi szolgáltatás, fejlesztése</t>
  </si>
  <si>
    <t>Országos Mentőszolgálat Alapítvány</t>
  </si>
  <si>
    <t>"Lucas" mellkasi kompressziós rendszer újraélesztéshez szükséges eszköz vásárlás</t>
  </si>
  <si>
    <t>Polgárőr Egyesület Kapolcs</t>
  </si>
  <si>
    <t>működési kiadások</t>
  </si>
  <si>
    <t>Nagyvázsonyi Polgárőrség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</si>
</sst>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F_t_-;\-* #,##0.00\ _F_t_-;_-* &quot;-&quot;??\ _F_t_-;_-@_-"/>
    <numFmt numFmtId="164" formatCode="#,###"/>
    <numFmt numFmtId="165" formatCode="#"/>
    <numFmt numFmtId="166" formatCode="_-* #,##0\ _F_t_-;\-* #,##0\ _F_t_-;_-* &quot;-&quot;??\ _F_t_-;_-@_-"/>
    <numFmt numFmtId="167" formatCode="#,##0.0"/>
    <numFmt numFmtId="168" formatCode="#,###__;\-#,###__"/>
    <numFmt numFmtId="169" formatCode="00"/>
    <numFmt numFmtId="170" formatCode="#,###\ _F_t;\-#,###\ _F_t"/>
    <numFmt numFmtId="171" formatCode="#,###__"/>
    <numFmt numFmtId="176" formatCode="_-* #,##0\ [$Ft-40E]_-;\-* #,##0\ [$Ft-40E]_-;_-* &quot;-&quot;??\ [$Ft-40E]_-;_-@_-"/>
  </numFmts>
  <fonts count="63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i/>
      <sz val="9"/>
      <name val="Times New Roman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charset val="238"/>
    </font>
    <font>
      <b/>
      <sz val="6"/>
      <name val="Times New Roman CE"/>
      <family val="1"/>
      <charset val="238"/>
    </font>
    <font>
      <b/>
      <sz val="12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sz val="12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10"/>
      <name val="Wingdings"/>
      <charset val="2"/>
    </font>
    <font>
      <b/>
      <i/>
      <sz val="4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i/>
      <sz val="9"/>
      <name val="Times New Roman"/>
      <family val="1"/>
      <charset val="238"/>
    </font>
    <font>
      <sz val="6"/>
      <name val="Times New Roman CE"/>
      <charset val="238"/>
    </font>
    <font>
      <b/>
      <sz val="6"/>
      <name val="Times New Roman CE"/>
      <charset val="238"/>
    </font>
    <font>
      <i/>
      <sz val="6"/>
      <name val="Times New Roman CE"/>
      <charset val="238"/>
    </font>
    <font>
      <b/>
      <sz val="7"/>
      <name val="Times New Roman"/>
      <family val="1"/>
    </font>
    <font>
      <b/>
      <i/>
      <sz val="7"/>
      <name val="Times New Roman"/>
      <family val="1"/>
    </font>
    <font>
      <sz val="7"/>
      <name val="Times New Roman"/>
      <family val="1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lightHorizontal"/>
    </fill>
    <fill>
      <patternFill patternType="gray125">
        <bgColor indexed="47"/>
      </patternFill>
    </fill>
    <fill>
      <patternFill patternType="solid">
        <fgColor indexed="6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/>
    <xf numFmtId="0" fontId="37" fillId="0" borderId="0"/>
    <xf numFmtId="9" fontId="2" fillId="0" borderId="0" applyFont="0" applyFill="0" applyBorder="0" applyAlignment="0" applyProtection="0"/>
    <xf numFmtId="0" fontId="1" fillId="0" borderId="0"/>
  </cellStyleXfs>
  <cellXfs count="764">
    <xf numFmtId="0" fontId="0" fillId="0" borderId="0" xfId="0"/>
    <xf numFmtId="0" fontId="0" fillId="0" borderId="0" xfId="0" applyFill="1" applyAlignment="1">
      <alignment vertical="center" wrapText="1"/>
    </xf>
    <xf numFmtId="164" fontId="19" fillId="0" borderId="1" xfId="0" applyNumberFormat="1" applyFont="1" applyFill="1" applyBorder="1" applyAlignment="1" applyProtection="1">
      <alignment vertical="center" wrapText="1"/>
      <protection locked="0"/>
    </xf>
    <xf numFmtId="164" fontId="19" fillId="0" borderId="2" xfId="0" applyNumberFormat="1" applyFont="1" applyFill="1" applyBorder="1" applyAlignment="1" applyProtection="1">
      <alignment vertical="center" wrapText="1"/>
      <protection locked="0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164" fontId="19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4" fontId="0" fillId="0" borderId="0" xfId="0" applyNumberFormat="1" applyFill="1" applyAlignment="1" applyProtection="1">
      <alignment vertical="center" wrapText="1"/>
    </xf>
    <xf numFmtId="1" fontId="19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 wrapText="1"/>
      <protection locked="0"/>
    </xf>
    <xf numFmtId="164" fontId="19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" fontId="19" fillId="0" borderId="2" xfId="0" applyNumberFormat="1" applyFont="1" applyFill="1" applyBorder="1" applyAlignment="1" applyProtection="1">
      <alignment vertical="center" wrapText="1"/>
      <protection locked="0"/>
    </xf>
    <xf numFmtId="164" fontId="18" fillId="0" borderId="6" xfId="0" applyNumberFormat="1" applyFont="1" applyFill="1" applyBorder="1" applyAlignment="1" applyProtection="1">
      <alignment vertical="center" wrapText="1"/>
    </xf>
    <xf numFmtId="164" fontId="18" fillId="0" borderId="7" xfId="0" applyNumberFormat="1" applyFont="1" applyFill="1" applyBorder="1" applyAlignment="1" applyProtection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164" fontId="17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64" fontId="17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10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64" fontId="18" fillId="2" borderId="6" xfId="0" applyNumberFormat="1" applyFont="1" applyFill="1" applyBorder="1" applyAlignment="1" applyProtection="1">
      <alignment vertical="center" wrapText="1"/>
    </xf>
    <xf numFmtId="0" fontId="0" fillId="0" borderId="0" xfId="0" applyFill="1" applyProtection="1">
      <protection locked="0"/>
    </xf>
    <xf numFmtId="164" fontId="27" fillId="0" borderId="1" xfId="0" applyNumberFormat="1" applyFont="1" applyFill="1" applyBorder="1" applyAlignment="1" applyProtection="1">
      <alignment vertical="center"/>
      <protection locked="0"/>
    </xf>
    <xf numFmtId="164" fontId="27" fillId="0" borderId="2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/>
    <xf numFmtId="164" fontId="0" fillId="0" borderId="0" xfId="0" applyNumberFormat="1" applyFill="1" applyAlignment="1" applyProtection="1">
      <alignment horizontal="center" vertical="center" wrapText="1"/>
    </xf>
    <xf numFmtId="164" fontId="8" fillId="0" borderId="8" xfId="0" applyNumberFormat="1" applyFont="1" applyFill="1" applyBorder="1" applyAlignment="1" applyProtection="1">
      <alignment horizontal="center" vertical="center" wrapText="1"/>
    </xf>
    <xf numFmtId="164" fontId="8" fillId="0" borderId="6" xfId="0" applyNumberFormat="1" applyFont="1" applyFill="1" applyBorder="1" applyAlignment="1" applyProtection="1">
      <alignment horizontal="center" vertical="center" wrapText="1"/>
    </xf>
    <xf numFmtId="164" fontId="8" fillId="0" borderId="8" xfId="0" applyNumberFormat="1" applyFont="1" applyFill="1" applyBorder="1" applyAlignment="1" applyProtection="1">
      <alignment horizontal="left" vertical="center" wrapText="1"/>
    </xf>
    <xf numFmtId="0" fontId="27" fillId="0" borderId="1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27" fillId="0" borderId="3" xfId="0" applyFont="1" applyFill="1" applyBorder="1" applyAlignment="1" applyProtection="1">
      <alignment horizontal="center" vertical="center"/>
    </xf>
    <xf numFmtId="164" fontId="26" fillId="0" borderId="9" xfId="0" applyNumberFormat="1" applyFont="1" applyFill="1" applyBorder="1" applyAlignment="1" applyProtection="1">
      <alignment vertical="center"/>
    </xf>
    <xf numFmtId="0" fontId="27" fillId="0" borderId="5" xfId="0" applyFont="1" applyFill="1" applyBorder="1" applyAlignment="1" applyProtection="1">
      <alignment horizontal="center" vertical="center"/>
    </xf>
    <xf numFmtId="0" fontId="27" fillId="0" borderId="2" xfId="0" applyFont="1" applyFill="1" applyBorder="1" applyAlignment="1" applyProtection="1">
      <alignment vertical="center" wrapText="1"/>
    </xf>
    <xf numFmtId="164" fontId="26" fillId="0" borderId="6" xfId="0" applyNumberFormat="1" applyFont="1" applyFill="1" applyBorder="1" applyAlignment="1" applyProtection="1">
      <alignment vertical="center"/>
    </xf>
    <xf numFmtId="164" fontId="26" fillId="0" borderId="7" xfId="0" applyNumberFormat="1" applyFont="1" applyFill="1" applyBorder="1" applyAlignment="1" applyProtection="1">
      <alignment vertical="center"/>
    </xf>
    <xf numFmtId="164" fontId="6" fillId="0" borderId="0" xfId="0" applyNumberFormat="1" applyFont="1" applyFill="1" applyAlignment="1" applyProtection="1">
      <alignment horizontal="right" vertical="center"/>
    </xf>
    <xf numFmtId="164" fontId="30" fillId="0" borderId="10" xfId="0" applyNumberFormat="1" applyFont="1" applyFill="1" applyBorder="1" applyAlignment="1" applyProtection="1">
      <alignment horizontal="right" vertical="center" wrapText="1" indent="1"/>
    </xf>
    <xf numFmtId="0" fontId="36" fillId="0" borderId="0" xfId="0" applyFont="1" applyFill="1" applyAlignment="1" applyProtection="1">
      <alignment horizontal="left" vertical="center" wrapText="1"/>
    </xf>
    <xf numFmtId="0" fontId="36" fillId="0" borderId="0" xfId="0" applyFont="1" applyFill="1" applyAlignment="1" applyProtection="1">
      <alignment vertical="center" wrapText="1"/>
    </xf>
    <xf numFmtId="0" fontId="36" fillId="0" borderId="0" xfId="0" applyFont="1" applyFill="1" applyAlignment="1" applyProtection="1">
      <alignment horizontal="right" vertical="center" wrapText="1" indent="1"/>
    </xf>
    <xf numFmtId="164" fontId="31" fillId="0" borderId="11" xfId="6" applyNumberFormat="1" applyFont="1" applyFill="1" applyBorder="1" applyAlignment="1" applyProtection="1">
      <alignment vertical="center"/>
    </xf>
    <xf numFmtId="164" fontId="31" fillId="0" borderId="11" xfId="6" applyNumberFormat="1" applyFont="1" applyFill="1" applyBorder="1" applyAlignment="1" applyProtection="1"/>
    <xf numFmtId="0" fontId="8" fillId="0" borderId="12" xfId="6" applyFont="1" applyFill="1" applyBorder="1" applyAlignment="1" applyProtection="1">
      <alignment horizontal="center" vertical="center" wrapText="1"/>
    </xf>
    <xf numFmtId="0" fontId="8" fillId="0" borderId="13" xfId="6" applyFont="1" applyFill="1" applyBorder="1" applyAlignment="1" applyProtection="1">
      <alignment horizontal="center" vertical="center" wrapText="1"/>
    </xf>
    <xf numFmtId="164" fontId="18" fillId="0" borderId="14" xfId="0" applyNumberFormat="1" applyFont="1" applyFill="1" applyBorder="1" applyAlignment="1" applyProtection="1">
      <alignment horizontal="center" vertical="center" wrapText="1"/>
    </xf>
    <xf numFmtId="164" fontId="19" fillId="0" borderId="15" xfId="0" applyNumberFormat="1" applyFont="1" applyFill="1" applyBorder="1" applyAlignment="1" applyProtection="1">
      <alignment vertical="center" wrapText="1"/>
      <protection locked="0"/>
    </xf>
    <xf numFmtId="164" fontId="26" fillId="0" borderId="9" xfId="0" applyNumberFormat="1" applyFont="1" applyFill="1" applyBorder="1" applyAlignment="1" applyProtection="1">
      <alignment vertical="center" wrapText="1"/>
    </xf>
    <xf numFmtId="164" fontId="19" fillId="0" borderId="16" xfId="0" applyNumberFormat="1" applyFont="1" applyFill="1" applyBorder="1" applyAlignment="1" applyProtection="1">
      <alignment vertical="center" wrapText="1"/>
      <protection locked="0"/>
    </xf>
    <xf numFmtId="164" fontId="18" fillId="0" borderId="17" xfId="0" applyNumberFormat="1" applyFont="1" applyFill="1" applyBorder="1" applyAlignment="1">
      <alignment horizontal="center" vertical="center"/>
    </xf>
    <xf numFmtId="164" fontId="18" fillId="0" borderId="17" xfId="0" applyNumberFormat="1" applyFont="1" applyFill="1" applyBorder="1" applyAlignment="1">
      <alignment horizontal="center" vertical="center" wrapText="1"/>
    </xf>
    <xf numFmtId="164" fontId="18" fillId="0" borderId="18" xfId="0" applyNumberFormat="1" applyFont="1" applyFill="1" applyBorder="1" applyAlignment="1">
      <alignment horizontal="center" vertical="center"/>
    </xf>
    <xf numFmtId="164" fontId="18" fillId="0" borderId="19" xfId="0" applyNumberFormat="1" applyFont="1" applyFill="1" applyBorder="1" applyAlignment="1">
      <alignment horizontal="center" vertical="center"/>
    </xf>
    <xf numFmtId="164" fontId="18" fillId="0" borderId="19" xfId="0" applyNumberFormat="1" applyFont="1" applyFill="1" applyBorder="1" applyAlignment="1">
      <alignment horizontal="center" vertical="center" wrapText="1"/>
    </xf>
    <xf numFmtId="49" fontId="27" fillId="0" borderId="20" xfId="0" applyNumberFormat="1" applyFont="1" applyFill="1" applyBorder="1" applyAlignment="1">
      <alignment horizontal="left" vertical="center"/>
    </xf>
    <xf numFmtId="49" fontId="30" fillId="0" borderId="21" xfId="0" quotePrefix="1" applyNumberFormat="1" applyFont="1" applyFill="1" applyBorder="1" applyAlignment="1">
      <alignment horizontal="left" vertical="center" indent="1"/>
    </xf>
    <xf numFmtId="49" fontId="27" fillId="0" borderId="21" xfId="0" applyNumberFormat="1" applyFont="1" applyFill="1" applyBorder="1" applyAlignment="1">
      <alignment horizontal="left" vertical="center"/>
    </xf>
    <xf numFmtId="49" fontId="27" fillId="0" borderId="22" xfId="0" applyNumberFormat="1" applyFont="1" applyFill="1" applyBorder="1" applyAlignment="1" applyProtection="1">
      <alignment horizontal="left" vertical="center"/>
      <protection locked="0"/>
    </xf>
    <xf numFmtId="49" fontId="26" fillId="0" borderId="23" xfId="0" applyNumberFormat="1" applyFont="1" applyFill="1" applyBorder="1" applyAlignment="1" applyProtection="1">
      <alignment horizontal="left" vertical="center" indent="1"/>
      <protection locked="0"/>
    </xf>
    <xf numFmtId="49" fontId="26" fillId="0" borderId="24" xfId="0" applyNumberFormat="1" applyFont="1" applyFill="1" applyBorder="1" applyAlignment="1" applyProtection="1">
      <alignment vertical="center"/>
      <protection locked="0"/>
    </xf>
    <xf numFmtId="49" fontId="26" fillId="0" borderId="24" xfId="0" applyNumberFormat="1" applyFont="1" applyFill="1" applyBorder="1" applyAlignment="1" applyProtection="1">
      <alignment horizontal="right" vertical="center"/>
      <protection locked="0"/>
    </xf>
    <xf numFmtId="3" fontId="19" fillId="0" borderId="24" xfId="0" applyNumberFormat="1" applyFont="1" applyFill="1" applyBorder="1" applyAlignment="1" applyProtection="1">
      <alignment horizontal="right" vertical="center" wrapText="1"/>
      <protection locked="0"/>
    </xf>
    <xf numFmtId="49" fontId="26" fillId="0" borderId="11" xfId="0" applyNumberFormat="1" applyFont="1" applyFill="1" applyBorder="1" applyAlignment="1" applyProtection="1">
      <alignment vertical="center"/>
      <protection locked="0"/>
    </xf>
    <xf numFmtId="49" fontId="26" fillId="0" borderId="11" xfId="0" applyNumberFormat="1" applyFont="1" applyFill="1" applyBorder="1" applyAlignment="1" applyProtection="1">
      <alignment horizontal="right" vertical="center"/>
      <protection locked="0"/>
    </xf>
    <xf numFmtId="3" fontId="19" fillId="0" borderId="11" xfId="0" applyNumberFormat="1" applyFont="1" applyFill="1" applyBorder="1" applyAlignment="1" applyProtection="1">
      <alignment horizontal="right" vertical="center" wrapText="1"/>
      <protection locked="0"/>
    </xf>
    <xf numFmtId="49" fontId="27" fillId="0" borderId="25" xfId="0" applyNumberFormat="1" applyFont="1" applyFill="1" applyBorder="1" applyAlignment="1">
      <alignment horizontal="left" vertical="center"/>
    </xf>
    <xf numFmtId="49" fontId="27" fillId="0" borderId="3" xfId="0" applyNumberFormat="1" applyFont="1" applyFill="1" applyBorder="1" applyAlignment="1">
      <alignment horizontal="left" vertical="center"/>
    </xf>
    <xf numFmtId="49" fontId="27" fillId="0" borderId="3" xfId="0" applyNumberFormat="1" applyFont="1" applyFill="1" applyBorder="1" applyAlignment="1" applyProtection="1">
      <alignment horizontal="left" vertical="center"/>
      <protection locked="0"/>
    </xf>
    <xf numFmtId="49" fontId="27" fillId="0" borderId="5" xfId="0" applyNumberFormat="1" applyFont="1" applyFill="1" applyBorder="1" applyAlignment="1" applyProtection="1">
      <alignment horizontal="left" vertical="center"/>
      <protection locked="0"/>
    </xf>
    <xf numFmtId="167" fontId="18" fillId="0" borderId="17" xfId="0" applyNumberFormat="1" applyFont="1" applyFill="1" applyBorder="1" applyAlignment="1">
      <alignment horizontal="left" vertical="center" wrapText="1" indent="1"/>
    </xf>
    <xf numFmtId="167" fontId="35" fillId="0" borderId="0" xfId="0" applyNumberFormat="1" applyFont="1" applyFill="1" applyBorder="1" applyAlignment="1">
      <alignment horizontal="left" vertical="center" wrapText="1"/>
    </xf>
    <xf numFmtId="164" fontId="26" fillId="0" borderId="17" xfId="0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 applyProtection="1">
      <alignment horizontal="center" vertical="center" wrapText="1"/>
    </xf>
    <xf numFmtId="164" fontId="19" fillId="0" borderId="27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2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6" xfId="0" applyNumberFormat="1" applyFont="1" applyBorder="1" applyAlignment="1" applyProtection="1">
      <alignment horizontal="right" vertical="center" wrapText="1" indent="1"/>
    </xf>
    <xf numFmtId="164" fontId="2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9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19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9" xfId="0" applyFont="1" applyFill="1" applyBorder="1" applyAlignment="1" applyProtection="1">
      <alignment horizontal="center" vertical="center" wrapText="1"/>
    </xf>
    <xf numFmtId="3" fontId="5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30" xfId="0" applyFont="1" applyFill="1" applyBorder="1" applyAlignment="1" applyProtection="1">
      <alignment horizontal="center" vertical="center" wrapText="1"/>
    </xf>
    <xf numFmtId="3" fontId="5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7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6" fillId="0" borderId="0" xfId="0" applyNumberFormat="1" applyFont="1" applyFill="1" applyAlignment="1" applyProtection="1">
      <alignment horizontal="right" vertical="center"/>
      <protection locked="0"/>
    </xf>
    <xf numFmtId="164" fontId="8" fillId="0" borderId="32" xfId="0" applyNumberFormat="1" applyFont="1" applyFill="1" applyBorder="1" applyAlignment="1" applyProtection="1">
      <alignment horizontal="centerContinuous" vertical="center"/>
    </xf>
    <xf numFmtId="164" fontId="8" fillId="0" borderId="33" xfId="0" applyNumberFormat="1" applyFont="1" applyFill="1" applyBorder="1" applyAlignment="1" applyProtection="1">
      <alignment horizontal="centerContinuous" vertical="center"/>
    </xf>
    <xf numFmtId="164" fontId="8" fillId="0" borderId="34" xfId="0" applyNumberFormat="1" applyFont="1" applyFill="1" applyBorder="1" applyAlignment="1" applyProtection="1">
      <alignment horizontal="centerContinuous" vertical="center"/>
    </xf>
    <xf numFmtId="164" fontId="38" fillId="0" borderId="0" xfId="0" applyNumberFormat="1" applyFont="1" applyFill="1" applyAlignment="1">
      <alignment vertical="center"/>
    </xf>
    <xf numFmtId="164" fontId="8" fillId="0" borderId="14" xfId="0" applyNumberFormat="1" applyFont="1" applyFill="1" applyBorder="1" applyAlignment="1" applyProtection="1">
      <alignment horizontal="center" vertical="center"/>
    </xf>
    <xf numFmtId="164" fontId="8" fillId="0" borderId="35" xfId="0" applyNumberFormat="1" applyFont="1" applyFill="1" applyBorder="1" applyAlignment="1" applyProtection="1">
      <alignment horizontal="center" vertical="center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38" fillId="0" borderId="0" xfId="0" applyNumberFormat="1" applyFont="1" applyFill="1" applyAlignment="1">
      <alignment horizontal="center" vertical="center"/>
    </xf>
    <xf numFmtId="164" fontId="18" fillId="0" borderId="6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Alignment="1">
      <alignment horizontal="center" vertical="center" wrapText="1"/>
    </xf>
    <xf numFmtId="164" fontId="18" fillId="0" borderId="36" xfId="0" applyNumberFormat="1" applyFont="1" applyFill="1" applyBorder="1" applyAlignment="1" applyProtection="1">
      <alignment horizontal="right" vertical="center" wrapText="1" indent="1"/>
    </xf>
    <xf numFmtId="164" fontId="26" fillId="0" borderId="27" xfId="0" applyNumberFormat="1" applyFont="1" applyFill="1" applyBorder="1" applyAlignment="1" applyProtection="1">
      <alignment horizontal="left" vertical="center" wrapText="1" indent="1"/>
    </xf>
    <xf numFmtId="1" fontId="29" fillId="2" borderId="27" xfId="0" applyNumberFormat="1" applyFont="1" applyFill="1" applyBorder="1" applyAlignment="1" applyProtection="1">
      <alignment horizontal="center" vertical="center" wrapText="1"/>
    </xf>
    <xf numFmtId="164" fontId="26" fillId="0" borderId="27" xfId="0" applyNumberFormat="1" applyFont="1" applyFill="1" applyBorder="1" applyAlignment="1" applyProtection="1">
      <alignment vertical="center" wrapText="1"/>
    </xf>
    <xf numFmtId="164" fontId="26" fillId="0" borderId="32" xfId="0" applyNumberFormat="1" applyFont="1" applyFill="1" applyBorder="1" applyAlignment="1" applyProtection="1">
      <alignment vertical="center" wrapText="1"/>
    </xf>
    <xf numFmtId="164" fontId="26" fillId="0" borderId="37" xfId="0" applyNumberFormat="1" applyFont="1" applyFill="1" applyBorder="1" applyAlignment="1" applyProtection="1">
      <alignment vertical="center" wrapText="1"/>
    </xf>
    <xf numFmtId="164" fontId="18" fillId="0" borderId="3" xfId="0" applyNumberFormat="1" applyFont="1" applyFill="1" applyBorder="1" applyAlignment="1" applyProtection="1">
      <alignment horizontal="right" vertical="center" wrapText="1" indent="1"/>
    </xf>
    <xf numFmtId="164" fontId="1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9" fillId="0" borderId="38" xfId="0" applyNumberFormat="1" applyFont="1" applyFill="1" applyBorder="1" applyAlignment="1" applyProtection="1">
      <alignment vertical="center" wrapText="1"/>
    </xf>
    <xf numFmtId="164" fontId="26" fillId="0" borderId="1" xfId="0" applyNumberFormat="1" applyFont="1" applyFill="1" applyBorder="1" applyAlignment="1" applyProtection="1">
      <alignment horizontal="left" vertical="center" wrapText="1" indent="1"/>
    </xf>
    <xf numFmtId="1" fontId="29" fillId="2" borderId="1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vertical="center" wrapText="1"/>
    </xf>
    <xf numFmtId="164" fontId="26" fillId="0" borderId="15" xfId="0" applyNumberFormat="1" applyFont="1" applyFill="1" applyBorder="1" applyAlignment="1" applyProtection="1">
      <alignment vertical="center" wrapText="1"/>
    </xf>
    <xf numFmtId="164" fontId="26" fillId="0" borderId="38" xfId="0" applyNumberFormat="1" applyFont="1" applyFill="1" applyBorder="1" applyAlignment="1" applyProtection="1">
      <alignment vertical="center" wrapText="1"/>
    </xf>
    <xf numFmtId="164" fontId="18" fillId="0" borderId="1" xfId="0" applyNumberFormat="1" applyFont="1" applyFill="1" applyBorder="1" applyAlignment="1" applyProtection="1">
      <alignment horizontal="left" vertical="center" wrapText="1" indent="1"/>
    </xf>
    <xf numFmtId="164" fontId="18" fillId="0" borderId="4" xfId="0" applyNumberFormat="1" applyFont="1" applyFill="1" applyBorder="1" applyAlignment="1" applyProtection="1">
      <alignment horizontal="right" vertical="center" wrapText="1" indent="1"/>
    </xf>
    <xf numFmtId="164" fontId="26" fillId="0" borderId="10" xfId="0" applyNumberFormat="1" applyFont="1" applyFill="1" applyBorder="1" applyAlignment="1" applyProtection="1">
      <alignment horizontal="left" vertical="center" wrapText="1" indent="1"/>
    </xf>
    <xf numFmtId="1" fontId="29" fillId="2" borderId="2" xfId="0" applyNumberFormat="1" applyFont="1" applyFill="1" applyBorder="1" applyAlignment="1" applyProtection="1">
      <alignment horizontal="center" vertical="center" wrapText="1"/>
    </xf>
    <xf numFmtId="164" fontId="26" fillId="0" borderId="10" xfId="0" applyNumberFormat="1" applyFont="1" applyFill="1" applyBorder="1" applyAlignment="1" applyProtection="1">
      <alignment vertical="center" wrapText="1"/>
    </xf>
    <xf numFmtId="164" fontId="26" fillId="0" borderId="39" xfId="0" applyNumberFormat="1" applyFont="1" applyFill="1" applyBorder="1" applyAlignment="1" applyProtection="1">
      <alignment vertical="center" wrapText="1"/>
    </xf>
    <xf numFmtId="1" fontId="14" fillId="0" borderId="39" xfId="0" applyNumberFormat="1" applyFont="1" applyFill="1" applyBorder="1" applyAlignment="1" applyProtection="1">
      <alignment horizontal="center" vertical="center" wrapText="1"/>
      <protection locked="0"/>
    </xf>
    <xf numFmtId="164" fontId="19" fillId="0" borderId="10" xfId="0" applyNumberFormat="1" applyFont="1" applyFill="1" applyBorder="1" applyAlignment="1" applyProtection="1">
      <alignment vertical="center" wrapText="1"/>
      <protection locked="0"/>
    </xf>
    <xf numFmtId="164" fontId="19" fillId="0" borderId="39" xfId="0" applyNumberFormat="1" applyFont="1" applyFill="1" applyBorder="1" applyAlignment="1" applyProtection="1">
      <alignment vertical="center" wrapText="1"/>
      <protection locked="0"/>
    </xf>
    <xf numFmtId="164" fontId="18" fillId="0" borderId="8" xfId="0" applyNumberFormat="1" applyFont="1" applyFill="1" applyBorder="1" applyAlignment="1" applyProtection="1">
      <alignment horizontal="right" vertical="center" wrapText="1" indent="1"/>
    </xf>
    <xf numFmtId="164" fontId="18" fillId="0" borderId="6" xfId="0" applyNumberFormat="1" applyFont="1" applyFill="1" applyBorder="1" applyAlignment="1" applyProtection="1">
      <alignment horizontal="left" vertical="center" wrapText="1" indent="1"/>
    </xf>
    <xf numFmtId="1" fontId="19" fillId="2" borderId="40" xfId="0" applyNumberFormat="1" applyFont="1" applyFill="1" applyBorder="1" applyAlignment="1" applyProtection="1">
      <alignment vertical="center" wrapText="1"/>
    </xf>
    <xf numFmtId="164" fontId="26" fillId="0" borderId="6" xfId="0" applyNumberFormat="1" applyFont="1" applyFill="1" applyBorder="1" applyAlignment="1" applyProtection="1">
      <alignment vertical="center" wrapText="1"/>
    </xf>
    <xf numFmtId="164" fontId="26" fillId="0" borderId="40" xfId="0" applyNumberFormat="1" applyFont="1" applyFill="1" applyBorder="1" applyAlignment="1" applyProtection="1">
      <alignment vertical="center" wrapText="1"/>
    </xf>
    <xf numFmtId="164" fontId="26" fillId="0" borderId="17" xfId="0" applyNumberFormat="1" applyFont="1" applyFill="1" applyBorder="1" applyAlignment="1" applyProtection="1">
      <alignment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right" vertical="center"/>
    </xf>
    <xf numFmtId="164" fontId="8" fillId="0" borderId="35" xfId="0" applyNumberFormat="1" applyFont="1" applyFill="1" applyBorder="1" applyAlignment="1">
      <alignment horizontal="center" vertical="center"/>
    </xf>
    <xf numFmtId="164" fontId="8" fillId="0" borderId="12" xfId="0" applyNumberFormat="1" applyFont="1" applyFill="1" applyBorder="1" applyAlignment="1">
      <alignment horizontal="center" vertical="center"/>
    </xf>
    <xf numFmtId="164" fontId="8" fillId="0" borderId="23" xfId="0" applyNumberFormat="1" applyFont="1" applyFill="1" applyBorder="1" applyAlignment="1">
      <alignment horizontal="center" vertical="center" wrapText="1"/>
    </xf>
    <xf numFmtId="164" fontId="8" fillId="0" borderId="40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38" fillId="0" borderId="0" xfId="0" applyNumberFormat="1" applyFont="1" applyFill="1" applyAlignment="1">
      <alignment horizontal="center" vertical="center" wrapText="1"/>
    </xf>
    <xf numFmtId="164" fontId="18" fillId="0" borderId="8" xfId="0" applyNumberFormat="1" applyFont="1" applyFill="1" applyBorder="1" applyAlignment="1">
      <alignment horizontal="right" vertical="center" wrapText="1" indent="1"/>
    </xf>
    <xf numFmtId="164" fontId="18" fillId="0" borderId="17" xfId="0" applyNumberFormat="1" applyFont="1" applyFill="1" applyBorder="1" applyAlignment="1">
      <alignment horizontal="left" vertical="center" wrapText="1" indent="1"/>
    </xf>
    <xf numFmtId="164" fontId="14" fillId="2" borderId="17" xfId="0" applyNumberFormat="1" applyFont="1" applyFill="1" applyBorder="1" applyAlignment="1">
      <alignment horizontal="left" vertical="center" wrapText="1" indent="2"/>
    </xf>
    <xf numFmtId="164" fontId="14" fillId="2" borderId="30" xfId="0" applyNumberFormat="1" applyFont="1" applyFill="1" applyBorder="1" applyAlignment="1">
      <alignment horizontal="left" vertical="center" wrapText="1" indent="2"/>
    </xf>
    <xf numFmtId="164" fontId="18" fillId="0" borderId="8" xfId="0" applyNumberFormat="1" applyFont="1" applyFill="1" applyBorder="1" applyAlignment="1">
      <alignment vertical="center" wrapText="1"/>
    </xf>
    <xf numFmtId="164" fontId="18" fillId="0" borderId="6" xfId="0" applyNumberFormat="1" applyFont="1" applyFill="1" applyBorder="1" applyAlignment="1">
      <alignment vertical="center" wrapText="1"/>
    </xf>
    <xf numFmtId="164" fontId="18" fillId="0" borderId="7" xfId="0" applyNumberFormat="1" applyFont="1" applyFill="1" applyBorder="1" applyAlignment="1">
      <alignment vertical="center" wrapText="1"/>
    </xf>
    <xf numFmtId="164" fontId="18" fillId="0" borderId="3" xfId="0" applyNumberFormat="1" applyFont="1" applyFill="1" applyBorder="1" applyAlignment="1">
      <alignment horizontal="right" vertical="center" wrapText="1" indent="1"/>
    </xf>
    <xf numFmtId="164" fontId="19" fillId="0" borderId="38" xfId="0" applyNumberFormat="1" applyFont="1" applyFill="1" applyBorder="1" applyAlignment="1" applyProtection="1">
      <alignment horizontal="left" vertical="center" wrapText="1" indent="1"/>
      <protection locked="0"/>
    </xf>
    <xf numFmtId="165" fontId="14" fillId="0" borderId="38" xfId="0" applyNumberFormat="1" applyFont="1" applyFill="1" applyBorder="1" applyAlignment="1" applyProtection="1">
      <alignment horizontal="right" vertical="center" wrapText="1" indent="2"/>
      <protection locked="0"/>
    </xf>
    <xf numFmtId="165" fontId="14" fillId="0" borderId="1" xfId="0" applyNumberFormat="1" applyFont="1" applyFill="1" applyBorder="1" applyAlignment="1" applyProtection="1">
      <alignment horizontal="right" vertical="center" wrapText="1" indent="2"/>
      <protection locked="0"/>
    </xf>
    <xf numFmtId="164" fontId="19" fillId="0" borderId="3" xfId="0" applyNumberFormat="1" applyFont="1" applyFill="1" applyBorder="1" applyAlignment="1" applyProtection="1">
      <alignment vertical="center" wrapText="1"/>
      <protection locked="0"/>
    </xf>
    <xf numFmtId="164" fontId="19" fillId="0" borderId="9" xfId="0" applyNumberFormat="1" applyFont="1" applyFill="1" applyBorder="1" applyAlignment="1" applyProtection="1">
      <alignment vertical="center" wrapText="1"/>
      <protection locked="0"/>
    </xf>
    <xf numFmtId="164" fontId="14" fillId="2" borderId="17" xfId="0" applyNumberFormat="1" applyFont="1" applyFill="1" applyBorder="1" applyAlignment="1">
      <alignment horizontal="right" vertical="center" wrapText="1" indent="2"/>
    </xf>
    <xf numFmtId="164" fontId="14" fillId="2" borderId="30" xfId="0" applyNumberFormat="1" applyFont="1" applyFill="1" applyBorder="1" applyAlignment="1">
      <alignment horizontal="right" vertical="center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 applyProtection="1">
      <alignment vertical="center" wrapText="1"/>
      <protection locked="0"/>
    </xf>
    <xf numFmtId="164" fontId="27" fillId="0" borderId="15" xfId="0" applyNumberFormat="1" applyFont="1" applyFill="1" applyBorder="1" applyAlignment="1" applyProtection="1">
      <alignment vertical="center"/>
      <protection locked="0"/>
    </xf>
    <xf numFmtId="164" fontId="26" fillId="0" borderId="15" xfId="0" applyNumberFormat="1" applyFont="1" applyFill="1" applyBorder="1" applyAlignment="1" applyProtection="1">
      <alignment vertical="center"/>
    </xf>
    <xf numFmtId="164" fontId="27" fillId="0" borderId="16" xfId="0" applyNumberFormat="1" applyFont="1" applyFill="1" applyBorder="1" applyAlignment="1" applyProtection="1">
      <alignment vertical="center"/>
      <protection locked="0"/>
    </xf>
    <xf numFmtId="0" fontId="27" fillId="0" borderId="41" xfId="0" applyFont="1" applyFill="1" applyBorder="1" applyAlignment="1" applyProtection="1">
      <alignment horizontal="center" vertical="center"/>
    </xf>
    <xf numFmtId="0" fontId="27" fillId="0" borderId="12" xfId="0" applyFont="1" applyFill="1" applyBorder="1" applyAlignment="1" applyProtection="1">
      <alignment vertical="center" wrapText="1"/>
    </xf>
    <xf numFmtId="0" fontId="27" fillId="0" borderId="12" xfId="0" applyFont="1" applyFill="1" applyBorder="1" applyAlignment="1" applyProtection="1">
      <alignment vertical="center" wrapText="1"/>
      <protection locked="0"/>
    </xf>
    <xf numFmtId="164" fontId="27" fillId="0" borderId="12" xfId="0" applyNumberFormat="1" applyFont="1" applyFill="1" applyBorder="1" applyAlignment="1" applyProtection="1">
      <alignment vertical="center"/>
      <protection locked="0"/>
    </xf>
    <xf numFmtId="164" fontId="27" fillId="0" borderId="35" xfId="0" applyNumberFormat="1" applyFont="1" applyFill="1" applyBorder="1" applyAlignment="1" applyProtection="1">
      <alignment vertical="center"/>
      <protection locked="0"/>
    </xf>
    <xf numFmtId="164" fontId="26" fillId="0" borderId="40" xfId="0" applyNumberFormat="1" applyFont="1" applyFill="1" applyBorder="1" applyAlignment="1" applyProtection="1">
      <alignment vertical="center"/>
    </xf>
    <xf numFmtId="164" fontId="26" fillId="0" borderId="13" xfId="0" applyNumberFormat="1" applyFont="1" applyFill="1" applyBorder="1" applyAlignment="1" applyProtection="1">
      <alignment vertical="center"/>
    </xf>
    <xf numFmtId="164" fontId="28" fillId="0" borderId="6" xfId="0" applyNumberFormat="1" applyFont="1" applyFill="1" applyBorder="1" applyAlignment="1" applyProtection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27" fillId="0" borderId="25" xfId="0" applyFont="1" applyFill="1" applyBorder="1" applyAlignment="1" applyProtection="1">
      <alignment horizontal="right" vertical="center" wrapText="1" indent="1"/>
    </xf>
    <xf numFmtId="0" fontId="24" fillId="0" borderId="42" xfId="0" applyFont="1" applyFill="1" applyBorder="1" applyAlignment="1" applyProtection="1">
      <alignment horizontal="left" vertical="center" wrapText="1" indent="1"/>
      <protection locked="0"/>
    </xf>
    <xf numFmtId="0" fontId="27" fillId="0" borderId="3" xfId="0" applyFont="1" applyFill="1" applyBorder="1" applyAlignment="1" applyProtection="1">
      <alignment horizontal="right" vertical="center" wrapText="1" indent="1"/>
    </xf>
    <xf numFmtId="0" fontId="24" fillId="0" borderId="43" xfId="0" applyFont="1" applyFill="1" applyBorder="1" applyAlignment="1" applyProtection="1">
      <alignment horizontal="left" vertical="center" wrapText="1" indent="1"/>
      <protection locked="0"/>
    </xf>
    <xf numFmtId="0" fontId="27" fillId="0" borderId="3" xfId="0" applyFont="1" applyFill="1" applyBorder="1" applyAlignment="1">
      <alignment horizontal="right" vertical="center" wrapText="1" indent="1"/>
    </xf>
    <xf numFmtId="0" fontId="24" fillId="0" borderId="43" xfId="0" applyFont="1" applyFill="1" applyBorder="1" applyAlignment="1" applyProtection="1">
      <alignment horizontal="left" vertical="center" wrapText="1" indent="8"/>
      <protection locked="0"/>
    </xf>
    <xf numFmtId="0" fontId="27" fillId="0" borderId="41" xfId="0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39" fillId="0" borderId="0" xfId="0" applyFont="1" applyFill="1" applyAlignment="1">
      <alignment horizontal="right"/>
    </xf>
    <xf numFmtId="0" fontId="28" fillId="0" borderId="44" xfId="0" applyFont="1" applyFill="1" applyBorder="1" applyAlignment="1">
      <alignment horizontal="center" vertical="center" wrapText="1"/>
    </xf>
    <xf numFmtId="0" fontId="28" fillId="0" borderId="45" xfId="0" applyFont="1" applyFill="1" applyBorder="1" applyAlignment="1">
      <alignment horizontal="center" vertical="center"/>
    </xf>
    <xf numFmtId="0" fontId="28" fillId="0" borderId="26" xfId="0" applyFont="1" applyFill="1" applyBorder="1" applyAlignment="1">
      <alignment horizontal="center" vertical="center" wrapText="1"/>
    </xf>
    <xf numFmtId="0" fontId="28" fillId="0" borderId="46" xfId="0" applyFont="1" applyFill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right" vertical="center" indent="1"/>
    </xf>
    <xf numFmtId="0" fontId="27" fillId="0" borderId="3" xfId="0" applyFont="1" applyFill="1" applyBorder="1" applyAlignment="1">
      <alignment horizontal="right" vertical="center" indent="1"/>
    </xf>
    <xf numFmtId="0" fontId="27" fillId="0" borderId="1" xfId="0" applyFont="1" applyFill="1" applyBorder="1" applyAlignment="1" applyProtection="1">
      <alignment horizontal="left" vertical="center" indent="1"/>
      <protection locked="0"/>
    </xf>
    <xf numFmtId="3" fontId="27" fillId="0" borderId="15" xfId="0" applyNumberFormat="1" applyFont="1" applyFill="1" applyBorder="1" applyAlignment="1" applyProtection="1">
      <alignment horizontal="right" vertical="center"/>
      <protection locked="0"/>
    </xf>
    <xf numFmtId="3" fontId="27" fillId="0" borderId="9" xfId="0" applyNumberFormat="1" applyFont="1" applyFill="1" applyBorder="1" applyAlignment="1" applyProtection="1">
      <alignment horizontal="right" vertical="center"/>
      <protection locked="0"/>
    </xf>
    <xf numFmtId="0" fontId="27" fillId="0" borderId="5" xfId="0" applyFont="1" applyFill="1" applyBorder="1" applyAlignment="1">
      <alignment horizontal="right" vertical="center" indent="1"/>
    </xf>
    <xf numFmtId="0" fontId="27" fillId="0" borderId="2" xfId="0" applyFont="1" applyFill="1" applyBorder="1" applyAlignment="1" applyProtection="1">
      <alignment horizontal="left" vertical="center" indent="1"/>
      <protection locked="0"/>
    </xf>
    <xf numFmtId="3" fontId="27" fillId="0" borderId="16" xfId="0" applyNumberFormat="1" applyFont="1" applyFill="1" applyBorder="1" applyAlignment="1" applyProtection="1">
      <alignment horizontal="right" vertical="center"/>
      <protection locked="0"/>
    </xf>
    <xf numFmtId="3" fontId="27" fillId="0" borderId="48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 applyAlignment="1">
      <alignment vertical="center"/>
    </xf>
    <xf numFmtId="164" fontId="26" fillId="0" borderId="6" xfId="0" applyNumberFormat="1" applyFont="1" applyFill="1" applyBorder="1" applyAlignment="1">
      <alignment vertical="center" wrapText="1"/>
    </xf>
    <xf numFmtId="164" fontId="26" fillId="0" borderId="7" xfId="0" applyNumberFormat="1" applyFont="1" applyFill="1" applyBorder="1" applyAlignment="1">
      <alignment vertical="center" wrapText="1"/>
    </xf>
    <xf numFmtId="0" fontId="37" fillId="0" borderId="0" xfId="8" applyFill="1"/>
    <xf numFmtId="0" fontId="24" fillId="0" borderId="0" xfId="8" applyFont="1" applyFill="1"/>
    <xf numFmtId="0" fontId="37" fillId="0" borderId="0" xfId="8" applyFont="1" applyFill="1"/>
    <xf numFmtId="3" fontId="37" fillId="0" borderId="0" xfId="8" applyNumberFormat="1" applyFont="1" applyFill="1" applyAlignment="1">
      <alignment horizontal="center"/>
    </xf>
    <xf numFmtId="0" fontId="15" fillId="0" borderId="0" xfId="7" applyFill="1" applyAlignment="1" applyProtection="1">
      <alignment vertical="center" wrapText="1"/>
    </xf>
    <xf numFmtId="0" fontId="15" fillId="0" borderId="0" xfId="7" applyFill="1" applyAlignment="1" applyProtection="1">
      <alignment horizontal="center" vertical="center"/>
    </xf>
    <xf numFmtId="49" fontId="18" fillId="0" borderId="41" xfId="7" applyNumberFormat="1" applyFont="1" applyFill="1" applyBorder="1" applyAlignment="1" applyProtection="1">
      <alignment horizontal="center" vertical="center" wrapText="1"/>
    </xf>
    <xf numFmtId="49" fontId="18" fillId="0" borderId="12" xfId="7" applyNumberFormat="1" applyFont="1" applyFill="1" applyBorder="1" applyAlignment="1" applyProtection="1">
      <alignment horizontal="center" vertical="center"/>
    </xf>
    <xf numFmtId="49" fontId="18" fillId="0" borderId="13" xfId="7" applyNumberFormat="1" applyFont="1" applyFill="1" applyBorder="1" applyAlignment="1" applyProtection="1">
      <alignment horizontal="center" vertical="center"/>
    </xf>
    <xf numFmtId="49" fontId="14" fillId="0" borderId="0" xfId="7" applyNumberFormat="1" applyFont="1" applyFill="1" applyAlignment="1" applyProtection="1">
      <alignment horizontal="center" vertical="center"/>
    </xf>
    <xf numFmtId="169" fontId="19" fillId="0" borderId="28" xfId="7" applyNumberFormat="1" applyFont="1" applyFill="1" applyBorder="1" applyAlignment="1" applyProtection="1">
      <alignment horizontal="center" vertical="center"/>
    </xf>
    <xf numFmtId="170" fontId="19" fillId="0" borderId="49" xfId="7" applyNumberFormat="1" applyFont="1" applyFill="1" applyBorder="1" applyAlignment="1" applyProtection="1">
      <alignment vertical="center"/>
      <protection locked="0"/>
    </xf>
    <xf numFmtId="169" fontId="19" fillId="0" borderId="1" xfId="7" applyNumberFormat="1" applyFont="1" applyFill="1" applyBorder="1" applyAlignment="1" applyProtection="1">
      <alignment horizontal="center" vertical="center"/>
    </xf>
    <xf numFmtId="170" fontId="19" fillId="0" borderId="9" xfId="7" applyNumberFormat="1" applyFont="1" applyFill="1" applyBorder="1" applyAlignment="1" applyProtection="1">
      <alignment vertical="center"/>
      <protection locked="0"/>
    </xf>
    <xf numFmtId="170" fontId="18" fillId="0" borderId="9" xfId="7" applyNumberFormat="1" applyFont="1" applyFill="1" applyBorder="1" applyAlignment="1" applyProtection="1">
      <alignment vertical="center"/>
    </xf>
    <xf numFmtId="0" fontId="18" fillId="0" borderId="41" xfId="7" applyFont="1" applyFill="1" applyBorder="1" applyAlignment="1" applyProtection="1">
      <alignment horizontal="left" vertical="center" wrapText="1"/>
    </xf>
    <xf numFmtId="169" fontId="19" fillId="0" borderId="12" xfId="7" applyNumberFormat="1" applyFont="1" applyFill="1" applyBorder="1" applyAlignment="1" applyProtection="1">
      <alignment horizontal="center" vertical="center"/>
    </xf>
    <xf numFmtId="170" fontId="18" fillId="0" borderId="13" xfId="7" applyNumberFormat="1" applyFont="1" applyFill="1" applyBorder="1" applyAlignment="1" applyProtection="1">
      <alignment vertical="center"/>
    </xf>
    <xf numFmtId="0" fontId="37" fillId="0" borderId="0" xfId="8" applyFont="1" applyFill="1" applyAlignment="1"/>
    <xf numFmtId="0" fontId="17" fillId="0" borderId="0" xfId="7" applyFont="1" applyFill="1" applyAlignment="1" applyProtection="1">
      <alignment horizontal="center" vertical="center"/>
    </xf>
    <xf numFmtId="0" fontId="23" fillId="0" borderId="8" xfId="8" applyFont="1" applyFill="1" applyBorder="1" applyAlignment="1">
      <alignment horizontal="center" vertical="center"/>
    </xf>
    <xf numFmtId="0" fontId="23" fillId="0" borderId="6" xfId="8" applyFont="1" applyFill="1" applyBorder="1" applyAlignment="1">
      <alignment horizontal="center" vertical="center" wrapText="1"/>
    </xf>
    <xf numFmtId="0" fontId="23" fillId="0" borderId="7" xfId="8" applyFont="1" applyFill="1" applyBorder="1" applyAlignment="1">
      <alignment horizontal="center" vertical="center" wrapText="1"/>
    </xf>
    <xf numFmtId="0" fontId="24" fillId="0" borderId="25" xfId="8" applyFont="1" applyFill="1" applyBorder="1" applyAlignment="1" applyProtection="1">
      <alignment horizontal="left" indent="1"/>
      <protection locked="0"/>
    </xf>
    <xf numFmtId="0" fontId="24" fillId="0" borderId="28" xfId="8" applyFont="1" applyFill="1" applyBorder="1" applyAlignment="1">
      <alignment horizontal="right" indent="1"/>
    </xf>
    <xf numFmtId="3" fontId="24" fillId="0" borderId="28" xfId="8" applyNumberFormat="1" applyFont="1" applyFill="1" applyBorder="1" applyProtection="1">
      <protection locked="0"/>
    </xf>
    <xf numFmtId="3" fontId="24" fillId="0" borderId="49" xfId="8" applyNumberFormat="1" applyFont="1" applyFill="1" applyBorder="1" applyProtection="1">
      <protection locked="0"/>
    </xf>
    <xf numFmtId="0" fontId="24" fillId="0" borderId="3" xfId="8" applyFont="1" applyFill="1" applyBorder="1" applyAlignment="1" applyProtection="1">
      <alignment horizontal="left" indent="1"/>
      <protection locked="0"/>
    </xf>
    <xf numFmtId="0" fontId="24" fillId="0" borderId="1" xfId="8" applyFont="1" applyFill="1" applyBorder="1" applyAlignment="1">
      <alignment horizontal="right" indent="1"/>
    </xf>
    <xf numFmtId="3" fontId="24" fillId="0" borderId="1" xfId="8" applyNumberFormat="1" applyFont="1" applyFill="1" applyBorder="1" applyProtection="1">
      <protection locked="0"/>
    </xf>
    <xf numFmtId="3" fontId="24" fillId="0" borderId="9" xfId="8" applyNumberFormat="1" applyFont="1" applyFill="1" applyBorder="1" applyProtection="1">
      <protection locked="0"/>
    </xf>
    <xf numFmtId="0" fontId="24" fillId="0" borderId="3" xfId="8" applyFont="1" applyFill="1" applyBorder="1" applyProtection="1">
      <protection locked="0"/>
    </xf>
    <xf numFmtId="0" fontId="24" fillId="0" borderId="5" xfId="8" applyFont="1" applyFill="1" applyBorder="1" applyProtection="1">
      <protection locked="0"/>
    </xf>
    <xf numFmtId="0" fontId="24" fillId="0" borderId="2" xfId="8" applyFont="1" applyFill="1" applyBorder="1" applyAlignment="1">
      <alignment horizontal="right" indent="1"/>
    </xf>
    <xf numFmtId="3" fontId="24" fillId="0" borderId="2" xfId="8" applyNumberFormat="1" applyFont="1" applyFill="1" applyBorder="1" applyProtection="1">
      <protection locked="0"/>
    </xf>
    <xf numFmtId="3" fontId="24" fillId="0" borderId="48" xfId="8" applyNumberFormat="1" applyFont="1" applyFill="1" applyBorder="1" applyProtection="1">
      <protection locked="0"/>
    </xf>
    <xf numFmtId="3" fontId="24" fillId="0" borderId="50" xfId="8" applyNumberFormat="1" applyFont="1" applyFill="1" applyBorder="1"/>
    <xf numFmtId="0" fontId="45" fillId="0" borderId="0" xfId="8" applyFont="1" applyFill="1"/>
    <xf numFmtId="0" fontId="46" fillId="0" borderId="8" xfId="8" applyFont="1" applyFill="1" applyBorder="1" applyAlignment="1">
      <alignment horizontal="center" vertical="center"/>
    </xf>
    <xf numFmtId="0" fontId="46" fillId="0" borderId="6" xfId="8" applyFont="1" applyFill="1" applyBorder="1" applyAlignment="1">
      <alignment horizontal="center" vertical="center" wrapText="1"/>
    </xf>
    <xf numFmtId="0" fontId="46" fillId="0" borderId="7" xfId="8" applyFont="1" applyFill="1" applyBorder="1" applyAlignment="1">
      <alignment horizontal="center" vertical="center" wrapText="1"/>
    </xf>
    <xf numFmtId="0" fontId="24" fillId="0" borderId="41" xfId="8" applyFont="1" applyFill="1" applyBorder="1" applyAlignment="1" applyProtection="1">
      <alignment horizontal="left" indent="1"/>
      <protection locked="0"/>
    </xf>
    <xf numFmtId="0" fontId="24" fillId="0" borderId="12" xfId="8" applyFont="1" applyFill="1" applyBorder="1" applyAlignment="1">
      <alignment horizontal="right" indent="1"/>
    </xf>
    <xf numFmtId="3" fontId="24" fillId="0" borderId="12" xfId="8" applyNumberFormat="1" applyFont="1" applyFill="1" applyBorder="1" applyProtection="1">
      <protection locked="0"/>
    </xf>
    <xf numFmtId="3" fontId="24" fillId="0" borderId="13" xfId="8" applyNumberFormat="1" applyFont="1" applyFill="1" applyBorder="1" applyProtection="1">
      <protection locked="0"/>
    </xf>
    <xf numFmtId="0" fontId="45" fillId="0" borderId="0" xfId="0" applyFont="1" applyFill="1"/>
    <xf numFmtId="0" fontId="47" fillId="0" borderId="0" xfId="0" applyFont="1" applyFill="1" applyAlignment="1">
      <alignment horizontal="right"/>
    </xf>
    <xf numFmtId="0" fontId="38" fillId="0" borderId="0" xfId="0" applyFont="1" applyFill="1" applyAlignment="1">
      <alignment horizontal="center"/>
    </xf>
    <xf numFmtId="0" fontId="20" fillId="0" borderId="0" xfId="0" applyFont="1" applyFill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/>
    </xf>
    <xf numFmtId="0" fontId="38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left" vertical="center" wrapText="1" indent="1"/>
      <protection locked="0"/>
    </xf>
    <xf numFmtId="171" fontId="28" fillId="0" borderId="49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" vertical="center"/>
    </xf>
    <xf numFmtId="0" fontId="48" fillId="0" borderId="1" xfId="0" applyFont="1" applyFill="1" applyBorder="1" applyAlignment="1">
      <alignment horizontal="left" vertical="center" indent="5"/>
    </xf>
    <xf numFmtId="171" fontId="32" fillId="0" borderId="9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Fill="1" applyBorder="1" applyAlignment="1">
      <alignment horizontal="left" vertical="center" indent="1"/>
    </xf>
    <xf numFmtId="0" fontId="0" fillId="0" borderId="5" xfId="0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indent="1"/>
    </xf>
    <xf numFmtId="171" fontId="32" fillId="0" borderId="48" xfId="0" applyNumberFormat="1" applyFont="1" applyFill="1" applyBorder="1" applyAlignment="1" applyProtection="1">
      <alignment horizontal="right" vertical="center"/>
      <protection locked="0"/>
    </xf>
    <xf numFmtId="0" fontId="0" fillId="0" borderId="36" xfId="0" applyFill="1" applyBorder="1" applyAlignment="1">
      <alignment horizontal="center" vertical="center"/>
    </xf>
    <xf numFmtId="0" fontId="0" fillId="0" borderId="27" xfId="0" applyFill="1" applyBorder="1" applyAlignment="1" applyProtection="1">
      <alignment horizontal="left" vertical="center" wrapText="1" indent="1"/>
      <protection locked="0"/>
    </xf>
    <xf numFmtId="171" fontId="28" fillId="0" borderId="47" xfId="0" applyNumberFormat="1" applyFont="1" applyFill="1" applyBorder="1" applyAlignment="1" applyProtection="1">
      <alignment horizontal="right" vertical="center"/>
    </xf>
    <xf numFmtId="0" fontId="0" fillId="0" borderId="41" xfId="0" applyFill="1" applyBorder="1" applyAlignment="1">
      <alignment horizontal="center" vertical="center"/>
    </xf>
    <xf numFmtId="0" fontId="48" fillId="0" borderId="12" xfId="0" applyFont="1" applyFill="1" applyBorder="1" applyAlignment="1">
      <alignment horizontal="left" vertical="center" indent="5"/>
    </xf>
    <xf numFmtId="171" fontId="32" fillId="0" borderId="13" xfId="0" applyNumberFormat="1" applyFont="1" applyFill="1" applyBorder="1" applyAlignment="1" applyProtection="1">
      <alignment horizontal="right" vertical="center"/>
      <protection locked="0"/>
    </xf>
    <xf numFmtId="0" fontId="26" fillId="0" borderId="8" xfId="0" applyFont="1" applyFill="1" applyBorder="1" applyAlignment="1">
      <alignment horizontal="right" vertical="center" wrapText="1" indent="1"/>
    </xf>
    <xf numFmtId="0" fontId="26" fillId="0" borderId="6" xfId="0" applyFont="1" applyFill="1" applyBorder="1" applyAlignment="1">
      <alignment vertical="center" wrapText="1"/>
    </xf>
    <xf numFmtId="0" fontId="0" fillId="0" borderId="0" xfId="0" applyProtection="1"/>
    <xf numFmtId="0" fontId="49" fillId="0" borderId="0" xfId="0" applyFont="1" applyAlignment="1" applyProtection="1">
      <alignment horizontal="right"/>
    </xf>
    <xf numFmtId="0" fontId="50" fillId="0" borderId="0" xfId="0" applyFont="1" applyAlignment="1" applyProtection="1">
      <alignment horizontal="center"/>
    </xf>
    <xf numFmtId="0" fontId="51" fillId="0" borderId="8" xfId="0" applyFont="1" applyBorder="1" applyAlignment="1" applyProtection="1">
      <alignment horizontal="center" vertical="center" wrapText="1"/>
    </xf>
    <xf numFmtId="0" fontId="50" fillId="0" borderId="6" xfId="0" applyFont="1" applyBorder="1" applyAlignment="1" applyProtection="1">
      <alignment horizontal="center" vertical="center" wrapText="1"/>
    </xf>
    <xf numFmtId="0" fontId="50" fillId="0" borderId="7" xfId="0" applyFont="1" applyBorder="1" applyAlignment="1" applyProtection="1">
      <alignment horizontal="center" vertical="center" wrapText="1"/>
    </xf>
    <xf numFmtId="0" fontId="50" fillId="0" borderId="25" xfId="0" applyFont="1" applyBorder="1" applyAlignment="1" applyProtection="1">
      <alignment horizontal="center" vertical="top" wrapText="1"/>
    </xf>
    <xf numFmtId="0" fontId="50" fillId="0" borderId="3" xfId="0" applyFont="1" applyBorder="1" applyAlignment="1" applyProtection="1">
      <alignment horizontal="center" vertical="top" wrapText="1"/>
    </xf>
    <xf numFmtId="0" fontId="50" fillId="0" borderId="5" xfId="0" applyFont="1" applyBorder="1" applyAlignment="1" applyProtection="1">
      <alignment horizontal="center" vertical="top" wrapText="1"/>
    </xf>
    <xf numFmtId="0" fontId="50" fillId="3" borderId="6" xfId="0" applyFont="1" applyFill="1" applyBorder="1" applyAlignment="1" applyProtection="1">
      <alignment horizontal="center" vertical="top" wrapText="1"/>
    </xf>
    <xf numFmtId="0" fontId="52" fillId="0" borderId="28" xfId="0" applyFont="1" applyBorder="1" applyAlignment="1" applyProtection="1">
      <alignment horizontal="left" vertical="top" wrapText="1"/>
      <protection locked="0"/>
    </xf>
    <xf numFmtId="0" fontId="52" fillId="0" borderId="1" xfId="0" applyFont="1" applyBorder="1" applyAlignment="1" applyProtection="1">
      <alignment horizontal="left" vertical="top" wrapText="1"/>
      <protection locked="0"/>
    </xf>
    <xf numFmtId="0" fontId="52" fillId="0" borderId="2" xfId="0" applyFont="1" applyBorder="1" applyAlignment="1" applyProtection="1">
      <alignment horizontal="left" vertical="top" wrapText="1"/>
      <protection locked="0"/>
    </xf>
    <xf numFmtId="9" fontId="52" fillId="0" borderId="28" xfId="9" applyFont="1" applyBorder="1" applyAlignment="1" applyProtection="1">
      <alignment horizontal="center" vertical="center" wrapText="1"/>
      <protection locked="0"/>
    </xf>
    <xf numFmtId="9" fontId="52" fillId="0" borderId="1" xfId="9" applyFont="1" applyBorder="1" applyAlignment="1" applyProtection="1">
      <alignment horizontal="center" vertical="center" wrapText="1"/>
      <protection locked="0"/>
    </xf>
    <xf numFmtId="9" fontId="52" fillId="0" borderId="2" xfId="9" applyFont="1" applyBorder="1" applyAlignment="1" applyProtection="1">
      <alignment horizontal="center" vertical="center" wrapText="1"/>
      <protection locked="0"/>
    </xf>
    <xf numFmtId="166" fontId="52" fillId="0" borderId="28" xfId="1" applyNumberFormat="1" applyFont="1" applyBorder="1" applyAlignment="1" applyProtection="1">
      <alignment horizontal="center" vertical="center" wrapText="1"/>
      <protection locked="0"/>
    </xf>
    <xf numFmtId="166" fontId="52" fillId="0" borderId="1" xfId="1" applyNumberFormat="1" applyFont="1" applyBorder="1" applyAlignment="1" applyProtection="1">
      <alignment horizontal="center" vertical="center" wrapText="1"/>
      <protection locked="0"/>
    </xf>
    <xf numFmtId="166" fontId="52" fillId="0" borderId="2" xfId="1" applyNumberFormat="1" applyFont="1" applyBorder="1" applyAlignment="1" applyProtection="1">
      <alignment horizontal="center" vertical="center" wrapText="1"/>
      <protection locked="0"/>
    </xf>
    <xf numFmtId="166" fontId="52" fillId="0" borderId="6" xfId="1" applyNumberFormat="1" applyFont="1" applyBorder="1" applyAlignment="1" applyProtection="1">
      <alignment horizontal="center" vertical="center" wrapText="1"/>
    </xf>
    <xf numFmtId="166" fontId="52" fillId="0" borderId="49" xfId="1" applyNumberFormat="1" applyFont="1" applyBorder="1" applyAlignment="1" applyProtection="1">
      <alignment horizontal="center" vertical="top" wrapText="1"/>
      <protection locked="0"/>
    </xf>
    <xf numFmtId="166" fontId="52" fillId="0" borderId="9" xfId="1" applyNumberFormat="1" applyFont="1" applyBorder="1" applyAlignment="1" applyProtection="1">
      <alignment horizontal="center" vertical="top" wrapText="1"/>
      <protection locked="0"/>
    </xf>
    <xf numFmtId="166" fontId="52" fillId="0" borderId="48" xfId="1" applyNumberFormat="1" applyFont="1" applyBorder="1" applyAlignment="1" applyProtection="1">
      <alignment horizontal="center" vertical="top" wrapText="1"/>
      <protection locked="0"/>
    </xf>
    <xf numFmtId="166" fontId="52" fillId="0" borderId="7" xfId="1" applyNumberFormat="1" applyFont="1" applyBorder="1" applyAlignment="1" applyProtection="1">
      <alignment horizontal="center" vertical="top" wrapText="1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45" xfId="0" applyFont="1" applyFill="1" applyBorder="1" applyAlignment="1" applyProtection="1">
      <alignment horizontal="center" vertical="center" wrapText="1"/>
    </xf>
    <xf numFmtId="0" fontId="44" fillId="0" borderId="45" xfId="7" applyFont="1" applyFill="1" applyBorder="1" applyAlignment="1" applyProtection="1">
      <alignment horizontal="center" vertical="center" textRotation="90"/>
    </xf>
    <xf numFmtId="0" fontId="23" fillId="0" borderId="0" xfId="0" applyFont="1" applyBorder="1" applyAlignment="1" applyProtection="1">
      <alignment horizontal="left" vertical="center" wrapText="1" indent="1"/>
    </xf>
    <xf numFmtId="164" fontId="28" fillId="0" borderId="0" xfId="6" applyNumberFormat="1" applyFont="1" applyFill="1" applyBorder="1" applyAlignment="1" applyProtection="1">
      <alignment horizontal="right" vertical="center" wrapText="1" indent="1"/>
    </xf>
    <xf numFmtId="0" fontId="25" fillId="0" borderId="6" xfId="0" applyFont="1" applyBorder="1" applyAlignment="1" applyProtection="1">
      <alignment vertical="center" wrapText="1"/>
    </xf>
    <xf numFmtId="164" fontId="19" fillId="0" borderId="51" xfId="6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2" xfId="0" applyFont="1" applyBorder="1" applyAlignment="1" applyProtection="1">
      <alignment vertical="center" wrapText="1"/>
    </xf>
    <xf numFmtId="0" fontId="25" fillId="0" borderId="52" xfId="0" applyFont="1" applyBorder="1" applyAlignment="1" applyProtection="1">
      <alignment vertical="center" wrapText="1"/>
    </xf>
    <xf numFmtId="164" fontId="23" fillId="0" borderId="6" xfId="0" quotePrefix="1" applyNumberFormat="1" applyFont="1" applyBorder="1" applyAlignment="1" applyProtection="1">
      <alignment horizontal="right" vertical="center" wrapText="1" indent="1"/>
    </xf>
    <xf numFmtId="164" fontId="23" fillId="0" borderId="29" xfId="0" quotePrefix="1" applyNumberFormat="1" applyFont="1" applyBorder="1" applyAlignment="1" applyProtection="1">
      <alignment horizontal="right" vertical="center" wrapText="1" indent="1"/>
    </xf>
    <xf numFmtId="164" fontId="25" fillId="0" borderId="29" xfId="0" applyNumberFormat="1" applyFont="1" applyBorder="1" applyAlignment="1" applyProtection="1">
      <alignment horizontal="right" vertical="center" wrapText="1" indent="1"/>
    </xf>
    <xf numFmtId="164" fontId="19" fillId="0" borderId="34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53" xfId="6" applyNumberFormat="1" applyFont="1" applyFill="1" applyBorder="1" applyAlignment="1" applyProtection="1">
      <alignment horizontal="right" vertical="center" wrapText="1" indent="1"/>
    </xf>
    <xf numFmtId="0" fontId="19" fillId="0" borderId="10" xfId="6" applyFont="1" applyFill="1" applyBorder="1" applyAlignment="1" applyProtection="1">
      <alignment horizontal="left" vertical="center" wrapText="1" indent="1"/>
    </xf>
    <xf numFmtId="0" fontId="19" fillId="0" borderId="1" xfId="6" applyFont="1" applyFill="1" applyBorder="1" applyAlignment="1" applyProtection="1">
      <alignment horizontal="left" vertical="center" wrapText="1" indent="1"/>
    </xf>
    <xf numFmtId="0" fontId="19" fillId="0" borderId="28" xfId="6" applyFont="1" applyFill="1" applyBorder="1" applyAlignment="1" applyProtection="1">
      <alignment horizontal="left" vertical="center" wrapText="1" indent="1"/>
    </xf>
    <xf numFmtId="0" fontId="19" fillId="0" borderId="27" xfId="6" applyFont="1" applyFill="1" applyBorder="1" applyAlignment="1" applyProtection="1">
      <alignment horizontal="left" vertical="center" wrapText="1" indent="1"/>
    </xf>
    <xf numFmtId="0" fontId="19" fillId="0" borderId="43" xfId="6" applyFont="1" applyFill="1" applyBorder="1" applyAlignment="1" applyProtection="1">
      <alignment horizontal="left" vertical="center" wrapText="1" indent="1"/>
    </xf>
    <xf numFmtId="0" fontId="19" fillId="0" borderId="2" xfId="6" applyFont="1" applyFill="1" applyBorder="1" applyAlignment="1" applyProtection="1">
      <alignment horizontal="left" vertical="center" wrapText="1" indent="1"/>
    </xf>
    <xf numFmtId="49" fontId="19" fillId="0" borderId="4" xfId="6" applyNumberFormat="1" applyFont="1" applyFill="1" applyBorder="1" applyAlignment="1" applyProtection="1">
      <alignment horizontal="left" vertical="center" wrapText="1" indent="1"/>
    </xf>
    <xf numFmtId="49" fontId="19" fillId="0" borderId="3" xfId="6" applyNumberFormat="1" applyFont="1" applyFill="1" applyBorder="1" applyAlignment="1" applyProtection="1">
      <alignment horizontal="left" vertical="center" wrapText="1" indent="1"/>
    </xf>
    <xf numFmtId="49" fontId="19" fillId="0" borderId="25" xfId="6" applyNumberFormat="1" applyFont="1" applyFill="1" applyBorder="1" applyAlignment="1" applyProtection="1">
      <alignment horizontal="left" vertical="center" wrapText="1" indent="1"/>
    </xf>
    <xf numFmtId="49" fontId="19" fillId="0" borderId="5" xfId="6" applyNumberFormat="1" applyFont="1" applyFill="1" applyBorder="1" applyAlignment="1" applyProtection="1">
      <alignment horizontal="left" vertical="center" wrapText="1" indent="1"/>
    </xf>
    <xf numFmtId="49" fontId="19" fillId="0" borderId="36" xfId="6" applyNumberFormat="1" applyFont="1" applyFill="1" applyBorder="1" applyAlignment="1" applyProtection="1">
      <alignment horizontal="left" vertical="center" wrapText="1" indent="1"/>
    </xf>
    <xf numFmtId="49" fontId="19" fillId="0" borderId="41" xfId="6" applyNumberFormat="1" applyFont="1" applyFill="1" applyBorder="1" applyAlignment="1" applyProtection="1">
      <alignment horizontal="left" vertical="center" wrapText="1" indent="1"/>
    </xf>
    <xf numFmtId="0" fontId="19" fillId="0" borderId="0" xfId="6" applyFont="1" applyFill="1" applyBorder="1" applyAlignment="1" applyProtection="1">
      <alignment horizontal="left" vertical="center" wrapText="1" indent="1"/>
    </xf>
    <xf numFmtId="0" fontId="18" fillId="0" borderId="8" xfId="6" applyFont="1" applyFill="1" applyBorder="1" applyAlignment="1" applyProtection="1">
      <alignment horizontal="left" vertical="center" wrapText="1" indent="1"/>
    </xf>
    <xf numFmtId="0" fontId="18" fillId="0" borderId="6" xfId="6" applyFont="1" applyFill="1" applyBorder="1" applyAlignment="1" applyProtection="1">
      <alignment horizontal="left" vertical="center" wrapText="1" indent="1"/>
    </xf>
    <xf numFmtId="0" fontId="18" fillId="0" borderId="44" xfId="6" applyFont="1" applyFill="1" applyBorder="1" applyAlignment="1" applyProtection="1">
      <alignment horizontal="left" vertical="center" wrapText="1" indent="1"/>
    </xf>
    <xf numFmtId="0" fontId="18" fillId="0" borderId="6" xfId="6" applyFont="1" applyFill="1" applyBorder="1" applyAlignment="1" applyProtection="1">
      <alignment vertical="center" wrapText="1"/>
    </xf>
    <xf numFmtId="0" fontId="18" fillId="0" borderId="45" xfId="6" applyFont="1" applyFill="1" applyBorder="1" applyAlignment="1" applyProtection="1">
      <alignment vertical="center" wrapText="1"/>
    </xf>
    <xf numFmtId="0" fontId="18" fillId="0" borderId="8" xfId="6" applyFont="1" applyFill="1" applyBorder="1" applyAlignment="1" applyProtection="1">
      <alignment horizontal="center" vertical="center" wrapText="1"/>
    </xf>
    <xf numFmtId="0" fontId="18" fillId="0" borderId="6" xfId="6" applyFont="1" applyFill="1" applyBorder="1" applyAlignment="1" applyProtection="1">
      <alignment horizontal="center" vertical="center" wrapText="1"/>
    </xf>
    <xf numFmtId="0" fontId="18" fillId="0" borderId="7" xfId="6" applyFont="1" applyFill="1" applyBorder="1" applyAlignment="1" applyProtection="1">
      <alignment horizontal="center" vertical="center" wrapText="1"/>
    </xf>
    <xf numFmtId="0" fontId="26" fillId="0" borderId="6" xfId="6" applyFont="1" applyFill="1" applyBorder="1" applyAlignment="1" applyProtection="1">
      <alignment horizontal="left" vertical="center" wrapText="1" indent="1"/>
    </xf>
    <xf numFmtId="0" fontId="6" fillId="0" borderId="11" xfId="0" applyFont="1" applyFill="1" applyBorder="1" applyAlignment="1" applyProtection="1">
      <alignment horizontal="right"/>
    </xf>
    <xf numFmtId="164" fontId="31" fillId="0" borderId="11" xfId="6" applyNumberFormat="1" applyFont="1" applyFill="1" applyBorder="1" applyAlignment="1" applyProtection="1">
      <alignment horizontal="left" vertical="center"/>
    </xf>
    <xf numFmtId="0" fontId="19" fillId="0" borderId="1" xfId="6" applyFont="1" applyFill="1" applyBorder="1" applyAlignment="1" applyProtection="1">
      <alignment horizontal="left" indent="6"/>
    </xf>
    <xf numFmtId="0" fontId="19" fillId="0" borderId="1" xfId="6" applyFont="1" applyFill="1" applyBorder="1" applyAlignment="1" applyProtection="1">
      <alignment horizontal="left" vertical="center" wrapText="1" indent="6"/>
    </xf>
    <xf numFmtId="0" fontId="19" fillId="0" borderId="2" xfId="6" applyFont="1" applyFill="1" applyBorder="1" applyAlignment="1" applyProtection="1">
      <alignment horizontal="left" vertical="center" wrapText="1" indent="6"/>
    </xf>
    <xf numFmtId="0" fontId="19" fillId="0" borderId="12" xfId="6" applyFont="1" applyFill="1" applyBorder="1" applyAlignment="1" applyProtection="1">
      <alignment horizontal="left" vertical="center" wrapText="1" indent="6"/>
    </xf>
    <xf numFmtId="164" fontId="18" fillId="0" borderId="29" xfId="6" applyNumberFormat="1" applyFont="1" applyFill="1" applyBorder="1" applyAlignment="1" applyProtection="1">
      <alignment horizontal="right" vertical="center" wrapText="1" indent="1"/>
    </xf>
    <xf numFmtId="164" fontId="19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54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31" xfId="6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55" xfId="6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54" xfId="6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6" xfId="0" applyFont="1" applyBorder="1" applyAlignment="1" applyProtection="1">
      <alignment horizontal="left" vertical="center" wrapText="1" indent="1"/>
    </xf>
    <xf numFmtId="0" fontId="24" fillId="0" borderId="1" xfId="0" applyFont="1" applyBorder="1" applyAlignment="1" applyProtection="1">
      <alignment horizontal="left" vertical="center" wrapText="1" indent="1"/>
    </xf>
    <xf numFmtId="0" fontId="24" fillId="0" borderId="2" xfId="0" applyFont="1" applyBorder="1" applyAlignment="1" applyProtection="1">
      <alignment horizontal="left" vertical="center" wrapText="1" indent="1"/>
    </xf>
    <xf numFmtId="0" fontId="25" fillId="0" borderId="56" xfId="0" applyFont="1" applyBorder="1" applyAlignment="1" applyProtection="1">
      <alignment horizontal="left" vertical="center" wrapText="1" indent="1"/>
    </xf>
    <xf numFmtId="164" fontId="18" fillId="0" borderId="7" xfId="6" applyNumberFormat="1" applyFont="1" applyFill="1" applyBorder="1" applyAlignment="1" applyProtection="1">
      <alignment horizontal="right" vertical="center" wrapText="1" indent="1"/>
    </xf>
    <xf numFmtId="0" fontId="6" fillId="0" borderId="11" xfId="0" applyFont="1" applyFill="1" applyBorder="1" applyAlignment="1" applyProtection="1">
      <alignment horizontal="right" vertical="center"/>
    </xf>
    <xf numFmtId="0" fontId="23" fillId="0" borderId="52" xfId="0" applyFont="1" applyBorder="1" applyAlignment="1" applyProtection="1">
      <alignment horizontal="left" vertical="center" wrapText="1" indent="1"/>
    </xf>
    <xf numFmtId="0" fontId="11" fillId="0" borderId="0" xfId="6" applyFont="1" applyFill="1" applyProtection="1"/>
    <xf numFmtId="0" fontId="11" fillId="0" borderId="0" xfId="6" applyFont="1" applyFill="1" applyAlignment="1" applyProtection="1">
      <alignment horizontal="right" vertical="center" indent="1"/>
    </xf>
    <xf numFmtId="164" fontId="18" fillId="0" borderId="45" xfId="6" applyNumberFormat="1" applyFont="1" applyFill="1" applyBorder="1" applyAlignment="1" applyProtection="1">
      <alignment horizontal="right" vertical="center" wrapText="1" indent="1"/>
    </xf>
    <xf numFmtId="164" fontId="18" fillId="0" borderId="6" xfId="6" applyNumberFormat="1" applyFont="1" applyFill="1" applyBorder="1" applyAlignment="1" applyProtection="1">
      <alignment horizontal="right" vertical="center" wrapText="1" indent="1"/>
    </xf>
    <xf numFmtId="164" fontId="19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2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" xfId="6" applyNumberFormat="1" applyFont="1" applyFill="1" applyBorder="1" applyAlignment="1" applyProtection="1">
      <alignment horizontal="right" vertical="center" wrapText="1" indent="1"/>
    </xf>
    <xf numFmtId="0" fontId="19" fillId="0" borderId="28" xfId="6" applyFont="1" applyFill="1" applyBorder="1" applyAlignment="1" applyProtection="1">
      <alignment horizontal="left" vertical="center" wrapText="1" indent="6"/>
    </xf>
    <xf numFmtId="0" fontId="11" fillId="0" borderId="0" xfId="6" applyFill="1" applyProtection="1"/>
    <xf numFmtId="0" fontId="19" fillId="0" borderId="0" xfId="6" applyFont="1" applyFill="1" applyProtection="1"/>
    <xf numFmtId="0" fontId="14" fillId="0" borderId="0" xfId="6" applyFont="1" applyFill="1" applyProtection="1"/>
    <xf numFmtId="0" fontId="24" fillId="0" borderId="28" xfId="0" applyFont="1" applyBorder="1" applyAlignment="1" applyProtection="1">
      <alignment horizontal="left" wrapText="1" indent="1"/>
    </xf>
    <xf numFmtId="0" fontId="24" fillId="0" borderId="1" xfId="0" applyFont="1" applyBorder="1" applyAlignment="1" applyProtection="1">
      <alignment horizontal="left" wrapText="1" indent="1"/>
    </xf>
    <xf numFmtId="0" fontId="24" fillId="0" borderId="2" xfId="0" applyFont="1" applyBorder="1" applyAlignment="1" applyProtection="1">
      <alignment horizontal="left" wrapText="1" indent="1"/>
    </xf>
    <xf numFmtId="0" fontId="24" fillId="0" borderId="25" xfId="0" applyFont="1" applyBorder="1" applyAlignment="1" applyProtection="1">
      <alignment wrapText="1"/>
    </xf>
    <xf numFmtId="0" fontId="24" fillId="0" borderId="3" xfId="0" applyFont="1" applyBorder="1" applyAlignment="1" applyProtection="1">
      <alignment wrapText="1"/>
    </xf>
    <xf numFmtId="0" fontId="11" fillId="0" borderId="0" xfId="6" applyFill="1" applyAlignment="1" applyProtection="1"/>
    <xf numFmtId="0" fontId="22" fillId="0" borderId="0" xfId="6" applyFont="1" applyFill="1" applyProtection="1"/>
    <xf numFmtId="0" fontId="21" fillId="0" borderId="0" xfId="6" applyFont="1" applyFill="1" applyProtection="1"/>
    <xf numFmtId="164" fontId="26" fillId="0" borderId="29" xfId="6" applyNumberFormat="1" applyFont="1" applyFill="1" applyBorder="1" applyAlignment="1" applyProtection="1">
      <alignment horizontal="right" vertical="center" wrapText="1" indent="1"/>
    </xf>
    <xf numFmtId="0" fontId="18" fillId="0" borderId="29" xfId="6" applyFont="1" applyFill="1" applyBorder="1" applyAlignment="1" applyProtection="1">
      <alignment horizontal="center" vertical="center" wrapText="1"/>
    </xf>
    <xf numFmtId="164" fontId="27" fillId="0" borderId="28" xfId="6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8" xfId="0" applyFont="1" applyBorder="1" applyAlignment="1" applyProtection="1">
      <alignment vertical="center" wrapText="1"/>
    </xf>
    <xf numFmtId="0" fontId="24" fillId="0" borderId="5" xfId="0" applyFont="1" applyBorder="1" applyAlignment="1" applyProtection="1">
      <alignment vertical="center" wrapText="1"/>
    </xf>
    <xf numFmtId="0" fontId="25" fillId="0" borderId="56" xfId="0" applyFont="1" applyBorder="1" applyAlignment="1" applyProtection="1">
      <alignment vertical="center" wrapText="1"/>
    </xf>
    <xf numFmtId="164" fontId="18" fillId="0" borderId="6" xfId="6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9" xfId="6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0" xfId="6" applyFill="1" applyAlignment="1" applyProtection="1">
      <alignment horizontal="left" vertical="center" indent="1"/>
    </xf>
    <xf numFmtId="164" fontId="8" fillId="0" borderId="30" xfId="0" applyNumberFormat="1" applyFont="1" applyFill="1" applyBorder="1" applyAlignment="1" applyProtection="1">
      <alignment horizontal="center" vertical="center" wrapText="1"/>
    </xf>
    <xf numFmtId="164" fontId="2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8" xfId="0" applyNumberFormat="1" applyFont="1" applyFill="1" applyBorder="1" applyAlignment="1" applyProtection="1">
      <alignment horizontal="left" vertical="center" wrapText="1" indent="1"/>
    </xf>
    <xf numFmtId="164" fontId="1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6" xfId="0" applyNumberFormat="1" applyFont="1" applyFill="1" applyBorder="1" applyAlignment="1" applyProtection="1">
      <alignment horizontal="right" vertical="center" wrapText="1" indent="1"/>
    </xf>
    <xf numFmtId="164" fontId="2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4" fontId="7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164" fontId="26" fillId="0" borderId="0" xfId="0" applyNumberFormat="1" applyFont="1" applyFill="1" applyAlignment="1" applyProtection="1">
      <alignment horizontal="center" vertical="center" wrapText="1"/>
    </xf>
    <xf numFmtId="164" fontId="0" fillId="0" borderId="57" xfId="0" applyNumberFormat="1" applyFill="1" applyBorder="1" applyAlignment="1" applyProtection="1">
      <alignment horizontal="left" vertical="center" wrapText="1" indent="1"/>
    </xf>
    <xf numFmtId="164" fontId="19" fillId="0" borderId="25" xfId="0" applyNumberFormat="1" applyFont="1" applyFill="1" applyBorder="1" applyAlignment="1" applyProtection="1">
      <alignment horizontal="left" vertical="center" wrapText="1" indent="1"/>
    </xf>
    <xf numFmtId="164" fontId="0" fillId="0" borderId="38" xfId="0" applyNumberFormat="1" applyFill="1" applyBorder="1" applyAlignment="1" applyProtection="1">
      <alignment horizontal="left" vertical="center" wrapText="1" indent="1"/>
    </xf>
    <xf numFmtId="164" fontId="19" fillId="0" borderId="3" xfId="0" applyNumberFormat="1" applyFont="1" applyFill="1" applyBorder="1" applyAlignment="1" applyProtection="1">
      <alignment horizontal="left" vertical="center" wrapText="1" indent="1"/>
    </xf>
    <xf numFmtId="164" fontId="19" fillId="0" borderId="58" xfId="0" applyNumberFormat="1" applyFont="1" applyFill="1" applyBorder="1" applyAlignment="1" applyProtection="1">
      <alignment horizontal="left" vertical="center" wrapText="1" indent="1"/>
    </xf>
    <xf numFmtId="164" fontId="29" fillId="0" borderId="17" xfId="0" applyNumberFormat="1" applyFont="1" applyFill="1" applyBorder="1" applyAlignment="1" applyProtection="1">
      <alignment horizontal="left" vertical="center" wrapText="1" indent="1"/>
    </xf>
    <xf numFmtId="164" fontId="15" fillId="0" borderId="59" xfId="0" applyNumberFormat="1" applyFont="1" applyFill="1" applyBorder="1" applyAlignment="1" applyProtection="1">
      <alignment horizontal="left" vertical="center" wrapText="1" indent="1"/>
    </xf>
    <xf numFmtId="164" fontId="27" fillId="0" borderId="4" xfId="0" applyNumberFormat="1" applyFont="1" applyFill="1" applyBorder="1" applyAlignment="1" applyProtection="1">
      <alignment horizontal="left" vertical="center" wrapText="1" indent="1"/>
    </xf>
    <xf numFmtId="164" fontId="27" fillId="0" borderId="3" xfId="0" applyNumberFormat="1" applyFont="1" applyFill="1" applyBorder="1" applyAlignment="1" applyProtection="1">
      <alignment horizontal="left" vertical="center" wrapText="1" indent="1"/>
    </xf>
    <xf numFmtId="164" fontId="15" fillId="0" borderId="38" xfId="0" applyNumberFormat="1" applyFont="1" applyFill="1" applyBorder="1" applyAlignment="1" applyProtection="1">
      <alignment horizontal="left" vertical="center" wrapText="1" indent="1"/>
    </xf>
    <xf numFmtId="164" fontId="30" fillId="0" borderId="1" xfId="0" applyNumberFormat="1" applyFont="1" applyFill="1" applyBorder="1" applyAlignment="1" applyProtection="1">
      <alignment horizontal="right" vertical="center" wrapText="1" indent="1"/>
    </xf>
    <xf numFmtId="164" fontId="29" fillId="0" borderId="8" xfId="0" applyNumberFormat="1" applyFont="1" applyFill="1" applyBorder="1" applyAlignment="1" applyProtection="1">
      <alignment horizontal="left" vertical="center" wrapText="1" indent="1"/>
    </xf>
    <xf numFmtId="164" fontId="27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7" xfId="0" applyNumberFormat="1" applyFont="1" applyFill="1" applyBorder="1" applyAlignment="1" applyProtection="1">
      <alignment horizontal="center" vertical="center" wrapText="1"/>
    </xf>
    <xf numFmtId="164" fontId="18" fillId="0" borderId="56" xfId="0" applyNumberFormat="1" applyFont="1" applyFill="1" applyBorder="1" applyAlignment="1" applyProtection="1">
      <alignment horizontal="center" vertical="center" wrapText="1"/>
    </xf>
    <xf numFmtId="164" fontId="18" fillId="0" borderId="52" xfId="0" applyNumberFormat="1" applyFont="1" applyFill="1" applyBorder="1" applyAlignment="1" applyProtection="1">
      <alignment horizontal="center" vertical="center" wrapText="1"/>
    </xf>
    <xf numFmtId="164" fontId="18" fillId="0" borderId="60" xfId="0" applyNumberFormat="1" applyFont="1" applyFill="1" applyBorder="1" applyAlignment="1" applyProtection="1">
      <alignment horizontal="center" vertical="center" wrapText="1"/>
    </xf>
    <xf numFmtId="164" fontId="27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6" fillId="0" borderId="7" xfId="0" applyNumberFormat="1" applyFont="1" applyFill="1" applyBorder="1" applyAlignment="1" applyProtection="1">
      <alignment horizontal="right" vertical="center" wrapText="1" indent="1"/>
    </xf>
    <xf numFmtId="164" fontId="8" fillId="0" borderId="8" xfId="0" applyNumberFormat="1" applyFont="1" applyFill="1" applyBorder="1" applyAlignment="1" applyProtection="1">
      <alignment horizontal="centerContinuous" vertical="center" wrapText="1"/>
    </xf>
    <xf numFmtId="164" fontId="8" fillId="0" borderId="6" xfId="0" applyNumberFormat="1" applyFont="1" applyFill="1" applyBorder="1" applyAlignment="1" applyProtection="1">
      <alignment horizontal="centerContinuous" vertical="center" wrapText="1"/>
    </xf>
    <xf numFmtId="164" fontId="8" fillId="0" borderId="7" xfId="0" applyNumberFormat="1" applyFont="1" applyFill="1" applyBorder="1" applyAlignment="1" applyProtection="1">
      <alignment horizontal="centerContinuous" vertical="center" wrapText="1"/>
    </xf>
    <xf numFmtId="164" fontId="26" fillId="0" borderId="17" xfId="0" applyNumberFormat="1" applyFont="1" applyFill="1" applyBorder="1" applyAlignment="1" applyProtection="1">
      <alignment horizontal="center" vertical="center" wrapText="1"/>
    </xf>
    <xf numFmtId="164" fontId="26" fillId="0" borderId="8" xfId="0" applyNumberFormat="1" applyFont="1" applyFill="1" applyBorder="1" applyAlignment="1" applyProtection="1">
      <alignment horizontal="center" vertical="center" wrapText="1"/>
    </xf>
    <xf numFmtId="164" fontId="26" fillId="0" borderId="6" xfId="0" applyNumberFormat="1" applyFont="1" applyFill="1" applyBorder="1" applyAlignment="1" applyProtection="1">
      <alignment horizontal="center" vertical="center" wrapText="1"/>
    </xf>
    <xf numFmtId="164" fontId="26" fillId="0" borderId="7" xfId="0" applyNumberFormat="1" applyFont="1" applyFill="1" applyBorder="1" applyAlignment="1" applyProtection="1">
      <alignment horizontal="center" vertical="center" wrapText="1"/>
    </xf>
    <xf numFmtId="164" fontId="27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30" fillId="0" borderId="4" xfId="0" applyNumberFormat="1" applyFont="1" applyFill="1" applyBorder="1" applyAlignment="1" applyProtection="1">
      <alignment horizontal="left" vertical="center" wrapText="1" indent="1"/>
    </xf>
    <xf numFmtId="164" fontId="27" fillId="0" borderId="3" xfId="0" applyNumberFormat="1" applyFont="1" applyFill="1" applyBorder="1" applyAlignment="1" applyProtection="1">
      <alignment horizontal="left" vertical="center" wrapText="1" indent="2"/>
    </xf>
    <xf numFmtId="164" fontId="27" fillId="0" borderId="1" xfId="0" applyNumberFormat="1" applyFont="1" applyFill="1" applyBorder="1" applyAlignment="1" applyProtection="1">
      <alignment horizontal="left" vertical="center" wrapText="1" indent="2"/>
    </xf>
    <xf numFmtId="164" fontId="30" fillId="0" borderId="1" xfId="0" applyNumberFormat="1" applyFont="1" applyFill="1" applyBorder="1" applyAlignment="1" applyProtection="1">
      <alignment horizontal="left" vertical="center" wrapText="1" indent="1"/>
    </xf>
    <xf numFmtId="164" fontId="27" fillId="0" borderId="25" xfId="0" applyNumberFormat="1" applyFont="1" applyFill="1" applyBorder="1" applyAlignment="1" applyProtection="1">
      <alignment horizontal="left" vertical="center" wrapText="1" indent="1"/>
    </xf>
    <xf numFmtId="164" fontId="19" fillId="0" borderId="25" xfId="0" applyNumberFormat="1" applyFont="1" applyFill="1" applyBorder="1" applyAlignment="1" applyProtection="1">
      <alignment horizontal="left" vertical="center" wrapText="1" indent="2"/>
    </xf>
    <xf numFmtId="164" fontId="19" fillId="0" borderId="5" xfId="0" applyNumberFormat="1" applyFont="1" applyFill="1" applyBorder="1" applyAlignment="1" applyProtection="1">
      <alignment horizontal="left" vertical="center" wrapText="1" indent="2"/>
    </xf>
    <xf numFmtId="164" fontId="30" fillId="0" borderId="28" xfId="0" applyNumberFormat="1" applyFont="1" applyFill="1" applyBorder="1" applyAlignment="1" applyProtection="1">
      <alignment horizontal="right" vertical="center" wrapText="1" indent="1"/>
    </xf>
    <xf numFmtId="164" fontId="0" fillId="0" borderId="59" xfId="0" applyNumberFormat="1" applyFill="1" applyBorder="1" applyAlignment="1" applyProtection="1">
      <alignment horizontal="left" vertical="center" wrapText="1" indent="1"/>
    </xf>
    <xf numFmtId="164" fontId="19" fillId="0" borderId="4" xfId="0" applyNumberFormat="1" applyFont="1" applyFill="1" applyBorder="1" applyAlignment="1" applyProtection="1">
      <alignment horizontal="left" vertical="center" wrapText="1" indent="1"/>
    </xf>
    <xf numFmtId="164" fontId="19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3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19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19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27" fillId="0" borderId="3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8" fillId="0" borderId="61" xfId="0" applyNumberFormat="1" applyFont="1" applyFill="1" applyBorder="1" applyAlignment="1" applyProtection="1">
      <alignment horizontal="right" vertical="center" indent="1"/>
    </xf>
    <xf numFmtId="16" fontId="0" fillId="0" borderId="0" xfId="0" applyNumberFormat="1" applyFill="1" applyAlignment="1" applyProtection="1">
      <alignment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4" fillId="0" borderId="0" xfId="0" applyNumberFormat="1" applyFont="1" applyFill="1" applyAlignment="1" applyProtection="1">
      <alignment vertical="center" wrapText="1"/>
    </xf>
    <xf numFmtId="164" fontId="17" fillId="0" borderId="0" xfId="0" applyNumberFormat="1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46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9" fillId="0" borderId="0" xfId="0" applyFont="1" applyFill="1" applyAlignment="1" applyProtection="1">
      <alignment horizontal="left" vertical="center" wrapText="1"/>
    </xf>
    <xf numFmtId="0" fontId="19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30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horizontal="right" vertical="top"/>
      <protection locked="0"/>
    </xf>
    <xf numFmtId="164" fontId="18" fillId="0" borderId="46" xfId="6" applyNumberFormat="1" applyFont="1" applyFill="1" applyBorder="1" applyAlignment="1" applyProtection="1">
      <alignment horizontal="right" vertical="center" wrapText="1" indent="1"/>
    </xf>
    <xf numFmtId="164" fontId="19" fillId="0" borderId="49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0" borderId="48" xfId="6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7" xfId="6" applyNumberFormat="1" applyFont="1" applyFill="1" applyBorder="1" applyAlignment="1" applyProtection="1">
      <alignment horizontal="right" vertical="center" wrapText="1" indent="1"/>
    </xf>
    <xf numFmtId="164" fontId="19" fillId="0" borderId="13" xfId="6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7" xfId="0" applyNumberFormat="1" applyFont="1" applyBorder="1" applyAlignment="1" applyProtection="1">
      <alignment horizontal="right" vertical="center" wrapText="1" indent="1"/>
    </xf>
    <xf numFmtId="0" fontId="8" fillId="0" borderId="47" xfId="0" quotePrefix="1" applyFont="1" applyFill="1" applyBorder="1" applyAlignment="1" applyProtection="1">
      <alignment horizontal="right" vertical="center" indent="1"/>
    </xf>
    <xf numFmtId="164" fontId="18" fillId="0" borderId="0" xfId="0" applyNumberFormat="1" applyFont="1" applyFill="1" applyBorder="1" applyAlignment="1" applyProtection="1">
      <alignment horizontal="right" vertical="center" wrapText="1" indent="1"/>
    </xf>
    <xf numFmtId="0" fontId="19" fillId="0" borderId="0" xfId="0" applyFont="1" applyFill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right" vertical="center" wrapText="1" indent="1"/>
    </xf>
    <xf numFmtId="0" fontId="8" fillId="0" borderId="20" xfId="0" applyFont="1" applyFill="1" applyBorder="1" applyAlignment="1" applyProtection="1">
      <alignment horizontal="center" vertical="center" wrapText="1"/>
    </xf>
    <xf numFmtId="0" fontId="18" fillId="0" borderId="44" xfId="6" applyFont="1" applyFill="1" applyBorder="1" applyAlignment="1" applyProtection="1">
      <alignment horizontal="center" vertical="center" wrapText="1"/>
    </xf>
    <xf numFmtId="0" fontId="24" fillId="0" borderId="2" xfId="0" applyFont="1" applyBorder="1" applyAlignment="1" applyProtection="1">
      <alignment wrapText="1"/>
    </xf>
    <xf numFmtId="0" fontId="25" fillId="0" borderId="6" xfId="0" applyFont="1" applyBorder="1" applyAlignment="1" applyProtection="1">
      <alignment wrapText="1"/>
    </xf>
    <xf numFmtId="0" fontId="25" fillId="0" borderId="52" xfId="0" applyFont="1" applyBorder="1" applyAlignment="1" applyProtection="1">
      <alignment wrapText="1"/>
    </xf>
    <xf numFmtId="164" fontId="23" fillId="0" borderId="7" xfId="0" quotePrefix="1" applyNumberFormat="1" applyFont="1" applyBorder="1" applyAlignment="1" applyProtection="1">
      <alignment horizontal="right" vertical="center" wrapText="1" indent="1"/>
    </xf>
    <xf numFmtId="49" fontId="19" fillId="0" borderId="25" xfId="6" applyNumberFormat="1" applyFont="1" applyFill="1" applyBorder="1" applyAlignment="1" applyProtection="1">
      <alignment horizontal="center" vertical="center" wrapText="1"/>
    </xf>
    <xf numFmtId="49" fontId="19" fillId="0" borderId="3" xfId="6" applyNumberFormat="1" applyFont="1" applyFill="1" applyBorder="1" applyAlignment="1" applyProtection="1">
      <alignment horizontal="center" vertical="center" wrapText="1"/>
    </xf>
    <xf numFmtId="49" fontId="19" fillId="0" borderId="5" xfId="6" applyNumberFormat="1" applyFont="1" applyFill="1" applyBorder="1" applyAlignment="1" applyProtection="1">
      <alignment horizontal="center" vertical="center" wrapText="1"/>
    </xf>
    <xf numFmtId="0" fontId="25" fillId="0" borderId="8" xfId="0" applyFont="1" applyBorder="1" applyAlignment="1" applyProtection="1">
      <alignment horizontal="center" wrapText="1"/>
    </xf>
    <xf numFmtId="0" fontId="24" fillId="0" borderId="25" xfId="0" applyFont="1" applyBorder="1" applyAlignment="1" applyProtection="1">
      <alignment horizontal="center" wrapText="1"/>
    </xf>
    <xf numFmtId="0" fontId="24" fillId="0" borderId="3" xfId="0" applyFont="1" applyBorder="1" applyAlignment="1" applyProtection="1">
      <alignment horizontal="center" wrapText="1"/>
    </xf>
    <xf numFmtId="0" fontId="24" fillId="0" borderId="5" xfId="0" applyFont="1" applyBorder="1" applyAlignment="1" applyProtection="1">
      <alignment horizontal="center" wrapText="1"/>
    </xf>
    <xf numFmtId="0" fontId="25" fillId="0" borderId="56" xfId="0" applyFont="1" applyBorder="1" applyAlignment="1" applyProtection="1">
      <alignment horizontal="center" wrapText="1"/>
    </xf>
    <xf numFmtId="49" fontId="19" fillId="0" borderId="36" xfId="6" applyNumberFormat="1" applyFont="1" applyFill="1" applyBorder="1" applyAlignment="1" applyProtection="1">
      <alignment horizontal="center" vertical="center" wrapText="1"/>
    </xf>
    <xf numFmtId="49" fontId="19" fillId="0" borderId="4" xfId="6" applyNumberFormat="1" applyFont="1" applyFill="1" applyBorder="1" applyAlignment="1" applyProtection="1">
      <alignment horizontal="center" vertical="center" wrapText="1"/>
    </xf>
    <xf numFmtId="49" fontId="19" fillId="0" borderId="41" xfId="6" applyNumberFormat="1" applyFont="1" applyFill="1" applyBorder="1" applyAlignment="1" applyProtection="1">
      <alignment horizontal="center" vertic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8" fillId="0" borderId="62" xfId="0" applyFont="1" applyFill="1" applyBorder="1" applyAlignment="1" applyProtection="1">
      <alignment horizontal="center" vertical="center" wrapText="1"/>
    </xf>
    <xf numFmtId="0" fontId="33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26" fillId="0" borderId="6" xfId="6" applyFont="1" applyFill="1" applyBorder="1" applyAlignment="1" applyProtection="1">
      <alignment horizontal="left" vertical="center" wrapText="1"/>
    </xf>
    <xf numFmtId="164" fontId="18" fillId="0" borderId="23" xfId="0" applyNumberFormat="1" applyFont="1" applyFill="1" applyBorder="1" applyAlignment="1" applyProtection="1">
      <alignment horizontal="center" vertical="center" wrapText="1"/>
    </xf>
    <xf numFmtId="164" fontId="18" fillId="0" borderId="40" xfId="0" applyNumberFormat="1" applyFont="1" applyFill="1" applyBorder="1" applyAlignment="1" applyProtection="1">
      <alignment horizontal="center" vertical="center" wrapText="1"/>
    </xf>
    <xf numFmtId="164" fontId="18" fillId="0" borderId="59" xfId="0" applyNumberFormat="1" applyFont="1" applyFill="1" applyBorder="1" applyAlignment="1" applyProtection="1">
      <alignment horizontal="center" vertical="center" wrapText="1"/>
    </xf>
    <xf numFmtId="0" fontId="24" fillId="0" borderId="25" xfId="0" applyFont="1" applyBorder="1" applyAlignment="1" applyProtection="1">
      <alignment vertical="center" wrapText="1"/>
    </xf>
    <xf numFmtId="0" fontId="24" fillId="0" borderId="3" xfId="0" applyFont="1" applyBorder="1" applyAlignment="1" applyProtection="1">
      <alignment vertical="center" wrapText="1"/>
    </xf>
    <xf numFmtId="164" fontId="19" fillId="4" borderId="1" xfId="6" applyNumberFormat="1" applyFont="1" applyFill="1" applyBorder="1" applyAlignment="1" applyProtection="1">
      <alignment horizontal="right" vertical="center" wrapText="1" indent="1"/>
      <protection locked="0"/>
    </xf>
    <xf numFmtId="164" fontId="19" fillId="4" borderId="2" xfId="6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6" xfId="6" applyFont="1" applyFill="1" applyBorder="1" applyAlignment="1" applyProtection="1">
      <alignment horizontal="left" vertical="center" wrapText="1"/>
    </xf>
    <xf numFmtId="0" fontId="24" fillId="0" borderId="28" xfId="0" applyFont="1" applyBorder="1" applyAlignment="1" applyProtection="1">
      <alignment horizontal="left" vertical="center" wrapText="1"/>
    </xf>
    <xf numFmtId="0" fontId="24" fillId="0" borderId="1" xfId="0" applyFont="1" applyBorder="1" applyAlignment="1" applyProtection="1">
      <alignment horizontal="left" vertical="center" wrapText="1"/>
    </xf>
    <xf numFmtId="0" fontId="24" fillId="0" borderId="2" xfId="0" applyFont="1" applyBorder="1" applyAlignment="1" applyProtection="1">
      <alignment horizontal="left" vertical="center" wrapText="1"/>
    </xf>
    <xf numFmtId="0" fontId="25" fillId="0" borderId="6" xfId="0" applyFont="1" applyBorder="1" applyAlignment="1" applyProtection="1">
      <alignment horizontal="left" vertical="center" wrapText="1"/>
    </xf>
    <xf numFmtId="0" fontId="19" fillId="0" borderId="27" xfId="6" applyFont="1" applyFill="1" applyBorder="1" applyAlignment="1" applyProtection="1">
      <alignment horizontal="left" vertical="center" wrapText="1"/>
    </xf>
    <xf numFmtId="0" fontId="19" fillId="0" borderId="1" xfId="6" applyFont="1" applyFill="1" applyBorder="1" applyAlignment="1" applyProtection="1">
      <alignment horizontal="left" vertical="center" wrapText="1"/>
    </xf>
    <xf numFmtId="0" fontId="19" fillId="0" borderId="43" xfId="6" applyFont="1" applyFill="1" applyBorder="1" applyAlignment="1" applyProtection="1">
      <alignment horizontal="left" vertical="center" wrapText="1"/>
    </xf>
    <xf numFmtId="0" fontId="19" fillId="0" borderId="0" xfId="6" applyFont="1" applyFill="1" applyBorder="1" applyAlignment="1" applyProtection="1">
      <alignment horizontal="left" vertical="center" wrapText="1"/>
    </xf>
    <xf numFmtId="0" fontId="19" fillId="0" borderId="1" xfId="6" applyFont="1" applyFill="1" applyBorder="1" applyAlignment="1" applyProtection="1">
      <alignment horizontal="left" vertical="center"/>
    </xf>
    <xf numFmtId="0" fontId="19" fillId="0" borderId="2" xfId="6" applyFont="1" applyFill="1" applyBorder="1" applyAlignment="1" applyProtection="1">
      <alignment horizontal="left" vertical="center" wrapText="1"/>
    </xf>
    <xf numFmtId="0" fontId="19" fillId="0" borderId="12" xfId="6" applyFont="1" applyFill="1" applyBorder="1" applyAlignment="1" applyProtection="1">
      <alignment horizontal="left" vertical="center" wrapText="1"/>
    </xf>
    <xf numFmtId="0" fontId="19" fillId="0" borderId="28" xfId="6" applyFont="1" applyFill="1" applyBorder="1" applyAlignment="1" applyProtection="1">
      <alignment horizontal="left" vertical="center" wrapText="1"/>
    </xf>
    <xf numFmtId="0" fontId="19" fillId="0" borderId="10" xfId="6" applyFont="1" applyFill="1" applyBorder="1" applyAlignment="1" applyProtection="1">
      <alignment horizontal="left" vertical="center" wrapText="1"/>
    </xf>
    <xf numFmtId="0" fontId="23" fillId="0" borderId="52" xfId="0" applyFont="1" applyBorder="1" applyAlignment="1" applyProtection="1">
      <alignment horizontal="left" vertical="center" wrapText="1"/>
    </xf>
    <xf numFmtId="0" fontId="37" fillId="0" borderId="0" xfId="8" applyFill="1" applyProtection="1"/>
    <xf numFmtId="0" fontId="54" fillId="0" borderId="0" xfId="8" applyFont="1" applyFill="1" applyProtection="1"/>
    <xf numFmtId="0" fontId="35" fillId="0" borderId="41" xfId="8" applyFont="1" applyFill="1" applyBorder="1" applyAlignment="1" applyProtection="1">
      <alignment horizontal="center" vertical="center" wrapText="1"/>
    </xf>
    <xf numFmtId="0" fontId="35" fillId="0" borderId="12" xfId="8" applyFont="1" applyFill="1" applyBorder="1" applyAlignment="1" applyProtection="1">
      <alignment horizontal="center" vertical="center" wrapText="1"/>
    </xf>
    <xf numFmtId="0" fontId="35" fillId="0" borderId="13" xfId="8" applyFont="1" applyFill="1" applyBorder="1" applyAlignment="1" applyProtection="1">
      <alignment horizontal="center" vertical="center" wrapText="1"/>
    </xf>
    <xf numFmtId="0" fontId="37" fillId="0" borderId="0" xfId="8" applyFill="1" applyAlignment="1" applyProtection="1">
      <alignment horizontal="center" vertical="center"/>
    </xf>
    <xf numFmtId="0" fontId="25" fillId="0" borderId="36" xfId="8" applyFont="1" applyFill="1" applyBorder="1" applyAlignment="1" applyProtection="1">
      <alignment vertical="center" wrapText="1"/>
    </xf>
    <xf numFmtId="169" fontId="19" fillId="0" borderId="27" xfId="7" applyNumberFormat="1" applyFont="1" applyFill="1" applyBorder="1" applyAlignment="1" applyProtection="1">
      <alignment horizontal="center" vertical="center"/>
    </xf>
    <xf numFmtId="0" fontId="37" fillId="0" borderId="0" xfId="8" applyFill="1" applyAlignment="1" applyProtection="1">
      <alignment vertical="center"/>
    </xf>
    <xf numFmtId="0" fontId="25" fillId="0" borderId="3" xfId="8" applyFont="1" applyFill="1" applyBorder="1" applyAlignment="1" applyProtection="1">
      <alignment vertical="center" wrapText="1"/>
    </xf>
    <xf numFmtId="0" fontId="34" fillId="0" borderId="3" xfId="8" applyFont="1" applyFill="1" applyBorder="1" applyAlignment="1" applyProtection="1">
      <alignment horizontal="left" vertical="center" wrapText="1" indent="1"/>
    </xf>
    <xf numFmtId="0" fontId="25" fillId="0" borderId="41" xfId="8" applyFont="1" applyFill="1" applyBorder="1" applyAlignment="1" applyProtection="1">
      <alignment vertical="center" wrapText="1"/>
    </xf>
    <xf numFmtId="0" fontId="24" fillId="0" borderId="0" xfId="8" applyFont="1" applyFill="1" applyProtection="1"/>
    <xf numFmtId="3" fontId="37" fillId="0" borderId="0" xfId="8" applyNumberFormat="1" applyFont="1" applyFill="1" applyProtection="1"/>
    <xf numFmtId="3" fontId="37" fillId="0" borderId="0" xfId="8" applyNumberFormat="1" applyFont="1" applyFill="1" applyAlignment="1" applyProtection="1">
      <alignment horizontal="center"/>
    </xf>
    <xf numFmtId="0" fontId="37" fillId="0" borderId="0" xfId="8" applyFont="1" applyFill="1" applyProtection="1"/>
    <xf numFmtId="0" fontId="37" fillId="0" borderId="0" xfId="8" applyFill="1" applyAlignment="1" applyProtection="1">
      <alignment horizontal="center"/>
    </xf>
    <xf numFmtId="0" fontId="15" fillId="0" borderId="0" xfId="7" applyFill="1" applyAlignment="1" applyProtection="1">
      <alignment vertical="center"/>
    </xf>
    <xf numFmtId="170" fontId="18" fillId="0" borderId="9" xfId="7" applyNumberFormat="1" applyFont="1" applyFill="1" applyBorder="1" applyAlignment="1" applyProtection="1">
      <alignment vertical="center"/>
      <protection locked="0"/>
    </xf>
    <xf numFmtId="0" fontId="14" fillId="0" borderId="0" xfId="7" applyFont="1" applyFill="1" applyAlignment="1" applyProtection="1">
      <alignment vertical="center"/>
    </xf>
    <xf numFmtId="0" fontId="37" fillId="0" borderId="0" xfId="8" applyFont="1" applyFill="1" applyAlignment="1" applyProtection="1"/>
    <xf numFmtId="0" fontId="16" fillId="0" borderId="0" xfId="0" applyNumberFormat="1" applyFont="1" applyFill="1" applyAlignment="1" applyProtection="1">
      <alignment textRotation="180" wrapText="1"/>
      <protection locked="0"/>
    </xf>
    <xf numFmtId="0" fontId="55" fillId="0" borderId="0" xfId="0" applyFont="1" applyAlignment="1" applyProtection="1">
      <alignment horizontal="right" vertical="top"/>
    </xf>
    <xf numFmtId="0" fontId="23" fillId="0" borderId="44" xfId="8" applyFont="1" applyFill="1" applyBorder="1" applyAlignment="1">
      <alignment horizontal="center" vertical="center"/>
    </xf>
    <xf numFmtId="0" fontId="23" fillId="0" borderId="45" xfId="8" applyFont="1" applyFill="1" applyBorder="1" applyAlignment="1">
      <alignment horizontal="center" vertical="center" wrapText="1"/>
    </xf>
    <xf numFmtId="0" fontId="23" fillId="0" borderId="46" xfId="8" applyFont="1" applyFill="1" applyBorder="1" applyAlignment="1">
      <alignment horizontal="center" vertical="center" wrapText="1"/>
    </xf>
    <xf numFmtId="0" fontId="24" fillId="0" borderId="25" xfId="8" applyFont="1" applyFill="1" applyBorder="1" applyProtection="1">
      <protection locked="0"/>
    </xf>
    <xf numFmtId="0" fontId="25" fillId="0" borderId="8" xfId="8" applyFont="1" applyFill="1" applyBorder="1" applyProtection="1">
      <protection locked="0"/>
    </xf>
    <xf numFmtId="0" fontId="24" fillId="0" borderId="6" xfId="8" applyFont="1" applyFill="1" applyBorder="1" applyAlignment="1">
      <alignment horizontal="right" indent="1"/>
    </xf>
    <xf numFmtId="3" fontId="24" fillId="0" borderId="6" xfId="8" applyNumberFormat="1" applyFont="1" applyFill="1" applyBorder="1" applyProtection="1">
      <protection locked="0"/>
    </xf>
    <xf numFmtId="170" fontId="18" fillId="0" borderId="7" xfId="7" applyNumberFormat="1" applyFont="1" applyFill="1" applyBorder="1" applyAlignment="1" applyProtection="1">
      <alignment vertical="center"/>
    </xf>
    <xf numFmtId="0" fontId="55" fillId="0" borderId="0" xfId="8" applyFont="1" applyFill="1"/>
    <xf numFmtId="0" fontId="46" fillId="0" borderId="44" xfId="8" applyFont="1" applyFill="1" applyBorder="1" applyAlignment="1">
      <alignment horizontal="center" vertical="center"/>
    </xf>
    <xf numFmtId="0" fontId="46" fillId="0" borderId="45" xfId="8" applyFont="1" applyFill="1" applyBorder="1" applyAlignment="1">
      <alignment horizontal="center" vertical="center" wrapText="1"/>
    </xf>
    <xf numFmtId="0" fontId="46" fillId="0" borderId="46" xfId="8" applyFont="1" applyFill="1" applyBorder="1" applyAlignment="1">
      <alignment horizontal="center" vertical="center" wrapText="1"/>
    </xf>
    <xf numFmtId="0" fontId="24" fillId="0" borderId="5" xfId="8" applyFont="1" applyFill="1" applyBorder="1" applyAlignment="1" applyProtection="1">
      <alignment horizontal="left" indent="1"/>
      <protection locked="0"/>
    </xf>
    <xf numFmtId="0" fontId="25" fillId="0" borderId="40" xfId="8" applyNumberFormat="1" applyFont="1" applyFill="1" applyBorder="1"/>
    <xf numFmtId="0" fontId="0" fillId="0" borderId="12" xfId="0" applyFill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/>
    </xf>
    <xf numFmtId="0" fontId="5" fillId="0" borderId="30" xfId="0" applyFont="1" applyBorder="1" applyAlignment="1">
      <alignment vertical="center" wrapText="1"/>
    </xf>
    <xf numFmtId="0" fontId="5" fillId="0" borderId="56" xfId="0" applyFont="1" applyBorder="1" applyAlignment="1">
      <alignment horizontal="left" vertical="center"/>
    </xf>
    <xf numFmtId="0" fontId="5" fillId="0" borderId="63" xfId="0" applyFont="1" applyBorder="1" applyAlignment="1">
      <alignment vertical="center" wrapText="1"/>
    </xf>
    <xf numFmtId="164" fontId="6" fillId="0" borderId="11" xfId="0" applyNumberFormat="1" applyFont="1" applyFill="1" applyBorder="1" applyAlignment="1" applyProtection="1">
      <alignment horizontal="right" wrapText="1"/>
    </xf>
    <xf numFmtId="164" fontId="6" fillId="0" borderId="11" xfId="0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wrapText="1"/>
    </xf>
    <xf numFmtId="164" fontId="6" fillId="0" borderId="11" xfId="0" applyNumberFormat="1" applyFont="1" applyFill="1" applyBorder="1" applyAlignment="1">
      <alignment vertical="center"/>
    </xf>
    <xf numFmtId="164" fontId="28" fillId="0" borderId="6" xfId="0" applyNumberFormat="1" applyFont="1" applyFill="1" applyBorder="1" applyAlignment="1" applyProtection="1">
      <alignment horizontal="right" vertical="center" wrapText="1" indent="1"/>
    </xf>
    <xf numFmtId="164" fontId="28" fillId="0" borderId="29" xfId="0" applyNumberFormat="1" applyFont="1" applyFill="1" applyBorder="1" applyAlignment="1" applyProtection="1">
      <alignment horizontal="right" vertical="center" wrapText="1" indent="1"/>
    </xf>
    <xf numFmtId="164" fontId="28" fillId="0" borderId="7" xfId="0" applyNumberFormat="1" applyFont="1" applyFill="1" applyBorder="1" applyAlignment="1" applyProtection="1">
      <alignment horizontal="right" vertical="center" wrapText="1" indent="1"/>
    </xf>
    <xf numFmtId="3" fontId="56" fillId="0" borderId="64" xfId="0" applyNumberFormat="1" applyFont="1" applyFill="1" applyBorder="1" applyAlignment="1" applyProtection="1">
      <alignment horizontal="right" vertical="center"/>
      <protection locked="0"/>
    </xf>
    <xf numFmtId="3" fontId="56" fillId="0" borderId="64" xfId="0" applyNumberFormat="1" applyFont="1" applyFill="1" applyBorder="1" applyAlignment="1" applyProtection="1">
      <alignment horizontal="right" vertical="center" wrapText="1"/>
      <protection locked="0"/>
    </xf>
    <xf numFmtId="3" fontId="56" fillId="0" borderId="37" xfId="0" applyNumberFormat="1" applyFont="1" applyFill="1" applyBorder="1" applyAlignment="1" applyProtection="1">
      <alignment horizontal="right" vertical="center" wrapText="1"/>
      <protection locked="0"/>
    </xf>
    <xf numFmtId="164" fontId="57" fillId="0" borderId="37" xfId="0" applyNumberFormat="1" applyFont="1" applyFill="1" applyBorder="1" applyAlignment="1">
      <alignment horizontal="right" vertical="center" wrapText="1"/>
    </xf>
    <xf numFmtId="4" fontId="57" fillId="0" borderId="37" xfId="0" applyNumberFormat="1" applyFont="1" applyFill="1" applyBorder="1" applyAlignment="1">
      <alignment horizontal="right" vertical="center" wrapText="1"/>
    </xf>
    <xf numFmtId="3" fontId="58" fillId="0" borderId="38" xfId="0" applyNumberFormat="1" applyFont="1" applyFill="1" applyBorder="1" applyAlignment="1" applyProtection="1">
      <alignment horizontal="right" vertical="center"/>
      <protection locked="0"/>
    </xf>
    <xf numFmtId="3" fontId="58" fillId="0" borderId="38" xfId="0" applyNumberFormat="1" applyFont="1" applyFill="1" applyBorder="1" applyAlignment="1" applyProtection="1">
      <alignment horizontal="right" vertical="center" wrapText="1"/>
      <protection locked="0"/>
    </xf>
    <xf numFmtId="164" fontId="57" fillId="0" borderId="38" xfId="0" applyNumberFormat="1" applyFont="1" applyFill="1" applyBorder="1" applyAlignment="1">
      <alignment horizontal="right" vertical="center" wrapText="1"/>
    </xf>
    <xf numFmtId="4" fontId="57" fillId="0" borderId="38" xfId="0" applyNumberFormat="1" applyFont="1" applyFill="1" applyBorder="1" applyAlignment="1">
      <alignment horizontal="right" vertical="center" wrapText="1"/>
    </xf>
    <xf numFmtId="3" fontId="56" fillId="0" borderId="38" xfId="0" applyNumberFormat="1" applyFont="1" applyFill="1" applyBorder="1" applyAlignment="1" applyProtection="1">
      <alignment horizontal="right" vertical="center"/>
      <protection locked="0"/>
    </xf>
    <xf numFmtId="3" fontId="56" fillId="0" borderId="38" xfId="0" applyNumberFormat="1" applyFont="1" applyFill="1" applyBorder="1" applyAlignment="1" applyProtection="1">
      <alignment horizontal="right" vertical="center" wrapText="1"/>
      <protection locked="0"/>
    </xf>
    <xf numFmtId="3" fontId="56" fillId="0" borderId="65" xfId="0" applyNumberFormat="1" applyFont="1" applyFill="1" applyBorder="1" applyAlignment="1" applyProtection="1">
      <alignment horizontal="right" vertical="center"/>
      <protection locked="0"/>
    </xf>
    <xf numFmtId="3" fontId="56" fillId="0" borderId="65" xfId="0" applyNumberFormat="1" applyFont="1" applyFill="1" applyBorder="1" applyAlignment="1" applyProtection="1">
      <alignment horizontal="right" vertical="center" wrapText="1"/>
      <protection locked="0"/>
    </xf>
    <xf numFmtId="4" fontId="57" fillId="0" borderId="66" xfId="0" applyNumberFormat="1" applyFont="1" applyFill="1" applyBorder="1" applyAlignment="1">
      <alignment horizontal="right" vertical="center" wrapText="1"/>
    </xf>
    <xf numFmtId="164" fontId="57" fillId="0" borderId="17" xfId="0" applyNumberFormat="1" applyFont="1" applyFill="1" applyBorder="1" applyAlignment="1">
      <alignment vertical="center"/>
    </xf>
    <xf numFmtId="4" fontId="56" fillId="0" borderId="17" xfId="0" applyNumberFormat="1" applyFont="1" applyFill="1" applyBorder="1" applyAlignment="1" applyProtection="1">
      <alignment vertical="center" wrapText="1"/>
      <protection locked="0"/>
    </xf>
    <xf numFmtId="164" fontId="57" fillId="0" borderId="64" xfId="0" applyNumberFormat="1" applyFont="1" applyFill="1" applyBorder="1" applyAlignment="1" applyProtection="1">
      <alignment horizontal="right" vertical="center" wrapText="1"/>
    </xf>
    <xf numFmtId="164" fontId="57" fillId="0" borderId="38" xfId="0" applyNumberFormat="1" applyFont="1" applyFill="1" applyBorder="1" applyAlignment="1" applyProtection="1">
      <alignment horizontal="right" vertical="center" wrapText="1"/>
    </xf>
    <xf numFmtId="3" fontId="56" fillId="0" borderId="57" xfId="0" applyNumberFormat="1" applyFont="1" applyFill="1" applyBorder="1" applyAlignment="1" applyProtection="1">
      <alignment horizontal="right" vertical="center" wrapText="1"/>
      <protection locked="0"/>
    </xf>
    <xf numFmtId="3" fontId="56" fillId="0" borderId="66" xfId="0" applyNumberFormat="1" applyFont="1" applyFill="1" applyBorder="1" applyAlignment="1" applyProtection="1">
      <alignment horizontal="right" vertical="center" wrapText="1"/>
      <protection locked="0"/>
    </xf>
    <xf numFmtId="164" fontId="57" fillId="0" borderId="17" xfId="0" applyNumberFormat="1" applyFont="1" applyFill="1" applyBorder="1" applyAlignment="1">
      <alignment horizontal="right" vertical="center" wrapText="1"/>
    </xf>
    <xf numFmtId="3" fontId="2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3" fontId="27" fillId="0" borderId="49" xfId="0" applyNumberFormat="1" applyFont="1" applyFill="1" applyBorder="1" applyAlignment="1" applyProtection="1">
      <alignment horizontal="right" vertical="center" wrapText="1" indent="1"/>
      <protection locked="0"/>
    </xf>
    <xf numFmtId="3" fontId="27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3" fontId="27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27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3" fontId="2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26" fillId="0" borderId="6" xfId="0" applyNumberFormat="1" applyFont="1" applyFill="1" applyBorder="1" applyAlignment="1">
      <alignment horizontal="right" vertical="center" wrapText="1" indent="1"/>
    </xf>
    <xf numFmtId="3" fontId="26" fillId="0" borderId="7" xfId="0" applyNumberFormat="1" applyFont="1" applyFill="1" applyBorder="1" applyAlignment="1">
      <alignment horizontal="right" vertical="center" wrapText="1" indent="1"/>
    </xf>
    <xf numFmtId="168" fontId="59" fillId="0" borderId="27" xfId="8" applyNumberFormat="1" applyFont="1" applyFill="1" applyBorder="1" applyAlignment="1" applyProtection="1">
      <alignment horizontal="right" vertical="center" wrapText="1"/>
      <protection locked="0"/>
    </xf>
    <xf numFmtId="168" fontId="59" fillId="0" borderId="47" xfId="8" applyNumberFormat="1" applyFont="1" applyFill="1" applyBorder="1" applyAlignment="1" applyProtection="1">
      <alignment horizontal="right" vertical="center" wrapText="1"/>
      <protection locked="0"/>
    </xf>
    <xf numFmtId="168" fontId="59" fillId="0" borderId="1" xfId="8" applyNumberFormat="1" applyFont="1" applyFill="1" applyBorder="1" applyAlignment="1" applyProtection="1">
      <alignment horizontal="right" vertical="center" wrapText="1"/>
    </xf>
    <xf numFmtId="168" fontId="59" fillId="0" borderId="9" xfId="8" applyNumberFormat="1" applyFont="1" applyFill="1" applyBorder="1" applyAlignment="1" applyProtection="1">
      <alignment horizontal="right" vertical="center" wrapText="1"/>
    </xf>
    <xf numFmtId="168" fontId="60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0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1" fillId="0" borderId="1" xfId="8" applyNumberFormat="1" applyFont="1" applyFill="1" applyBorder="1" applyAlignment="1" applyProtection="1">
      <alignment horizontal="right" vertical="center" wrapText="1"/>
      <protection locked="0"/>
    </xf>
    <xf numFmtId="168" fontId="61" fillId="0" borderId="9" xfId="8" applyNumberFormat="1" applyFont="1" applyFill="1" applyBorder="1" applyAlignment="1" applyProtection="1">
      <alignment horizontal="right" vertical="center" wrapText="1"/>
      <protection locked="0"/>
    </xf>
    <xf numFmtId="168" fontId="61" fillId="0" borderId="1" xfId="8" applyNumberFormat="1" applyFont="1" applyFill="1" applyBorder="1" applyAlignment="1" applyProtection="1">
      <alignment horizontal="right" vertical="center" wrapText="1"/>
    </xf>
    <xf numFmtId="168" fontId="61" fillId="0" borderId="9" xfId="8" applyNumberFormat="1" applyFont="1" applyFill="1" applyBorder="1" applyAlignment="1" applyProtection="1">
      <alignment horizontal="right" vertical="center" wrapText="1"/>
    </xf>
    <xf numFmtId="168" fontId="59" fillId="0" borderId="12" xfId="8" applyNumberFormat="1" applyFont="1" applyFill="1" applyBorder="1" applyAlignment="1" applyProtection="1">
      <alignment horizontal="right" vertical="center" wrapText="1"/>
    </xf>
    <xf numFmtId="168" fontId="59" fillId="0" borderId="13" xfId="8" applyNumberFormat="1" applyFont="1" applyFill="1" applyBorder="1" applyAlignment="1" applyProtection="1">
      <alignment horizontal="right" vertical="center" wrapText="1"/>
    </xf>
    <xf numFmtId="0" fontId="21" fillId="0" borderId="0" xfId="6" applyFont="1" applyFill="1" applyAlignment="1" applyProtection="1">
      <alignment horizontal="center"/>
    </xf>
    <xf numFmtId="164" fontId="7" fillId="0" borderId="0" xfId="6" applyNumberFormat="1" applyFont="1" applyFill="1" applyBorder="1" applyAlignment="1" applyProtection="1">
      <alignment horizontal="center" vertical="center"/>
    </xf>
    <xf numFmtId="0" fontId="8" fillId="0" borderId="36" xfId="6" applyFont="1" applyFill="1" applyBorder="1" applyAlignment="1" applyProtection="1">
      <alignment horizontal="center" vertical="center" wrapText="1"/>
    </xf>
    <xf numFmtId="0" fontId="8" fillId="0" borderId="41" xfId="6" applyFont="1" applyFill="1" applyBorder="1" applyAlignment="1" applyProtection="1">
      <alignment horizontal="center" vertical="center" wrapText="1"/>
    </xf>
    <xf numFmtId="0" fontId="8" fillId="0" borderId="27" xfId="6" applyFont="1" applyFill="1" applyBorder="1" applyAlignment="1" applyProtection="1">
      <alignment horizontal="center" vertical="center" wrapText="1"/>
    </xf>
    <xf numFmtId="0" fontId="8" fillId="0" borderId="12" xfId="6" applyFont="1" applyFill="1" applyBorder="1" applyAlignment="1" applyProtection="1">
      <alignment horizontal="center" vertical="center" wrapText="1"/>
    </xf>
    <xf numFmtId="164" fontId="28" fillId="0" borderId="27" xfId="6" applyNumberFormat="1" applyFont="1" applyFill="1" applyBorder="1" applyAlignment="1" applyProtection="1">
      <alignment horizontal="center" vertical="center"/>
    </xf>
    <xf numFmtId="164" fontId="28" fillId="0" borderId="47" xfId="6" applyNumberFormat="1" applyFont="1" applyFill="1" applyBorder="1" applyAlignment="1" applyProtection="1">
      <alignment horizontal="center" vertical="center"/>
    </xf>
    <xf numFmtId="164" fontId="28" fillId="0" borderId="64" xfId="0" applyNumberFormat="1" applyFont="1" applyFill="1" applyBorder="1" applyAlignment="1" applyProtection="1">
      <alignment horizontal="center" vertical="center" wrapText="1"/>
    </xf>
    <xf numFmtId="164" fontId="28" fillId="0" borderId="19" xfId="0" applyNumberFormat="1" applyFont="1" applyFill="1" applyBorder="1" applyAlignment="1" applyProtection="1">
      <alignment horizontal="center" vertical="center" wrapText="1"/>
    </xf>
    <xf numFmtId="164" fontId="16" fillId="0" borderId="0" xfId="0" applyNumberFormat="1" applyFont="1" applyFill="1" applyAlignment="1" applyProtection="1">
      <alignment horizontal="center" textRotation="180" wrapText="1"/>
    </xf>
    <xf numFmtId="164" fontId="28" fillId="0" borderId="37" xfId="0" applyNumberFormat="1" applyFont="1" applyFill="1" applyBorder="1" applyAlignment="1" applyProtection="1">
      <alignment horizontal="center" vertical="center" wrapText="1"/>
    </xf>
    <xf numFmtId="164" fontId="28" fillId="0" borderId="66" xfId="0" applyNumberFormat="1" applyFont="1" applyFill="1" applyBorder="1" applyAlignment="1" applyProtection="1">
      <alignment horizontal="center" vertical="center" wrapText="1"/>
    </xf>
    <xf numFmtId="164" fontId="16" fillId="0" borderId="0" xfId="0" applyNumberFormat="1" applyFont="1" applyFill="1" applyAlignment="1" applyProtection="1">
      <alignment horizontal="center" textRotation="180" wrapText="1"/>
      <protection locked="0"/>
    </xf>
    <xf numFmtId="164" fontId="21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 applyProtection="1">
      <alignment horizontal="center" textRotation="180" wrapText="1"/>
      <protection locked="0"/>
    </xf>
    <xf numFmtId="164" fontId="16" fillId="0" borderId="0" xfId="0" applyNumberFormat="1" applyFont="1" applyFill="1" applyAlignment="1">
      <alignment horizontal="center" textRotation="180" wrapText="1"/>
    </xf>
    <xf numFmtId="164" fontId="18" fillId="0" borderId="17" xfId="0" applyNumberFormat="1" applyFont="1" applyFill="1" applyBorder="1" applyAlignment="1">
      <alignment horizontal="center" vertical="center" wrapText="1"/>
    </xf>
    <xf numFmtId="164" fontId="8" fillId="0" borderId="69" xfId="0" applyNumberFormat="1" applyFont="1" applyFill="1" applyBorder="1" applyAlignment="1">
      <alignment horizontal="center" vertical="center"/>
    </xf>
    <xf numFmtId="164" fontId="8" fillId="0" borderId="58" xfId="0" applyNumberFormat="1" applyFont="1" applyFill="1" applyBorder="1" applyAlignment="1">
      <alignment horizontal="center" vertical="center"/>
    </xf>
    <xf numFmtId="164" fontId="8" fillId="0" borderId="18" xfId="0" applyNumberFormat="1" applyFont="1" applyFill="1" applyBorder="1" applyAlignment="1">
      <alignment horizontal="center" vertical="center"/>
    </xf>
    <xf numFmtId="164" fontId="18" fillId="0" borderId="17" xfId="0" applyNumberFormat="1" applyFont="1" applyFill="1" applyBorder="1" applyAlignment="1">
      <alignment horizontal="center" vertical="center"/>
    </xf>
    <xf numFmtId="164" fontId="29" fillId="0" borderId="23" xfId="0" applyNumberFormat="1" applyFont="1" applyFill="1" applyBorder="1" applyAlignment="1">
      <alignment horizontal="left" vertical="center" wrapText="1" indent="2"/>
    </xf>
    <xf numFmtId="164" fontId="29" fillId="0" borderId="67" xfId="0" applyNumberFormat="1" applyFont="1" applyFill="1" applyBorder="1" applyAlignment="1">
      <alignment horizontal="left" vertical="center" wrapText="1" indent="2"/>
    </xf>
    <xf numFmtId="167" fontId="7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textRotation="180"/>
    </xf>
    <xf numFmtId="164" fontId="0" fillId="0" borderId="20" xfId="0" applyNumberFormat="1" applyFill="1" applyBorder="1" applyAlignment="1" applyProtection="1">
      <alignment horizontal="left" vertical="center" wrapText="1"/>
      <protection locked="0"/>
    </xf>
    <xf numFmtId="164" fontId="0" fillId="0" borderId="33" xfId="0" applyNumberFormat="1" applyFill="1" applyBorder="1" applyAlignment="1" applyProtection="1">
      <alignment horizontal="left" vertical="center" wrapText="1"/>
      <protection locked="0"/>
    </xf>
    <xf numFmtId="164" fontId="0" fillId="0" borderId="62" xfId="0" applyNumberFormat="1" applyFill="1" applyBorder="1" applyAlignment="1" applyProtection="1">
      <alignment horizontal="left" vertical="center" wrapText="1"/>
      <protection locked="0"/>
    </xf>
    <xf numFmtId="164" fontId="0" fillId="0" borderId="68" xfId="0" applyNumberFormat="1" applyFill="1" applyBorder="1" applyAlignment="1" applyProtection="1">
      <alignment horizontal="left" vertical="center" wrapText="1"/>
      <protection locked="0"/>
    </xf>
    <xf numFmtId="164" fontId="8" fillId="0" borderId="64" xfId="0" applyNumberFormat="1" applyFont="1" applyFill="1" applyBorder="1" applyAlignment="1">
      <alignment horizontal="center" vertical="center" wrapText="1"/>
    </xf>
    <xf numFmtId="164" fontId="8" fillId="0" borderId="59" xfId="0" applyNumberFormat="1" applyFont="1" applyFill="1" applyBorder="1" applyAlignment="1">
      <alignment horizontal="center" vertical="center" wrapText="1"/>
    </xf>
    <xf numFmtId="164" fontId="29" fillId="0" borderId="23" xfId="0" applyNumberFormat="1" applyFont="1" applyFill="1" applyBorder="1" applyAlignment="1">
      <alignment horizontal="center" vertical="center" wrapText="1"/>
    </xf>
    <xf numFmtId="164" fontId="29" fillId="0" borderId="67" xfId="0" applyNumberFormat="1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67" fontId="35" fillId="0" borderId="24" xfId="0" applyNumberFormat="1" applyFont="1" applyFill="1" applyBorder="1" applyAlignment="1">
      <alignment horizontal="left" vertical="center" wrapText="1"/>
    </xf>
    <xf numFmtId="164" fontId="28" fillId="0" borderId="17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right" vertical="center"/>
    </xf>
    <xf numFmtId="0" fontId="8" fillId="0" borderId="23" xfId="0" applyFont="1" applyFill="1" applyBorder="1" applyAlignment="1" applyProtection="1">
      <alignment horizontal="center" vertical="center" wrapText="1"/>
    </xf>
    <xf numFmtId="0" fontId="8" fillId="0" borderId="67" xfId="0" applyFont="1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 applyProtection="1">
      <alignment horizontal="center" vertical="center" wrapText="1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8" fillId="0" borderId="33" xfId="0" applyFont="1" applyFill="1" applyBorder="1" applyAlignment="1" applyProtection="1">
      <alignment horizontal="center" vertical="center"/>
      <protection locked="0"/>
    </xf>
    <xf numFmtId="0" fontId="8" fillId="0" borderId="34" xfId="0" applyFont="1" applyFill="1" applyBorder="1" applyAlignment="1" applyProtection="1">
      <alignment horizontal="center" vertical="center"/>
      <protection locked="0"/>
    </xf>
    <xf numFmtId="0" fontId="8" fillId="0" borderId="35" xfId="0" applyFont="1" applyFill="1" applyBorder="1" applyAlignment="1" applyProtection="1">
      <alignment horizontal="center" vertical="center"/>
    </xf>
    <xf numFmtId="0" fontId="8" fillId="0" borderId="68" xfId="0" applyFont="1" applyFill="1" applyBorder="1" applyAlignment="1" applyProtection="1">
      <alignment horizontal="center" vertical="center"/>
    </xf>
    <xf numFmtId="0" fontId="8" fillId="0" borderId="51" xfId="0" applyFont="1" applyFill="1" applyBorder="1" applyAlignment="1" applyProtection="1">
      <alignment horizontal="center" vertical="center"/>
    </xf>
    <xf numFmtId="0" fontId="8" fillId="0" borderId="45" xfId="6" applyFont="1" applyFill="1" applyBorder="1" applyAlignment="1" applyProtection="1">
      <alignment horizontal="center" vertical="center" wrapText="1"/>
    </xf>
    <xf numFmtId="0" fontId="8" fillId="0" borderId="52" xfId="6" applyFont="1" applyFill="1" applyBorder="1" applyAlignment="1" applyProtection="1">
      <alignment horizontal="center" vertical="center" wrapText="1"/>
    </xf>
    <xf numFmtId="164" fontId="8" fillId="0" borderId="44" xfId="0" applyNumberFormat="1" applyFont="1" applyFill="1" applyBorder="1" applyAlignment="1" applyProtection="1">
      <alignment horizontal="center" vertical="center" wrapText="1"/>
    </xf>
    <xf numFmtId="164" fontId="8" fillId="0" borderId="56" xfId="0" applyNumberFormat="1" applyFont="1" applyFill="1" applyBorder="1" applyAlignment="1" applyProtection="1">
      <alignment horizontal="center" vertical="center" wrapText="1"/>
    </xf>
    <xf numFmtId="164" fontId="8" fillId="0" borderId="45" xfId="0" applyNumberFormat="1" applyFont="1" applyFill="1" applyBorder="1" applyAlignment="1" applyProtection="1">
      <alignment horizontal="center" vertical="center" wrapText="1"/>
    </xf>
    <xf numFmtId="164" fontId="8" fillId="0" borderId="52" xfId="0" applyNumberFormat="1" applyFont="1" applyFill="1" applyBorder="1" applyAlignment="1" applyProtection="1">
      <alignment horizontal="center" vertical="center"/>
    </xf>
    <xf numFmtId="164" fontId="8" fillId="0" borderId="52" xfId="0" applyNumberFormat="1" applyFont="1" applyFill="1" applyBorder="1" applyAlignment="1" applyProtection="1">
      <alignment horizontal="center" vertical="center" wrapText="1"/>
    </xf>
    <xf numFmtId="164" fontId="8" fillId="0" borderId="64" xfId="0" applyNumberFormat="1" applyFont="1" applyFill="1" applyBorder="1" applyAlignment="1" applyProtection="1">
      <alignment horizontal="center" vertical="center" wrapText="1"/>
    </xf>
    <xf numFmtId="164" fontId="8" fillId="0" borderId="19" xfId="0" applyNumberFormat="1" applyFont="1" applyFill="1" applyBorder="1" applyAlignment="1" applyProtection="1">
      <alignment horizontal="center" vertical="center" wrapText="1"/>
    </xf>
    <xf numFmtId="164" fontId="10" fillId="0" borderId="0" xfId="0" applyNumberFormat="1" applyFont="1" applyFill="1" applyAlignment="1">
      <alignment horizontal="center" textRotation="180" wrapText="1"/>
    </xf>
    <xf numFmtId="164" fontId="8" fillId="0" borderId="53" xfId="0" applyNumberFormat="1" applyFont="1" applyFill="1" applyBorder="1" applyAlignment="1">
      <alignment horizontal="center" vertical="center" wrapText="1"/>
    </xf>
    <xf numFmtId="164" fontId="8" fillId="0" borderId="61" xfId="0" applyNumberFormat="1" applyFont="1" applyFill="1" applyBorder="1" applyAlignment="1">
      <alignment horizontal="center" vertical="center" wrapText="1"/>
    </xf>
    <xf numFmtId="164" fontId="8" fillId="0" borderId="19" xfId="0" applyNumberFormat="1" applyFont="1" applyFill="1" applyBorder="1" applyAlignment="1">
      <alignment horizontal="center" vertical="center" wrapText="1"/>
    </xf>
    <xf numFmtId="164" fontId="8" fillId="0" borderId="64" xfId="0" applyNumberFormat="1" applyFont="1" applyFill="1" applyBorder="1" applyAlignment="1">
      <alignment horizontal="center" vertical="center"/>
    </xf>
    <xf numFmtId="164" fontId="8" fillId="0" borderId="19" xfId="0" applyNumberFormat="1" applyFont="1" applyFill="1" applyBorder="1" applyAlignment="1">
      <alignment horizontal="center" vertical="center"/>
    </xf>
    <xf numFmtId="164" fontId="8" fillId="0" borderId="69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8" fillId="0" borderId="32" xfId="0" applyNumberFormat="1" applyFont="1" applyFill="1" applyBorder="1" applyAlignment="1">
      <alignment horizontal="center" vertical="center" wrapText="1"/>
    </xf>
    <xf numFmtId="164" fontId="8" fillId="0" borderId="70" xfId="0" applyNumberFormat="1" applyFont="1" applyFill="1" applyBorder="1" applyAlignment="1">
      <alignment horizontal="center" vertical="center" wrapText="1"/>
    </xf>
    <xf numFmtId="0" fontId="29" fillId="0" borderId="23" xfId="0" applyFont="1" applyFill="1" applyBorder="1" applyAlignment="1" applyProtection="1">
      <alignment horizontal="left" vertical="center"/>
    </xf>
    <xf numFmtId="0" fontId="29" fillId="0" borderId="30" xfId="0" applyFont="1" applyFill="1" applyBorder="1" applyAlignment="1" applyProtection="1">
      <alignment horizontal="left" vertic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39" fillId="0" borderId="11" xfId="0" applyFont="1" applyFill="1" applyBorder="1" applyAlignment="1">
      <alignment horizontal="right"/>
    </xf>
    <xf numFmtId="0" fontId="8" fillId="0" borderId="69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/>
    </xf>
    <xf numFmtId="0" fontId="28" fillId="0" borderId="67" xfId="0" applyFont="1" applyFill="1" applyBorder="1" applyAlignment="1">
      <alignment horizontal="center"/>
    </xf>
    <xf numFmtId="0" fontId="8" fillId="0" borderId="4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8" fillId="0" borderId="69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53" xfId="0" applyFont="1" applyFill="1" applyBorder="1" applyAlignment="1">
      <alignment horizontal="left" vertical="center" wrapText="1"/>
    </xf>
    <xf numFmtId="0" fontId="26" fillId="0" borderId="23" xfId="0" applyFont="1" applyFill="1" applyBorder="1" applyAlignment="1" applyProtection="1">
      <alignment horizontal="left" vertical="center"/>
    </xf>
    <xf numFmtId="0" fontId="26" fillId="0" borderId="30" xfId="0" applyFont="1" applyFill="1" applyBorder="1" applyAlignment="1" applyProtection="1">
      <alignment horizontal="left" vertical="center"/>
    </xf>
    <xf numFmtId="0" fontId="8" fillId="0" borderId="69" xfId="0" applyFont="1" applyFill="1" applyBorder="1" applyAlignment="1" applyProtection="1">
      <alignment horizontal="left" vertical="center" wrapText="1"/>
    </xf>
    <xf numFmtId="0" fontId="8" fillId="0" borderId="24" xfId="0" applyFont="1" applyFill="1" applyBorder="1" applyAlignment="1" applyProtection="1">
      <alignment horizontal="left" vertical="center" wrapText="1"/>
    </xf>
    <xf numFmtId="0" fontId="8" fillId="0" borderId="53" xfId="0" applyFont="1" applyFill="1" applyBorder="1" applyAlignment="1" applyProtection="1">
      <alignment horizontal="left" vertical="center" wrapText="1"/>
    </xf>
    <xf numFmtId="0" fontId="27" fillId="0" borderId="24" xfId="0" applyFont="1" applyFill="1" applyBorder="1" applyAlignment="1">
      <alignment horizontal="justify" vertical="center" wrapText="1"/>
    </xf>
    <xf numFmtId="0" fontId="28" fillId="0" borderId="23" xfId="0" applyFont="1" applyFill="1" applyBorder="1" applyAlignment="1">
      <alignment horizontal="left" vertical="center" indent="2"/>
    </xf>
    <xf numFmtId="0" fontId="28" fillId="0" borderId="30" xfId="0" applyFont="1" applyFill="1" applyBorder="1" applyAlignment="1">
      <alignment horizontal="left" vertical="center" indent="2"/>
    </xf>
    <xf numFmtId="0" fontId="37" fillId="0" borderId="0" xfId="8" applyFont="1" applyFill="1" applyAlignment="1" applyProtection="1">
      <alignment horizontal="left"/>
    </xf>
    <xf numFmtId="0" fontId="41" fillId="0" borderId="0" xfId="8" applyFont="1" applyFill="1" applyAlignment="1" applyProtection="1">
      <alignment horizontal="center" vertical="center" wrapText="1"/>
    </xf>
    <xf numFmtId="0" fontId="41" fillId="0" borderId="0" xfId="8" applyFont="1" applyFill="1" applyAlignment="1" applyProtection="1">
      <alignment horizontal="center" vertical="center"/>
    </xf>
    <xf numFmtId="0" fontId="42" fillId="0" borderId="0" xfId="8" applyFont="1" applyFill="1" applyBorder="1" applyAlignment="1" applyProtection="1">
      <alignment horizontal="right"/>
    </xf>
    <xf numFmtId="0" fontId="43" fillId="0" borderId="44" xfId="8" applyFont="1" applyFill="1" applyBorder="1" applyAlignment="1" applyProtection="1">
      <alignment horizontal="center" vertical="center" wrapText="1"/>
    </xf>
    <xf numFmtId="0" fontId="43" fillId="0" borderId="4" xfId="8" applyFont="1" applyFill="1" applyBorder="1" applyAlignment="1" applyProtection="1">
      <alignment horizontal="center" vertical="center" wrapText="1"/>
    </xf>
    <xf numFmtId="0" fontId="43" fillId="0" borderId="25" xfId="8" applyFont="1" applyFill="1" applyBorder="1" applyAlignment="1" applyProtection="1">
      <alignment horizontal="center" vertical="center" wrapText="1"/>
    </xf>
    <xf numFmtId="0" fontId="44" fillId="0" borderId="45" xfId="7" applyFont="1" applyFill="1" applyBorder="1" applyAlignment="1" applyProtection="1">
      <alignment horizontal="center" vertical="center" textRotation="90"/>
    </xf>
    <xf numFmtId="0" fontId="44" fillId="0" borderId="10" xfId="7" applyFont="1" applyFill="1" applyBorder="1" applyAlignment="1" applyProtection="1">
      <alignment horizontal="center" vertical="center" textRotation="90"/>
    </xf>
    <xf numFmtId="0" fontId="44" fillId="0" borderId="28" xfId="7" applyFont="1" applyFill="1" applyBorder="1" applyAlignment="1" applyProtection="1">
      <alignment horizontal="center" vertical="center" textRotation="90"/>
    </xf>
    <xf numFmtId="0" fontId="42" fillId="0" borderId="27" xfId="8" applyFont="1" applyFill="1" applyBorder="1" applyAlignment="1" applyProtection="1">
      <alignment horizontal="center" vertical="center" wrapText="1"/>
    </xf>
    <xf numFmtId="0" fontId="42" fillId="0" borderId="1" xfId="8" applyFont="1" applyFill="1" applyBorder="1" applyAlignment="1" applyProtection="1">
      <alignment horizontal="center" vertical="center" wrapText="1"/>
    </xf>
    <xf numFmtId="0" fontId="42" fillId="0" borderId="46" xfId="8" applyFont="1" applyFill="1" applyBorder="1" applyAlignment="1" applyProtection="1">
      <alignment horizontal="center" vertical="center" wrapText="1"/>
    </xf>
    <xf numFmtId="0" fontId="42" fillId="0" borderId="49" xfId="8" applyFont="1" applyFill="1" applyBorder="1" applyAlignment="1" applyProtection="1">
      <alignment horizontal="center" vertical="center" wrapText="1"/>
    </xf>
    <xf numFmtId="0" fontId="42" fillId="0" borderId="1" xfId="8" applyFont="1" applyFill="1" applyBorder="1" applyAlignment="1" applyProtection="1">
      <alignment horizontal="center" wrapText="1"/>
    </xf>
    <xf numFmtId="0" fontId="42" fillId="0" borderId="9" xfId="8" applyFont="1" applyFill="1" applyBorder="1" applyAlignment="1" applyProtection="1">
      <alignment horizontal="center" wrapText="1"/>
    </xf>
    <xf numFmtId="0" fontId="37" fillId="0" borderId="0" xfId="8" applyFont="1" applyFill="1" applyAlignment="1" applyProtection="1">
      <alignment horizontal="center"/>
    </xf>
    <xf numFmtId="0" fontId="29" fillId="0" borderId="0" xfId="7" applyFont="1" applyFill="1" applyAlignment="1" applyProtection="1">
      <alignment horizontal="center" vertical="center" wrapText="1"/>
    </xf>
    <xf numFmtId="0" fontId="21" fillId="0" borderId="0" xfId="7" applyFont="1" applyFill="1" applyAlignment="1" applyProtection="1">
      <alignment horizontal="center" vertical="center" wrapText="1"/>
    </xf>
    <xf numFmtId="0" fontId="31" fillId="0" borderId="0" xfId="7" applyFont="1" applyFill="1" applyBorder="1" applyAlignment="1" applyProtection="1">
      <alignment horizontal="right" vertical="center"/>
    </xf>
    <xf numFmtId="0" fontId="21" fillId="0" borderId="36" xfId="7" applyFont="1" applyFill="1" applyBorder="1" applyAlignment="1" applyProtection="1">
      <alignment horizontal="center" vertical="center" wrapText="1"/>
    </xf>
    <xf numFmtId="0" fontId="21" fillId="0" borderId="3" xfId="7" applyFont="1" applyFill="1" applyBorder="1" applyAlignment="1" applyProtection="1">
      <alignment horizontal="center" vertical="center" wrapText="1"/>
    </xf>
    <xf numFmtId="0" fontId="44" fillId="0" borderId="27" xfId="7" applyFont="1" applyFill="1" applyBorder="1" applyAlignment="1" applyProtection="1">
      <alignment horizontal="center" vertical="center" textRotation="90"/>
    </xf>
    <xf numFmtId="0" fontId="44" fillId="0" borderId="1" xfId="7" applyFont="1" applyFill="1" applyBorder="1" applyAlignment="1" applyProtection="1">
      <alignment horizontal="center" vertical="center" textRotation="90"/>
    </xf>
    <xf numFmtId="0" fontId="6" fillId="0" borderId="47" xfId="7" applyFont="1" applyFill="1" applyBorder="1" applyAlignment="1" applyProtection="1">
      <alignment horizontal="center" vertical="center" wrapText="1"/>
    </xf>
    <xf numFmtId="0" fontId="6" fillId="0" borderId="9" xfId="7" applyFont="1" applyFill="1" applyBorder="1" applyAlignment="1" applyProtection="1">
      <alignment horizontal="center" vertical="center"/>
    </xf>
    <xf numFmtId="0" fontId="41" fillId="0" borderId="0" xfId="8" applyFont="1" applyFill="1" applyAlignment="1">
      <alignment horizontal="center" vertical="center" wrapText="1"/>
    </xf>
    <xf numFmtId="0" fontId="41" fillId="0" borderId="0" xfId="8" applyFont="1" applyFill="1" applyAlignment="1">
      <alignment horizontal="center" vertical="center"/>
    </xf>
    <xf numFmtId="0" fontId="23" fillId="0" borderId="23" xfId="8" applyFont="1" applyFill="1" applyBorder="1" applyAlignment="1">
      <alignment horizontal="left"/>
    </xf>
    <xf numFmtId="0" fontId="23" fillId="0" borderId="30" xfId="8" applyFont="1" applyFill="1" applyBorder="1" applyAlignment="1">
      <alignment horizontal="left"/>
    </xf>
    <xf numFmtId="3" fontId="37" fillId="0" borderId="0" xfId="8" applyNumberFormat="1" applyFont="1" applyFill="1" applyAlignment="1">
      <alignment horizontal="center"/>
    </xf>
    <xf numFmtId="0" fontId="41" fillId="0" borderId="0" xfId="8" applyFont="1" applyFill="1" applyAlignment="1">
      <alignment horizontal="center" wrapText="1"/>
    </xf>
    <xf numFmtId="0" fontId="41" fillId="0" borderId="0" xfId="8" applyFont="1" applyFill="1" applyAlignment="1">
      <alignment horizontal="center"/>
    </xf>
    <xf numFmtId="0" fontId="23" fillId="0" borderId="23" xfId="8" applyFont="1" applyFill="1" applyBorder="1" applyAlignment="1">
      <alignment horizontal="left" indent="1"/>
    </xf>
    <xf numFmtId="0" fontId="23" fillId="0" borderId="30" xfId="8" applyFont="1" applyFill="1" applyBorder="1" applyAlignment="1">
      <alignment horizontal="left" indent="1"/>
    </xf>
    <xf numFmtId="0" fontId="53" fillId="0" borderId="0" xfId="0" applyFont="1" applyAlignment="1" applyProtection="1">
      <alignment horizontal="center" vertical="center" wrapText="1"/>
      <protection locked="0"/>
    </xf>
    <xf numFmtId="0" fontId="50" fillId="0" borderId="8" xfId="0" applyFont="1" applyBorder="1" applyAlignment="1" applyProtection="1">
      <alignment wrapText="1"/>
    </xf>
    <xf numFmtId="0" fontId="50" fillId="0" borderId="6" xfId="0" applyFont="1" applyBorder="1" applyAlignment="1" applyProtection="1">
      <alignment wrapText="1"/>
    </xf>
    <xf numFmtId="0" fontId="16" fillId="0" borderId="0" xfId="0" applyFont="1" applyAlignment="1" applyProtection="1">
      <alignment horizontal="center" textRotation="180"/>
    </xf>
    <xf numFmtId="0" fontId="38" fillId="0" borderId="0" xfId="0" applyFont="1" applyFill="1" applyAlignment="1" applyProtection="1">
      <alignment horizontal="center" vertical="top" wrapText="1"/>
      <protection locked="0"/>
    </xf>
    <xf numFmtId="0" fontId="1" fillId="0" borderId="63" xfId="10" applyBorder="1"/>
    <xf numFmtId="0" fontId="1" fillId="0" borderId="11" xfId="10" applyBorder="1"/>
    <xf numFmtId="0" fontId="1" fillId="0" borderId="11" xfId="10" applyBorder="1" applyAlignment="1">
      <alignment wrapText="1"/>
    </xf>
    <xf numFmtId="0" fontId="1" fillId="0" borderId="56" xfId="10" applyBorder="1"/>
    <xf numFmtId="0" fontId="1" fillId="0" borderId="43" xfId="10" applyBorder="1"/>
    <xf numFmtId="0" fontId="1" fillId="0" borderId="71" xfId="10" applyBorder="1"/>
    <xf numFmtId="0" fontId="1" fillId="0" borderId="71" xfId="10" applyBorder="1" applyAlignment="1">
      <alignment wrapText="1"/>
    </xf>
    <xf numFmtId="0" fontId="1" fillId="0" borderId="3" xfId="10" applyBorder="1"/>
    <xf numFmtId="0" fontId="1" fillId="0" borderId="3" xfId="10" applyBorder="1" applyAlignment="1">
      <alignment wrapText="1"/>
    </xf>
    <xf numFmtId="0" fontId="62" fillId="0" borderId="71" xfId="10" applyFont="1" applyBorder="1" applyAlignment="1">
      <alignment wrapText="1"/>
    </xf>
    <xf numFmtId="0" fontId="62" fillId="0" borderId="71" xfId="10" applyFont="1" applyBorder="1" applyAlignment="1">
      <alignment horizontal="center" vertical="center" wrapText="1"/>
    </xf>
    <xf numFmtId="176" fontId="1" fillId="0" borderId="0" xfId="10" applyNumberFormat="1" applyBorder="1"/>
    <xf numFmtId="0" fontId="0" fillId="0" borderId="0" xfId="0" applyFill="1" applyBorder="1"/>
    <xf numFmtId="3" fontId="27" fillId="0" borderId="27" xfId="0" applyNumberFormat="1" applyFont="1" applyFill="1" applyBorder="1" applyAlignment="1" applyProtection="1">
      <alignment horizontal="right" vertical="center"/>
      <protection locked="0"/>
    </xf>
  </cellXfs>
  <cellStyles count="11">
    <cellStyle name="Ezres" xfId="1" builtinId="3"/>
    <cellStyle name="Ezres 2" xfId="2"/>
    <cellStyle name="Ezres 3" xfId="3"/>
    <cellStyle name="Hiperhivatkozás" xfId="4"/>
    <cellStyle name="Már látott hiperhivatkozás" xfId="5"/>
    <cellStyle name="Normál" xfId="0" builtinId="0"/>
    <cellStyle name="Normál 2" xfId="10"/>
    <cellStyle name="Normál_KVRENMUNKA" xfId="6"/>
    <cellStyle name="Normál_VAGYONK" xfId="7"/>
    <cellStyle name="Normál_VAGYONKIM" xfId="8"/>
    <cellStyle name="Százalék" xfId="9" builtinId="5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I161"/>
  <sheetViews>
    <sheetView view="pageLayout" zoomScaleNormal="130" zoomScaleSheetLayoutView="100" workbookViewId="0">
      <selection activeCell="D141" sqref="D141"/>
    </sheetView>
  </sheetViews>
  <sheetFormatPr defaultRowHeight="15.75" x14ac:dyDescent="0.25"/>
  <cols>
    <col min="1" max="1" width="9.5" style="357" customWidth="1"/>
    <col min="2" max="2" width="60.83203125" style="357" customWidth="1"/>
    <col min="3" max="5" width="15.83203125" style="358" customWidth="1"/>
    <col min="6" max="16384" width="9.33203125" style="368"/>
  </cols>
  <sheetData>
    <row r="1" spans="1:5" ht="15.95" customHeight="1" x14ac:dyDescent="0.25">
      <c r="A1" s="617" t="s">
        <v>3</v>
      </c>
      <c r="B1" s="617"/>
      <c r="C1" s="617"/>
      <c r="D1" s="617"/>
      <c r="E1" s="617"/>
    </row>
    <row r="2" spans="1:5" ht="15.95" customHeight="1" thickBot="1" x14ac:dyDescent="0.3">
      <c r="A2" s="44" t="s">
        <v>104</v>
      </c>
      <c r="B2" s="44"/>
      <c r="C2" s="355"/>
      <c r="D2" s="355"/>
      <c r="E2" s="355" t="s">
        <v>652</v>
      </c>
    </row>
    <row r="3" spans="1:5" ht="15.95" customHeight="1" x14ac:dyDescent="0.25">
      <c r="A3" s="618" t="s">
        <v>53</v>
      </c>
      <c r="B3" s="620" t="s">
        <v>5</v>
      </c>
      <c r="C3" s="622" t="e">
        <f>+CONCATENATE(LEFT(#REF!,4),". évi")</f>
        <v>#REF!</v>
      </c>
      <c r="D3" s="622"/>
      <c r="E3" s="623"/>
    </row>
    <row r="4" spans="1:5" ht="38.1" customHeight="1" thickBot="1" x14ac:dyDescent="0.3">
      <c r="A4" s="619"/>
      <c r="B4" s="621"/>
      <c r="C4" s="46" t="s">
        <v>166</v>
      </c>
      <c r="D4" s="46" t="s">
        <v>171</v>
      </c>
      <c r="E4" s="47" t="s">
        <v>172</v>
      </c>
    </row>
    <row r="5" spans="1:5" s="369" customFormat="1" ht="12" customHeight="1" thickBot="1" x14ac:dyDescent="0.25">
      <c r="A5" s="333" t="s">
        <v>403</v>
      </c>
      <c r="B5" s="334" t="s">
        <v>404</v>
      </c>
      <c r="C5" s="334" t="s">
        <v>405</v>
      </c>
      <c r="D5" s="334" t="s">
        <v>406</v>
      </c>
      <c r="E5" s="380" t="s">
        <v>407</v>
      </c>
    </row>
    <row r="6" spans="1:5" s="370" customFormat="1" ht="12" customHeight="1" thickBot="1" x14ac:dyDescent="0.25">
      <c r="A6" s="328" t="s">
        <v>6</v>
      </c>
      <c r="B6" s="329" t="s">
        <v>295</v>
      </c>
      <c r="C6" s="360">
        <f>SUM(C7:C12)</f>
        <v>17217000</v>
      </c>
      <c r="D6" s="360">
        <f>SUM(D7:D12)</f>
        <v>17217000</v>
      </c>
      <c r="E6" s="343">
        <f>SUM(E7:E12)</f>
        <v>18953218</v>
      </c>
    </row>
    <row r="7" spans="1:5" s="370" customFormat="1" ht="12" customHeight="1" x14ac:dyDescent="0.2">
      <c r="A7" s="323" t="s">
        <v>65</v>
      </c>
      <c r="B7" s="371" t="s">
        <v>296</v>
      </c>
      <c r="C7" s="362">
        <v>10295001</v>
      </c>
      <c r="D7" s="362">
        <v>10295001</v>
      </c>
      <c r="E7" s="345">
        <v>10706303</v>
      </c>
    </row>
    <row r="8" spans="1:5" s="370" customFormat="1" ht="12" customHeight="1" x14ac:dyDescent="0.2">
      <c r="A8" s="322" t="s">
        <v>66</v>
      </c>
      <c r="B8" s="372" t="s">
        <v>297</v>
      </c>
      <c r="C8" s="361"/>
      <c r="D8" s="361"/>
      <c r="E8" s="344"/>
    </row>
    <row r="9" spans="1:5" s="370" customFormat="1" ht="12" customHeight="1" x14ac:dyDescent="0.2">
      <c r="A9" s="322" t="s">
        <v>67</v>
      </c>
      <c r="B9" s="372" t="s">
        <v>298</v>
      </c>
      <c r="C9" s="361">
        <v>3829260</v>
      </c>
      <c r="D9" s="361">
        <v>3829260</v>
      </c>
      <c r="E9" s="344">
        <v>4216324</v>
      </c>
    </row>
    <row r="10" spans="1:5" s="370" customFormat="1" ht="12" customHeight="1" x14ac:dyDescent="0.2">
      <c r="A10" s="322" t="s">
        <v>68</v>
      </c>
      <c r="B10" s="372" t="s">
        <v>299</v>
      </c>
      <c r="C10" s="361">
        <v>1200000</v>
      </c>
      <c r="D10" s="361">
        <v>1200000</v>
      </c>
      <c r="E10" s="344">
        <v>1200000</v>
      </c>
    </row>
    <row r="11" spans="1:5" s="370" customFormat="1" ht="12" customHeight="1" x14ac:dyDescent="0.2">
      <c r="A11" s="322" t="s">
        <v>101</v>
      </c>
      <c r="B11" s="372" t="s">
        <v>300</v>
      </c>
      <c r="C11" s="361">
        <v>1892739</v>
      </c>
      <c r="D11" s="361">
        <v>1892739</v>
      </c>
      <c r="E11" s="344">
        <v>1873321</v>
      </c>
    </row>
    <row r="12" spans="1:5" s="370" customFormat="1" ht="12" customHeight="1" thickBot="1" x14ac:dyDescent="0.25">
      <c r="A12" s="324" t="s">
        <v>69</v>
      </c>
      <c r="B12" s="373" t="s">
        <v>301</v>
      </c>
      <c r="C12" s="363"/>
      <c r="D12" s="363"/>
      <c r="E12" s="346">
        <v>957270</v>
      </c>
    </row>
    <row r="13" spans="1:5" s="370" customFormat="1" ht="12" customHeight="1" thickBot="1" x14ac:dyDescent="0.25">
      <c r="A13" s="328" t="s">
        <v>7</v>
      </c>
      <c r="B13" s="350" t="s">
        <v>302</v>
      </c>
      <c r="C13" s="360">
        <f>SUM(C14:C18)</f>
        <v>0</v>
      </c>
      <c r="D13" s="360">
        <f>SUM(D14:D18)</f>
        <v>0</v>
      </c>
      <c r="E13" s="343">
        <f>SUM(E14:E18)</f>
        <v>0</v>
      </c>
    </row>
    <row r="14" spans="1:5" s="370" customFormat="1" ht="12" customHeight="1" x14ac:dyDescent="0.2">
      <c r="A14" s="323" t="s">
        <v>71</v>
      </c>
      <c r="B14" s="371" t="s">
        <v>303</v>
      </c>
      <c r="C14" s="362"/>
      <c r="D14" s="362"/>
      <c r="E14" s="345"/>
    </row>
    <row r="15" spans="1:5" s="370" customFormat="1" ht="12" customHeight="1" x14ac:dyDescent="0.2">
      <c r="A15" s="322" t="s">
        <v>72</v>
      </c>
      <c r="B15" s="372" t="s">
        <v>304</v>
      </c>
      <c r="C15" s="361"/>
      <c r="D15" s="361"/>
      <c r="E15" s="344"/>
    </row>
    <row r="16" spans="1:5" s="370" customFormat="1" ht="12" customHeight="1" x14ac:dyDescent="0.2">
      <c r="A16" s="322" t="s">
        <v>73</v>
      </c>
      <c r="B16" s="372" t="s">
        <v>305</v>
      </c>
      <c r="C16" s="361"/>
      <c r="D16" s="361"/>
      <c r="E16" s="344"/>
    </row>
    <row r="17" spans="1:5" s="370" customFormat="1" ht="12" customHeight="1" x14ac:dyDescent="0.2">
      <c r="A17" s="322" t="s">
        <v>74</v>
      </c>
      <c r="B17" s="372" t="s">
        <v>306</v>
      </c>
      <c r="C17" s="361"/>
      <c r="D17" s="361"/>
      <c r="E17" s="344"/>
    </row>
    <row r="18" spans="1:5" s="370" customFormat="1" ht="12" customHeight="1" x14ac:dyDescent="0.2">
      <c r="A18" s="322" t="s">
        <v>75</v>
      </c>
      <c r="B18" s="372" t="s">
        <v>307</v>
      </c>
      <c r="C18" s="361"/>
      <c r="D18" s="361"/>
      <c r="E18" s="344"/>
    </row>
    <row r="19" spans="1:5" s="370" customFormat="1" ht="12" customHeight="1" thickBot="1" x14ac:dyDescent="0.25">
      <c r="A19" s="324" t="s">
        <v>82</v>
      </c>
      <c r="B19" s="373" t="s">
        <v>308</v>
      </c>
      <c r="C19" s="363"/>
      <c r="D19" s="363"/>
      <c r="E19" s="346"/>
    </row>
    <row r="20" spans="1:5" s="370" customFormat="1" ht="12" customHeight="1" thickBot="1" x14ac:dyDescent="0.25">
      <c r="A20" s="328" t="s">
        <v>8</v>
      </c>
      <c r="B20" s="329" t="s">
        <v>309</v>
      </c>
      <c r="C20" s="360">
        <f>SUM(C21:C25)</f>
        <v>0</v>
      </c>
      <c r="D20" s="360">
        <f>SUM(D21:D25)</f>
        <v>0</v>
      </c>
      <c r="E20" s="343">
        <f>SUM(E21:E25)</f>
        <v>338000</v>
      </c>
    </row>
    <row r="21" spans="1:5" s="370" customFormat="1" ht="12" customHeight="1" x14ac:dyDescent="0.2">
      <c r="A21" s="323" t="s">
        <v>54</v>
      </c>
      <c r="B21" s="371" t="s">
        <v>310</v>
      </c>
      <c r="C21" s="362"/>
      <c r="D21" s="362"/>
      <c r="E21" s="345">
        <v>338000</v>
      </c>
    </row>
    <row r="22" spans="1:5" s="370" customFormat="1" ht="12" customHeight="1" x14ac:dyDescent="0.2">
      <c r="A22" s="322" t="s">
        <v>55</v>
      </c>
      <c r="B22" s="372" t="s">
        <v>311</v>
      </c>
      <c r="C22" s="361"/>
      <c r="D22" s="361"/>
      <c r="E22" s="344"/>
    </row>
    <row r="23" spans="1:5" s="370" customFormat="1" ht="12" customHeight="1" x14ac:dyDescent="0.2">
      <c r="A23" s="322" t="s">
        <v>56</v>
      </c>
      <c r="B23" s="372" t="s">
        <v>312</v>
      </c>
      <c r="C23" s="361"/>
      <c r="D23" s="361"/>
      <c r="E23" s="344"/>
    </row>
    <row r="24" spans="1:5" s="370" customFormat="1" ht="12" customHeight="1" x14ac:dyDescent="0.2">
      <c r="A24" s="322" t="s">
        <v>57</v>
      </c>
      <c r="B24" s="372" t="s">
        <v>313</v>
      </c>
      <c r="C24" s="361"/>
      <c r="D24" s="361"/>
      <c r="E24" s="344"/>
    </row>
    <row r="25" spans="1:5" s="370" customFormat="1" ht="12" customHeight="1" x14ac:dyDescent="0.2">
      <c r="A25" s="322" t="s">
        <v>113</v>
      </c>
      <c r="B25" s="372" t="s">
        <v>314</v>
      </c>
      <c r="C25" s="361"/>
      <c r="D25" s="361"/>
      <c r="E25" s="344"/>
    </row>
    <row r="26" spans="1:5" s="370" customFormat="1" ht="12" customHeight="1" thickBot="1" x14ac:dyDescent="0.25">
      <c r="A26" s="324" t="s">
        <v>114</v>
      </c>
      <c r="B26" s="352" t="s">
        <v>315</v>
      </c>
      <c r="C26" s="363"/>
      <c r="D26" s="363"/>
      <c r="E26" s="346"/>
    </row>
    <row r="27" spans="1:5" s="370" customFormat="1" ht="12" customHeight="1" thickBot="1" x14ac:dyDescent="0.25">
      <c r="A27" s="328" t="s">
        <v>115</v>
      </c>
      <c r="B27" s="329" t="s">
        <v>640</v>
      </c>
      <c r="C27" s="366">
        <f>SUM(C28:C33)</f>
        <v>2500000</v>
      </c>
      <c r="D27" s="366">
        <f>SUM(D28:D33)</f>
        <v>2500000</v>
      </c>
      <c r="E27" s="379">
        <f>SUM(E28:E33)</f>
        <v>3387768</v>
      </c>
    </row>
    <row r="28" spans="1:5" s="370" customFormat="1" ht="12" customHeight="1" x14ac:dyDescent="0.2">
      <c r="A28" s="323" t="s">
        <v>316</v>
      </c>
      <c r="B28" s="371" t="s">
        <v>644</v>
      </c>
      <c r="C28" s="362"/>
      <c r="D28" s="362"/>
      <c r="E28" s="345"/>
    </row>
    <row r="29" spans="1:5" s="370" customFormat="1" ht="12" customHeight="1" x14ac:dyDescent="0.2">
      <c r="A29" s="322" t="s">
        <v>317</v>
      </c>
      <c r="B29" s="372" t="s">
        <v>645</v>
      </c>
      <c r="C29" s="361"/>
      <c r="D29" s="361"/>
      <c r="E29" s="344"/>
    </row>
    <row r="30" spans="1:5" s="370" customFormat="1" ht="12" customHeight="1" x14ac:dyDescent="0.2">
      <c r="A30" s="322" t="s">
        <v>318</v>
      </c>
      <c r="B30" s="372" t="s">
        <v>646</v>
      </c>
      <c r="C30" s="361">
        <v>1200000</v>
      </c>
      <c r="D30" s="361">
        <v>1200000</v>
      </c>
      <c r="E30" s="344">
        <v>1815550</v>
      </c>
    </row>
    <row r="31" spans="1:5" s="370" customFormat="1" ht="12" customHeight="1" x14ac:dyDescent="0.2">
      <c r="A31" s="322" t="s">
        <v>641</v>
      </c>
      <c r="B31" s="372" t="s">
        <v>647</v>
      </c>
      <c r="C31" s="361"/>
      <c r="D31" s="361"/>
      <c r="E31" s="344"/>
    </row>
    <row r="32" spans="1:5" s="370" customFormat="1" ht="12" customHeight="1" x14ac:dyDescent="0.2">
      <c r="A32" s="322" t="s">
        <v>642</v>
      </c>
      <c r="B32" s="372" t="s">
        <v>319</v>
      </c>
      <c r="C32" s="361"/>
      <c r="D32" s="361"/>
      <c r="E32" s="344">
        <v>471218</v>
      </c>
    </row>
    <row r="33" spans="1:5" s="370" customFormat="1" ht="12" customHeight="1" thickBot="1" x14ac:dyDescent="0.25">
      <c r="A33" s="324" t="s">
        <v>643</v>
      </c>
      <c r="B33" s="352" t="s">
        <v>320</v>
      </c>
      <c r="C33" s="363">
        <v>1300000</v>
      </c>
      <c r="D33" s="363">
        <v>1300000</v>
      </c>
      <c r="E33" s="346">
        <v>1101000</v>
      </c>
    </row>
    <row r="34" spans="1:5" s="370" customFormat="1" ht="12" customHeight="1" thickBot="1" x14ac:dyDescent="0.25">
      <c r="A34" s="328" t="s">
        <v>10</v>
      </c>
      <c r="B34" s="329" t="s">
        <v>321</v>
      </c>
      <c r="C34" s="360">
        <f>SUM(C35:C44)</f>
        <v>470000</v>
      </c>
      <c r="D34" s="360">
        <f>SUM(D35:D44)</f>
        <v>470000</v>
      </c>
      <c r="E34" s="343">
        <f>SUM(E35:E44)</f>
        <v>1592700</v>
      </c>
    </row>
    <row r="35" spans="1:5" s="370" customFormat="1" ht="12" customHeight="1" x14ac:dyDescent="0.2">
      <c r="A35" s="323" t="s">
        <v>58</v>
      </c>
      <c r="B35" s="371" t="s">
        <v>322</v>
      </c>
      <c r="C35" s="362"/>
      <c r="D35" s="362"/>
      <c r="E35" s="345"/>
    </row>
    <row r="36" spans="1:5" s="370" customFormat="1" ht="12" customHeight="1" x14ac:dyDescent="0.2">
      <c r="A36" s="322" t="s">
        <v>59</v>
      </c>
      <c r="B36" s="372" t="s">
        <v>323</v>
      </c>
      <c r="C36" s="361">
        <v>10000</v>
      </c>
      <c r="D36" s="361">
        <v>10000</v>
      </c>
      <c r="E36" s="344">
        <v>745000</v>
      </c>
    </row>
    <row r="37" spans="1:5" s="370" customFormat="1" ht="12" customHeight="1" x14ac:dyDescent="0.2">
      <c r="A37" s="322" t="s">
        <v>60</v>
      </c>
      <c r="B37" s="372" t="s">
        <v>324</v>
      </c>
      <c r="C37" s="361"/>
      <c r="D37" s="361"/>
      <c r="E37" s="344"/>
    </row>
    <row r="38" spans="1:5" s="370" customFormat="1" ht="12" customHeight="1" x14ac:dyDescent="0.2">
      <c r="A38" s="322" t="s">
        <v>117</v>
      </c>
      <c r="B38" s="372" t="s">
        <v>325</v>
      </c>
      <c r="C38" s="361">
        <v>450000</v>
      </c>
      <c r="D38" s="361">
        <v>450000</v>
      </c>
      <c r="E38" s="344">
        <v>183783</v>
      </c>
    </row>
    <row r="39" spans="1:5" s="370" customFormat="1" ht="12" customHeight="1" x14ac:dyDescent="0.2">
      <c r="A39" s="322" t="s">
        <v>118</v>
      </c>
      <c r="B39" s="372" t="s">
        <v>326</v>
      </c>
      <c r="C39" s="361"/>
      <c r="D39" s="361"/>
      <c r="E39" s="344"/>
    </row>
    <row r="40" spans="1:5" s="370" customFormat="1" ht="12" customHeight="1" x14ac:dyDescent="0.2">
      <c r="A40" s="322" t="s">
        <v>119</v>
      </c>
      <c r="B40" s="372" t="s">
        <v>327</v>
      </c>
      <c r="C40" s="361"/>
      <c r="D40" s="361"/>
      <c r="E40" s="344"/>
    </row>
    <row r="41" spans="1:5" s="370" customFormat="1" ht="12" customHeight="1" x14ac:dyDescent="0.2">
      <c r="A41" s="322" t="s">
        <v>120</v>
      </c>
      <c r="B41" s="372" t="s">
        <v>328</v>
      </c>
      <c r="C41" s="361"/>
      <c r="D41" s="361"/>
      <c r="E41" s="344"/>
    </row>
    <row r="42" spans="1:5" s="370" customFormat="1" ht="12" customHeight="1" x14ac:dyDescent="0.2">
      <c r="A42" s="322" t="s">
        <v>121</v>
      </c>
      <c r="B42" s="372" t="s">
        <v>329</v>
      </c>
      <c r="C42" s="361">
        <v>10000</v>
      </c>
      <c r="D42" s="361">
        <v>10000</v>
      </c>
      <c r="E42" s="344">
        <v>21521</v>
      </c>
    </row>
    <row r="43" spans="1:5" s="370" customFormat="1" ht="12" customHeight="1" x14ac:dyDescent="0.2">
      <c r="A43" s="322" t="s">
        <v>330</v>
      </c>
      <c r="B43" s="372" t="s">
        <v>331</v>
      </c>
      <c r="C43" s="364"/>
      <c r="D43" s="364"/>
      <c r="E43" s="347"/>
    </row>
    <row r="44" spans="1:5" s="370" customFormat="1" ht="12" customHeight="1" thickBot="1" x14ac:dyDescent="0.25">
      <c r="A44" s="324" t="s">
        <v>332</v>
      </c>
      <c r="B44" s="373" t="s">
        <v>333</v>
      </c>
      <c r="C44" s="365"/>
      <c r="D44" s="365"/>
      <c r="E44" s="348">
        <v>642396</v>
      </c>
    </row>
    <row r="45" spans="1:5" s="370" customFormat="1" ht="12" customHeight="1" thickBot="1" x14ac:dyDescent="0.25">
      <c r="A45" s="328" t="s">
        <v>11</v>
      </c>
      <c r="B45" s="329" t="s">
        <v>334</v>
      </c>
      <c r="C45" s="360">
        <f>SUM(C46:C50)</f>
        <v>0</v>
      </c>
      <c r="D45" s="360">
        <f>SUM(D46:D50)</f>
        <v>0</v>
      </c>
      <c r="E45" s="343">
        <f>SUM(E46:E50)</f>
        <v>0</v>
      </c>
    </row>
    <row r="46" spans="1:5" s="370" customFormat="1" ht="12" customHeight="1" x14ac:dyDescent="0.2">
      <c r="A46" s="323" t="s">
        <v>61</v>
      </c>
      <c r="B46" s="371" t="s">
        <v>335</v>
      </c>
      <c r="C46" s="381"/>
      <c r="D46" s="381"/>
      <c r="E46" s="349"/>
    </row>
    <row r="47" spans="1:5" s="370" customFormat="1" ht="12" customHeight="1" x14ac:dyDescent="0.2">
      <c r="A47" s="322" t="s">
        <v>62</v>
      </c>
      <c r="B47" s="372" t="s">
        <v>336</v>
      </c>
      <c r="C47" s="364"/>
      <c r="D47" s="364"/>
      <c r="E47" s="347"/>
    </row>
    <row r="48" spans="1:5" s="370" customFormat="1" ht="12" customHeight="1" x14ac:dyDescent="0.2">
      <c r="A48" s="322" t="s">
        <v>337</v>
      </c>
      <c r="B48" s="372" t="s">
        <v>338</v>
      </c>
      <c r="C48" s="364"/>
      <c r="D48" s="364"/>
      <c r="E48" s="347"/>
    </row>
    <row r="49" spans="1:5" s="370" customFormat="1" ht="12" customHeight="1" x14ac:dyDescent="0.2">
      <c r="A49" s="322" t="s">
        <v>339</v>
      </c>
      <c r="B49" s="372" t="s">
        <v>340</v>
      </c>
      <c r="C49" s="364"/>
      <c r="D49" s="364"/>
      <c r="E49" s="347"/>
    </row>
    <row r="50" spans="1:5" s="370" customFormat="1" ht="12" customHeight="1" thickBot="1" x14ac:dyDescent="0.25">
      <c r="A50" s="324" t="s">
        <v>341</v>
      </c>
      <c r="B50" s="373" t="s">
        <v>342</v>
      </c>
      <c r="C50" s="365"/>
      <c r="D50" s="365"/>
      <c r="E50" s="348"/>
    </row>
    <row r="51" spans="1:5" s="370" customFormat="1" ht="17.25" customHeight="1" thickBot="1" x14ac:dyDescent="0.25">
      <c r="A51" s="328" t="s">
        <v>122</v>
      </c>
      <c r="B51" s="329" t="s">
        <v>343</v>
      </c>
      <c r="C51" s="360">
        <f>SUM(C52:C54)</f>
        <v>0</v>
      </c>
      <c r="D51" s="360">
        <f>SUM(D52:D54)</f>
        <v>0</v>
      </c>
      <c r="E51" s="343">
        <f>SUM(E52:E54)</f>
        <v>10000</v>
      </c>
    </row>
    <row r="52" spans="1:5" s="370" customFormat="1" ht="12" customHeight="1" x14ac:dyDescent="0.2">
      <c r="A52" s="323" t="s">
        <v>63</v>
      </c>
      <c r="B52" s="371" t="s">
        <v>344</v>
      </c>
      <c r="C52" s="362"/>
      <c r="D52" s="362"/>
      <c r="E52" s="345"/>
    </row>
    <row r="53" spans="1:5" s="370" customFormat="1" ht="12" customHeight="1" x14ac:dyDescent="0.2">
      <c r="A53" s="322" t="s">
        <v>64</v>
      </c>
      <c r="B53" s="372" t="s">
        <v>345</v>
      </c>
      <c r="C53" s="361"/>
      <c r="D53" s="361"/>
      <c r="E53" s="344"/>
    </row>
    <row r="54" spans="1:5" s="370" customFormat="1" ht="12" customHeight="1" x14ac:dyDescent="0.2">
      <c r="A54" s="322" t="s">
        <v>346</v>
      </c>
      <c r="B54" s="372" t="s">
        <v>347</v>
      </c>
      <c r="C54" s="361"/>
      <c r="D54" s="361"/>
      <c r="E54" s="344">
        <v>10000</v>
      </c>
    </row>
    <row r="55" spans="1:5" s="370" customFormat="1" ht="12" customHeight="1" thickBot="1" x14ac:dyDescent="0.25">
      <c r="A55" s="324" t="s">
        <v>348</v>
      </c>
      <c r="B55" s="373" t="s">
        <v>349</v>
      </c>
      <c r="C55" s="363"/>
      <c r="D55" s="363"/>
      <c r="E55" s="346"/>
    </row>
    <row r="56" spans="1:5" s="370" customFormat="1" ht="12" customHeight="1" thickBot="1" x14ac:dyDescent="0.25">
      <c r="A56" s="328" t="s">
        <v>13</v>
      </c>
      <c r="B56" s="350" t="s">
        <v>350</v>
      </c>
      <c r="C56" s="360">
        <f>SUM(C57:C59)</f>
        <v>0</v>
      </c>
      <c r="D56" s="360">
        <f>SUM(D57:D59)</f>
        <v>0</v>
      </c>
      <c r="E56" s="343">
        <f>SUM(E57:E59)</f>
        <v>0</v>
      </c>
    </row>
    <row r="57" spans="1:5" s="370" customFormat="1" ht="12" customHeight="1" x14ac:dyDescent="0.2">
      <c r="A57" s="323" t="s">
        <v>123</v>
      </c>
      <c r="B57" s="371" t="s">
        <v>351</v>
      </c>
      <c r="C57" s="364"/>
      <c r="D57" s="364"/>
      <c r="E57" s="347"/>
    </row>
    <row r="58" spans="1:5" s="370" customFormat="1" ht="12" customHeight="1" x14ac:dyDescent="0.2">
      <c r="A58" s="322" t="s">
        <v>124</v>
      </c>
      <c r="B58" s="372" t="s">
        <v>352</v>
      </c>
      <c r="C58" s="364"/>
      <c r="D58" s="364"/>
      <c r="E58" s="347"/>
    </row>
    <row r="59" spans="1:5" s="370" customFormat="1" ht="12" customHeight="1" x14ac:dyDescent="0.2">
      <c r="A59" s="322" t="s">
        <v>147</v>
      </c>
      <c r="B59" s="372" t="s">
        <v>353</v>
      </c>
      <c r="C59" s="364"/>
      <c r="D59" s="364"/>
      <c r="E59" s="347"/>
    </row>
    <row r="60" spans="1:5" s="370" customFormat="1" ht="12" customHeight="1" thickBot="1" x14ac:dyDescent="0.25">
      <c r="A60" s="324" t="s">
        <v>354</v>
      </c>
      <c r="B60" s="373" t="s">
        <v>355</v>
      </c>
      <c r="C60" s="364"/>
      <c r="D60" s="364"/>
      <c r="E60" s="347"/>
    </row>
    <row r="61" spans="1:5" s="370" customFormat="1" ht="12" customHeight="1" thickBot="1" x14ac:dyDescent="0.25">
      <c r="A61" s="328" t="s">
        <v>14</v>
      </c>
      <c r="B61" s="329" t="s">
        <v>356</v>
      </c>
      <c r="C61" s="366">
        <f>+C6+C13+C20+C27+C34+C45+C51+C56</f>
        <v>20187000</v>
      </c>
      <c r="D61" s="366">
        <f>+D6+D13+D20+D27+D34+D45+D51+D56</f>
        <v>20187000</v>
      </c>
      <c r="E61" s="379">
        <f>+E6+E13+E20+E27+E34+E45+E51+E56</f>
        <v>24281686</v>
      </c>
    </row>
    <row r="62" spans="1:5" s="370" customFormat="1" ht="12" customHeight="1" thickBot="1" x14ac:dyDescent="0.25">
      <c r="A62" s="382" t="s">
        <v>357</v>
      </c>
      <c r="B62" s="350" t="s">
        <v>358</v>
      </c>
      <c r="C62" s="360">
        <f>+C63+C64+C65</f>
        <v>0</v>
      </c>
      <c r="D62" s="360">
        <f>+D63+D64+D65</f>
        <v>0</v>
      </c>
      <c r="E62" s="343">
        <f>+E63+E64+E65</f>
        <v>0</v>
      </c>
    </row>
    <row r="63" spans="1:5" s="370" customFormat="1" ht="12" customHeight="1" x14ac:dyDescent="0.2">
      <c r="A63" s="323" t="s">
        <v>359</v>
      </c>
      <c r="B63" s="371" t="s">
        <v>360</v>
      </c>
      <c r="C63" s="364"/>
      <c r="D63" s="364"/>
      <c r="E63" s="347"/>
    </row>
    <row r="64" spans="1:5" s="370" customFormat="1" ht="12" customHeight="1" x14ac:dyDescent="0.2">
      <c r="A64" s="322" t="s">
        <v>361</v>
      </c>
      <c r="B64" s="372" t="s">
        <v>362</v>
      </c>
      <c r="C64" s="364"/>
      <c r="D64" s="364"/>
      <c r="E64" s="347"/>
    </row>
    <row r="65" spans="1:5" s="370" customFormat="1" ht="12" customHeight="1" thickBot="1" x14ac:dyDescent="0.25">
      <c r="A65" s="324" t="s">
        <v>363</v>
      </c>
      <c r="B65" s="308" t="s">
        <v>408</v>
      </c>
      <c r="C65" s="364"/>
      <c r="D65" s="364"/>
      <c r="E65" s="347"/>
    </row>
    <row r="66" spans="1:5" s="370" customFormat="1" ht="12" customHeight="1" thickBot="1" x14ac:dyDescent="0.25">
      <c r="A66" s="382" t="s">
        <v>365</v>
      </c>
      <c r="B66" s="350" t="s">
        <v>366</v>
      </c>
      <c r="C66" s="360">
        <f>+C67+C68+C69+C70</f>
        <v>0</v>
      </c>
      <c r="D66" s="360">
        <f>+D67+D68+D69+D70</f>
        <v>0</v>
      </c>
      <c r="E66" s="343">
        <f>+E67+E68+E69+E70</f>
        <v>0</v>
      </c>
    </row>
    <row r="67" spans="1:5" s="370" customFormat="1" ht="13.5" customHeight="1" x14ac:dyDescent="0.2">
      <c r="A67" s="323" t="s">
        <v>102</v>
      </c>
      <c r="B67" s="371" t="s">
        <v>367</v>
      </c>
      <c r="C67" s="364"/>
      <c r="D67" s="364"/>
      <c r="E67" s="347"/>
    </row>
    <row r="68" spans="1:5" s="370" customFormat="1" ht="12" customHeight="1" x14ac:dyDescent="0.2">
      <c r="A68" s="322" t="s">
        <v>103</v>
      </c>
      <c r="B68" s="372" t="s">
        <v>368</v>
      </c>
      <c r="C68" s="364"/>
      <c r="D68" s="364"/>
      <c r="E68" s="347"/>
    </row>
    <row r="69" spans="1:5" s="370" customFormat="1" ht="12" customHeight="1" x14ac:dyDescent="0.2">
      <c r="A69" s="322" t="s">
        <v>369</v>
      </c>
      <c r="B69" s="372" t="s">
        <v>370</v>
      </c>
      <c r="C69" s="364"/>
      <c r="D69" s="364"/>
      <c r="E69" s="347"/>
    </row>
    <row r="70" spans="1:5" s="370" customFormat="1" ht="12" customHeight="1" thickBot="1" x14ac:dyDescent="0.25">
      <c r="A70" s="324" t="s">
        <v>371</v>
      </c>
      <c r="B70" s="373" t="s">
        <v>372</v>
      </c>
      <c r="C70" s="364"/>
      <c r="D70" s="364"/>
      <c r="E70" s="347"/>
    </row>
    <row r="71" spans="1:5" s="370" customFormat="1" ht="12" customHeight="1" thickBot="1" x14ac:dyDescent="0.25">
      <c r="A71" s="382" t="s">
        <v>373</v>
      </c>
      <c r="B71" s="350" t="s">
        <v>374</v>
      </c>
      <c r="C71" s="360">
        <f>+C72+C73</f>
        <v>8000000</v>
      </c>
      <c r="D71" s="360">
        <f>+D72+D73</f>
        <v>9594000</v>
      </c>
      <c r="E71" s="343">
        <f>+E72+E73</f>
        <v>9594000</v>
      </c>
    </row>
    <row r="72" spans="1:5" s="370" customFormat="1" ht="12" customHeight="1" x14ac:dyDescent="0.2">
      <c r="A72" s="323" t="s">
        <v>375</v>
      </c>
      <c r="B72" s="371" t="s">
        <v>376</v>
      </c>
      <c r="C72" s="364">
        <v>8000000</v>
      </c>
      <c r="D72" s="364">
        <v>9594000</v>
      </c>
      <c r="E72" s="347">
        <v>9594000</v>
      </c>
    </row>
    <row r="73" spans="1:5" s="370" customFormat="1" ht="12" customHeight="1" thickBot="1" x14ac:dyDescent="0.25">
      <c r="A73" s="324" t="s">
        <v>377</v>
      </c>
      <c r="B73" s="373" t="s">
        <v>378</v>
      </c>
      <c r="C73" s="364"/>
      <c r="D73" s="364"/>
      <c r="E73" s="347"/>
    </row>
    <row r="74" spans="1:5" s="370" customFormat="1" ht="12" customHeight="1" thickBot="1" x14ac:dyDescent="0.25">
      <c r="A74" s="382" t="s">
        <v>379</v>
      </c>
      <c r="B74" s="350" t="s">
        <v>380</v>
      </c>
      <c r="C74" s="360">
        <f>+C75+C76+C77</f>
        <v>0</v>
      </c>
      <c r="D74" s="360">
        <f>+D75+D76+D77</f>
        <v>0</v>
      </c>
      <c r="E74" s="343">
        <f>+E75+E76+E77</f>
        <v>1109040</v>
      </c>
    </row>
    <row r="75" spans="1:5" s="370" customFormat="1" ht="12" customHeight="1" x14ac:dyDescent="0.2">
      <c r="A75" s="323" t="s">
        <v>381</v>
      </c>
      <c r="B75" s="371" t="s">
        <v>382</v>
      </c>
      <c r="C75" s="364"/>
      <c r="D75" s="364"/>
      <c r="E75" s="347">
        <v>1109040</v>
      </c>
    </row>
    <row r="76" spans="1:5" s="370" customFormat="1" ht="12" customHeight="1" x14ac:dyDescent="0.2">
      <c r="A76" s="322" t="s">
        <v>383</v>
      </c>
      <c r="B76" s="372" t="s">
        <v>384</v>
      </c>
      <c r="C76" s="364"/>
      <c r="D76" s="364"/>
      <c r="E76" s="347"/>
    </row>
    <row r="77" spans="1:5" s="370" customFormat="1" ht="12" customHeight="1" thickBot="1" x14ac:dyDescent="0.25">
      <c r="A77" s="324" t="s">
        <v>385</v>
      </c>
      <c r="B77" s="352" t="s">
        <v>386</v>
      </c>
      <c r="C77" s="364"/>
      <c r="D77" s="364"/>
      <c r="E77" s="347"/>
    </row>
    <row r="78" spans="1:5" s="370" customFormat="1" ht="12" customHeight="1" thickBot="1" x14ac:dyDescent="0.25">
      <c r="A78" s="382" t="s">
        <v>387</v>
      </c>
      <c r="B78" s="350" t="s">
        <v>388</v>
      </c>
      <c r="C78" s="360">
        <f>+C79+C80+C81+C82</f>
        <v>0</v>
      </c>
      <c r="D78" s="360">
        <f>+D79+D80+D81+D82</f>
        <v>0</v>
      </c>
      <c r="E78" s="343">
        <f>+E79+E80+E81+E82</f>
        <v>0</v>
      </c>
    </row>
    <row r="79" spans="1:5" s="370" customFormat="1" ht="12" customHeight="1" x14ac:dyDescent="0.2">
      <c r="A79" s="374" t="s">
        <v>389</v>
      </c>
      <c r="B79" s="371" t="s">
        <v>390</v>
      </c>
      <c r="C79" s="364"/>
      <c r="D79" s="364"/>
      <c r="E79" s="347"/>
    </row>
    <row r="80" spans="1:5" s="370" customFormat="1" ht="12" customHeight="1" x14ac:dyDescent="0.2">
      <c r="A80" s="375" t="s">
        <v>391</v>
      </c>
      <c r="B80" s="372" t="s">
        <v>392</v>
      </c>
      <c r="C80" s="364"/>
      <c r="D80" s="364"/>
      <c r="E80" s="347"/>
    </row>
    <row r="81" spans="1:5" s="370" customFormat="1" ht="12" customHeight="1" x14ac:dyDescent="0.2">
      <c r="A81" s="375" t="s">
        <v>393</v>
      </c>
      <c r="B81" s="372" t="s">
        <v>394</v>
      </c>
      <c r="C81" s="364"/>
      <c r="D81" s="364"/>
      <c r="E81" s="347"/>
    </row>
    <row r="82" spans="1:5" s="370" customFormat="1" ht="12" customHeight="1" thickBot="1" x14ac:dyDescent="0.25">
      <c r="A82" s="383" t="s">
        <v>395</v>
      </c>
      <c r="B82" s="352" t="s">
        <v>396</v>
      </c>
      <c r="C82" s="364"/>
      <c r="D82" s="364"/>
      <c r="E82" s="347"/>
    </row>
    <row r="83" spans="1:5" s="370" customFormat="1" ht="12" customHeight="1" thickBot="1" x14ac:dyDescent="0.25">
      <c r="A83" s="382" t="s">
        <v>397</v>
      </c>
      <c r="B83" s="350" t="s">
        <v>398</v>
      </c>
      <c r="C83" s="385"/>
      <c r="D83" s="385"/>
      <c r="E83" s="386"/>
    </row>
    <row r="84" spans="1:5" s="370" customFormat="1" ht="12" customHeight="1" thickBot="1" x14ac:dyDescent="0.25">
      <c r="A84" s="382" t="s">
        <v>399</v>
      </c>
      <c r="B84" s="306" t="s">
        <v>400</v>
      </c>
      <c r="C84" s="366">
        <f>+C62+C66+C71+C74+C78+C83</f>
        <v>8000000</v>
      </c>
      <c r="D84" s="366">
        <f>+D62+D66+D71+D74+D78+D83</f>
        <v>9594000</v>
      </c>
      <c r="E84" s="379">
        <f>+E62+E66+E71+E74+E78+E83</f>
        <v>10703040</v>
      </c>
    </row>
    <row r="85" spans="1:5" s="370" customFormat="1" ht="12" customHeight="1" thickBot="1" x14ac:dyDescent="0.25">
      <c r="A85" s="384" t="s">
        <v>401</v>
      </c>
      <c r="B85" s="309" t="s">
        <v>402</v>
      </c>
      <c r="C85" s="366">
        <f>+C61+C84</f>
        <v>28187000</v>
      </c>
      <c r="D85" s="366">
        <f>+D61+D84</f>
        <v>29781000</v>
      </c>
      <c r="E85" s="379">
        <f>+E61+E84</f>
        <v>34984726</v>
      </c>
    </row>
    <row r="86" spans="1:5" s="370" customFormat="1" ht="12" customHeight="1" x14ac:dyDescent="0.2">
      <c r="A86" s="304"/>
      <c r="B86" s="304"/>
      <c r="C86" s="305"/>
      <c r="D86" s="305"/>
      <c r="E86" s="305"/>
    </row>
    <row r="87" spans="1:5" ht="16.5" customHeight="1" x14ac:dyDescent="0.25">
      <c r="A87" s="617" t="s">
        <v>35</v>
      </c>
      <c r="B87" s="617"/>
      <c r="C87" s="617"/>
      <c r="D87" s="617"/>
      <c r="E87" s="617"/>
    </row>
    <row r="88" spans="1:5" s="376" customFormat="1" ht="16.5" customHeight="1" thickBot="1" x14ac:dyDescent="0.3">
      <c r="A88" s="45" t="s">
        <v>105</v>
      </c>
      <c r="B88" s="45"/>
      <c r="C88" s="337"/>
      <c r="D88" s="337"/>
      <c r="E88" s="337" t="str">
        <f>E2</f>
        <v>Forintban!</v>
      </c>
    </row>
    <row r="89" spans="1:5" s="376" customFormat="1" ht="16.5" customHeight="1" x14ac:dyDescent="0.25">
      <c r="A89" s="618" t="s">
        <v>53</v>
      </c>
      <c r="B89" s="620" t="s">
        <v>165</v>
      </c>
      <c r="C89" s="622" t="e">
        <f>+C3</f>
        <v>#REF!</v>
      </c>
      <c r="D89" s="622"/>
      <c r="E89" s="623"/>
    </row>
    <row r="90" spans="1:5" ht="38.1" customHeight="1" thickBot="1" x14ac:dyDescent="0.3">
      <c r="A90" s="619"/>
      <c r="B90" s="621"/>
      <c r="C90" s="46" t="s">
        <v>166</v>
      </c>
      <c r="D90" s="46" t="s">
        <v>171</v>
      </c>
      <c r="E90" s="47" t="s">
        <v>172</v>
      </c>
    </row>
    <row r="91" spans="1:5" s="369" customFormat="1" ht="12" customHeight="1" thickBot="1" x14ac:dyDescent="0.25">
      <c r="A91" s="333" t="s">
        <v>403</v>
      </c>
      <c r="B91" s="334" t="s">
        <v>404</v>
      </c>
      <c r="C91" s="334" t="s">
        <v>405</v>
      </c>
      <c r="D91" s="334" t="s">
        <v>406</v>
      </c>
      <c r="E91" s="335" t="s">
        <v>407</v>
      </c>
    </row>
    <row r="92" spans="1:5" ht="12" customHeight="1" thickBot="1" x14ac:dyDescent="0.3">
      <c r="A92" s="330" t="s">
        <v>6</v>
      </c>
      <c r="B92" s="332" t="s">
        <v>409</v>
      </c>
      <c r="C92" s="359">
        <f>SUM(C93:C97)</f>
        <v>24675000</v>
      </c>
      <c r="D92" s="359">
        <f>SUM(D93:D97)</f>
        <v>25653545</v>
      </c>
      <c r="E92" s="314">
        <f>SUM(E93:E97)</f>
        <v>17639777</v>
      </c>
    </row>
    <row r="93" spans="1:5" ht="12" customHeight="1" x14ac:dyDescent="0.25">
      <c r="A93" s="325" t="s">
        <v>65</v>
      </c>
      <c r="B93" s="318" t="s">
        <v>36</v>
      </c>
      <c r="C93" s="76">
        <v>6032000</v>
      </c>
      <c r="D93" s="76">
        <v>6351138</v>
      </c>
      <c r="E93" s="313">
        <v>5655194</v>
      </c>
    </row>
    <row r="94" spans="1:5" ht="12" customHeight="1" x14ac:dyDescent="0.25">
      <c r="A94" s="322" t="s">
        <v>66</v>
      </c>
      <c r="B94" s="316" t="s">
        <v>125</v>
      </c>
      <c r="C94" s="361">
        <v>1420000</v>
      </c>
      <c r="D94" s="361">
        <v>1710000</v>
      </c>
      <c r="E94" s="344">
        <v>1389249</v>
      </c>
    </row>
    <row r="95" spans="1:5" ht="12" customHeight="1" x14ac:dyDescent="0.25">
      <c r="A95" s="322" t="s">
        <v>67</v>
      </c>
      <c r="B95" s="316" t="s">
        <v>94</v>
      </c>
      <c r="C95" s="363">
        <v>7751000</v>
      </c>
      <c r="D95" s="363">
        <v>8408100</v>
      </c>
      <c r="E95" s="346">
        <v>6235198</v>
      </c>
    </row>
    <row r="96" spans="1:5" ht="12" customHeight="1" x14ac:dyDescent="0.25">
      <c r="A96" s="322" t="s">
        <v>68</v>
      </c>
      <c r="B96" s="319" t="s">
        <v>126</v>
      </c>
      <c r="C96" s="363">
        <v>1200000</v>
      </c>
      <c r="D96" s="363">
        <v>520358</v>
      </c>
      <c r="E96" s="346">
        <v>427400</v>
      </c>
    </row>
    <row r="97" spans="1:5" ht="12" customHeight="1" x14ac:dyDescent="0.25">
      <c r="A97" s="322" t="s">
        <v>77</v>
      </c>
      <c r="B97" s="327" t="s">
        <v>127</v>
      </c>
      <c r="C97" s="363">
        <v>8272000</v>
      </c>
      <c r="D97" s="363">
        <v>8663949</v>
      </c>
      <c r="E97" s="346">
        <v>3932736</v>
      </c>
    </row>
    <row r="98" spans="1:5" ht="12" customHeight="1" x14ac:dyDescent="0.25">
      <c r="A98" s="322" t="s">
        <v>69</v>
      </c>
      <c r="B98" s="316" t="s">
        <v>410</v>
      </c>
      <c r="C98" s="363"/>
      <c r="D98" s="363"/>
      <c r="E98" s="346"/>
    </row>
    <row r="99" spans="1:5" ht="12" customHeight="1" x14ac:dyDescent="0.25">
      <c r="A99" s="322" t="s">
        <v>70</v>
      </c>
      <c r="B99" s="339" t="s">
        <v>411</v>
      </c>
      <c r="C99" s="363"/>
      <c r="D99" s="363"/>
      <c r="E99" s="346"/>
    </row>
    <row r="100" spans="1:5" ht="12" customHeight="1" x14ac:dyDescent="0.25">
      <c r="A100" s="322" t="s">
        <v>78</v>
      </c>
      <c r="B100" s="340" t="s">
        <v>412</v>
      </c>
      <c r="C100" s="363"/>
      <c r="D100" s="363"/>
      <c r="E100" s="346"/>
    </row>
    <row r="101" spans="1:5" ht="12" customHeight="1" x14ac:dyDescent="0.25">
      <c r="A101" s="322" t="s">
        <v>79</v>
      </c>
      <c r="B101" s="340" t="s">
        <v>413</v>
      </c>
      <c r="C101" s="363"/>
      <c r="D101" s="363"/>
      <c r="E101" s="346"/>
    </row>
    <row r="102" spans="1:5" ht="12" customHeight="1" x14ac:dyDescent="0.25">
      <c r="A102" s="322" t="s">
        <v>80</v>
      </c>
      <c r="B102" s="339" t="s">
        <v>414</v>
      </c>
      <c r="C102" s="363"/>
      <c r="D102" s="363"/>
      <c r="E102" s="346"/>
    </row>
    <row r="103" spans="1:5" ht="12" customHeight="1" x14ac:dyDescent="0.25">
      <c r="A103" s="322" t="s">
        <v>81</v>
      </c>
      <c r="B103" s="339" t="s">
        <v>415</v>
      </c>
      <c r="C103" s="363"/>
      <c r="D103" s="363"/>
      <c r="E103" s="346"/>
    </row>
    <row r="104" spans="1:5" ht="12" customHeight="1" x14ac:dyDescent="0.25">
      <c r="A104" s="322" t="s">
        <v>83</v>
      </c>
      <c r="B104" s="340" t="s">
        <v>416</v>
      </c>
      <c r="C104" s="363"/>
      <c r="D104" s="363"/>
      <c r="E104" s="346"/>
    </row>
    <row r="105" spans="1:5" ht="12" customHeight="1" x14ac:dyDescent="0.25">
      <c r="A105" s="321" t="s">
        <v>128</v>
      </c>
      <c r="B105" s="341" t="s">
        <v>417</v>
      </c>
      <c r="C105" s="363"/>
      <c r="D105" s="363"/>
      <c r="E105" s="346"/>
    </row>
    <row r="106" spans="1:5" ht="12" customHeight="1" x14ac:dyDescent="0.25">
      <c r="A106" s="322" t="s">
        <v>418</v>
      </c>
      <c r="B106" s="341" t="s">
        <v>419</v>
      </c>
      <c r="C106" s="363"/>
      <c r="D106" s="363"/>
      <c r="E106" s="346"/>
    </row>
    <row r="107" spans="1:5" ht="12" customHeight="1" thickBot="1" x14ac:dyDescent="0.3">
      <c r="A107" s="326" t="s">
        <v>420</v>
      </c>
      <c r="B107" s="342" t="s">
        <v>421</v>
      </c>
      <c r="C107" s="77"/>
      <c r="D107" s="77"/>
      <c r="E107" s="307"/>
    </row>
    <row r="108" spans="1:5" ht="12" customHeight="1" thickBot="1" x14ac:dyDescent="0.3">
      <c r="A108" s="328" t="s">
        <v>7</v>
      </c>
      <c r="B108" s="331" t="s">
        <v>422</v>
      </c>
      <c r="C108" s="360">
        <f>+C109+C111+C113</f>
        <v>2900000</v>
      </c>
      <c r="D108" s="360">
        <f>+D109+D111+D113</f>
        <v>3051000</v>
      </c>
      <c r="E108" s="343">
        <f>+E109+E111+E113</f>
        <v>3048430</v>
      </c>
    </row>
    <row r="109" spans="1:5" ht="12" customHeight="1" x14ac:dyDescent="0.25">
      <c r="A109" s="323" t="s">
        <v>71</v>
      </c>
      <c r="B109" s="316" t="s">
        <v>146</v>
      </c>
      <c r="C109" s="362">
        <v>2900000</v>
      </c>
      <c r="D109" s="362">
        <v>2816000</v>
      </c>
      <c r="E109" s="345">
        <v>2813874</v>
      </c>
    </row>
    <row r="110" spans="1:5" ht="12" customHeight="1" x14ac:dyDescent="0.25">
      <c r="A110" s="323" t="s">
        <v>72</v>
      </c>
      <c r="B110" s="320" t="s">
        <v>423</v>
      </c>
      <c r="C110" s="362"/>
      <c r="D110" s="362"/>
      <c r="E110" s="345"/>
    </row>
    <row r="111" spans="1:5" x14ac:dyDescent="0.25">
      <c r="A111" s="323" t="s">
        <v>73</v>
      </c>
      <c r="B111" s="320" t="s">
        <v>129</v>
      </c>
      <c r="C111" s="361"/>
      <c r="D111" s="361">
        <v>235000</v>
      </c>
      <c r="E111" s="344">
        <v>234556</v>
      </c>
    </row>
    <row r="112" spans="1:5" ht="12" customHeight="1" x14ac:dyDescent="0.25">
      <c r="A112" s="323" t="s">
        <v>74</v>
      </c>
      <c r="B112" s="320" t="s">
        <v>424</v>
      </c>
      <c r="C112" s="361"/>
      <c r="D112" s="361"/>
      <c r="E112" s="344"/>
    </row>
    <row r="113" spans="1:5" ht="12" customHeight="1" x14ac:dyDescent="0.25">
      <c r="A113" s="323" t="s">
        <v>75</v>
      </c>
      <c r="B113" s="352" t="s">
        <v>148</v>
      </c>
      <c r="C113" s="361"/>
      <c r="D113" s="361"/>
      <c r="E113" s="344"/>
    </row>
    <row r="114" spans="1:5" ht="21.75" customHeight="1" x14ac:dyDescent="0.25">
      <c r="A114" s="323" t="s">
        <v>82</v>
      </c>
      <c r="B114" s="351" t="s">
        <v>425</v>
      </c>
      <c r="C114" s="361"/>
      <c r="D114" s="361"/>
      <c r="E114" s="344"/>
    </row>
    <row r="115" spans="1:5" ht="24" customHeight="1" x14ac:dyDescent="0.25">
      <c r="A115" s="323" t="s">
        <v>84</v>
      </c>
      <c r="B115" s="367" t="s">
        <v>426</v>
      </c>
      <c r="C115" s="361"/>
      <c r="D115" s="361"/>
      <c r="E115" s="344"/>
    </row>
    <row r="116" spans="1:5" ht="12" customHeight="1" x14ac:dyDescent="0.25">
      <c r="A116" s="323" t="s">
        <v>130</v>
      </c>
      <c r="B116" s="340" t="s">
        <v>413</v>
      </c>
      <c r="C116" s="361"/>
      <c r="D116" s="361"/>
      <c r="E116" s="344"/>
    </row>
    <row r="117" spans="1:5" ht="12" customHeight="1" x14ac:dyDescent="0.25">
      <c r="A117" s="323" t="s">
        <v>131</v>
      </c>
      <c r="B117" s="340" t="s">
        <v>427</v>
      </c>
      <c r="C117" s="361"/>
      <c r="D117" s="361"/>
      <c r="E117" s="344"/>
    </row>
    <row r="118" spans="1:5" ht="12" customHeight="1" x14ac:dyDescent="0.25">
      <c r="A118" s="323" t="s">
        <v>132</v>
      </c>
      <c r="B118" s="340" t="s">
        <v>428</v>
      </c>
      <c r="C118" s="361"/>
      <c r="D118" s="361"/>
      <c r="E118" s="344"/>
    </row>
    <row r="119" spans="1:5" s="387" customFormat="1" ht="12" customHeight="1" x14ac:dyDescent="0.2">
      <c r="A119" s="323" t="s">
        <v>429</v>
      </c>
      <c r="B119" s="340" t="s">
        <v>416</v>
      </c>
      <c r="C119" s="361"/>
      <c r="D119" s="361"/>
      <c r="E119" s="344"/>
    </row>
    <row r="120" spans="1:5" ht="12" customHeight="1" x14ac:dyDescent="0.25">
      <c r="A120" s="323" t="s">
        <v>430</v>
      </c>
      <c r="B120" s="340" t="s">
        <v>431</v>
      </c>
      <c r="C120" s="361"/>
      <c r="D120" s="361"/>
      <c r="E120" s="344"/>
    </row>
    <row r="121" spans="1:5" ht="12" customHeight="1" thickBot="1" x14ac:dyDescent="0.3">
      <c r="A121" s="321" t="s">
        <v>432</v>
      </c>
      <c r="B121" s="340" t="s">
        <v>433</v>
      </c>
      <c r="C121" s="363"/>
      <c r="D121" s="363"/>
      <c r="E121" s="346"/>
    </row>
    <row r="122" spans="1:5" ht="12" customHeight="1" thickBot="1" x14ac:dyDescent="0.3">
      <c r="A122" s="328" t="s">
        <v>8</v>
      </c>
      <c r="B122" s="336" t="s">
        <v>434</v>
      </c>
      <c r="C122" s="360">
        <f>+C123+C124</f>
        <v>0</v>
      </c>
      <c r="D122" s="360">
        <f>+D123+D124</f>
        <v>0</v>
      </c>
      <c r="E122" s="343">
        <f>+E123+E124</f>
        <v>0</v>
      </c>
    </row>
    <row r="123" spans="1:5" ht="12" customHeight="1" x14ac:dyDescent="0.25">
      <c r="A123" s="323" t="s">
        <v>54</v>
      </c>
      <c r="B123" s="317" t="s">
        <v>43</v>
      </c>
      <c r="C123" s="362"/>
      <c r="D123" s="362"/>
      <c r="E123" s="345"/>
    </row>
    <row r="124" spans="1:5" ht="12" customHeight="1" thickBot="1" x14ac:dyDescent="0.3">
      <c r="A124" s="324" t="s">
        <v>55</v>
      </c>
      <c r="B124" s="320" t="s">
        <v>44</v>
      </c>
      <c r="C124" s="363"/>
      <c r="D124" s="363"/>
      <c r="E124" s="346"/>
    </row>
    <row r="125" spans="1:5" ht="12" customHeight="1" thickBot="1" x14ac:dyDescent="0.3">
      <c r="A125" s="328" t="s">
        <v>9</v>
      </c>
      <c r="B125" s="336" t="s">
        <v>435</v>
      </c>
      <c r="C125" s="360">
        <f>+C92+C108+C122</f>
        <v>27575000</v>
      </c>
      <c r="D125" s="360">
        <f>+D92+D108+D122</f>
        <v>28704545</v>
      </c>
      <c r="E125" s="343">
        <f>+E92+E108+E122</f>
        <v>20688207</v>
      </c>
    </row>
    <row r="126" spans="1:5" ht="12" customHeight="1" thickBot="1" x14ac:dyDescent="0.3">
      <c r="A126" s="328" t="s">
        <v>10</v>
      </c>
      <c r="B126" s="336" t="s">
        <v>436</v>
      </c>
      <c r="C126" s="360">
        <f>+C127+C128+C129</f>
        <v>0</v>
      </c>
      <c r="D126" s="360">
        <f>+D127+D128+D129</f>
        <v>0</v>
      </c>
      <c r="E126" s="343">
        <f>+E127+E128+E129</f>
        <v>0</v>
      </c>
    </row>
    <row r="127" spans="1:5" ht="12" customHeight="1" x14ac:dyDescent="0.25">
      <c r="A127" s="323" t="s">
        <v>58</v>
      </c>
      <c r="B127" s="317" t="s">
        <v>437</v>
      </c>
      <c r="C127" s="361"/>
      <c r="D127" s="361"/>
      <c r="E127" s="344"/>
    </row>
    <row r="128" spans="1:5" ht="12" customHeight="1" x14ac:dyDescent="0.25">
      <c r="A128" s="323" t="s">
        <v>59</v>
      </c>
      <c r="B128" s="317" t="s">
        <v>438</v>
      </c>
      <c r="C128" s="361"/>
      <c r="D128" s="361"/>
      <c r="E128" s="344"/>
    </row>
    <row r="129" spans="1:9" ht="12" customHeight="1" thickBot="1" x14ac:dyDescent="0.3">
      <c r="A129" s="321" t="s">
        <v>60</v>
      </c>
      <c r="B129" s="315" t="s">
        <v>439</v>
      </c>
      <c r="C129" s="361"/>
      <c r="D129" s="361"/>
      <c r="E129" s="344"/>
    </row>
    <row r="130" spans="1:9" ht="12" customHeight="1" thickBot="1" x14ac:dyDescent="0.3">
      <c r="A130" s="328" t="s">
        <v>11</v>
      </c>
      <c r="B130" s="336" t="s">
        <v>440</v>
      </c>
      <c r="C130" s="360">
        <f>+C131+C132+C134+C133</f>
        <v>0</v>
      </c>
      <c r="D130" s="360">
        <f>+D131+D132+D134+D133</f>
        <v>0</v>
      </c>
      <c r="E130" s="343">
        <f>+E131+E132+E134+E133</f>
        <v>0</v>
      </c>
    </row>
    <row r="131" spans="1:9" ht="12" customHeight="1" x14ac:dyDescent="0.25">
      <c r="A131" s="323" t="s">
        <v>61</v>
      </c>
      <c r="B131" s="317" t="s">
        <v>441</v>
      </c>
      <c r="C131" s="361"/>
      <c r="D131" s="361"/>
      <c r="E131" s="344"/>
    </row>
    <row r="132" spans="1:9" ht="12" customHeight="1" x14ac:dyDescent="0.25">
      <c r="A132" s="323" t="s">
        <v>62</v>
      </c>
      <c r="B132" s="317" t="s">
        <v>442</v>
      </c>
      <c r="C132" s="361"/>
      <c r="D132" s="361"/>
      <c r="E132" s="344"/>
    </row>
    <row r="133" spans="1:9" ht="12" customHeight="1" x14ac:dyDescent="0.25">
      <c r="A133" s="323" t="s">
        <v>337</v>
      </c>
      <c r="B133" s="317" t="s">
        <v>443</v>
      </c>
      <c r="C133" s="361"/>
      <c r="D133" s="361"/>
      <c r="E133" s="344"/>
    </row>
    <row r="134" spans="1:9" ht="12" customHeight="1" thickBot="1" x14ac:dyDescent="0.3">
      <c r="A134" s="321" t="s">
        <v>339</v>
      </c>
      <c r="B134" s="315" t="s">
        <v>444</v>
      </c>
      <c r="C134" s="361"/>
      <c r="D134" s="361"/>
      <c r="E134" s="344"/>
    </row>
    <row r="135" spans="1:9" ht="12" customHeight="1" thickBot="1" x14ac:dyDescent="0.3">
      <c r="A135" s="328" t="s">
        <v>12</v>
      </c>
      <c r="B135" s="336" t="s">
        <v>445</v>
      </c>
      <c r="C135" s="366">
        <f>+C136+C137+C138+C139</f>
        <v>612000</v>
      </c>
      <c r="D135" s="366">
        <f>+D136+D137+D138+D139</f>
        <v>1076455</v>
      </c>
      <c r="E135" s="379">
        <f>+E136+E137+E138+E139</f>
        <v>1076455</v>
      </c>
    </row>
    <row r="136" spans="1:9" ht="12" customHeight="1" x14ac:dyDescent="0.25">
      <c r="A136" s="323" t="s">
        <v>63</v>
      </c>
      <c r="B136" s="317" t="s">
        <v>446</v>
      </c>
      <c r="C136" s="361"/>
      <c r="D136" s="361"/>
      <c r="E136" s="344"/>
    </row>
    <row r="137" spans="1:9" ht="12" customHeight="1" x14ac:dyDescent="0.25">
      <c r="A137" s="323" t="s">
        <v>64</v>
      </c>
      <c r="B137" s="317" t="s">
        <v>447</v>
      </c>
      <c r="C137" s="361">
        <v>612000</v>
      </c>
      <c r="D137" s="361">
        <v>1076455</v>
      </c>
      <c r="E137" s="344">
        <v>1076455</v>
      </c>
    </row>
    <row r="138" spans="1:9" ht="12" customHeight="1" x14ac:dyDescent="0.25">
      <c r="A138" s="323" t="s">
        <v>346</v>
      </c>
      <c r="B138" s="317" t="s">
        <v>448</v>
      </c>
      <c r="C138" s="361"/>
      <c r="D138" s="361"/>
      <c r="E138" s="344"/>
    </row>
    <row r="139" spans="1:9" ht="12" customHeight="1" thickBot="1" x14ac:dyDescent="0.3">
      <c r="A139" s="321" t="s">
        <v>348</v>
      </c>
      <c r="B139" s="315" t="s">
        <v>449</v>
      </c>
      <c r="C139" s="361"/>
      <c r="D139" s="361"/>
      <c r="E139" s="344"/>
    </row>
    <row r="140" spans="1:9" ht="15" customHeight="1" thickBot="1" x14ac:dyDescent="0.3">
      <c r="A140" s="328" t="s">
        <v>13</v>
      </c>
      <c r="B140" s="336" t="s">
        <v>450</v>
      </c>
      <c r="C140" s="78">
        <f>+C141+C142+C143+C144</f>
        <v>0</v>
      </c>
      <c r="D140" s="78">
        <f>+D141+D142+D143+D144</f>
        <v>0</v>
      </c>
      <c r="E140" s="312">
        <f>+E141+E142+E143+E144</f>
        <v>0</v>
      </c>
      <c r="F140" s="377"/>
      <c r="G140" s="378"/>
      <c r="H140" s="378"/>
      <c r="I140" s="378"/>
    </row>
    <row r="141" spans="1:9" s="370" customFormat="1" ht="12.95" customHeight="1" x14ac:dyDescent="0.2">
      <c r="A141" s="323" t="s">
        <v>123</v>
      </c>
      <c r="B141" s="317" t="s">
        <v>451</v>
      </c>
      <c r="C141" s="361"/>
      <c r="D141" s="361"/>
      <c r="E141" s="344"/>
    </row>
    <row r="142" spans="1:9" ht="12.75" customHeight="1" x14ac:dyDescent="0.25">
      <c r="A142" s="323" t="s">
        <v>124</v>
      </c>
      <c r="B142" s="317" t="s">
        <v>452</v>
      </c>
      <c r="C142" s="361"/>
      <c r="D142" s="361"/>
      <c r="E142" s="344"/>
    </row>
    <row r="143" spans="1:9" ht="12.75" customHeight="1" x14ac:dyDescent="0.25">
      <c r="A143" s="323" t="s">
        <v>147</v>
      </c>
      <c r="B143" s="317" t="s">
        <v>453</v>
      </c>
      <c r="C143" s="361"/>
      <c r="D143" s="361"/>
      <c r="E143" s="344"/>
    </row>
    <row r="144" spans="1:9" ht="12.75" customHeight="1" thickBot="1" x14ac:dyDescent="0.3">
      <c r="A144" s="323" t="s">
        <v>354</v>
      </c>
      <c r="B144" s="317" t="s">
        <v>454</v>
      </c>
      <c r="C144" s="361"/>
      <c r="D144" s="361"/>
      <c r="E144" s="344"/>
    </row>
    <row r="145" spans="1:5" ht="16.5" thickBot="1" x14ac:dyDescent="0.3">
      <c r="A145" s="328" t="s">
        <v>14</v>
      </c>
      <c r="B145" s="336" t="s">
        <v>455</v>
      </c>
      <c r="C145" s="310">
        <f>+C126+C130+C135+C140</f>
        <v>612000</v>
      </c>
      <c r="D145" s="310">
        <f>+D126+D130+D135+D140</f>
        <v>1076455</v>
      </c>
      <c r="E145" s="311">
        <f>+E126+E130+E135+E140</f>
        <v>1076455</v>
      </c>
    </row>
    <row r="146" spans="1:5" ht="16.5" thickBot="1" x14ac:dyDescent="0.3">
      <c r="A146" s="353" t="s">
        <v>15</v>
      </c>
      <c r="B146" s="356" t="s">
        <v>456</v>
      </c>
      <c r="C146" s="310">
        <f>+C125+C145</f>
        <v>28187000</v>
      </c>
      <c r="D146" s="310">
        <f>+D125+D145</f>
        <v>29781000</v>
      </c>
      <c r="E146" s="311">
        <f>+E125+E145</f>
        <v>21764662</v>
      </c>
    </row>
    <row r="148" spans="1:5" ht="18.75" customHeight="1" x14ac:dyDescent="0.25">
      <c r="A148" s="616" t="s">
        <v>457</v>
      </c>
      <c r="B148" s="616"/>
      <c r="C148" s="616"/>
      <c r="D148" s="616"/>
      <c r="E148" s="616"/>
    </row>
    <row r="149" spans="1:5" ht="13.5" customHeight="1" thickBot="1" x14ac:dyDescent="0.3">
      <c r="A149" s="338" t="s">
        <v>106</v>
      </c>
      <c r="B149" s="338"/>
      <c r="C149" s="368"/>
      <c r="E149" s="355" t="str">
        <f>E88</f>
        <v>Forintban!</v>
      </c>
    </row>
    <row r="150" spans="1:5" ht="21.75" thickBot="1" x14ac:dyDescent="0.3">
      <c r="A150" s="328">
        <v>1</v>
      </c>
      <c r="B150" s="331" t="s">
        <v>458</v>
      </c>
      <c r="C150" s="354">
        <f>+C61-C125</f>
        <v>-7388000</v>
      </c>
      <c r="D150" s="354">
        <f>+D61-D125</f>
        <v>-8517545</v>
      </c>
      <c r="E150" s="354">
        <f>+E61-E125</f>
        <v>3593479</v>
      </c>
    </row>
    <row r="151" spans="1:5" ht="21.75" thickBot="1" x14ac:dyDescent="0.3">
      <c r="A151" s="328" t="s">
        <v>7</v>
      </c>
      <c r="B151" s="331" t="s">
        <v>459</v>
      </c>
      <c r="C151" s="354">
        <f>+C84-C145</f>
        <v>7388000</v>
      </c>
      <c r="D151" s="354">
        <f>+D84-D145</f>
        <v>8517545</v>
      </c>
      <c r="E151" s="354">
        <f>+E84-E145</f>
        <v>9626585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ht="12.75" customHeight="1" x14ac:dyDescent="0.25"/>
  </sheetData>
  <sheetProtection sheet="1"/>
  <mergeCells count="9">
    <mergeCell ref="A148:E148"/>
    <mergeCell ref="A1:E1"/>
    <mergeCell ref="A87:E87"/>
    <mergeCell ref="A89:A90"/>
    <mergeCell ref="B89:B90"/>
    <mergeCell ref="C89:E89"/>
    <mergeCell ref="A3:A4"/>
    <mergeCell ref="B3:B4"/>
    <mergeCell ref="C3:E3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Pula község Önkormányzata
2016. ÉVI ZÁRSZÁMADÁSÁNAK PÉNZÜGYI MÉRLEGE&amp;10
&amp;R&amp;"Times New Roman CE,Félkövér dőlt"&amp;11 1.1. melléklet a 8/2017. (V.31.) önkormányzati rendelethez</oddHeader>
  </headerFooter>
  <rowBreaks count="1" manualBreakCount="1">
    <brk id="8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1"/>
  <sheetViews>
    <sheetView view="pageLayout" zoomScaleNormal="130" zoomScaleSheetLayoutView="100" workbookViewId="0">
      <selection activeCell="C137" sqref="C137:E137"/>
    </sheetView>
  </sheetViews>
  <sheetFormatPr defaultRowHeight="15.75" x14ac:dyDescent="0.25"/>
  <cols>
    <col min="1" max="1" width="9.5" style="357" customWidth="1"/>
    <col min="2" max="2" width="60.83203125" style="357" customWidth="1"/>
    <col min="3" max="5" width="15.83203125" style="358" customWidth="1"/>
    <col min="6" max="16384" width="9.33203125" style="368"/>
  </cols>
  <sheetData>
    <row r="1" spans="1:5" ht="15.95" customHeight="1" x14ac:dyDescent="0.25">
      <c r="A1" s="617" t="s">
        <v>3</v>
      </c>
      <c r="B1" s="617"/>
      <c r="C1" s="617"/>
      <c r="D1" s="617"/>
      <c r="E1" s="617"/>
    </row>
    <row r="2" spans="1:5" ht="15.95" customHeight="1" thickBot="1" x14ac:dyDescent="0.3">
      <c r="A2" s="44" t="s">
        <v>104</v>
      </c>
      <c r="B2" s="44"/>
      <c r="C2" s="355"/>
      <c r="D2" s="355"/>
      <c r="E2" s="355" t="str">
        <f>'1.1.sz.mell.'!E2</f>
        <v>Forintban!</v>
      </c>
    </row>
    <row r="3" spans="1:5" ht="15.95" customHeight="1" x14ac:dyDescent="0.25">
      <c r="A3" s="618" t="s">
        <v>53</v>
      </c>
      <c r="B3" s="620" t="s">
        <v>5</v>
      </c>
      <c r="C3" s="622" t="e">
        <f>+'1.1.sz.mell.'!C3:E3</f>
        <v>#REF!</v>
      </c>
      <c r="D3" s="622"/>
      <c r="E3" s="623"/>
    </row>
    <row r="4" spans="1:5" ht="38.1" customHeight="1" thickBot="1" x14ac:dyDescent="0.3">
      <c r="A4" s="619"/>
      <c r="B4" s="621"/>
      <c r="C4" s="46" t="s">
        <v>166</v>
      </c>
      <c r="D4" s="46" t="s">
        <v>171</v>
      </c>
      <c r="E4" s="47" t="s">
        <v>172</v>
      </c>
    </row>
    <row r="5" spans="1:5" s="369" customFormat="1" ht="12" customHeight="1" thickBot="1" x14ac:dyDescent="0.25">
      <c r="A5" s="333" t="s">
        <v>403</v>
      </c>
      <c r="B5" s="334" t="s">
        <v>404</v>
      </c>
      <c r="C5" s="334" t="s">
        <v>405</v>
      </c>
      <c r="D5" s="334" t="s">
        <v>406</v>
      </c>
      <c r="E5" s="380" t="s">
        <v>407</v>
      </c>
    </row>
    <row r="6" spans="1:5" s="370" customFormat="1" ht="12" customHeight="1" thickBot="1" x14ac:dyDescent="0.25">
      <c r="A6" s="328" t="s">
        <v>6</v>
      </c>
      <c r="B6" s="329" t="s">
        <v>295</v>
      </c>
      <c r="C6" s="360">
        <f>SUM(C7:C12)</f>
        <v>17217000</v>
      </c>
      <c r="D6" s="360">
        <f>SUM(D7:D12)</f>
        <v>17217000</v>
      </c>
      <c r="E6" s="343">
        <f>SUM(E7:E12)</f>
        <v>18953218</v>
      </c>
    </row>
    <row r="7" spans="1:5" s="370" customFormat="1" ht="12" customHeight="1" x14ac:dyDescent="0.2">
      <c r="A7" s="323" t="s">
        <v>65</v>
      </c>
      <c r="B7" s="371" t="s">
        <v>296</v>
      </c>
      <c r="C7" s="362">
        <v>10295001</v>
      </c>
      <c r="D7" s="362">
        <v>10295001</v>
      </c>
      <c r="E7" s="345">
        <v>10706303</v>
      </c>
    </row>
    <row r="8" spans="1:5" s="370" customFormat="1" ht="12" customHeight="1" x14ac:dyDescent="0.2">
      <c r="A8" s="322" t="s">
        <v>66</v>
      </c>
      <c r="B8" s="372" t="s">
        <v>297</v>
      </c>
      <c r="C8" s="361"/>
      <c r="D8" s="361"/>
      <c r="E8" s="344"/>
    </row>
    <row r="9" spans="1:5" s="370" customFormat="1" ht="12" customHeight="1" x14ac:dyDescent="0.2">
      <c r="A9" s="322" t="s">
        <v>67</v>
      </c>
      <c r="B9" s="372" t="s">
        <v>298</v>
      </c>
      <c r="C9" s="361">
        <v>3829260</v>
      </c>
      <c r="D9" s="361">
        <v>3829260</v>
      </c>
      <c r="E9" s="344">
        <v>4216324</v>
      </c>
    </row>
    <row r="10" spans="1:5" s="370" customFormat="1" ht="12" customHeight="1" x14ac:dyDescent="0.2">
      <c r="A10" s="322" t="s">
        <v>68</v>
      </c>
      <c r="B10" s="372" t="s">
        <v>299</v>
      </c>
      <c r="C10" s="361">
        <v>1200000</v>
      </c>
      <c r="D10" s="361">
        <v>1200000</v>
      </c>
      <c r="E10" s="344">
        <v>1200000</v>
      </c>
    </row>
    <row r="11" spans="1:5" s="370" customFormat="1" ht="12" customHeight="1" x14ac:dyDescent="0.2">
      <c r="A11" s="322" t="s">
        <v>101</v>
      </c>
      <c r="B11" s="372" t="s">
        <v>300</v>
      </c>
      <c r="C11" s="361">
        <v>1892739</v>
      </c>
      <c r="D11" s="361">
        <v>1892739</v>
      </c>
      <c r="E11" s="344">
        <v>1873321</v>
      </c>
    </row>
    <row r="12" spans="1:5" s="370" customFormat="1" ht="12" customHeight="1" thickBot="1" x14ac:dyDescent="0.25">
      <c r="A12" s="324" t="s">
        <v>69</v>
      </c>
      <c r="B12" s="373" t="s">
        <v>301</v>
      </c>
      <c r="C12" s="363"/>
      <c r="D12" s="363"/>
      <c r="E12" s="346">
        <v>957270</v>
      </c>
    </row>
    <row r="13" spans="1:5" s="370" customFormat="1" ht="12" customHeight="1" thickBot="1" x14ac:dyDescent="0.25">
      <c r="A13" s="328" t="s">
        <v>7</v>
      </c>
      <c r="B13" s="350" t="s">
        <v>302</v>
      </c>
      <c r="C13" s="360">
        <f>SUM(C14:C18)</f>
        <v>0</v>
      </c>
      <c r="D13" s="360">
        <f>SUM(D14:D18)</f>
        <v>0</v>
      </c>
      <c r="E13" s="343">
        <f>SUM(E14:E18)</f>
        <v>0</v>
      </c>
    </row>
    <row r="14" spans="1:5" s="370" customFormat="1" ht="12" customHeight="1" x14ac:dyDescent="0.2">
      <c r="A14" s="323" t="s">
        <v>71</v>
      </c>
      <c r="B14" s="371" t="s">
        <v>303</v>
      </c>
      <c r="C14" s="362"/>
      <c r="D14" s="362"/>
      <c r="E14" s="345"/>
    </row>
    <row r="15" spans="1:5" s="370" customFormat="1" ht="12" customHeight="1" x14ac:dyDescent="0.2">
      <c r="A15" s="322" t="s">
        <v>72</v>
      </c>
      <c r="B15" s="372" t="s">
        <v>304</v>
      </c>
      <c r="C15" s="361"/>
      <c r="D15" s="361"/>
      <c r="E15" s="344"/>
    </row>
    <row r="16" spans="1:5" s="370" customFormat="1" ht="12" customHeight="1" x14ac:dyDescent="0.2">
      <c r="A16" s="322" t="s">
        <v>73</v>
      </c>
      <c r="B16" s="372" t="s">
        <v>305</v>
      </c>
      <c r="C16" s="361"/>
      <c r="D16" s="361"/>
      <c r="E16" s="344"/>
    </row>
    <row r="17" spans="1:5" s="370" customFormat="1" ht="12" customHeight="1" x14ac:dyDescent="0.2">
      <c r="A17" s="322" t="s">
        <v>74</v>
      </c>
      <c r="B17" s="372" t="s">
        <v>306</v>
      </c>
      <c r="C17" s="361"/>
      <c r="D17" s="361"/>
      <c r="E17" s="344"/>
    </row>
    <row r="18" spans="1:5" s="370" customFormat="1" ht="12" customHeight="1" x14ac:dyDescent="0.2">
      <c r="A18" s="322" t="s">
        <v>75</v>
      </c>
      <c r="B18" s="372" t="s">
        <v>307</v>
      </c>
      <c r="C18" s="361"/>
      <c r="D18" s="361"/>
      <c r="E18" s="344"/>
    </row>
    <row r="19" spans="1:5" s="370" customFormat="1" ht="12" customHeight="1" thickBot="1" x14ac:dyDescent="0.25">
      <c r="A19" s="324" t="s">
        <v>82</v>
      </c>
      <c r="B19" s="373" t="s">
        <v>308</v>
      </c>
      <c r="C19" s="363"/>
      <c r="D19" s="363"/>
      <c r="E19" s="346"/>
    </row>
    <row r="20" spans="1:5" s="370" customFormat="1" ht="12" customHeight="1" thickBot="1" x14ac:dyDescent="0.25">
      <c r="A20" s="328" t="s">
        <v>8</v>
      </c>
      <c r="B20" s="329" t="s">
        <v>309</v>
      </c>
      <c r="C20" s="360">
        <f>SUM(C21:C25)</f>
        <v>0</v>
      </c>
      <c r="D20" s="360">
        <f>SUM(D21:D25)</f>
        <v>0</v>
      </c>
      <c r="E20" s="343">
        <f>SUM(E21:E25)</f>
        <v>338000</v>
      </c>
    </row>
    <row r="21" spans="1:5" s="370" customFormat="1" ht="12" customHeight="1" x14ac:dyDescent="0.2">
      <c r="A21" s="323" t="s">
        <v>54</v>
      </c>
      <c r="B21" s="371" t="s">
        <v>310</v>
      </c>
      <c r="C21" s="362"/>
      <c r="D21" s="362"/>
      <c r="E21" s="345">
        <v>338000</v>
      </c>
    </row>
    <row r="22" spans="1:5" s="370" customFormat="1" ht="12" customHeight="1" x14ac:dyDescent="0.2">
      <c r="A22" s="322" t="s">
        <v>55</v>
      </c>
      <c r="B22" s="372" t="s">
        <v>311</v>
      </c>
      <c r="C22" s="361"/>
      <c r="D22" s="361"/>
      <c r="E22" s="344"/>
    </row>
    <row r="23" spans="1:5" s="370" customFormat="1" ht="12" customHeight="1" x14ac:dyDescent="0.2">
      <c r="A23" s="322" t="s">
        <v>56</v>
      </c>
      <c r="B23" s="372" t="s">
        <v>312</v>
      </c>
      <c r="C23" s="361"/>
      <c r="D23" s="361"/>
      <c r="E23" s="344"/>
    </row>
    <row r="24" spans="1:5" s="370" customFormat="1" ht="12" customHeight="1" x14ac:dyDescent="0.2">
      <c r="A24" s="322" t="s">
        <v>57</v>
      </c>
      <c r="B24" s="372" t="s">
        <v>313</v>
      </c>
      <c r="C24" s="361"/>
      <c r="D24" s="361"/>
      <c r="E24" s="344"/>
    </row>
    <row r="25" spans="1:5" s="370" customFormat="1" ht="12" customHeight="1" x14ac:dyDescent="0.2">
      <c r="A25" s="322" t="s">
        <v>113</v>
      </c>
      <c r="B25" s="372" t="s">
        <v>314</v>
      </c>
      <c r="C25" s="361"/>
      <c r="D25" s="361"/>
      <c r="E25" s="344"/>
    </row>
    <row r="26" spans="1:5" s="370" customFormat="1" ht="12" customHeight="1" thickBot="1" x14ac:dyDescent="0.25">
      <c r="A26" s="324" t="s">
        <v>114</v>
      </c>
      <c r="B26" s="373" t="s">
        <v>315</v>
      </c>
      <c r="C26" s="363"/>
      <c r="D26" s="363"/>
      <c r="E26" s="346"/>
    </row>
    <row r="27" spans="1:5" s="370" customFormat="1" ht="12" customHeight="1" thickBot="1" x14ac:dyDescent="0.25">
      <c r="A27" s="328" t="s">
        <v>115</v>
      </c>
      <c r="B27" s="329" t="s">
        <v>640</v>
      </c>
      <c r="C27" s="366">
        <f>SUM(C28:C33)</f>
        <v>2500000</v>
      </c>
      <c r="D27" s="366">
        <f>SUM(D28:D33)</f>
        <v>2500000</v>
      </c>
      <c r="E27" s="379">
        <f>SUM(E28:E33)</f>
        <v>3387768</v>
      </c>
    </row>
    <row r="28" spans="1:5" s="370" customFormat="1" ht="12" customHeight="1" x14ac:dyDescent="0.2">
      <c r="A28" s="323" t="s">
        <v>316</v>
      </c>
      <c r="B28" s="371" t="s">
        <v>644</v>
      </c>
      <c r="C28" s="362"/>
      <c r="D28" s="362"/>
      <c r="E28" s="345"/>
    </row>
    <row r="29" spans="1:5" s="370" customFormat="1" ht="12" customHeight="1" x14ac:dyDescent="0.2">
      <c r="A29" s="322" t="s">
        <v>317</v>
      </c>
      <c r="B29" s="372" t="s">
        <v>645</v>
      </c>
      <c r="C29" s="361"/>
      <c r="D29" s="361"/>
      <c r="E29" s="344"/>
    </row>
    <row r="30" spans="1:5" s="370" customFormat="1" ht="12" customHeight="1" x14ac:dyDescent="0.2">
      <c r="A30" s="322" t="s">
        <v>318</v>
      </c>
      <c r="B30" s="372" t="s">
        <v>646</v>
      </c>
      <c r="C30" s="361">
        <v>1200000</v>
      </c>
      <c r="D30" s="361">
        <v>1200000</v>
      </c>
      <c r="E30" s="344">
        <v>1815550</v>
      </c>
    </row>
    <row r="31" spans="1:5" s="370" customFormat="1" ht="12" customHeight="1" x14ac:dyDescent="0.2">
      <c r="A31" s="322" t="s">
        <v>641</v>
      </c>
      <c r="B31" s="372" t="s">
        <v>647</v>
      </c>
      <c r="C31" s="361"/>
      <c r="D31" s="361"/>
      <c r="E31" s="344"/>
    </row>
    <row r="32" spans="1:5" s="370" customFormat="1" ht="12" customHeight="1" x14ac:dyDescent="0.2">
      <c r="A32" s="322" t="s">
        <v>642</v>
      </c>
      <c r="B32" s="372" t="s">
        <v>319</v>
      </c>
      <c r="C32" s="361"/>
      <c r="D32" s="361"/>
      <c r="E32" s="344">
        <v>471218</v>
      </c>
    </row>
    <row r="33" spans="1:5" s="370" customFormat="1" ht="12" customHeight="1" thickBot="1" x14ac:dyDescent="0.25">
      <c r="A33" s="324" t="s">
        <v>643</v>
      </c>
      <c r="B33" s="352" t="s">
        <v>320</v>
      </c>
      <c r="C33" s="363">
        <v>1300000</v>
      </c>
      <c r="D33" s="363">
        <v>1300000</v>
      </c>
      <c r="E33" s="346">
        <v>1101000</v>
      </c>
    </row>
    <row r="34" spans="1:5" s="370" customFormat="1" ht="12" customHeight="1" thickBot="1" x14ac:dyDescent="0.25">
      <c r="A34" s="328" t="s">
        <v>10</v>
      </c>
      <c r="B34" s="329" t="s">
        <v>321</v>
      </c>
      <c r="C34" s="360">
        <f>SUM(C35:C44)</f>
        <v>470000</v>
      </c>
      <c r="D34" s="360">
        <f>SUM(D35:D44)</f>
        <v>470000</v>
      </c>
      <c r="E34" s="343">
        <f>SUM(E35:E44)</f>
        <v>1592700</v>
      </c>
    </row>
    <row r="35" spans="1:5" s="370" customFormat="1" ht="12" customHeight="1" x14ac:dyDescent="0.2">
      <c r="A35" s="323" t="s">
        <v>58</v>
      </c>
      <c r="B35" s="371" t="s">
        <v>322</v>
      </c>
      <c r="C35" s="362"/>
      <c r="D35" s="362"/>
      <c r="E35" s="345"/>
    </row>
    <row r="36" spans="1:5" s="370" customFormat="1" ht="12" customHeight="1" x14ac:dyDescent="0.2">
      <c r="A36" s="322" t="s">
        <v>59</v>
      </c>
      <c r="B36" s="372" t="s">
        <v>323</v>
      </c>
      <c r="C36" s="361">
        <v>10000</v>
      </c>
      <c r="D36" s="361">
        <v>10000</v>
      </c>
      <c r="E36" s="344">
        <v>745000</v>
      </c>
    </row>
    <row r="37" spans="1:5" s="370" customFormat="1" ht="12" customHeight="1" x14ac:dyDescent="0.2">
      <c r="A37" s="322" t="s">
        <v>60</v>
      </c>
      <c r="B37" s="372" t="s">
        <v>324</v>
      </c>
      <c r="C37" s="361"/>
      <c r="D37" s="361"/>
      <c r="E37" s="344"/>
    </row>
    <row r="38" spans="1:5" s="370" customFormat="1" ht="12" customHeight="1" x14ac:dyDescent="0.2">
      <c r="A38" s="322" t="s">
        <v>117</v>
      </c>
      <c r="B38" s="372" t="s">
        <v>325</v>
      </c>
      <c r="C38" s="361">
        <v>450000</v>
      </c>
      <c r="D38" s="361">
        <v>450000</v>
      </c>
      <c r="E38" s="344">
        <v>183783</v>
      </c>
    </row>
    <row r="39" spans="1:5" s="370" customFormat="1" ht="12" customHeight="1" x14ac:dyDescent="0.2">
      <c r="A39" s="322" t="s">
        <v>118</v>
      </c>
      <c r="B39" s="372" t="s">
        <v>326</v>
      </c>
      <c r="C39" s="361"/>
      <c r="D39" s="361"/>
      <c r="E39" s="344"/>
    </row>
    <row r="40" spans="1:5" s="370" customFormat="1" ht="12" customHeight="1" x14ac:dyDescent="0.2">
      <c r="A40" s="322" t="s">
        <v>119</v>
      </c>
      <c r="B40" s="372" t="s">
        <v>327</v>
      </c>
      <c r="C40" s="361"/>
      <c r="D40" s="361"/>
      <c r="E40" s="344"/>
    </row>
    <row r="41" spans="1:5" s="370" customFormat="1" ht="12" customHeight="1" x14ac:dyDescent="0.2">
      <c r="A41" s="322" t="s">
        <v>120</v>
      </c>
      <c r="B41" s="372" t="s">
        <v>328</v>
      </c>
      <c r="C41" s="361"/>
      <c r="D41" s="361"/>
      <c r="E41" s="344"/>
    </row>
    <row r="42" spans="1:5" s="370" customFormat="1" ht="12" customHeight="1" x14ac:dyDescent="0.2">
      <c r="A42" s="322" t="s">
        <v>121</v>
      </c>
      <c r="B42" s="372" t="s">
        <v>329</v>
      </c>
      <c r="C42" s="361">
        <v>10000</v>
      </c>
      <c r="D42" s="361">
        <v>10000</v>
      </c>
      <c r="E42" s="344">
        <v>21521</v>
      </c>
    </row>
    <row r="43" spans="1:5" s="370" customFormat="1" ht="12" customHeight="1" x14ac:dyDescent="0.2">
      <c r="A43" s="322" t="s">
        <v>330</v>
      </c>
      <c r="B43" s="372" t="s">
        <v>331</v>
      </c>
      <c r="C43" s="364"/>
      <c r="D43" s="364"/>
      <c r="E43" s="347"/>
    </row>
    <row r="44" spans="1:5" s="370" customFormat="1" ht="12" customHeight="1" thickBot="1" x14ac:dyDescent="0.25">
      <c r="A44" s="324" t="s">
        <v>332</v>
      </c>
      <c r="B44" s="373" t="s">
        <v>333</v>
      </c>
      <c r="C44" s="365"/>
      <c r="D44" s="365"/>
      <c r="E44" s="348">
        <v>642396</v>
      </c>
    </row>
    <row r="45" spans="1:5" s="370" customFormat="1" ht="12" customHeight="1" thickBot="1" x14ac:dyDescent="0.25">
      <c r="A45" s="328" t="s">
        <v>11</v>
      </c>
      <c r="B45" s="329" t="s">
        <v>334</v>
      </c>
      <c r="C45" s="360">
        <f>SUM(C46:C50)</f>
        <v>0</v>
      </c>
      <c r="D45" s="360">
        <f>SUM(D46:D50)</f>
        <v>0</v>
      </c>
      <c r="E45" s="343">
        <f>SUM(E46:E50)</f>
        <v>0</v>
      </c>
    </row>
    <row r="46" spans="1:5" s="370" customFormat="1" ht="12" customHeight="1" x14ac:dyDescent="0.2">
      <c r="A46" s="323" t="s">
        <v>61</v>
      </c>
      <c r="B46" s="371" t="s">
        <v>335</v>
      </c>
      <c r="C46" s="381"/>
      <c r="D46" s="381"/>
      <c r="E46" s="349"/>
    </row>
    <row r="47" spans="1:5" s="370" customFormat="1" ht="12" customHeight="1" x14ac:dyDescent="0.2">
      <c r="A47" s="322" t="s">
        <v>62</v>
      </c>
      <c r="B47" s="372" t="s">
        <v>336</v>
      </c>
      <c r="C47" s="364"/>
      <c r="D47" s="364"/>
      <c r="E47" s="347"/>
    </row>
    <row r="48" spans="1:5" s="370" customFormat="1" ht="12" customHeight="1" x14ac:dyDescent="0.2">
      <c r="A48" s="322" t="s">
        <v>337</v>
      </c>
      <c r="B48" s="372" t="s">
        <v>338</v>
      </c>
      <c r="C48" s="364"/>
      <c r="D48" s="364"/>
      <c r="E48" s="347"/>
    </row>
    <row r="49" spans="1:5" s="370" customFormat="1" ht="12" customHeight="1" x14ac:dyDescent="0.2">
      <c r="A49" s="322" t="s">
        <v>339</v>
      </c>
      <c r="B49" s="372" t="s">
        <v>340</v>
      </c>
      <c r="C49" s="364"/>
      <c r="D49" s="364"/>
      <c r="E49" s="347"/>
    </row>
    <row r="50" spans="1:5" s="370" customFormat="1" ht="12" customHeight="1" thickBot="1" x14ac:dyDescent="0.25">
      <c r="A50" s="324" t="s">
        <v>341</v>
      </c>
      <c r="B50" s="373" t="s">
        <v>342</v>
      </c>
      <c r="C50" s="365"/>
      <c r="D50" s="365"/>
      <c r="E50" s="348"/>
    </row>
    <row r="51" spans="1:5" s="370" customFormat="1" ht="17.25" customHeight="1" thickBot="1" x14ac:dyDescent="0.25">
      <c r="A51" s="328" t="s">
        <v>122</v>
      </c>
      <c r="B51" s="329" t="s">
        <v>343</v>
      </c>
      <c r="C51" s="360">
        <f>SUM(C52:C54)</f>
        <v>0</v>
      </c>
      <c r="D51" s="360">
        <f>SUM(D52:D54)</f>
        <v>0</v>
      </c>
      <c r="E51" s="343">
        <f>SUM(E52:E54)</f>
        <v>10000</v>
      </c>
    </row>
    <row r="52" spans="1:5" s="370" customFormat="1" ht="12" customHeight="1" x14ac:dyDescent="0.2">
      <c r="A52" s="323" t="s">
        <v>63</v>
      </c>
      <c r="B52" s="371" t="s">
        <v>344</v>
      </c>
      <c r="C52" s="362"/>
      <c r="D52" s="362"/>
      <c r="E52" s="345"/>
    </row>
    <row r="53" spans="1:5" s="370" customFormat="1" ht="12" customHeight="1" x14ac:dyDescent="0.2">
      <c r="A53" s="322" t="s">
        <v>64</v>
      </c>
      <c r="B53" s="372" t="s">
        <v>345</v>
      </c>
      <c r="C53" s="361"/>
      <c r="D53" s="361"/>
      <c r="E53" s="344"/>
    </row>
    <row r="54" spans="1:5" s="370" customFormat="1" ht="12" customHeight="1" x14ac:dyDescent="0.2">
      <c r="A54" s="322" t="s">
        <v>346</v>
      </c>
      <c r="B54" s="372" t="s">
        <v>347</v>
      </c>
      <c r="C54" s="361"/>
      <c r="D54" s="361"/>
      <c r="E54" s="344">
        <v>10000</v>
      </c>
    </row>
    <row r="55" spans="1:5" s="370" customFormat="1" ht="12" customHeight="1" thickBot="1" x14ac:dyDescent="0.25">
      <c r="A55" s="324" t="s">
        <v>348</v>
      </c>
      <c r="B55" s="373" t="s">
        <v>349</v>
      </c>
      <c r="C55" s="363"/>
      <c r="D55" s="363"/>
      <c r="E55" s="346"/>
    </row>
    <row r="56" spans="1:5" s="370" customFormat="1" ht="12" customHeight="1" thickBot="1" x14ac:dyDescent="0.25">
      <c r="A56" s="328" t="s">
        <v>13</v>
      </c>
      <c r="B56" s="350" t="s">
        <v>350</v>
      </c>
      <c r="C56" s="360">
        <f>SUM(C57:C59)</f>
        <v>0</v>
      </c>
      <c r="D56" s="360">
        <f>SUM(D57:D59)</f>
        <v>0</v>
      </c>
      <c r="E56" s="343">
        <f>SUM(E57:E59)</f>
        <v>0</v>
      </c>
    </row>
    <row r="57" spans="1:5" s="370" customFormat="1" ht="12" customHeight="1" x14ac:dyDescent="0.2">
      <c r="A57" s="323" t="s">
        <v>123</v>
      </c>
      <c r="B57" s="371" t="s">
        <v>351</v>
      </c>
      <c r="C57" s="364"/>
      <c r="D57" s="364"/>
      <c r="E57" s="347"/>
    </row>
    <row r="58" spans="1:5" s="370" customFormat="1" ht="12" customHeight="1" x14ac:dyDescent="0.2">
      <c r="A58" s="322" t="s">
        <v>124</v>
      </c>
      <c r="B58" s="372" t="s">
        <v>352</v>
      </c>
      <c r="C58" s="364"/>
      <c r="D58" s="364"/>
      <c r="E58" s="347"/>
    </row>
    <row r="59" spans="1:5" s="370" customFormat="1" ht="12" customHeight="1" x14ac:dyDescent="0.2">
      <c r="A59" s="322" t="s">
        <v>147</v>
      </c>
      <c r="B59" s="372" t="s">
        <v>353</v>
      </c>
      <c r="C59" s="364"/>
      <c r="D59" s="364"/>
      <c r="E59" s="347"/>
    </row>
    <row r="60" spans="1:5" s="370" customFormat="1" ht="12" customHeight="1" thickBot="1" x14ac:dyDescent="0.25">
      <c r="A60" s="324" t="s">
        <v>354</v>
      </c>
      <c r="B60" s="373" t="s">
        <v>355</v>
      </c>
      <c r="C60" s="364"/>
      <c r="D60" s="364"/>
      <c r="E60" s="347"/>
    </row>
    <row r="61" spans="1:5" s="370" customFormat="1" ht="12" customHeight="1" thickBot="1" x14ac:dyDescent="0.25">
      <c r="A61" s="328" t="s">
        <v>14</v>
      </c>
      <c r="B61" s="329" t="s">
        <v>356</v>
      </c>
      <c r="C61" s="366">
        <f>+C6+C13+C20+C27+C34+C45+C51+C56</f>
        <v>20187000</v>
      </c>
      <c r="D61" s="366">
        <f>+D6+D13+D20+D27+D34+D45+D51+D56</f>
        <v>20187000</v>
      </c>
      <c r="E61" s="379">
        <f>+E6+E13+E20+E27+E34+E45+E51+E56</f>
        <v>24281686</v>
      </c>
    </row>
    <row r="62" spans="1:5" s="370" customFormat="1" ht="12" customHeight="1" thickBot="1" x14ac:dyDescent="0.25">
      <c r="A62" s="382" t="s">
        <v>357</v>
      </c>
      <c r="B62" s="350" t="s">
        <v>358</v>
      </c>
      <c r="C62" s="360">
        <f>+C63+C64+C65</f>
        <v>0</v>
      </c>
      <c r="D62" s="360">
        <f>+D63+D64+D65</f>
        <v>0</v>
      </c>
      <c r="E62" s="343">
        <f>+E63+E64+E65</f>
        <v>0</v>
      </c>
    </row>
    <row r="63" spans="1:5" s="370" customFormat="1" ht="12" customHeight="1" x14ac:dyDescent="0.2">
      <c r="A63" s="323" t="s">
        <v>359</v>
      </c>
      <c r="B63" s="371" t="s">
        <v>360</v>
      </c>
      <c r="C63" s="364"/>
      <c r="D63" s="364"/>
      <c r="E63" s="347"/>
    </row>
    <row r="64" spans="1:5" s="370" customFormat="1" ht="12" customHeight="1" x14ac:dyDescent="0.2">
      <c r="A64" s="322" t="s">
        <v>361</v>
      </c>
      <c r="B64" s="372" t="s">
        <v>362</v>
      </c>
      <c r="C64" s="364"/>
      <c r="D64" s="364"/>
      <c r="E64" s="347"/>
    </row>
    <row r="65" spans="1:5" s="370" customFormat="1" ht="12" customHeight="1" thickBot="1" x14ac:dyDescent="0.25">
      <c r="A65" s="324" t="s">
        <v>363</v>
      </c>
      <c r="B65" s="308" t="s">
        <v>408</v>
      </c>
      <c r="C65" s="364"/>
      <c r="D65" s="364"/>
      <c r="E65" s="347"/>
    </row>
    <row r="66" spans="1:5" s="370" customFormat="1" ht="12" customHeight="1" thickBot="1" x14ac:dyDescent="0.25">
      <c r="A66" s="382" t="s">
        <v>365</v>
      </c>
      <c r="B66" s="350" t="s">
        <v>366</v>
      </c>
      <c r="C66" s="360">
        <f>+C67+C68+C69+C70</f>
        <v>0</v>
      </c>
      <c r="D66" s="360">
        <f>+D67+D68+D69+D70</f>
        <v>0</v>
      </c>
      <c r="E66" s="343">
        <f>+E67+E68+E69+E70</f>
        <v>0</v>
      </c>
    </row>
    <row r="67" spans="1:5" s="370" customFormat="1" ht="13.5" customHeight="1" x14ac:dyDescent="0.2">
      <c r="A67" s="323" t="s">
        <v>102</v>
      </c>
      <c r="B67" s="371" t="s">
        <v>367</v>
      </c>
      <c r="C67" s="364"/>
      <c r="D67" s="364"/>
      <c r="E67" s="347"/>
    </row>
    <row r="68" spans="1:5" s="370" customFormat="1" ht="12" customHeight="1" x14ac:dyDescent="0.2">
      <c r="A68" s="322" t="s">
        <v>103</v>
      </c>
      <c r="B68" s="372" t="s">
        <v>368</v>
      </c>
      <c r="C68" s="364"/>
      <c r="D68" s="364"/>
      <c r="E68" s="347"/>
    </row>
    <row r="69" spans="1:5" s="370" customFormat="1" ht="12" customHeight="1" x14ac:dyDescent="0.2">
      <c r="A69" s="322" t="s">
        <v>369</v>
      </c>
      <c r="B69" s="372" t="s">
        <v>370</v>
      </c>
      <c r="C69" s="364"/>
      <c r="D69" s="364"/>
      <c r="E69" s="347"/>
    </row>
    <row r="70" spans="1:5" s="370" customFormat="1" ht="12" customHeight="1" thickBot="1" x14ac:dyDescent="0.25">
      <c r="A70" s="324" t="s">
        <v>371</v>
      </c>
      <c r="B70" s="373" t="s">
        <v>372</v>
      </c>
      <c r="C70" s="364"/>
      <c r="D70" s="364"/>
      <c r="E70" s="347"/>
    </row>
    <row r="71" spans="1:5" s="370" customFormat="1" ht="12" customHeight="1" thickBot="1" x14ac:dyDescent="0.25">
      <c r="A71" s="382" t="s">
        <v>373</v>
      </c>
      <c r="B71" s="350" t="s">
        <v>374</v>
      </c>
      <c r="C71" s="360">
        <f>+C72+C73</f>
        <v>8000000</v>
      </c>
      <c r="D71" s="360">
        <f>+D72+D73</f>
        <v>9594000</v>
      </c>
      <c r="E71" s="343">
        <f>+E72+E73</f>
        <v>9594000</v>
      </c>
    </row>
    <row r="72" spans="1:5" s="370" customFormat="1" ht="12" customHeight="1" x14ac:dyDescent="0.2">
      <c r="A72" s="323" t="s">
        <v>375</v>
      </c>
      <c r="B72" s="371" t="s">
        <v>376</v>
      </c>
      <c r="C72" s="364">
        <v>8000000</v>
      </c>
      <c r="D72" s="364">
        <v>9594000</v>
      </c>
      <c r="E72" s="347">
        <v>9594000</v>
      </c>
    </row>
    <row r="73" spans="1:5" s="370" customFormat="1" ht="12" customHeight="1" thickBot="1" x14ac:dyDescent="0.25">
      <c r="A73" s="324" t="s">
        <v>377</v>
      </c>
      <c r="B73" s="373" t="s">
        <v>378</v>
      </c>
      <c r="C73" s="364"/>
      <c r="D73" s="364"/>
      <c r="E73" s="347"/>
    </row>
    <row r="74" spans="1:5" s="370" customFormat="1" ht="12" customHeight="1" thickBot="1" x14ac:dyDescent="0.25">
      <c r="A74" s="382" t="s">
        <v>379</v>
      </c>
      <c r="B74" s="350" t="s">
        <v>380</v>
      </c>
      <c r="C74" s="360">
        <f>+C75+C76+C77</f>
        <v>0</v>
      </c>
      <c r="D74" s="360">
        <f>+D75+D76+D77</f>
        <v>0</v>
      </c>
      <c r="E74" s="343">
        <f>+E75+E76+E77</f>
        <v>1109040</v>
      </c>
    </row>
    <row r="75" spans="1:5" s="370" customFormat="1" ht="12" customHeight="1" x14ac:dyDescent="0.2">
      <c r="A75" s="323" t="s">
        <v>381</v>
      </c>
      <c r="B75" s="371" t="s">
        <v>382</v>
      </c>
      <c r="C75" s="364"/>
      <c r="D75" s="364"/>
      <c r="E75" s="347">
        <v>1109040</v>
      </c>
    </row>
    <row r="76" spans="1:5" s="370" customFormat="1" ht="12" customHeight="1" x14ac:dyDescent="0.2">
      <c r="A76" s="322" t="s">
        <v>383</v>
      </c>
      <c r="B76" s="372" t="s">
        <v>384</v>
      </c>
      <c r="C76" s="364"/>
      <c r="D76" s="364"/>
      <c r="E76" s="347"/>
    </row>
    <row r="77" spans="1:5" s="370" customFormat="1" ht="12" customHeight="1" thickBot="1" x14ac:dyDescent="0.25">
      <c r="A77" s="324" t="s">
        <v>385</v>
      </c>
      <c r="B77" s="352" t="s">
        <v>386</v>
      </c>
      <c r="C77" s="364"/>
      <c r="D77" s="364"/>
      <c r="E77" s="347"/>
    </row>
    <row r="78" spans="1:5" s="370" customFormat="1" ht="12" customHeight="1" thickBot="1" x14ac:dyDescent="0.25">
      <c r="A78" s="382" t="s">
        <v>387</v>
      </c>
      <c r="B78" s="350" t="s">
        <v>388</v>
      </c>
      <c r="C78" s="360">
        <f>+C79+C80+C81+C82</f>
        <v>0</v>
      </c>
      <c r="D78" s="360">
        <f>+D79+D80+D81+D82</f>
        <v>0</v>
      </c>
      <c r="E78" s="343">
        <f>+E79+E80+E81+E82</f>
        <v>0</v>
      </c>
    </row>
    <row r="79" spans="1:5" s="370" customFormat="1" ht="12" customHeight="1" x14ac:dyDescent="0.2">
      <c r="A79" s="374" t="s">
        <v>389</v>
      </c>
      <c r="B79" s="371" t="s">
        <v>390</v>
      </c>
      <c r="C79" s="364"/>
      <c r="D79" s="364"/>
      <c r="E79" s="347"/>
    </row>
    <row r="80" spans="1:5" s="370" customFormat="1" ht="12" customHeight="1" x14ac:dyDescent="0.2">
      <c r="A80" s="375" t="s">
        <v>391</v>
      </c>
      <c r="B80" s="372" t="s">
        <v>392</v>
      </c>
      <c r="C80" s="364"/>
      <c r="D80" s="364"/>
      <c r="E80" s="347"/>
    </row>
    <row r="81" spans="1:5" s="370" customFormat="1" ht="12" customHeight="1" x14ac:dyDescent="0.2">
      <c r="A81" s="375" t="s">
        <v>393</v>
      </c>
      <c r="B81" s="372" t="s">
        <v>394</v>
      </c>
      <c r="C81" s="364"/>
      <c r="D81" s="364"/>
      <c r="E81" s="347"/>
    </row>
    <row r="82" spans="1:5" s="370" customFormat="1" ht="12" customHeight="1" thickBot="1" x14ac:dyDescent="0.25">
      <c r="A82" s="383" t="s">
        <v>395</v>
      </c>
      <c r="B82" s="352" t="s">
        <v>396</v>
      </c>
      <c r="C82" s="364"/>
      <c r="D82" s="364"/>
      <c r="E82" s="347"/>
    </row>
    <row r="83" spans="1:5" s="370" customFormat="1" ht="12" customHeight="1" thickBot="1" x14ac:dyDescent="0.25">
      <c r="A83" s="382" t="s">
        <v>397</v>
      </c>
      <c r="B83" s="350" t="s">
        <v>398</v>
      </c>
      <c r="C83" s="385"/>
      <c r="D83" s="385"/>
      <c r="E83" s="386"/>
    </row>
    <row r="84" spans="1:5" s="370" customFormat="1" ht="12" customHeight="1" thickBot="1" x14ac:dyDescent="0.25">
      <c r="A84" s="382" t="s">
        <v>399</v>
      </c>
      <c r="B84" s="306" t="s">
        <v>400</v>
      </c>
      <c r="C84" s="366">
        <f>+C62+C66+C71+C74+C78+C83</f>
        <v>8000000</v>
      </c>
      <c r="D84" s="366">
        <f>+D62+D66+D71+D74+D78+D83</f>
        <v>9594000</v>
      </c>
      <c r="E84" s="379">
        <f>+E62+E66+E71+E74+E78+E83</f>
        <v>10703040</v>
      </c>
    </row>
    <row r="85" spans="1:5" s="370" customFormat="1" ht="12" customHeight="1" thickBot="1" x14ac:dyDescent="0.25">
      <c r="A85" s="384" t="s">
        <v>401</v>
      </c>
      <c r="B85" s="309" t="s">
        <v>402</v>
      </c>
      <c r="C85" s="366">
        <f>+C61+C84</f>
        <v>28187000</v>
      </c>
      <c r="D85" s="366">
        <f>+D61+D84</f>
        <v>29781000</v>
      </c>
      <c r="E85" s="379">
        <f>+E61+E84</f>
        <v>34984726</v>
      </c>
    </row>
    <row r="86" spans="1:5" s="370" customFormat="1" ht="12" customHeight="1" x14ac:dyDescent="0.2">
      <c r="A86" s="304"/>
      <c r="B86" s="304"/>
      <c r="C86" s="305"/>
      <c r="D86" s="305"/>
      <c r="E86" s="305"/>
    </row>
    <row r="87" spans="1:5" ht="16.5" customHeight="1" x14ac:dyDescent="0.25">
      <c r="A87" s="617" t="s">
        <v>35</v>
      </c>
      <c r="B87" s="617"/>
      <c r="C87" s="617"/>
      <c r="D87" s="617"/>
      <c r="E87" s="617"/>
    </row>
    <row r="88" spans="1:5" s="376" customFormat="1" ht="16.5" customHeight="1" thickBot="1" x14ac:dyDescent="0.3">
      <c r="A88" s="45" t="s">
        <v>105</v>
      </c>
      <c r="B88" s="45"/>
      <c r="C88" s="337"/>
      <c r="D88" s="337"/>
      <c r="E88" s="337" t="str">
        <f>E2</f>
        <v>Forintban!</v>
      </c>
    </row>
    <row r="89" spans="1:5" s="376" customFormat="1" ht="16.5" customHeight="1" x14ac:dyDescent="0.25">
      <c r="A89" s="618" t="s">
        <v>53</v>
      </c>
      <c r="B89" s="620" t="s">
        <v>165</v>
      </c>
      <c r="C89" s="622" t="e">
        <f>+C3</f>
        <v>#REF!</v>
      </c>
      <c r="D89" s="622"/>
      <c r="E89" s="623"/>
    </row>
    <row r="90" spans="1:5" ht="38.1" customHeight="1" thickBot="1" x14ac:dyDescent="0.3">
      <c r="A90" s="619"/>
      <c r="B90" s="621"/>
      <c r="C90" s="46" t="s">
        <v>166</v>
      </c>
      <c r="D90" s="46" t="s">
        <v>171</v>
      </c>
      <c r="E90" s="47" t="s">
        <v>172</v>
      </c>
    </row>
    <row r="91" spans="1:5" s="369" customFormat="1" ht="12" customHeight="1" thickBot="1" x14ac:dyDescent="0.25">
      <c r="A91" s="333" t="s">
        <v>403</v>
      </c>
      <c r="B91" s="334" t="s">
        <v>404</v>
      </c>
      <c r="C91" s="334" t="s">
        <v>405</v>
      </c>
      <c r="D91" s="334" t="s">
        <v>406</v>
      </c>
      <c r="E91" s="335" t="s">
        <v>407</v>
      </c>
    </row>
    <row r="92" spans="1:5" ht="12" customHeight="1" thickBot="1" x14ac:dyDescent="0.3">
      <c r="A92" s="330" t="s">
        <v>6</v>
      </c>
      <c r="B92" s="332" t="s">
        <v>409</v>
      </c>
      <c r="C92" s="359">
        <f>SUM(C93:C97)</f>
        <v>24675000</v>
      </c>
      <c r="D92" s="359">
        <f>SUM(D93:D97)</f>
        <v>25653545</v>
      </c>
      <c r="E92" s="314">
        <f>SUM(E93:E97)</f>
        <v>17639777</v>
      </c>
    </row>
    <row r="93" spans="1:5" ht="12" customHeight="1" x14ac:dyDescent="0.25">
      <c r="A93" s="325" t="s">
        <v>65</v>
      </c>
      <c r="B93" s="318" t="s">
        <v>36</v>
      </c>
      <c r="C93" s="76">
        <v>6032000</v>
      </c>
      <c r="D93" s="76">
        <v>6351138</v>
      </c>
      <c r="E93" s="313">
        <v>5655194</v>
      </c>
    </row>
    <row r="94" spans="1:5" ht="12" customHeight="1" x14ac:dyDescent="0.25">
      <c r="A94" s="322" t="s">
        <v>66</v>
      </c>
      <c r="B94" s="316" t="s">
        <v>125</v>
      </c>
      <c r="C94" s="361">
        <v>1420000</v>
      </c>
      <c r="D94" s="361">
        <v>1710000</v>
      </c>
      <c r="E94" s="344">
        <v>1389249</v>
      </c>
    </row>
    <row r="95" spans="1:5" ht="12" customHeight="1" x14ac:dyDescent="0.25">
      <c r="A95" s="322" t="s">
        <v>67</v>
      </c>
      <c r="B95" s="316" t="s">
        <v>94</v>
      </c>
      <c r="C95" s="363">
        <v>7751000</v>
      </c>
      <c r="D95" s="363">
        <v>8408100</v>
      </c>
      <c r="E95" s="346">
        <v>6235198</v>
      </c>
    </row>
    <row r="96" spans="1:5" ht="12" customHeight="1" x14ac:dyDescent="0.25">
      <c r="A96" s="322" t="s">
        <v>68</v>
      </c>
      <c r="B96" s="319" t="s">
        <v>126</v>
      </c>
      <c r="C96" s="363">
        <v>1200000</v>
      </c>
      <c r="D96" s="363">
        <v>520358</v>
      </c>
      <c r="E96" s="346">
        <v>427400</v>
      </c>
    </row>
    <row r="97" spans="1:5" ht="12" customHeight="1" x14ac:dyDescent="0.25">
      <c r="A97" s="322" t="s">
        <v>77</v>
      </c>
      <c r="B97" s="327" t="s">
        <v>127</v>
      </c>
      <c r="C97" s="363">
        <v>8272000</v>
      </c>
      <c r="D97" s="363">
        <v>8663949</v>
      </c>
      <c r="E97" s="346">
        <v>3932736</v>
      </c>
    </row>
    <row r="98" spans="1:5" ht="12" customHeight="1" x14ac:dyDescent="0.25">
      <c r="A98" s="322" t="s">
        <v>69</v>
      </c>
      <c r="B98" s="316" t="s">
        <v>410</v>
      </c>
      <c r="C98" s="363"/>
      <c r="D98" s="363"/>
      <c r="E98" s="346"/>
    </row>
    <row r="99" spans="1:5" ht="12" customHeight="1" x14ac:dyDescent="0.25">
      <c r="A99" s="322" t="s">
        <v>70</v>
      </c>
      <c r="B99" s="339" t="s">
        <v>411</v>
      </c>
      <c r="C99" s="363"/>
      <c r="D99" s="363"/>
      <c r="E99" s="346"/>
    </row>
    <row r="100" spans="1:5" ht="12" customHeight="1" x14ac:dyDescent="0.25">
      <c r="A100" s="322" t="s">
        <v>78</v>
      </c>
      <c r="B100" s="340" t="s">
        <v>412</v>
      </c>
      <c r="C100" s="363"/>
      <c r="D100" s="363"/>
      <c r="E100" s="346"/>
    </row>
    <row r="101" spans="1:5" ht="12" customHeight="1" x14ac:dyDescent="0.25">
      <c r="A101" s="322" t="s">
        <v>79</v>
      </c>
      <c r="B101" s="340" t="s">
        <v>413</v>
      </c>
      <c r="C101" s="363"/>
      <c r="D101" s="363"/>
      <c r="E101" s="346"/>
    </row>
    <row r="102" spans="1:5" ht="12" customHeight="1" x14ac:dyDescent="0.25">
      <c r="A102" s="322" t="s">
        <v>80</v>
      </c>
      <c r="B102" s="339" t="s">
        <v>414</v>
      </c>
      <c r="C102" s="363"/>
      <c r="D102" s="363"/>
      <c r="E102" s="346"/>
    </row>
    <row r="103" spans="1:5" ht="12" customHeight="1" x14ac:dyDescent="0.25">
      <c r="A103" s="322" t="s">
        <v>81</v>
      </c>
      <c r="B103" s="339" t="s">
        <v>415</v>
      </c>
      <c r="C103" s="363"/>
      <c r="D103" s="363"/>
      <c r="E103" s="346"/>
    </row>
    <row r="104" spans="1:5" ht="12" customHeight="1" x14ac:dyDescent="0.25">
      <c r="A104" s="322" t="s">
        <v>83</v>
      </c>
      <c r="B104" s="340" t="s">
        <v>416</v>
      </c>
      <c r="C104" s="363"/>
      <c r="D104" s="363"/>
      <c r="E104" s="346"/>
    </row>
    <row r="105" spans="1:5" ht="12" customHeight="1" x14ac:dyDescent="0.25">
      <c r="A105" s="321" t="s">
        <v>128</v>
      </c>
      <c r="B105" s="341" t="s">
        <v>417</v>
      </c>
      <c r="C105" s="363"/>
      <c r="D105" s="363"/>
      <c r="E105" s="346"/>
    </row>
    <row r="106" spans="1:5" ht="12" customHeight="1" x14ac:dyDescent="0.25">
      <c r="A106" s="322" t="s">
        <v>418</v>
      </c>
      <c r="B106" s="341" t="s">
        <v>419</v>
      </c>
      <c r="C106" s="363"/>
      <c r="D106" s="363"/>
      <c r="E106" s="346"/>
    </row>
    <row r="107" spans="1:5" ht="12" customHeight="1" thickBot="1" x14ac:dyDescent="0.3">
      <c r="A107" s="326" t="s">
        <v>420</v>
      </c>
      <c r="B107" s="342" t="s">
        <v>421</v>
      </c>
      <c r="C107" s="77"/>
      <c r="D107" s="77"/>
      <c r="E107" s="307"/>
    </row>
    <row r="108" spans="1:5" ht="12" customHeight="1" thickBot="1" x14ac:dyDescent="0.3">
      <c r="A108" s="328" t="s">
        <v>7</v>
      </c>
      <c r="B108" s="331" t="s">
        <v>422</v>
      </c>
      <c r="C108" s="360">
        <f>+C109+C111+C113</f>
        <v>2900000</v>
      </c>
      <c r="D108" s="360">
        <f>+D109+D111+D113</f>
        <v>3051000</v>
      </c>
      <c r="E108" s="343">
        <f>+E109+E111+E113</f>
        <v>3048430</v>
      </c>
    </row>
    <row r="109" spans="1:5" ht="12" customHeight="1" x14ac:dyDescent="0.25">
      <c r="A109" s="323" t="s">
        <v>71</v>
      </c>
      <c r="B109" s="316" t="s">
        <v>146</v>
      </c>
      <c r="C109" s="362">
        <v>2900000</v>
      </c>
      <c r="D109" s="362">
        <v>2816000</v>
      </c>
      <c r="E109" s="345">
        <v>2813874</v>
      </c>
    </row>
    <row r="110" spans="1:5" ht="12" customHeight="1" x14ac:dyDescent="0.25">
      <c r="A110" s="323" t="s">
        <v>72</v>
      </c>
      <c r="B110" s="320" t="s">
        <v>423</v>
      </c>
      <c r="C110" s="362"/>
      <c r="D110" s="362"/>
      <c r="E110" s="345"/>
    </row>
    <row r="111" spans="1:5" x14ac:dyDescent="0.25">
      <c r="A111" s="323" t="s">
        <v>73</v>
      </c>
      <c r="B111" s="320" t="s">
        <v>129</v>
      </c>
      <c r="C111" s="361"/>
      <c r="D111" s="361">
        <v>235000</v>
      </c>
      <c r="E111" s="344">
        <v>234556</v>
      </c>
    </row>
    <row r="112" spans="1:5" ht="12" customHeight="1" x14ac:dyDescent="0.25">
      <c r="A112" s="323" t="s">
        <v>74</v>
      </c>
      <c r="B112" s="320" t="s">
        <v>424</v>
      </c>
      <c r="C112" s="361"/>
      <c r="D112" s="361"/>
      <c r="E112" s="344"/>
    </row>
    <row r="113" spans="1:5" ht="12" customHeight="1" x14ac:dyDescent="0.25">
      <c r="A113" s="323" t="s">
        <v>75</v>
      </c>
      <c r="B113" s="352" t="s">
        <v>148</v>
      </c>
      <c r="C113" s="361"/>
      <c r="D113" s="361"/>
      <c r="E113" s="344"/>
    </row>
    <row r="114" spans="1:5" ht="21.75" customHeight="1" x14ac:dyDescent="0.25">
      <c r="A114" s="323" t="s">
        <v>82</v>
      </c>
      <c r="B114" s="351" t="s">
        <v>425</v>
      </c>
      <c r="C114" s="361"/>
      <c r="D114" s="361"/>
      <c r="E114" s="344"/>
    </row>
    <row r="115" spans="1:5" ht="24" customHeight="1" x14ac:dyDescent="0.25">
      <c r="A115" s="323" t="s">
        <v>84</v>
      </c>
      <c r="B115" s="367" t="s">
        <v>426</v>
      </c>
      <c r="C115" s="361"/>
      <c r="D115" s="361"/>
      <c r="E115" s="344"/>
    </row>
    <row r="116" spans="1:5" ht="12" customHeight="1" x14ac:dyDescent="0.25">
      <c r="A116" s="323" t="s">
        <v>130</v>
      </c>
      <c r="B116" s="340" t="s">
        <v>413</v>
      </c>
      <c r="C116" s="361"/>
      <c r="D116" s="361"/>
      <c r="E116" s="344"/>
    </row>
    <row r="117" spans="1:5" ht="12" customHeight="1" x14ac:dyDescent="0.25">
      <c r="A117" s="323" t="s">
        <v>131</v>
      </c>
      <c r="B117" s="340" t="s">
        <v>427</v>
      </c>
      <c r="C117" s="361"/>
      <c r="D117" s="361"/>
      <c r="E117" s="344"/>
    </row>
    <row r="118" spans="1:5" ht="12" customHeight="1" x14ac:dyDescent="0.25">
      <c r="A118" s="323" t="s">
        <v>132</v>
      </c>
      <c r="B118" s="340" t="s">
        <v>428</v>
      </c>
      <c r="C118" s="361"/>
      <c r="D118" s="361"/>
      <c r="E118" s="344"/>
    </row>
    <row r="119" spans="1:5" s="387" customFormat="1" ht="12" customHeight="1" x14ac:dyDescent="0.2">
      <c r="A119" s="323" t="s">
        <v>429</v>
      </c>
      <c r="B119" s="340" t="s">
        <v>416</v>
      </c>
      <c r="C119" s="361"/>
      <c r="D119" s="361"/>
      <c r="E119" s="344"/>
    </row>
    <row r="120" spans="1:5" ht="12" customHeight="1" x14ac:dyDescent="0.25">
      <c r="A120" s="323" t="s">
        <v>430</v>
      </c>
      <c r="B120" s="340" t="s">
        <v>431</v>
      </c>
      <c r="C120" s="361"/>
      <c r="D120" s="361"/>
      <c r="E120" s="344"/>
    </row>
    <row r="121" spans="1:5" ht="12" customHeight="1" thickBot="1" x14ac:dyDescent="0.3">
      <c r="A121" s="321" t="s">
        <v>432</v>
      </c>
      <c r="B121" s="340" t="s">
        <v>433</v>
      </c>
      <c r="C121" s="363"/>
      <c r="D121" s="363"/>
      <c r="E121" s="346"/>
    </row>
    <row r="122" spans="1:5" ht="12" customHeight="1" thickBot="1" x14ac:dyDescent="0.3">
      <c r="A122" s="328" t="s">
        <v>8</v>
      </c>
      <c r="B122" s="336" t="s">
        <v>434</v>
      </c>
      <c r="C122" s="360">
        <f>+C123+C124</f>
        <v>0</v>
      </c>
      <c r="D122" s="360">
        <f>+D123+D124</f>
        <v>0</v>
      </c>
      <c r="E122" s="343">
        <f>+E123+E124</f>
        <v>0</v>
      </c>
    </row>
    <row r="123" spans="1:5" ht="12" customHeight="1" x14ac:dyDescent="0.25">
      <c r="A123" s="323" t="s">
        <v>54</v>
      </c>
      <c r="B123" s="317" t="s">
        <v>43</v>
      </c>
      <c r="C123" s="362"/>
      <c r="D123" s="362"/>
      <c r="E123" s="345"/>
    </row>
    <row r="124" spans="1:5" ht="12" customHeight="1" thickBot="1" x14ac:dyDescent="0.3">
      <c r="A124" s="324" t="s">
        <v>55</v>
      </c>
      <c r="B124" s="320" t="s">
        <v>44</v>
      </c>
      <c r="C124" s="363"/>
      <c r="D124" s="363"/>
      <c r="E124" s="346"/>
    </row>
    <row r="125" spans="1:5" ht="12" customHeight="1" thickBot="1" x14ac:dyDescent="0.3">
      <c r="A125" s="328" t="s">
        <v>9</v>
      </c>
      <c r="B125" s="336" t="s">
        <v>435</v>
      </c>
      <c r="C125" s="360">
        <f>+C92+C108+C122</f>
        <v>27575000</v>
      </c>
      <c r="D125" s="360">
        <f>+D92+D108+D122</f>
        <v>28704545</v>
      </c>
      <c r="E125" s="343">
        <f>+E92+E108+E122</f>
        <v>20688207</v>
      </c>
    </row>
    <row r="126" spans="1:5" ht="12" customHeight="1" thickBot="1" x14ac:dyDescent="0.3">
      <c r="A126" s="328" t="s">
        <v>10</v>
      </c>
      <c r="B126" s="336" t="s">
        <v>436</v>
      </c>
      <c r="C126" s="360">
        <f>+C127+C128+C129</f>
        <v>0</v>
      </c>
      <c r="D126" s="360">
        <f>+D127+D128+D129</f>
        <v>0</v>
      </c>
      <c r="E126" s="343">
        <f>+E127+E128+E129</f>
        <v>0</v>
      </c>
    </row>
    <row r="127" spans="1:5" ht="12" customHeight="1" x14ac:dyDescent="0.25">
      <c r="A127" s="323" t="s">
        <v>58</v>
      </c>
      <c r="B127" s="317" t="s">
        <v>437</v>
      </c>
      <c r="C127" s="361"/>
      <c r="D127" s="361"/>
      <c r="E127" s="344"/>
    </row>
    <row r="128" spans="1:5" ht="12" customHeight="1" x14ac:dyDescent="0.25">
      <c r="A128" s="323" t="s">
        <v>59</v>
      </c>
      <c r="B128" s="317" t="s">
        <v>438</v>
      </c>
      <c r="C128" s="361"/>
      <c r="D128" s="361"/>
      <c r="E128" s="344"/>
    </row>
    <row r="129" spans="1:9" ht="12" customHeight="1" thickBot="1" x14ac:dyDescent="0.3">
      <c r="A129" s="321" t="s">
        <v>60</v>
      </c>
      <c r="B129" s="315" t="s">
        <v>439</v>
      </c>
      <c r="C129" s="361"/>
      <c r="D129" s="361"/>
      <c r="E129" s="344"/>
    </row>
    <row r="130" spans="1:9" ht="12" customHeight="1" thickBot="1" x14ac:dyDescent="0.3">
      <c r="A130" s="328" t="s">
        <v>11</v>
      </c>
      <c r="B130" s="336" t="s">
        <v>440</v>
      </c>
      <c r="C130" s="360">
        <f>+C131+C132+C134+C133</f>
        <v>0</v>
      </c>
      <c r="D130" s="360">
        <f>+D131+D132+D134+D133</f>
        <v>0</v>
      </c>
      <c r="E130" s="343">
        <f>+E131+E132+E134+E133</f>
        <v>0</v>
      </c>
    </row>
    <row r="131" spans="1:9" ht="12" customHeight="1" x14ac:dyDescent="0.25">
      <c r="A131" s="323" t="s">
        <v>61</v>
      </c>
      <c r="B131" s="317" t="s">
        <v>441</v>
      </c>
      <c r="C131" s="361"/>
      <c r="D131" s="361"/>
      <c r="E131" s="344"/>
    </row>
    <row r="132" spans="1:9" ht="12" customHeight="1" x14ac:dyDescent="0.25">
      <c r="A132" s="323" t="s">
        <v>62</v>
      </c>
      <c r="B132" s="317" t="s">
        <v>442</v>
      </c>
      <c r="C132" s="361"/>
      <c r="D132" s="361"/>
      <c r="E132" s="344"/>
    </row>
    <row r="133" spans="1:9" ht="12" customHeight="1" x14ac:dyDescent="0.25">
      <c r="A133" s="323" t="s">
        <v>337</v>
      </c>
      <c r="B133" s="317" t="s">
        <v>443</v>
      </c>
      <c r="C133" s="361"/>
      <c r="D133" s="361"/>
      <c r="E133" s="344"/>
    </row>
    <row r="134" spans="1:9" ht="12" customHeight="1" thickBot="1" x14ac:dyDescent="0.3">
      <c r="A134" s="321" t="s">
        <v>339</v>
      </c>
      <c r="B134" s="315" t="s">
        <v>444</v>
      </c>
      <c r="C134" s="361"/>
      <c r="D134" s="361"/>
      <c r="E134" s="344"/>
    </row>
    <row r="135" spans="1:9" ht="12" customHeight="1" thickBot="1" x14ac:dyDescent="0.3">
      <c r="A135" s="328" t="s">
        <v>12</v>
      </c>
      <c r="B135" s="336" t="s">
        <v>445</v>
      </c>
      <c r="C135" s="366">
        <f>+C136+C137+C138+C139</f>
        <v>612000</v>
      </c>
      <c r="D135" s="366">
        <f>+D136+D137+D138+D139</f>
        <v>1076455</v>
      </c>
      <c r="E135" s="379">
        <f>+E136+E137+E138+E139</f>
        <v>1076455</v>
      </c>
    </row>
    <row r="136" spans="1:9" ht="12" customHeight="1" x14ac:dyDescent="0.25">
      <c r="A136" s="323" t="s">
        <v>63</v>
      </c>
      <c r="B136" s="317" t="s">
        <v>446</v>
      </c>
      <c r="C136" s="361"/>
      <c r="D136" s="361"/>
      <c r="E136" s="344"/>
    </row>
    <row r="137" spans="1:9" ht="12" customHeight="1" x14ac:dyDescent="0.25">
      <c r="A137" s="323" t="s">
        <v>64</v>
      </c>
      <c r="B137" s="317" t="s">
        <v>447</v>
      </c>
      <c r="C137" s="361">
        <v>612000</v>
      </c>
      <c r="D137" s="361">
        <v>1076455</v>
      </c>
      <c r="E137" s="344">
        <v>1076455</v>
      </c>
    </row>
    <row r="138" spans="1:9" ht="12" customHeight="1" x14ac:dyDescent="0.25">
      <c r="A138" s="323" t="s">
        <v>346</v>
      </c>
      <c r="B138" s="317" t="s">
        <v>448</v>
      </c>
      <c r="C138" s="361"/>
      <c r="D138" s="361"/>
      <c r="E138" s="344"/>
    </row>
    <row r="139" spans="1:9" ht="12" customHeight="1" thickBot="1" x14ac:dyDescent="0.3">
      <c r="A139" s="321" t="s">
        <v>348</v>
      </c>
      <c r="B139" s="315" t="s">
        <v>449</v>
      </c>
      <c r="C139" s="361"/>
      <c r="D139" s="361"/>
      <c r="E139" s="344"/>
    </row>
    <row r="140" spans="1:9" ht="15" customHeight="1" thickBot="1" x14ac:dyDescent="0.3">
      <c r="A140" s="328" t="s">
        <v>13</v>
      </c>
      <c r="B140" s="336" t="s">
        <v>450</v>
      </c>
      <c r="C140" s="78">
        <f>+C141+C142+C143+C144</f>
        <v>0</v>
      </c>
      <c r="D140" s="78">
        <f>+D141+D142+D143+D144</f>
        <v>0</v>
      </c>
      <c r="E140" s="312">
        <f>+E141+E142+E143+E144</f>
        <v>0</v>
      </c>
      <c r="F140" s="377"/>
      <c r="G140" s="378"/>
      <c r="H140" s="378"/>
      <c r="I140" s="378"/>
    </row>
    <row r="141" spans="1:9" s="370" customFormat="1" ht="12.95" customHeight="1" x14ac:dyDescent="0.2">
      <c r="A141" s="323" t="s">
        <v>123</v>
      </c>
      <c r="B141" s="317" t="s">
        <v>451</v>
      </c>
      <c r="C141" s="361"/>
      <c r="D141" s="361"/>
      <c r="E141" s="344"/>
    </row>
    <row r="142" spans="1:9" ht="12.75" customHeight="1" x14ac:dyDescent="0.25">
      <c r="A142" s="323" t="s">
        <v>124</v>
      </c>
      <c r="B142" s="317" t="s">
        <v>452</v>
      </c>
      <c r="C142" s="361"/>
      <c r="D142" s="361"/>
      <c r="E142" s="344"/>
    </row>
    <row r="143" spans="1:9" ht="12.75" customHeight="1" x14ac:dyDescent="0.25">
      <c r="A143" s="323" t="s">
        <v>147</v>
      </c>
      <c r="B143" s="317" t="s">
        <v>453</v>
      </c>
      <c r="C143" s="361"/>
      <c r="D143" s="361"/>
      <c r="E143" s="344"/>
    </row>
    <row r="144" spans="1:9" ht="12.75" customHeight="1" thickBot="1" x14ac:dyDescent="0.3">
      <c r="A144" s="323" t="s">
        <v>354</v>
      </c>
      <c r="B144" s="317" t="s">
        <v>454</v>
      </c>
      <c r="C144" s="361"/>
      <c r="D144" s="361"/>
      <c r="E144" s="344"/>
    </row>
    <row r="145" spans="1:5" ht="16.5" thickBot="1" x14ac:dyDescent="0.3">
      <c r="A145" s="328" t="s">
        <v>14</v>
      </c>
      <c r="B145" s="336" t="s">
        <v>455</v>
      </c>
      <c r="C145" s="310">
        <f>+C126+C130+C135+C140</f>
        <v>612000</v>
      </c>
      <c r="D145" s="310">
        <f>+D126+D130+D135+D140</f>
        <v>1076455</v>
      </c>
      <c r="E145" s="311">
        <f>+E126+E130+E135+E140</f>
        <v>1076455</v>
      </c>
    </row>
    <row r="146" spans="1:5" ht="16.5" thickBot="1" x14ac:dyDescent="0.3">
      <c r="A146" s="353" t="s">
        <v>15</v>
      </c>
      <c r="B146" s="356" t="s">
        <v>456</v>
      </c>
      <c r="C146" s="310">
        <f>+C125+C145</f>
        <v>28187000</v>
      </c>
      <c r="D146" s="310">
        <f>+D125+D145</f>
        <v>29781000</v>
      </c>
      <c r="E146" s="311">
        <f>+E125+E145</f>
        <v>21764662</v>
      </c>
    </row>
    <row r="148" spans="1:5" ht="18.75" customHeight="1" x14ac:dyDescent="0.25">
      <c r="A148" s="616" t="s">
        <v>457</v>
      </c>
      <c r="B148" s="616"/>
      <c r="C148" s="616"/>
      <c r="D148" s="616"/>
      <c r="E148" s="616"/>
    </row>
    <row r="149" spans="1:5" ht="13.5" customHeight="1" thickBot="1" x14ac:dyDescent="0.3">
      <c r="A149" s="338" t="s">
        <v>106</v>
      </c>
      <c r="B149" s="338"/>
      <c r="C149" s="368"/>
      <c r="E149" s="355" t="str">
        <f>E88</f>
        <v>Forintban!</v>
      </c>
    </row>
    <row r="150" spans="1:5" ht="21.75" thickBot="1" x14ac:dyDescent="0.3">
      <c r="A150" s="328">
        <v>1</v>
      </c>
      <c r="B150" s="331" t="s">
        <v>458</v>
      </c>
      <c r="C150" s="354">
        <f>+C61-C125</f>
        <v>-7388000</v>
      </c>
      <c r="D150" s="354">
        <f>+D61-D125</f>
        <v>-8517545</v>
      </c>
      <c r="E150" s="354">
        <f>+E61-E125</f>
        <v>3593479</v>
      </c>
    </row>
    <row r="151" spans="1:5" ht="21.75" thickBot="1" x14ac:dyDescent="0.3">
      <c r="A151" s="328" t="s">
        <v>7</v>
      </c>
      <c r="B151" s="331" t="s">
        <v>459</v>
      </c>
      <c r="C151" s="354">
        <f>+C84-C145</f>
        <v>7388000</v>
      </c>
      <c r="D151" s="354">
        <f>+D84-D145</f>
        <v>8517545</v>
      </c>
      <c r="E151" s="354">
        <f>+E84-E145</f>
        <v>9626585</v>
      </c>
    </row>
    <row r="152" spans="1:5" ht="7.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  <row r="158" spans="1:5" ht="12.75" customHeight="1" x14ac:dyDescent="0.25"/>
    <row r="159" spans="1:5" ht="12.75" customHeight="1" x14ac:dyDescent="0.25"/>
    <row r="160" spans="1:5" ht="12.75" customHeight="1" x14ac:dyDescent="0.25"/>
    <row r="161" spans="3:5" s="357" customFormat="1" ht="12.75" customHeight="1" x14ac:dyDescent="0.25">
      <c r="C161" s="358"/>
      <c r="D161" s="358"/>
      <c r="E161" s="358"/>
    </row>
  </sheetData>
  <mergeCells count="9">
    <mergeCell ref="A148:E148"/>
    <mergeCell ref="A1:E1"/>
    <mergeCell ref="A3:A4"/>
    <mergeCell ref="B3:B4"/>
    <mergeCell ref="C3:E3"/>
    <mergeCell ref="A87:E87"/>
    <mergeCell ref="A89:A90"/>
    <mergeCell ref="B89:B90"/>
    <mergeCell ref="C89:E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9" fitToHeight="2" orientation="portrait" r:id="rId1"/>
  <headerFooter alignWithMargins="0">
    <oddHeader>&amp;C&amp;"Times New Roman CE,Félkövér"&amp;12
Pula község Önkormányzata
2016. ÉVI ZÁRSZÁMADÁS
KÖTELEZŐ FELADATAINAK MÉRLEGE 
&amp;R&amp;"Times New Roman CE,Félkövér dőlt"&amp;11 1.2. melléklet a 8/2017. (V.31.) önkormányzati rendelethez</oddHeader>
  </headerFooter>
  <rowBreaks count="1" manualBreakCount="1">
    <brk id="86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0"/>
  <sheetViews>
    <sheetView view="pageLayout" topLeftCell="C1" zoomScaleNormal="100" zoomScaleSheetLayoutView="100" workbookViewId="0">
      <selection activeCell="J1" sqref="J1:J30"/>
    </sheetView>
  </sheetViews>
  <sheetFormatPr defaultRowHeight="12.75" x14ac:dyDescent="0.2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 x14ac:dyDescent="0.2">
      <c r="B1" s="400" t="s">
        <v>109</v>
      </c>
      <c r="C1" s="401"/>
      <c r="D1" s="401"/>
      <c r="E1" s="401"/>
      <c r="F1" s="401"/>
      <c r="G1" s="401"/>
      <c r="H1" s="401"/>
      <c r="I1" s="401"/>
      <c r="J1" s="626" t="e">
        <f>+CONCATENATE("2.1. melléklet a 8/2017.",LEFT('1.1.sz.mell.'!C3,4)+1,". (V.31.) önkormányzati rendelethez")</f>
        <v>#REF!</v>
      </c>
    </row>
    <row r="2" spans="1:10" ht="14.25" thickBot="1" x14ac:dyDescent="0.25">
      <c r="G2" s="39"/>
      <c r="H2" s="39"/>
      <c r="I2" s="39" t="e">
        <f>#REF!</f>
        <v>#REF!</v>
      </c>
      <c r="J2" s="626"/>
    </row>
    <row r="3" spans="1:10" ht="18" customHeight="1" thickBot="1" x14ac:dyDescent="0.25">
      <c r="A3" s="624" t="s">
        <v>53</v>
      </c>
      <c r="B3" s="425" t="s">
        <v>41</v>
      </c>
      <c r="C3" s="426"/>
      <c r="D3" s="426"/>
      <c r="E3" s="426"/>
      <c r="F3" s="425" t="s">
        <v>42</v>
      </c>
      <c r="G3" s="427"/>
      <c r="H3" s="427"/>
      <c r="I3" s="427"/>
      <c r="J3" s="626"/>
    </row>
    <row r="4" spans="1:10" s="402" customFormat="1" ht="35.25" customHeight="1" thickBot="1" x14ac:dyDescent="0.25">
      <c r="A4" s="625"/>
      <c r="B4" s="28" t="s">
        <v>46</v>
      </c>
      <c r="C4" s="29" t="e">
        <f>+CONCATENATE(LEFT('1.1.sz.mell.'!C3,4),". évi eredeti előirányzat")</f>
        <v>#REF!</v>
      </c>
      <c r="D4" s="388" t="e">
        <f>+CONCATENATE(LEFT('1.1.sz.mell.'!C3,4),". évi módosított előirányzat")</f>
        <v>#REF!</v>
      </c>
      <c r="E4" s="29" t="e">
        <f>+CONCATENATE(LEFT('1.1.sz.mell.'!C3,4),". évi teljesítés")</f>
        <v>#REF!</v>
      </c>
      <c r="F4" s="28" t="s">
        <v>46</v>
      </c>
      <c r="G4" s="29" t="e">
        <f>+C4</f>
        <v>#REF!</v>
      </c>
      <c r="H4" s="388" t="e">
        <f>+D4</f>
        <v>#REF!</v>
      </c>
      <c r="I4" s="417" t="e">
        <f>+E4</f>
        <v>#REF!</v>
      </c>
      <c r="J4" s="626"/>
    </row>
    <row r="5" spans="1:10" s="403" customFormat="1" ht="12" customHeight="1" thickBot="1" x14ac:dyDescent="0.25">
      <c r="A5" s="428" t="s">
        <v>403</v>
      </c>
      <c r="B5" s="429" t="s">
        <v>404</v>
      </c>
      <c r="C5" s="430" t="s">
        <v>405</v>
      </c>
      <c r="D5" s="430" t="s">
        <v>406</v>
      </c>
      <c r="E5" s="430" t="s">
        <v>407</v>
      </c>
      <c r="F5" s="429" t="s">
        <v>484</v>
      </c>
      <c r="G5" s="430" t="s">
        <v>485</v>
      </c>
      <c r="H5" s="430" t="s">
        <v>486</v>
      </c>
      <c r="I5" s="431" t="s">
        <v>487</v>
      </c>
      <c r="J5" s="626"/>
    </row>
    <row r="6" spans="1:10" ht="15" customHeight="1" x14ac:dyDescent="0.2">
      <c r="A6" s="404" t="s">
        <v>6</v>
      </c>
      <c r="B6" s="405" t="s">
        <v>460</v>
      </c>
      <c r="C6" s="391">
        <v>17217000</v>
      </c>
      <c r="D6" s="391">
        <v>17217000</v>
      </c>
      <c r="E6" s="391">
        <v>18953218</v>
      </c>
      <c r="F6" s="405" t="s">
        <v>47</v>
      </c>
      <c r="G6" s="391">
        <v>6032000</v>
      </c>
      <c r="H6" s="391">
        <v>6351138</v>
      </c>
      <c r="I6" s="397">
        <v>5655194</v>
      </c>
      <c r="J6" s="626"/>
    </row>
    <row r="7" spans="1:10" ht="15" customHeight="1" x14ac:dyDescent="0.2">
      <c r="A7" s="406" t="s">
        <v>7</v>
      </c>
      <c r="B7" s="407" t="s">
        <v>461</v>
      </c>
      <c r="C7" s="392"/>
      <c r="D7" s="392"/>
      <c r="E7" s="392"/>
      <c r="F7" s="407" t="s">
        <v>125</v>
      </c>
      <c r="G7" s="392">
        <v>1420000</v>
      </c>
      <c r="H7" s="392">
        <v>1710000</v>
      </c>
      <c r="I7" s="398">
        <v>1389249</v>
      </c>
      <c r="J7" s="626"/>
    </row>
    <row r="8" spans="1:10" ht="15" customHeight="1" x14ac:dyDescent="0.2">
      <c r="A8" s="406" t="s">
        <v>8</v>
      </c>
      <c r="B8" s="407" t="s">
        <v>462</v>
      </c>
      <c r="C8" s="392"/>
      <c r="D8" s="392"/>
      <c r="E8" s="392"/>
      <c r="F8" s="407" t="s">
        <v>151</v>
      </c>
      <c r="G8" s="392">
        <v>7751000</v>
      </c>
      <c r="H8" s="392">
        <v>8408100</v>
      </c>
      <c r="I8" s="398">
        <v>6235198</v>
      </c>
      <c r="J8" s="626"/>
    </row>
    <row r="9" spans="1:10" ht="15" customHeight="1" x14ac:dyDescent="0.2">
      <c r="A9" s="406" t="s">
        <v>9</v>
      </c>
      <c r="B9" s="407" t="s">
        <v>116</v>
      </c>
      <c r="C9" s="392">
        <v>2500000</v>
      </c>
      <c r="D9" s="392">
        <v>2500000</v>
      </c>
      <c r="E9" s="392">
        <v>3387768</v>
      </c>
      <c r="F9" s="407" t="s">
        <v>126</v>
      </c>
      <c r="G9" s="392">
        <v>1200000</v>
      </c>
      <c r="H9" s="392">
        <v>520358</v>
      </c>
      <c r="I9" s="398">
        <v>427400</v>
      </c>
      <c r="J9" s="626"/>
    </row>
    <row r="10" spans="1:10" ht="15" customHeight="1" x14ac:dyDescent="0.2">
      <c r="A10" s="406" t="s">
        <v>10</v>
      </c>
      <c r="B10" s="408" t="s">
        <v>463</v>
      </c>
      <c r="C10" s="392"/>
      <c r="D10" s="392"/>
      <c r="E10" s="392">
        <v>10000</v>
      </c>
      <c r="F10" s="407" t="s">
        <v>127</v>
      </c>
      <c r="G10" s="392">
        <v>8272000</v>
      </c>
      <c r="H10" s="392">
        <v>8663949</v>
      </c>
      <c r="I10" s="398">
        <v>3932736</v>
      </c>
      <c r="J10" s="626"/>
    </row>
    <row r="11" spans="1:10" ht="15" customHeight="1" x14ac:dyDescent="0.2">
      <c r="A11" s="406" t="s">
        <v>11</v>
      </c>
      <c r="B11" s="407" t="s">
        <v>597</v>
      </c>
      <c r="C11" s="393"/>
      <c r="D11" s="393"/>
      <c r="E11" s="393"/>
      <c r="F11" s="407" t="s">
        <v>37</v>
      </c>
      <c r="G11" s="392"/>
      <c r="H11" s="392"/>
      <c r="I11" s="398"/>
      <c r="J11" s="626"/>
    </row>
    <row r="12" spans="1:10" ht="15" customHeight="1" x14ac:dyDescent="0.2">
      <c r="A12" s="406" t="s">
        <v>12</v>
      </c>
      <c r="B12" s="407" t="s">
        <v>333</v>
      </c>
      <c r="C12" s="392">
        <v>470000</v>
      </c>
      <c r="D12" s="392">
        <v>470000</v>
      </c>
      <c r="E12" s="392">
        <v>1592700</v>
      </c>
      <c r="F12" s="7"/>
      <c r="G12" s="392"/>
      <c r="H12" s="392"/>
      <c r="I12" s="398"/>
      <c r="J12" s="626"/>
    </row>
    <row r="13" spans="1:10" ht="15" customHeight="1" x14ac:dyDescent="0.2">
      <c r="A13" s="406" t="s">
        <v>13</v>
      </c>
      <c r="B13" s="7"/>
      <c r="C13" s="392"/>
      <c r="D13" s="392"/>
      <c r="E13" s="392"/>
      <c r="F13" s="7"/>
      <c r="G13" s="392"/>
      <c r="H13" s="392"/>
      <c r="I13" s="398"/>
      <c r="J13" s="626"/>
    </row>
    <row r="14" spans="1:10" ht="15" customHeight="1" x14ac:dyDescent="0.2">
      <c r="A14" s="406" t="s">
        <v>14</v>
      </c>
      <c r="B14" s="416"/>
      <c r="C14" s="393"/>
      <c r="D14" s="393"/>
      <c r="E14" s="393"/>
      <c r="F14" s="7"/>
      <c r="G14" s="392"/>
      <c r="H14" s="392"/>
      <c r="I14" s="398"/>
      <c r="J14" s="626"/>
    </row>
    <row r="15" spans="1:10" ht="15" customHeight="1" x14ac:dyDescent="0.2">
      <c r="A15" s="406" t="s">
        <v>15</v>
      </c>
      <c r="B15" s="7"/>
      <c r="C15" s="392"/>
      <c r="D15" s="392"/>
      <c r="E15" s="392"/>
      <c r="F15" s="7"/>
      <c r="G15" s="392"/>
      <c r="H15" s="392"/>
      <c r="I15" s="398"/>
      <c r="J15" s="626"/>
    </row>
    <row r="16" spans="1:10" ht="15" customHeight="1" x14ac:dyDescent="0.2">
      <c r="A16" s="406" t="s">
        <v>16</v>
      </c>
      <c r="B16" s="7"/>
      <c r="C16" s="392"/>
      <c r="D16" s="392"/>
      <c r="E16" s="392"/>
      <c r="F16" s="7"/>
      <c r="G16" s="392"/>
      <c r="H16" s="392"/>
      <c r="I16" s="398"/>
      <c r="J16" s="626"/>
    </row>
    <row r="17" spans="1:10" ht="15" customHeight="1" thickBot="1" x14ac:dyDescent="0.25">
      <c r="A17" s="406" t="s">
        <v>17</v>
      </c>
      <c r="B17" s="13"/>
      <c r="C17" s="394"/>
      <c r="D17" s="394"/>
      <c r="E17" s="394"/>
      <c r="F17" s="7"/>
      <c r="G17" s="394"/>
      <c r="H17" s="394"/>
      <c r="I17" s="399"/>
      <c r="J17" s="626"/>
    </row>
    <row r="18" spans="1:10" ht="17.25" customHeight="1" thickBot="1" x14ac:dyDescent="0.25">
      <c r="A18" s="409" t="s">
        <v>18</v>
      </c>
      <c r="B18" s="390" t="s">
        <v>464</v>
      </c>
      <c r="C18" s="395">
        <f>+C6+C7+C9+C10+C12+C13+C14+C15+C16+C17</f>
        <v>20187000</v>
      </c>
      <c r="D18" s="395">
        <f>+D6+D7+D9+D10+D12+D13+D14+D15+D16+D17</f>
        <v>20187000</v>
      </c>
      <c r="E18" s="395">
        <f>+E6+E7+E9+E10+E12+E13+E14+E15+E16+E17</f>
        <v>23943686</v>
      </c>
      <c r="F18" s="390" t="s">
        <v>471</v>
      </c>
      <c r="G18" s="395">
        <f>SUM(G6:G17)</f>
        <v>24675000</v>
      </c>
      <c r="H18" s="395">
        <f>SUM(H6:H17)</f>
        <v>25653545</v>
      </c>
      <c r="I18" s="395">
        <f>SUM(I6:I17)</f>
        <v>17639777</v>
      </c>
      <c r="J18" s="626"/>
    </row>
    <row r="19" spans="1:10" ht="15" customHeight="1" x14ac:dyDescent="0.2">
      <c r="A19" s="410" t="s">
        <v>19</v>
      </c>
      <c r="B19" s="411" t="s">
        <v>465</v>
      </c>
      <c r="C19" s="40">
        <f>+C20+C21+C22+C23</f>
        <v>8000000</v>
      </c>
      <c r="D19" s="40">
        <f>+D20+D21+D22+D23</f>
        <v>9594000</v>
      </c>
      <c r="E19" s="40">
        <f>+E20+E21+E22+E23</f>
        <v>9594000</v>
      </c>
      <c r="F19" s="412" t="s">
        <v>133</v>
      </c>
      <c r="G19" s="396"/>
      <c r="H19" s="396"/>
      <c r="I19" s="396"/>
      <c r="J19" s="626"/>
    </row>
    <row r="20" spans="1:10" ht="15" customHeight="1" x14ac:dyDescent="0.2">
      <c r="A20" s="413" t="s">
        <v>20</v>
      </c>
      <c r="B20" s="412" t="s">
        <v>144</v>
      </c>
      <c r="C20" s="389">
        <v>8000000</v>
      </c>
      <c r="D20" s="389">
        <v>9594000</v>
      </c>
      <c r="E20" s="389">
        <v>9594000</v>
      </c>
      <c r="F20" s="412" t="s">
        <v>472</v>
      </c>
      <c r="G20" s="389"/>
      <c r="H20" s="389"/>
      <c r="I20" s="389"/>
      <c r="J20" s="626"/>
    </row>
    <row r="21" spans="1:10" ht="15" customHeight="1" x14ac:dyDescent="0.2">
      <c r="A21" s="413" t="s">
        <v>21</v>
      </c>
      <c r="B21" s="412" t="s">
        <v>145</v>
      </c>
      <c r="C21" s="389"/>
      <c r="D21" s="389"/>
      <c r="E21" s="389"/>
      <c r="F21" s="412" t="s">
        <v>107</v>
      </c>
      <c r="G21" s="389"/>
      <c r="H21" s="389"/>
      <c r="I21" s="389"/>
      <c r="J21" s="626"/>
    </row>
    <row r="22" spans="1:10" ht="15" customHeight="1" x14ac:dyDescent="0.2">
      <c r="A22" s="413" t="s">
        <v>22</v>
      </c>
      <c r="B22" s="412" t="s">
        <v>149</v>
      </c>
      <c r="C22" s="389"/>
      <c r="D22" s="389"/>
      <c r="E22" s="389"/>
      <c r="F22" s="412" t="s">
        <v>108</v>
      </c>
      <c r="G22" s="389"/>
      <c r="H22" s="389"/>
      <c r="I22" s="389"/>
      <c r="J22" s="626"/>
    </row>
    <row r="23" spans="1:10" ht="15" customHeight="1" x14ac:dyDescent="0.2">
      <c r="A23" s="413" t="s">
        <v>23</v>
      </c>
      <c r="B23" s="412" t="s">
        <v>150</v>
      </c>
      <c r="C23" s="389"/>
      <c r="D23" s="389"/>
      <c r="E23" s="389"/>
      <c r="F23" s="411" t="s">
        <v>152</v>
      </c>
      <c r="G23" s="389"/>
      <c r="H23" s="389"/>
      <c r="I23" s="389"/>
      <c r="J23" s="626"/>
    </row>
    <row r="24" spans="1:10" ht="15" customHeight="1" x14ac:dyDescent="0.2">
      <c r="A24" s="413" t="s">
        <v>24</v>
      </c>
      <c r="B24" s="412" t="s">
        <v>466</v>
      </c>
      <c r="C24" s="414">
        <f>+C25+C26</f>
        <v>0</v>
      </c>
      <c r="D24" s="414">
        <f>+D25+D26</f>
        <v>0</v>
      </c>
      <c r="E24" s="414">
        <f>+E25+E26</f>
        <v>0</v>
      </c>
      <c r="F24" s="412" t="s">
        <v>134</v>
      </c>
      <c r="G24" s="389"/>
      <c r="H24" s="389"/>
      <c r="I24" s="389"/>
      <c r="J24" s="626"/>
    </row>
    <row r="25" spans="1:10" ht="15" customHeight="1" x14ac:dyDescent="0.2">
      <c r="A25" s="410" t="s">
        <v>25</v>
      </c>
      <c r="B25" s="411" t="s">
        <v>467</v>
      </c>
      <c r="C25" s="396"/>
      <c r="D25" s="396"/>
      <c r="E25" s="396"/>
      <c r="F25" s="405" t="s">
        <v>135</v>
      </c>
      <c r="G25" s="396"/>
      <c r="H25" s="396"/>
      <c r="I25" s="396"/>
      <c r="J25" s="626"/>
    </row>
    <row r="26" spans="1:10" ht="15" customHeight="1" thickBot="1" x14ac:dyDescent="0.25">
      <c r="A26" s="413" t="s">
        <v>26</v>
      </c>
      <c r="B26" s="412" t="s">
        <v>468</v>
      </c>
      <c r="C26" s="389"/>
      <c r="D26" s="389"/>
      <c r="E26" s="389"/>
      <c r="F26" s="7"/>
      <c r="G26" s="389"/>
      <c r="H26" s="389"/>
      <c r="I26" s="389"/>
      <c r="J26" s="626"/>
    </row>
    <row r="27" spans="1:10" ht="17.25" customHeight="1" thickBot="1" x14ac:dyDescent="0.25">
      <c r="A27" s="409" t="s">
        <v>27</v>
      </c>
      <c r="B27" s="390" t="s">
        <v>469</v>
      </c>
      <c r="C27" s="395">
        <f>+C19+C24</f>
        <v>8000000</v>
      </c>
      <c r="D27" s="395">
        <f>+D19+D24</f>
        <v>9594000</v>
      </c>
      <c r="E27" s="395">
        <f>+E19+E24</f>
        <v>9594000</v>
      </c>
      <c r="F27" s="390" t="s">
        <v>473</v>
      </c>
      <c r="G27" s="395">
        <f>SUM(G19:G26)</f>
        <v>0</v>
      </c>
      <c r="H27" s="395">
        <f>SUM(H19:H26)</f>
        <v>0</v>
      </c>
      <c r="I27" s="395">
        <f>SUM(I19:I26)</f>
        <v>0</v>
      </c>
      <c r="J27" s="626"/>
    </row>
    <row r="28" spans="1:10" ht="17.25" customHeight="1" thickBot="1" x14ac:dyDescent="0.25">
      <c r="A28" s="409" t="s">
        <v>28</v>
      </c>
      <c r="B28" s="415" t="s">
        <v>470</v>
      </c>
      <c r="C28" s="572">
        <f>+C18+C27</f>
        <v>28187000</v>
      </c>
      <c r="D28" s="572">
        <f>+D18+D27</f>
        <v>29781000</v>
      </c>
      <c r="E28" s="573">
        <f>+E18+E27</f>
        <v>33537686</v>
      </c>
      <c r="F28" s="415" t="s">
        <v>474</v>
      </c>
      <c r="G28" s="572">
        <f>+G18+G27</f>
        <v>24675000</v>
      </c>
      <c r="H28" s="572">
        <f>+H18+H27</f>
        <v>25653545</v>
      </c>
      <c r="I28" s="572">
        <f>+I18+I27</f>
        <v>17639777</v>
      </c>
      <c r="J28" s="626"/>
    </row>
    <row r="29" spans="1:10" ht="17.25" customHeight="1" thickBot="1" x14ac:dyDescent="0.25">
      <c r="A29" s="409" t="s">
        <v>29</v>
      </c>
      <c r="B29" s="415" t="s">
        <v>111</v>
      </c>
      <c r="C29" s="572">
        <f>IF(C18-G18&lt;0,G18-C18,"-")</f>
        <v>4488000</v>
      </c>
      <c r="D29" s="572">
        <f>IF(D18-H18&lt;0,H18-D18,"-")</f>
        <v>5466545</v>
      </c>
      <c r="E29" s="573" t="str">
        <f>IF(E18-I18&lt;0,I18-E18,"-")</f>
        <v>-</v>
      </c>
      <c r="F29" s="415" t="s">
        <v>112</v>
      </c>
      <c r="G29" s="572" t="str">
        <f>IF(C18-G18&gt;0,C18-G18,"-")</f>
        <v>-</v>
      </c>
      <c r="H29" s="572" t="str">
        <f>IF(D18-H18&gt;0,D18-H18,"-")</f>
        <v>-</v>
      </c>
      <c r="I29" s="572">
        <f>IF(E18-I18&gt;0,E18-I18,"-")</f>
        <v>6303909</v>
      </c>
      <c r="J29" s="626"/>
    </row>
    <row r="30" spans="1:10" ht="17.25" customHeight="1" thickBot="1" x14ac:dyDescent="0.25">
      <c r="A30" s="409" t="s">
        <v>30</v>
      </c>
      <c r="B30" s="415" t="s">
        <v>655</v>
      </c>
      <c r="C30" s="572" t="str">
        <f>IF(C28-G28&lt;0,G28-C28,"-")</f>
        <v>-</v>
      </c>
      <c r="D30" s="572" t="str">
        <f>IF(D28-H28&lt;0,H28-D28,"-")</f>
        <v>-</v>
      </c>
      <c r="E30" s="573" t="str">
        <f>IF(E28-I28&lt;0,I28-E28,"-")</f>
        <v>-</v>
      </c>
      <c r="F30" s="415" t="s">
        <v>656</v>
      </c>
      <c r="G30" s="572">
        <f>IF(C28-G28&gt;0,C28-G28,"-")</f>
        <v>3512000</v>
      </c>
      <c r="H30" s="572">
        <f>IF(D28-H28&gt;0,D28-H28,"-")</f>
        <v>4127455</v>
      </c>
      <c r="I30" s="572">
        <f>IF(E28-I28&gt;0,E28-I28,"-")</f>
        <v>15897909</v>
      </c>
      <c r="J30" s="626"/>
    </row>
  </sheetData>
  <mergeCells count="2">
    <mergeCell ref="A3:A4"/>
    <mergeCell ref="J1:J30"/>
  </mergeCells>
  <phoneticPr fontId="0" type="noConversion"/>
  <printOptions horizontalCentered="1"/>
  <pageMargins left="0.33" right="0.48" top="0.9055118110236221" bottom="0.5" header="0.6692913385826772" footer="0.28000000000000003"/>
  <pageSetup paperSize="9" scale="70" orientation="landscape" verticalDpi="300" r:id="rId1"/>
  <headerFooter alignWithMargins="0">
    <oddHeader xml:space="preserve">&amp;R&amp;"Times New Roman CE,Félkövér dőlt"&amp;11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3"/>
  <sheetViews>
    <sheetView topLeftCell="C1" zoomScaleNormal="100" zoomScaleSheetLayoutView="115" workbookViewId="0">
      <selection activeCell="F28" sqref="F28"/>
    </sheetView>
  </sheetViews>
  <sheetFormatPr defaultRowHeight="12.75" x14ac:dyDescent="0.2"/>
  <cols>
    <col min="1" max="1" width="6.83203125" style="10" customWidth="1"/>
    <col min="2" max="2" width="55.1640625" style="27" customWidth="1"/>
    <col min="3" max="5" width="16.33203125" style="10" customWidth="1"/>
    <col min="6" max="6" width="55.1640625" style="10" customWidth="1"/>
    <col min="7" max="9" width="16.33203125" style="10" customWidth="1"/>
    <col min="10" max="10" width="4.83203125" style="10" customWidth="1"/>
    <col min="11" max="16384" width="9.33203125" style="10"/>
  </cols>
  <sheetData>
    <row r="1" spans="1:10" ht="39.75" customHeight="1" x14ac:dyDescent="0.2">
      <c r="B1" s="400" t="s">
        <v>110</v>
      </c>
      <c r="C1" s="401"/>
      <c r="D1" s="401"/>
      <c r="E1" s="401"/>
      <c r="F1" s="401"/>
      <c r="G1" s="401"/>
      <c r="H1" s="401"/>
      <c r="I1" s="401"/>
      <c r="J1" s="629" t="e">
        <f>+CONCATENATE("2.2. melléklet a ……/",LEFT('1.1.sz.mell.'!C3,4)+1,". (……) önkormányzati rendelethez")</f>
        <v>#REF!</v>
      </c>
    </row>
    <row r="2" spans="1:10" ht="14.25" thickBot="1" x14ac:dyDescent="0.25">
      <c r="G2" s="39"/>
      <c r="H2" s="39"/>
      <c r="I2" s="39" t="e">
        <f>'2.1.sz.mell  '!I2</f>
        <v>#REF!</v>
      </c>
      <c r="J2" s="629"/>
    </row>
    <row r="3" spans="1:10" ht="24" customHeight="1" thickBot="1" x14ac:dyDescent="0.25">
      <c r="A3" s="627" t="s">
        <v>53</v>
      </c>
      <c r="B3" s="425" t="s">
        <v>41</v>
      </c>
      <c r="C3" s="426"/>
      <c r="D3" s="426"/>
      <c r="E3" s="426"/>
      <c r="F3" s="425" t="s">
        <v>42</v>
      </c>
      <c r="G3" s="427"/>
      <c r="H3" s="427"/>
      <c r="I3" s="427"/>
      <c r="J3" s="629"/>
    </row>
    <row r="4" spans="1:10" s="402" customFormat="1" ht="35.25" customHeight="1" thickBot="1" x14ac:dyDescent="0.25">
      <c r="A4" s="628"/>
      <c r="B4" s="28" t="s">
        <v>46</v>
      </c>
      <c r="C4" s="29" t="e">
        <f>+'2.1.sz.mell  '!C4</f>
        <v>#REF!</v>
      </c>
      <c r="D4" s="388" t="e">
        <f>+'2.1.sz.mell  '!D4</f>
        <v>#REF!</v>
      </c>
      <c r="E4" s="29" t="e">
        <f>+'2.1.sz.mell  '!E4</f>
        <v>#REF!</v>
      </c>
      <c r="F4" s="28" t="s">
        <v>46</v>
      </c>
      <c r="G4" s="29" t="e">
        <f>+'2.1.sz.mell  '!C4</f>
        <v>#REF!</v>
      </c>
      <c r="H4" s="388" t="e">
        <f>+'2.1.sz.mell  '!D4</f>
        <v>#REF!</v>
      </c>
      <c r="I4" s="417" t="e">
        <f>+'2.1.sz.mell  '!E4</f>
        <v>#REF!</v>
      </c>
      <c r="J4" s="629"/>
    </row>
    <row r="5" spans="1:10" s="402" customFormat="1" ht="13.5" thickBot="1" x14ac:dyDescent="0.25">
      <c r="A5" s="428" t="s">
        <v>403</v>
      </c>
      <c r="B5" s="429" t="s">
        <v>404</v>
      </c>
      <c r="C5" s="430" t="s">
        <v>405</v>
      </c>
      <c r="D5" s="430" t="s">
        <v>406</v>
      </c>
      <c r="E5" s="430" t="s">
        <v>407</v>
      </c>
      <c r="F5" s="429" t="s">
        <v>484</v>
      </c>
      <c r="G5" s="430" t="s">
        <v>485</v>
      </c>
      <c r="H5" s="430" t="s">
        <v>486</v>
      </c>
      <c r="I5" s="431" t="s">
        <v>487</v>
      </c>
      <c r="J5" s="629"/>
    </row>
    <row r="6" spans="1:10" ht="12.95" customHeight="1" x14ac:dyDescent="0.2">
      <c r="A6" s="404" t="s">
        <v>6</v>
      </c>
      <c r="B6" s="405" t="s">
        <v>475</v>
      </c>
      <c r="C6" s="391"/>
      <c r="D6" s="391"/>
      <c r="E6" s="391">
        <v>338000</v>
      </c>
      <c r="F6" s="405" t="s">
        <v>146</v>
      </c>
      <c r="G6" s="391">
        <v>2900000</v>
      </c>
      <c r="H6" s="391">
        <v>2816000</v>
      </c>
      <c r="I6" s="397">
        <v>2813874</v>
      </c>
      <c r="J6" s="629"/>
    </row>
    <row r="7" spans="1:10" x14ac:dyDescent="0.2">
      <c r="A7" s="406" t="s">
        <v>7</v>
      </c>
      <c r="B7" s="407" t="s">
        <v>476</v>
      </c>
      <c r="C7" s="392"/>
      <c r="D7" s="392"/>
      <c r="E7" s="392"/>
      <c r="F7" s="407" t="s">
        <v>488</v>
      </c>
      <c r="G7" s="392"/>
      <c r="H7" s="392"/>
      <c r="I7" s="398"/>
      <c r="J7" s="629"/>
    </row>
    <row r="8" spans="1:10" ht="12.95" customHeight="1" x14ac:dyDescent="0.2">
      <c r="A8" s="406" t="s">
        <v>8</v>
      </c>
      <c r="B8" s="407" t="s">
        <v>477</v>
      </c>
      <c r="C8" s="392"/>
      <c r="D8" s="392"/>
      <c r="E8" s="392"/>
      <c r="F8" s="407" t="s">
        <v>129</v>
      </c>
      <c r="G8" s="392"/>
      <c r="H8" s="392">
        <v>235000</v>
      </c>
      <c r="I8" s="398">
        <v>234556</v>
      </c>
      <c r="J8" s="629"/>
    </row>
    <row r="9" spans="1:10" ht="12.95" customHeight="1" x14ac:dyDescent="0.2">
      <c r="A9" s="406" t="s">
        <v>9</v>
      </c>
      <c r="B9" s="407" t="s">
        <v>478</v>
      </c>
      <c r="C9" s="392"/>
      <c r="D9" s="392"/>
      <c r="E9" s="392"/>
      <c r="F9" s="407" t="s">
        <v>489</v>
      </c>
      <c r="G9" s="392"/>
      <c r="H9" s="392"/>
      <c r="I9" s="398"/>
      <c r="J9" s="629"/>
    </row>
    <row r="10" spans="1:10" ht="12.75" customHeight="1" x14ac:dyDescent="0.2">
      <c r="A10" s="406" t="s">
        <v>10</v>
      </c>
      <c r="B10" s="407" t="s">
        <v>479</v>
      </c>
      <c r="C10" s="392"/>
      <c r="D10" s="392"/>
      <c r="E10" s="392"/>
      <c r="F10" s="407" t="s">
        <v>148</v>
      </c>
      <c r="G10" s="392"/>
      <c r="H10" s="392"/>
      <c r="I10" s="398"/>
      <c r="J10" s="629"/>
    </row>
    <row r="11" spans="1:10" ht="12.95" customHeight="1" x14ac:dyDescent="0.2">
      <c r="A11" s="406" t="s">
        <v>11</v>
      </c>
      <c r="B11" s="407" t="s">
        <v>480</v>
      </c>
      <c r="C11" s="393"/>
      <c r="D11" s="393"/>
      <c r="E11" s="393"/>
      <c r="F11" s="446"/>
      <c r="G11" s="392"/>
      <c r="H11" s="392"/>
      <c r="I11" s="398"/>
      <c r="J11" s="629"/>
    </row>
    <row r="12" spans="1:10" ht="12.95" customHeight="1" x14ac:dyDescent="0.2">
      <c r="A12" s="406" t="s">
        <v>12</v>
      </c>
      <c r="B12" s="7"/>
      <c r="C12" s="392"/>
      <c r="D12" s="392"/>
      <c r="E12" s="392"/>
      <c r="F12" s="446"/>
      <c r="G12" s="392"/>
      <c r="H12" s="392"/>
      <c r="I12" s="398"/>
      <c r="J12" s="629"/>
    </row>
    <row r="13" spans="1:10" ht="12.95" customHeight="1" x14ac:dyDescent="0.2">
      <c r="A13" s="406" t="s">
        <v>13</v>
      </c>
      <c r="B13" s="7"/>
      <c r="C13" s="392"/>
      <c r="D13" s="392"/>
      <c r="E13" s="392"/>
      <c r="F13" s="447"/>
      <c r="G13" s="392"/>
      <c r="H13" s="392"/>
      <c r="I13" s="398"/>
      <c r="J13" s="629"/>
    </row>
    <row r="14" spans="1:10" ht="12.95" customHeight="1" x14ac:dyDescent="0.2">
      <c r="A14" s="406" t="s">
        <v>14</v>
      </c>
      <c r="B14" s="444"/>
      <c r="C14" s="393"/>
      <c r="D14" s="393"/>
      <c r="E14" s="393"/>
      <c r="F14" s="446"/>
      <c r="G14" s="392"/>
      <c r="H14" s="392"/>
      <c r="I14" s="398"/>
      <c r="J14" s="629"/>
    </row>
    <row r="15" spans="1:10" x14ac:dyDescent="0.2">
      <c r="A15" s="406" t="s">
        <v>15</v>
      </c>
      <c r="B15" s="7"/>
      <c r="C15" s="393"/>
      <c r="D15" s="393"/>
      <c r="E15" s="393"/>
      <c r="F15" s="446"/>
      <c r="G15" s="392"/>
      <c r="H15" s="392"/>
      <c r="I15" s="398"/>
      <c r="J15" s="629"/>
    </row>
    <row r="16" spans="1:10" ht="12.95" customHeight="1" thickBot="1" x14ac:dyDescent="0.25">
      <c r="A16" s="441" t="s">
        <v>16</v>
      </c>
      <c r="B16" s="445"/>
      <c r="C16" s="443"/>
      <c r="D16" s="82"/>
      <c r="E16" s="88"/>
      <c r="F16" s="442" t="s">
        <v>37</v>
      </c>
      <c r="G16" s="392"/>
      <c r="H16" s="392"/>
      <c r="I16" s="398"/>
      <c r="J16" s="629"/>
    </row>
    <row r="17" spans="1:10" ht="15.95" customHeight="1" thickBot="1" x14ac:dyDescent="0.25">
      <c r="A17" s="409" t="s">
        <v>17</v>
      </c>
      <c r="B17" s="390" t="s">
        <v>481</v>
      </c>
      <c r="C17" s="395">
        <f>+C6+C8+C9+C11+C12+C13+C14+C15+C16</f>
        <v>0</v>
      </c>
      <c r="D17" s="395">
        <f>+D6+D8+D9+D11+D12+D13+D14+D15+D16</f>
        <v>0</v>
      </c>
      <c r="E17" s="395">
        <f>+E6+E8+E9+E11+E12+E13+E14+E15+E16</f>
        <v>338000</v>
      </c>
      <c r="F17" s="390" t="s">
        <v>490</v>
      </c>
      <c r="G17" s="395">
        <f>+G6+G8+G10+G11+G12+G13+G14+G15+G16</f>
        <v>2900000</v>
      </c>
      <c r="H17" s="395">
        <f>+H6+H8+H10+H11+H12+H13+H14+H15+H16</f>
        <v>3051000</v>
      </c>
      <c r="I17" s="424">
        <f>+I6+I8+I10+I11+I12+I13+I14+I15+I16</f>
        <v>3048430</v>
      </c>
      <c r="J17" s="629"/>
    </row>
    <row r="18" spans="1:10" ht="12.95" customHeight="1" x14ac:dyDescent="0.2">
      <c r="A18" s="404" t="s">
        <v>18</v>
      </c>
      <c r="B18" s="433" t="s">
        <v>164</v>
      </c>
      <c r="C18" s="440">
        <f>+C19+C20+C21+C22+C23</f>
        <v>0</v>
      </c>
      <c r="D18" s="440">
        <f>+D19+D20+D21+D22+D23</f>
        <v>0</v>
      </c>
      <c r="E18" s="440">
        <f>+E19+E20+E21+E22+E23</f>
        <v>1109040</v>
      </c>
      <c r="F18" s="412" t="s">
        <v>133</v>
      </c>
      <c r="G18" s="79"/>
      <c r="H18" s="79"/>
      <c r="I18" s="421"/>
      <c r="J18" s="629"/>
    </row>
    <row r="19" spans="1:10" ht="12.95" customHeight="1" x14ac:dyDescent="0.2">
      <c r="A19" s="406" t="s">
        <v>19</v>
      </c>
      <c r="B19" s="434" t="s">
        <v>153</v>
      </c>
      <c r="C19" s="389"/>
      <c r="D19" s="389"/>
      <c r="E19" s="389"/>
      <c r="F19" s="412" t="s">
        <v>136</v>
      </c>
      <c r="G19" s="389"/>
      <c r="H19" s="389"/>
      <c r="I19" s="422"/>
      <c r="J19" s="629"/>
    </row>
    <row r="20" spans="1:10" ht="12.95" customHeight="1" x14ac:dyDescent="0.2">
      <c r="A20" s="404" t="s">
        <v>20</v>
      </c>
      <c r="B20" s="434" t="s">
        <v>154</v>
      </c>
      <c r="C20" s="389"/>
      <c r="D20" s="389"/>
      <c r="E20" s="389"/>
      <c r="F20" s="412" t="s">
        <v>107</v>
      </c>
      <c r="G20" s="389"/>
      <c r="H20" s="389"/>
      <c r="I20" s="422"/>
      <c r="J20" s="629"/>
    </row>
    <row r="21" spans="1:10" ht="12.95" customHeight="1" x14ac:dyDescent="0.2">
      <c r="A21" s="406" t="s">
        <v>21</v>
      </c>
      <c r="B21" s="434" t="s">
        <v>155</v>
      </c>
      <c r="C21" s="389"/>
      <c r="D21" s="389"/>
      <c r="E21" s="389"/>
      <c r="F21" s="412" t="s">
        <v>108</v>
      </c>
      <c r="G21" s="389"/>
      <c r="H21" s="389"/>
      <c r="I21" s="422"/>
      <c r="J21" s="629"/>
    </row>
    <row r="22" spans="1:10" ht="12.95" customHeight="1" x14ac:dyDescent="0.2">
      <c r="A22" s="404" t="s">
        <v>22</v>
      </c>
      <c r="B22" s="434" t="s">
        <v>156</v>
      </c>
      <c r="C22" s="389"/>
      <c r="D22" s="389"/>
      <c r="E22" s="389"/>
      <c r="F22" s="411" t="s">
        <v>152</v>
      </c>
      <c r="G22" s="389"/>
      <c r="H22" s="389"/>
      <c r="I22" s="422"/>
      <c r="J22" s="629"/>
    </row>
    <row r="23" spans="1:10" ht="12.95" customHeight="1" x14ac:dyDescent="0.2">
      <c r="A23" s="406" t="s">
        <v>23</v>
      </c>
      <c r="B23" s="435" t="s">
        <v>157</v>
      </c>
      <c r="C23" s="389"/>
      <c r="D23" s="389"/>
      <c r="E23" s="389">
        <v>1109040</v>
      </c>
      <c r="F23" s="412" t="s">
        <v>137</v>
      </c>
      <c r="G23" s="389"/>
      <c r="H23" s="389"/>
      <c r="I23" s="422"/>
      <c r="J23" s="629"/>
    </row>
    <row r="24" spans="1:10" ht="12.95" customHeight="1" x14ac:dyDescent="0.2">
      <c r="A24" s="404" t="s">
        <v>24</v>
      </c>
      <c r="B24" s="436" t="s">
        <v>158</v>
      </c>
      <c r="C24" s="414">
        <f>+C25+C26+C27+C28+C29</f>
        <v>0</v>
      </c>
      <c r="D24" s="414">
        <f>+D25+D26+D27+D28+D29</f>
        <v>0</v>
      </c>
      <c r="E24" s="414">
        <f>+E25+E26+E27+E28+E29</f>
        <v>0</v>
      </c>
      <c r="F24" s="437" t="s">
        <v>135</v>
      </c>
      <c r="G24" s="389"/>
      <c r="H24" s="389"/>
      <c r="I24" s="422"/>
      <c r="J24" s="629"/>
    </row>
    <row r="25" spans="1:10" ht="12.95" customHeight="1" x14ac:dyDescent="0.2">
      <c r="A25" s="406" t="s">
        <v>25</v>
      </c>
      <c r="B25" s="435" t="s">
        <v>159</v>
      </c>
      <c r="C25" s="389"/>
      <c r="D25" s="389"/>
      <c r="E25" s="389"/>
      <c r="F25" s="437" t="s">
        <v>491</v>
      </c>
      <c r="G25" s="389"/>
      <c r="H25" s="389"/>
      <c r="I25" s="422"/>
      <c r="J25" s="629"/>
    </row>
    <row r="26" spans="1:10" ht="12.95" customHeight="1" x14ac:dyDescent="0.2">
      <c r="A26" s="404" t="s">
        <v>26</v>
      </c>
      <c r="B26" s="435" t="s">
        <v>160</v>
      </c>
      <c r="C26" s="389"/>
      <c r="D26" s="389"/>
      <c r="E26" s="389"/>
      <c r="F26" s="432" t="s">
        <v>447</v>
      </c>
      <c r="G26" s="389">
        <v>612000</v>
      </c>
      <c r="H26" s="389">
        <v>1076455</v>
      </c>
      <c r="I26" s="422">
        <v>1076455</v>
      </c>
      <c r="J26" s="629"/>
    </row>
    <row r="27" spans="1:10" ht="12.95" customHeight="1" x14ac:dyDescent="0.2">
      <c r="A27" s="406" t="s">
        <v>27</v>
      </c>
      <c r="B27" s="434" t="s">
        <v>161</v>
      </c>
      <c r="C27" s="389"/>
      <c r="D27" s="389"/>
      <c r="E27" s="389"/>
      <c r="F27" s="423"/>
      <c r="G27" s="389"/>
      <c r="H27" s="389"/>
      <c r="I27" s="422"/>
      <c r="J27" s="629"/>
    </row>
    <row r="28" spans="1:10" ht="12.95" customHeight="1" x14ac:dyDescent="0.2">
      <c r="A28" s="404" t="s">
        <v>28</v>
      </c>
      <c r="B28" s="438" t="s">
        <v>162</v>
      </c>
      <c r="C28" s="389"/>
      <c r="D28" s="389"/>
      <c r="E28" s="389"/>
      <c r="F28" s="7"/>
      <c r="G28" s="389"/>
      <c r="H28" s="389"/>
      <c r="I28" s="422"/>
      <c r="J28" s="629"/>
    </row>
    <row r="29" spans="1:10" ht="12.95" customHeight="1" thickBot="1" x14ac:dyDescent="0.25">
      <c r="A29" s="406" t="s">
        <v>29</v>
      </c>
      <c r="B29" s="439" t="s">
        <v>163</v>
      </c>
      <c r="C29" s="389"/>
      <c r="D29" s="389"/>
      <c r="E29" s="389"/>
      <c r="F29" s="423"/>
      <c r="G29" s="389"/>
      <c r="H29" s="389"/>
      <c r="I29" s="422"/>
      <c r="J29" s="629"/>
    </row>
    <row r="30" spans="1:10" ht="24.75" customHeight="1" thickBot="1" x14ac:dyDescent="0.25">
      <c r="A30" s="409" t="s">
        <v>30</v>
      </c>
      <c r="B30" s="390" t="s">
        <v>482</v>
      </c>
      <c r="C30" s="395">
        <f>+C18+C24</f>
        <v>0</v>
      </c>
      <c r="D30" s="395">
        <f>+D18+D24</f>
        <v>0</v>
      </c>
      <c r="E30" s="395">
        <f>+E18+E24</f>
        <v>1109040</v>
      </c>
      <c r="F30" s="390" t="s">
        <v>493</v>
      </c>
      <c r="G30" s="395">
        <f>SUM(G18:G29)</f>
        <v>612000</v>
      </c>
      <c r="H30" s="395">
        <f>SUM(H18:H29)</f>
        <v>1076455</v>
      </c>
      <c r="I30" s="424">
        <f>SUM(I18:I29)</f>
        <v>1076455</v>
      </c>
      <c r="J30" s="629"/>
    </row>
    <row r="31" spans="1:10" ht="16.5" customHeight="1" thickBot="1" x14ac:dyDescent="0.25">
      <c r="A31" s="409" t="s">
        <v>31</v>
      </c>
      <c r="B31" s="415" t="s">
        <v>483</v>
      </c>
      <c r="C31" s="572">
        <f>+C17+C30</f>
        <v>0</v>
      </c>
      <c r="D31" s="572">
        <f>+D17+D30</f>
        <v>0</v>
      </c>
      <c r="E31" s="573">
        <f>+E17+E30</f>
        <v>1447040</v>
      </c>
      <c r="F31" s="415" t="s">
        <v>492</v>
      </c>
      <c r="G31" s="572">
        <f>+G17+G30</f>
        <v>3512000</v>
      </c>
      <c r="H31" s="572">
        <f>+H17+H30</f>
        <v>4127455</v>
      </c>
      <c r="I31" s="574">
        <f>+I17+I30</f>
        <v>4124885</v>
      </c>
      <c r="J31" s="629"/>
    </row>
    <row r="32" spans="1:10" ht="16.5" customHeight="1" thickBot="1" x14ac:dyDescent="0.25">
      <c r="A32" s="409" t="s">
        <v>32</v>
      </c>
      <c r="B32" s="415" t="s">
        <v>111</v>
      </c>
      <c r="C32" s="572">
        <f>IF(C17-G17&lt;0,G17-C17,"-")</f>
        <v>2900000</v>
      </c>
      <c r="D32" s="572">
        <f>IF(D17-H17&lt;0,H17-D17,"-")</f>
        <v>3051000</v>
      </c>
      <c r="E32" s="573">
        <f>IF(E17-I17&lt;0,I17-E17,"-")</f>
        <v>2710430</v>
      </c>
      <c r="F32" s="415" t="s">
        <v>112</v>
      </c>
      <c r="G32" s="572" t="str">
        <f>IF(C17-G17&gt;0,C17-G17,"-")</f>
        <v>-</v>
      </c>
      <c r="H32" s="572" t="str">
        <f>IF(D17-H17&gt;0,D17-H17,"-")</f>
        <v>-</v>
      </c>
      <c r="I32" s="574" t="str">
        <f>IF(E17-I17&gt;0,E17-I17,"-")</f>
        <v>-</v>
      </c>
      <c r="J32" s="629"/>
    </row>
    <row r="33" spans="1:10" ht="16.5" customHeight="1" thickBot="1" x14ac:dyDescent="0.25">
      <c r="A33" s="409" t="s">
        <v>33</v>
      </c>
      <c r="B33" s="415" t="s">
        <v>655</v>
      </c>
      <c r="C33" s="572">
        <f>IF(C31-G31&lt;0,G31-C31,"-")</f>
        <v>3512000</v>
      </c>
      <c r="D33" s="572">
        <f>IF(D31-H31&lt;0,H31-D31,"-")</f>
        <v>4127455</v>
      </c>
      <c r="E33" s="572">
        <f>IF(E31-I31&lt;0,I31-E31,"-")</f>
        <v>2677845</v>
      </c>
      <c r="F33" s="415" t="s">
        <v>656</v>
      </c>
      <c r="G33" s="572" t="str">
        <f>IF(C31-G31&gt;0,C31-G31,"-")</f>
        <v>-</v>
      </c>
      <c r="H33" s="572" t="str">
        <f>IF(D31-H31&gt;0,D31-H31,"-")</f>
        <v>-</v>
      </c>
      <c r="I33" s="572" t="str">
        <f>IF(E31-I31&gt;0,E31-I31,"-")</f>
        <v>-</v>
      </c>
      <c r="J33" s="629"/>
    </row>
  </sheetData>
  <sheetProtection sheet="1"/>
  <mergeCells count="2">
    <mergeCell ref="A3:A4"/>
    <mergeCell ref="J1:J3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3"/>
  <sheetViews>
    <sheetView zoomScaleNormal="100" workbookViewId="0">
      <selection activeCell="B144" sqref="B144"/>
    </sheetView>
  </sheetViews>
  <sheetFormatPr defaultRowHeight="12.75" x14ac:dyDescent="0.2"/>
  <cols>
    <col min="1" max="1" width="39.6640625" style="5" customWidth="1"/>
    <col min="2" max="7" width="15.6640625" style="4" customWidth="1"/>
    <col min="8" max="8" width="5.1640625" style="4" customWidth="1"/>
    <col min="9" max="16384" width="9.33203125" style="4"/>
  </cols>
  <sheetData>
    <row r="1" spans="1:8" ht="18" customHeight="1" x14ac:dyDescent="0.2">
      <c r="A1" s="630" t="s">
        <v>1</v>
      </c>
      <c r="B1" s="630"/>
      <c r="C1" s="630"/>
      <c r="D1" s="630"/>
      <c r="E1" s="630"/>
      <c r="F1" s="630"/>
      <c r="G1" s="630"/>
      <c r="H1" s="631" t="e">
        <f>+CONCATENATE("3. melléklet a ……/",LEFT(#REF!,4)+1,". (……) önkormányzati rendelethez")</f>
        <v>#REF!</v>
      </c>
    </row>
    <row r="2" spans="1:8" ht="22.5" customHeight="1" thickBot="1" x14ac:dyDescent="0.3">
      <c r="A2" s="27"/>
      <c r="B2" s="10"/>
      <c r="C2" s="10"/>
      <c r="D2" s="10"/>
      <c r="E2" s="10"/>
      <c r="F2" s="570"/>
      <c r="G2" s="568" t="e">
        <f>'2.2.sz.mell  '!I2</f>
        <v>#REF!</v>
      </c>
      <c r="H2" s="631"/>
    </row>
    <row r="3" spans="1:8" s="6" customFormat="1" ht="50.25" customHeight="1" thickBot="1" x14ac:dyDescent="0.25">
      <c r="A3" s="28" t="s">
        <v>49</v>
      </c>
      <c r="B3" s="29" t="s">
        <v>50</v>
      </c>
      <c r="C3" s="29" t="s">
        <v>51</v>
      </c>
      <c r="D3" s="29" t="e">
        <f>+CONCATENATE("Felhasználás ",LEFT(#REF!,4)-1,". XII.31-ig")</f>
        <v>#REF!</v>
      </c>
      <c r="E3" s="29" t="e">
        <f>+CONCATENATE(LEFT(#REF!,4),". évi módosított előirányzat")</f>
        <v>#REF!</v>
      </c>
      <c r="F3" s="81" t="e">
        <f>+CONCATENATE(LEFT(#REF!,4),". évi teljesítés")</f>
        <v>#REF!</v>
      </c>
      <c r="G3" s="80" t="e">
        <f>+CONCATENATE("Összes teljesítés ",LEFT(#REF!,4),". dec. 31-ig")</f>
        <v>#REF!</v>
      </c>
      <c r="H3" s="631"/>
    </row>
    <row r="4" spans="1:8" s="10" customFormat="1" ht="12" customHeight="1" thickBot="1" x14ac:dyDescent="0.25">
      <c r="A4" s="418" t="s">
        <v>403</v>
      </c>
      <c r="B4" s="419" t="s">
        <v>404</v>
      </c>
      <c r="C4" s="419" t="s">
        <v>405</v>
      </c>
      <c r="D4" s="419" t="s">
        <v>406</v>
      </c>
      <c r="E4" s="419" t="s">
        <v>407</v>
      </c>
      <c r="F4" s="48" t="s">
        <v>484</v>
      </c>
      <c r="G4" s="420" t="s">
        <v>494</v>
      </c>
      <c r="H4" s="631"/>
    </row>
    <row r="5" spans="1:8" ht="15.95" customHeight="1" x14ac:dyDescent="0.2">
      <c r="A5" s="7" t="s">
        <v>657</v>
      </c>
      <c r="B5" s="2">
        <v>350000</v>
      </c>
      <c r="C5" s="11">
        <v>2016</v>
      </c>
      <c r="D5" s="2"/>
      <c r="E5" s="2">
        <v>350000</v>
      </c>
      <c r="F5" s="49">
        <v>350000</v>
      </c>
      <c r="G5" s="50">
        <f>+D5+F5</f>
        <v>350000</v>
      </c>
      <c r="H5" s="631"/>
    </row>
    <row r="6" spans="1:8" ht="15.95" customHeight="1" x14ac:dyDescent="0.2">
      <c r="A6" s="7" t="s">
        <v>658</v>
      </c>
      <c r="B6" s="2">
        <v>269392</v>
      </c>
      <c r="C6" s="11">
        <v>2016</v>
      </c>
      <c r="D6" s="2"/>
      <c r="E6" s="2">
        <v>269392</v>
      </c>
      <c r="F6" s="49">
        <v>243580</v>
      </c>
      <c r="G6" s="50">
        <f t="shared" ref="G6:G23" si="0">+D6+F6</f>
        <v>243580</v>
      </c>
      <c r="H6" s="631"/>
    </row>
    <row r="7" spans="1:8" ht="15.95" customHeight="1" x14ac:dyDescent="0.2">
      <c r="A7" s="7" t="s">
        <v>659</v>
      </c>
      <c r="B7" s="2">
        <v>927100</v>
      </c>
      <c r="C7" s="11">
        <v>2016</v>
      </c>
      <c r="D7" s="2"/>
      <c r="E7" s="2">
        <v>927100</v>
      </c>
      <c r="F7" s="49">
        <v>927100</v>
      </c>
      <c r="G7" s="50">
        <f t="shared" si="0"/>
        <v>927100</v>
      </c>
      <c r="H7" s="631"/>
    </row>
    <row r="8" spans="1:8" ht="15.95" customHeight="1" x14ac:dyDescent="0.2">
      <c r="A8" s="12" t="s">
        <v>660</v>
      </c>
      <c r="B8" s="2">
        <v>1209204</v>
      </c>
      <c r="C8" s="11">
        <v>2016</v>
      </c>
      <c r="D8" s="2"/>
      <c r="E8" s="2">
        <v>1209204</v>
      </c>
      <c r="F8" s="49">
        <v>1209204</v>
      </c>
      <c r="G8" s="50">
        <f t="shared" si="0"/>
        <v>1209204</v>
      </c>
      <c r="H8" s="631"/>
    </row>
    <row r="9" spans="1:8" ht="15.95" customHeight="1" x14ac:dyDescent="0.2">
      <c r="A9" s="7" t="s">
        <v>661</v>
      </c>
      <c r="B9" s="2">
        <v>83990</v>
      </c>
      <c r="C9" s="11">
        <v>2016</v>
      </c>
      <c r="D9" s="2"/>
      <c r="E9" s="2">
        <v>83990</v>
      </c>
      <c r="F9" s="49">
        <v>83990</v>
      </c>
      <c r="G9" s="50">
        <f t="shared" si="0"/>
        <v>83990</v>
      </c>
      <c r="H9" s="631"/>
    </row>
    <row r="10" spans="1:8" ht="15.95" customHeight="1" x14ac:dyDescent="0.2">
      <c r="A10" s="12"/>
      <c r="B10" s="2"/>
      <c r="C10" s="11"/>
      <c r="D10" s="2"/>
      <c r="E10" s="2"/>
      <c r="F10" s="49"/>
      <c r="G10" s="50">
        <f t="shared" si="0"/>
        <v>0</v>
      </c>
      <c r="H10" s="631"/>
    </row>
    <row r="11" spans="1:8" ht="15.95" customHeight="1" x14ac:dyDescent="0.2">
      <c r="A11" s="7"/>
      <c r="B11" s="2"/>
      <c r="C11" s="11"/>
      <c r="D11" s="2"/>
      <c r="E11" s="2"/>
      <c r="F11" s="49"/>
      <c r="G11" s="50">
        <f t="shared" si="0"/>
        <v>0</v>
      </c>
      <c r="H11" s="631"/>
    </row>
    <row r="12" spans="1:8" ht="15.95" customHeight="1" x14ac:dyDescent="0.2">
      <c r="A12" s="7"/>
      <c r="B12" s="2"/>
      <c r="C12" s="11"/>
      <c r="D12" s="2"/>
      <c r="E12" s="2"/>
      <c r="F12" s="49"/>
      <c r="G12" s="50">
        <f t="shared" si="0"/>
        <v>0</v>
      </c>
      <c r="H12" s="631"/>
    </row>
    <row r="13" spans="1:8" ht="15.95" customHeight="1" x14ac:dyDescent="0.2">
      <c r="A13" s="7"/>
      <c r="B13" s="2"/>
      <c r="C13" s="11"/>
      <c r="D13" s="2"/>
      <c r="E13" s="2"/>
      <c r="F13" s="49"/>
      <c r="G13" s="50">
        <f t="shared" si="0"/>
        <v>0</v>
      </c>
      <c r="H13" s="631"/>
    </row>
    <row r="14" spans="1:8" ht="15.95" customHeight="1" x14ac:dyDescent="0.2">
      <c r="A14" s="7"/>
      <c r="B14" s="2"/>
      <c r="C14" s="11"/>
      <c r="D14" s="2"/>
      <c r="E14" s="2"/>
      <c r="F14" s="49"/>
      <c r="G14" s="50">
        <f t="shared" si="0"/>
        <v>0</v>
      </c>
      <c r="H14" s="631"/>
    </row>
    <row r="15" spans="1:8" ht="15.95" customHeight="1" x14ac:dyDescent="0.2">
      <c r="A15" s="7"/>
      <c r="B15" s="2"/>
      <c r="C15" s="11"/>
      <c r="D15" s="2"/>
      <c r="E15" s="2"/>
      <c r="F15" s="49"/>
      <c r="G15" s="50">
        <f t="shared" si="0"/>
        <v>0</v>
      </c>
      <c r="H15" s="631"/>
    </row>
    <row r="16" spans="1:8" ht="15.95" customHeight="1" x14ac:dyDescent="0.2">
      <c r="A16" s="7"/>
      <c r="B16" s="2"/>
      <c r="C16" s="11"/>
      <c r="D16" s="2"/>
      <c r="E16" s="2"/>
      <c r="F16" s="49"/>
      <c r="G16" s="50">
        <f t="shared" si="0"/>
        <v>0</v>
      </c>
      <c r="H16" s="631"/>
    </row>
    <row r="17" spans="1:8" ht="15.95" customHeight="1" x14ac:dyDescent="0.2">
      <c r="A17" s="7"/>
      <c r="B17" s="2"/>
      <c r="C17" s="11"/>
      <c r="D17" s="2"/>
      <c r="E17" s="2"/>
      <c r="F17" s="49"/>
      <c r="G17" s="50">
        <f t="shared" si="0"/>
        <v>0</v>
      </c>
      <c r="H17" s="631"/>
    </row>
    <row r="18" spans="1:8" ht="15.95" customHeight="1" x14ac:dyDescent="0.2">
      <c r="A18" s="7"/>
      <c r="B18" s="2"/>
      <c r="C18" s="11"/>
      <c r="D18" s="2"/>
      <c r="E18" s="2"/>
      <c r="F18" s="49"/>
      <c r="G18" s="50">
        <f t="shared" si="0"/>
        <v>0</v>
      </c>
      <c r="H18" s="631"/>
    </row>
    <row r="19" spans="1:8" ht="15.95" customHeight="1" x14ac:dyDescent="0.2">
      <c r="A19" s="7"/>
      <c r="B19" s="2"/>
      <c r="C19" s="11"/>
      <c r="D19" s="2"/>
      <c r="E19" s="2"/>
      <c r="F19" s="49"/>
      <c r="G19" s="50">
        <f t="shared" si="0"/>
        <v>0</v>
      </c>
      <c r="H19" s="631"/>
    </row>
    <row r="20" spans="1:8" ht="15.95" customHeight="1" x14ac:dyDescent="0.2">
      <c r="A20" s="7"/>
      <c r="B20" s="2"/>
      <c r="C20" s="11"/>
      <c r="D20" s="2"/>
      <c r="E20" s="2"/>
      <c r="F20" s="49"/>
      <c r="G20" s="50">
        <f t="shared" si="0"/>
        <v>0</v>
      </c>
      <c r="H20" s="631"/>
    </row>
    <row r="21" spans="1:8" ht="15.95" customHeight="1" x14ac:dyDescent="0.2">
      <c r="A21" s="7"/>
      <c r="B21" s="2"/>
      <c r="C21" s="11"/>
      <c r="D21" s="2"/>
      <c r="E21" s="2"/>
      <c r="F21" s="49"/>
      <c r="G21" s="50">
        <f t="shared" si="0"/>
        <v>0</v>
      </c>
      <c r="H21" s="631"/>
    </row>
    <row r="22" spans="1:8" ht="15.95" customHeight="1" x14ac:dyDescent="0.2">
      <c r="A22" s="7"/>
      <c r="B22" s="2"/>
      <c r="C22" s="11"/>
      <c r="D22" s="2"/>
      <c r="E22" s="2"/>
      <c r="F22" s="49"/>
      <c r="G22" s="50">
        <f t="shared" si="0"/>
        <v>0</v>
      </c>
      <c r="H22" s="631"/>
    </row>
    <row r="23" spans="1:8" ht="15.95" customHeight="1" thickBot="1" x14ac:dyDescent="0.25">
      <c r="A23" s="13"/>
      <c r="B23" s="3"/>
      <c r="C23" s="14"/>
      <c r="D23" s="3"/>
      <c r="E23" s="3"/>
      <c r="F23" s="51"/>
      <c r="G23" s="50">
        <f t="shared" si="0"/>
        <v>0</v>
      </c>
      <c r="H23" s="631"/>
    </row>
    <row r="24" spans="1:8" s="17" customFormat="1" ht="18" customHeight="1" thickBot="1" x14ac:dyDescent="0.25">
      <c r="A24" s="30" t="s">
        <v>48</v>
      </c>
      <c r="B24" s="15">
        <f>SUM(B5:B23)</f>
        <v>2839686</v>
      </c>
      <c r="C24" s="22"/>
      <c r="D24" s="15">
        <f>SUM(D5:D23)</f>
        <v>0</v>
      </c>
      <c r="E24" s="15">
        <f>SUM(E5:E23)</f>
        <v>2839686</v>
      </c>
      <c r="F24" s="15">
        <f>SUM(F5:F23)</f>
        <v>2813874</v>
      </c>
      <c r="G24" s="16">
        <f>SUM(G5:G23)</f>
        <v>2813874</v>
      </c>
      <c r="H24" s="631"/>
    </row>
    <row r="25" spans="1:8" x14ac:dyDescent="0.2">
      <c r="F25" s="17"/>
      <c r="G25" s="17"/>
      <c r="H25" s="547"/>
    </row>
    <row r="26" spans="1:8" x14ac:dyDescent="0.2">
      <c r="H26" s="547"/>
    </row>
    <row r="27" spans="1:8" x14ac:dyDescent="0.2">
      <c r="H27" s="547"/>
    </row>
    <row r="28" spans="1:8" x14ac:dyDescent="0.2">
      <c r="H28" s="547"/>
    </row>
    <row r="29" spans="1:8" x14ac:dyDescent="0.2">
      <c r="H29" s="547"/>
    </row>
    <row r="30" spans="1:8" x14ac:dyDescent="0.2">
      <c r="H30" s="547"/>
    </row>
    <row r="31" spans="1:8" x14ac:dyDescent="0.2">
      <c r="H31" s="547"/>
    </row>
    <row r="32" spans="1:8" x14ac:dyDescent="0.2">
      <c r="H32" s="547"/>
    </row>
    <row r="33" spans="8:8" x14ac:dyDescent="0.2">
      <c r="H33" s="547"/>
    </row>
  </sheetData>
  <sheetProtection sheet="1" objects="1" scenarios="1"/>
  <mergeCells count="2">
    <mergeCell ref="A1:G1"/>
    <mergeCell ref="H1:H24"/>
  </mergeCells>
  <phoneticPr fontId="0" type="noConversion"/>
  <printOptions horizontalCentered="1"/>
  <pageMargins left="0.78740157480314965" right="0.78740157480314965" top="1" bottom="0.98425196850393704" header="0.78740157480314965" footer="0.78740157480314965"/>
  <pageSetup paperSize="9" scale="10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4"/>
  <sheetViews>
    <sheetView topLeftCell="B1" zoomScaleNormal="100" zoomScaleSheetLayoutView="130" workbookViewId="0">
      <selection activeCell="B144" sqref="B144"/>
    </sheetView>
  </sheetViews>
  <sheetFormatPr defaultRowHeight="12.75" x14ac:dyDescent="0.2"/>
  <cols>
    <col min="1" max="1" width="48.1640625" style="5" customWidth="1"/>
    <col min="2" max="7" width="15.83203125" style="4" customWidth="1"/>
    <col min="8" max="8" width="4.1640625" style="4" customWidth="1"/>
    <col min="9" max="9" width="13.83203125" style="4" customWidth="1"/>
    <col min="10" max="16384" width="9.33203125" style="4"/>
  </cols>
  <sheetData>
    <row r="1" spans="1:8" ht="24.75" customHeight="1" x14ac:dyDescent="0.2">
      <c r="A1" s="630" t="s">
        <v>2</v>
      </c>
      <c r="B1" s="630"/>
      <c r="C1" s="630"/>
      <c r="D1" s="630"/>
      <c r="E1" s="630"/>
      <c r="F1" s="630"/>
      <c r="G1" s="630"/>
      <c r="H1" s="632" t="e">
        <f>+CONCATENATE("4. melléklet a ……/",LEFT(#REF!,4)+1,". (……) önkormányzati rendelethez")</f>
        <v>#REF!</v>
      </c>
    </row>
    <row r="2" spans="1:8" ht="23.25" customHeight="1" thickBot="1" x14ac:dyDescent="0.3">
      <c r="A2" s="27"/>
      <c r="B2" s="10"/>
      <c r="C2" s="10"/>
      <c r="D2" s="10"/>
      <c r="E2" s="10"/>
      <c r="F2" s="570"/>
      <c r="G2" s="568" t="e">
        <f>'3.sz.mell.'!G2</f>
        <v>#REF!</v>
      </c>
      <c r="H2" s="632"/>
    </row>
    <row r="3" spans="1:8" s="6" customFormat="1" ht="48.75" customHeight="1" thickBot="1" x14ac:dyDescent="0.25">
      <c r="A3" s="28" t="s">
        <v>52</v>
      </c>
      <c r="B3" s="29" t="s">
        <v>50</v>
      </c>
      <c r="C3" s="29" t="s">
        <v>51</v>
      </c>
      <c r="D3" s="29" t="e">
        <f>+'3.sz.mell.'!D3</f>
        <v>#REF!</v>
      </c>
      <c r="E3" s="29" t="e">
        <f>+'3.sz.mell.'!E3</f>
        <v>#REF!</v>
      </c>
      <c r="F3" s="81" t="e">
        <f>+'3.sz.mell.'!F3</f>
        <v>#REF!</v>
      </c>
      <c r="G3" s="80" t="e">
        <f>+'3.sz.mell.'!G3</f>
        <v>#REF!</v>
      </c>
      <c r="H3" s="632"/>
    </row>
    <row r="4" spans="1:8" s="10" customFormat="1" ht="15" customHeight="1" thickBot="1" x14ac:dyDescent="0.25">
      <c r="A4" s="418" t="s">
        <v>403</v>
      </c>
      <c r="B4" s="419" t="s">
        <v>404</v>
      </c>
      <c r="C4" s="419" t="s">
        <v>405</v>
      </c>
      <c r="D4" s="419" t="s">
        <v>406</v>
      </c>
      <c r="E4" s="419" t="s">
        <v>407</v>
      </c>
      <c r="F4" s="48" t="s">
        <v>484</v>
      </c>
      <c r="G4" s="420" t="s">
        <v>494</v>
      </c>
      <c r="H4" s="632"/>
    </row>
    <row r="5" spans="1:8" ht="15.95" customHeight="1" x14ac:dyDescent="0.2">
      <c r="A5" s="18" t="s">
        <v>662</v>
      </c>
      <c r="B5" s="2">
        <v>234556</v>
      </c>
      <c r="C5" s="298">
        <v>2016</v>
      </c>
      <c r="D5" s="2"/>
      <c r="E5" s="2">
        <v>234556</v>
      </c>
      <c r="F5" s="49">
        <v>234556</v>
      </c>
      <c r="G5" s="50">
        <f>+D5+F5</f>
        <v>234556</v>
      </c>
      <c r="H5" s="632"/>
    </row>
    <row r="6" spans="1:8" ht="15.95" customHeight="1" x14ac:dyDescent="0.2">
      <c r="A6" s="18"/>
      <c r="B6" s="2"/>
      <c r="C6" s="298"/>
      <c r="D6" s="2"/>
      <c r="E6" s="2"/>
      <c r="F6" s="49"/>
      <c r="G6" s="50">
        <f t="shared" ref="G6:G23" si="0">+D6+F6</f>
        <v>0</v>
      </c>
      <c r="H6" s="632"/>
    </row>
    <row r="7" spans="1:8" ht="15.95" customHeight="1" x14ac:dyDescent="0.2">
      <c r="A7" s="18"/>
      <c r="B7" s="2"/>
      <c r="C7" s="298"/>
      <c r="D7" s="2"/>
      <c r="E7" s="2"/>
      <c r="F7" s="49"/>
      <c r="G7" s="50">
        <f t="shared" si="0"/>
        <v>0</v>
      </c>
      <c r="H7" s="632"/>
    </row>
    <row r="8" spans="1:8" ht="15.95" customHeight="1" x14ac:dyDescent="0.2">
      <c r="A8" s="18"/>
      <c r="B8" s="2"/>
      <c r="C8" s="298"/>
      <c r="D8" s="2"/>
      <c r="E8" s="2"/>
      <c r="F8" s="49"/>
      <c r="G8" s="50">
        <f t="shared" si="0"/>
        <v>0</v>
      </c>
      <c r="H8" s="632"/>
    </row>
    <row r="9" spans="1:8" ht="15.95" customHeight="1" x14ac:dyDescent="0.2">
      <c r="A9" s="18"/>
      <c r="B9" s="2"/>
      <c r="C9" s="298"/>
      <c r="D9" s="2"/>
      <c r="E9" s="2"/>
      <c r="F9" s="49"/>
      <c r="G9" s="50">
        <f t="shared" si="0"/>
        <v>0</v>
      </c>
      <c r="H9" s="632"/>
    </row>
    <row r="10" spans="1:8" ht="15.95" customHeight="1" x14ac:dyDescent="0.2">
      <c r="A10" s="18"/>
      <c r="B10" s="2"/>
      <c r="C10" s="298"/>
      <c r="D10" s="2"/>
      <c r="E10" s="2"/>
      <c r="F10" s="49"/>
      <c r="G10" s="50">
        <f t="shared" si="0"/>
        <v>0</v>
      </c>
      <c r="H10" s="632"/>
    </row>
    <row r="11" spans="1:8" ht="15.95" customHeight="1" x14ac:dyDescent="0.2">
      <c r="A11" s="18"/>
      <c r="B11" s="2"/>
      <c r="C11" s="298"/>
      <c r="D11" s="2"/>
      <c r="E11" s="2"/>
      <c r="F11" s="49"/>
      <c r="G11" s="50">
        <f t="shared" si="0"/>
        <v>0</v>
      </c>
      <c r="H11" s="632"/>
    </row>
    <row r="12" spans="1:8" ht="15.95" customHeight="1" x14ac:dyDescent="0.2">
      <c r="A12" s="18"/>
      <c r="B12" s="2"/>
      <c r="C12" s="298"/>
      <c r="D12" s="2"/>
      <c r="E12" s="2"/>
      <c r="F12" s="49"/>
      <c r="G12" s="50">
        <f t="shared" si="0"/>
        <v>0</v>
      </c>
      <c r="H12" s="632"/>
    </row>
    <row r="13" spans="1:8" ht="15.95" customHeight="1" x14ac:dyDescent="0.2">
      <c r="A13" s="18"/>
      <c r="B13" s="2"/>
      <c r="C13" s="298"/>
      <c r="D13" s="2"/>
      <c r="E13" s="2"/>
      <c r="F13" s="49"/>
      <c r="G13" s="50">
        <f t="shared" si="0"/>
        <v>0</v>
      </c>
      <c r="H13" s="632"/>
    </row>
    <row r="14" spans="1:8" ht="15.95" customHeight="1" x14ac:dyDescent="0.2">
      <c r="A14" s="18"/>
      <c r="B14" s="2"/>
      <c r="C14" s="298"/>
      <c r="D14" s="2"/>
      <c r="E14" s="2"/>
      <c r="F14" s="49"/>
      <c r="G14" s="50">
        <f t="shared" si="0"/>
        <v>0</v>
      </c>
      <c r="H14" s="632"/>
    </row>
    <row r="15" spans="1:8" ht="15.95" customHeight="1" x14ac:dyDescent="0.2">
      <c r="A15" s="18"/>
      <c r="B15" s="2"/>
      <c r="C15" s="298"/>
      <c r="D15" s="2"/>
      <c r="E15" s="2"/>
      <c r="F15" s="49"/>
      <c r="G15" s="50">
        <f t="shared" si="0"/>
        <v>0</v>
      </c>
      <c r="H15" s="632"/>
    </row>
    <row r="16" spans="1:8" ht="15.95" customHeight="1" x14ac:dyDescent="0.2">
      <c r="A16" s="18"/>
      <c r="B16" s="2"/>
      <c r="C16" s="298"/>
      <c r="D16" s="2"/>
      <c r="E16" s="2"/>
      <c r="F16" s="49"/>
      <c r="G16" s="50">
        <f t="shared" si="0"/>
        <v>0</v>
      </c>
      <c r="H16" s="632"/>
    </row>
    <row r="17" spans="1:8" ht="15.95" customHeight="1" x14ac:dyDescent="0.2">
      <c r="A17" s="18"/>
      <c r="B17" s="2"/>
      <c r="C17" s="298"/>
      <c r="D17" s="2"/>
      <c r="E17" s="2"/>
      <c r="F17" s="49"/>
      <c r="G17" s="50">
        <f t="shared" si="0"/>
        <v>0</v>
      </c>
      <c r="H17" s="632"/>
    </row>
    <row r="18" spans="1:8" ht="15.95" customHeight="1" x14ac:dyDescent="0.2">
      <c r="A18" s="18"/>
      <c r="B18" s="2"/>
      <c r="C18" s="298"/>
      <c r="D18" s="2"/>
      <c r="E18" s="2"/>
      <c r="F18" s="49"/>
      <c r="G18" s="50">
        <f t="shared" si="0"/>
        <v>0</v>
      </c>
      <c r="H18" s="632"/>
    </row>
    <row r="19" spans="1:8" ht="15.95" customHeight="1" x14ac:dyDescent="0.2">
      <c r="A19" s="18"/>
      <c r="B19" s="2"/>
      <c r="C19" s="298"/>
      <c r="D19" s="2"/>
      <c r="E19" s="2"/>
      <c r="F19" s="49"/>
      <c r="G19" s="50">
        <f t="shared" si="0"/>
        <v>0</v>
      </c>
      <c r="H19" s="632"/>
    </row>
    <row r="20" spans="1:8" ht="15.95" customHeight="1" x14ac:dyDescent="0.2">
      <c r="A20" s="18"/>
      <c r="B20" s="2"/>
      <c r="C20" s="298"/>
      <c r="D20" s="2"/>
      <c r="E20" s="2"/>
      <c r="F20" s="49"/>
      <c r="G20" s="50">
        <f t="shared" si="0"/>
        <v>0</v>
      </c>
      <c r="H20" s="632"/>
    </row>
    <row r="21" spans="1:8" ht="15.95" customHeight="1" x14ac:dyDescent="0.2">
      <c r="A21" s="18"/>
      <c r="B21" s="2"/>
      <c r="C21" s="298"/>
      <c r="D21" s="2"/>
      <c r="E21" s="2"/>
      <c r="F21" s="49"/>
      <c r="G21" s="50">
        <f t="shared" si="0"/>
        <v>0</v>
      </c>
      <c r="H21" s="632"/>
    </row>
    <row r="22" spans="1:8" ht="15.95" customHeight="1" x14ac:dyDescent="0.2">
      <c r="A22" s="18"/>
      <c r="B22" s="2"/>
      <c r="C22" s="298"/>
      <c r="D22" s="2"/>
      <c r="E22" s="2"/>
      <c r="F22" s="49"/>
      <c r="G22" s="50">
        <f t="shared" si="0"/>
        <v>0</v>
      </c>
      <c r="H22" s="632"/>
    </row>
    <row r="23" spans="1:8" ht="15.95" customHeight="1" thickBot="1" x14ac:dyDescent="0.25">
      <c r="A23" s="19"/>
      <c r="B23" s="3"/>
      <c r="C23" s="299"/>
      <c r="D23" s="3"/>
      <c r="E23" s="3"/>
      <c r="F23" s="51"/>
      <c r="G23" s="50">
        <f t="shared" si="0"/>
        <v>0</v>
      </c>
      <c r="H23" s="632"/>
    </row>
    <row r="24" spans="1:8" s="17" customFormat="1" ht="18" customHeight="1" thickBot="1" x14ac:dyDescent="0.25">
      <c r="A24" s="30" t="s">
        <v>48</v>
      </c>
      <c r="B24" s="15">
        <f>SUM(B5:B23)</f>
        <v>234556</v>
      </c>
      <c r="C24" s="22"/>
      <c r="D24" s="15">
        <f>SUM(D5:D23)</f>
        <v>0</v>
      </c>
      <c r="E24" s="15">
        <f>SUM(E5:E23)</f>
        <v>234556</v>
      </c>
      <c r="F24" s="15">
        <f>SUM(F5:F23)</f>
        <v>234556</v>
      </c>
      <c r="G24" s="16">
        <f>SUM(G5:G23)</f>
        <v>234556</v>
      </c>
      <c r="H24" s="632"/>
    </row>
  </sheetData>
  <sheetProtection sheet="1"/>
  <mergeCells count="2">
    <mergeCell ref="A1:G1"/>
    <mergeCell ref="H1:H24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97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8"/>
  <sheetViews>
    <sheetView zoomScale="130" zoomScaleNormal="130" zoomScaleSheetLayoutView="100" workbookViewId="0">
      <selection activeCell="B144" sqref="B144"/>
    </sheetView>
  </sheetViews>
  <sheetFormatPr defaultRowHeight="12.75" x14ac:dyDescent="0.2"/>
  <cols>
    <col min="1" max="1" width="28.5" style="8" customWidth="1"/>
    <col min="2" max="13" width="10" style="8" customWidth="1"/>
    <col min="14" max="14" width="4" style="8" customWidth="1"/>
    <col min="15" max="16384" width="9.33203125" style="8"/>
  </cols>
  <sheetData>
    <row r="1" spans="1:14" ht="15.75" customHeight="1" x14ac:dyDescent="0.2">
      <c r="A1" s="651" t="s">
        <v>0</v>
      </c>
      <c r="B1" s="651"/>
      <c r="C1" s="651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41" t="e">
        <f>+CONCATENATE("5. melléklet a ……/",LEFT(#REF!,4)+1,". (……) önkormányzati rendelethez    ")</f>
        <v>#REF!</v>
      </c>
    </row>
    <row r="2" spans="1:14" ht="15.75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571"/>
      <c r="M2" s="569" t="e">
        <f>'4.sz.mell.'!G2</f>
        <v>#REF!</v>
      </c>
      <c r="N2" s="641"/>
    </row>
    <row r="3" spans="1:14" ht="13.5" thickBot="1" x14ac:dyDescent="0.25">
      <c r="A3" s="634" t="s">
        <v>86</v>
      </c>
      <c r="B3" s="654" t="s">
        <v>170</v>
      </c>
      <c r="C3" s="654"/>
      <c r="D3" s="654"/>
      <c r="E3" s="654"/>
      <c r="F3" s="654"/>
      <c r="G3" s="654"/>
      <c r="H3" s="654"/>
      <c r="I3" s="654"/>
      <c r="J3" s="646" t="s">
        <v>172</v>
      </c>
      <c r="K3" s="646"/>
      <c r="L3" s="646"/>
      <c r="M3" s="646"/>
      <c r="N3" s="641"/>
    </row>
    <row r="4" spans="1:14" ht="15" customHeight="1" thickBot="1" x14ac:dyDescent="0.25">
      <c r="A4" s="635"/>
      <c r="B4" s="637" t="s">
        <v>173</v>
      </c>
      <c r="C4" s="633" t="s">
        <v>174</v>
      </c>
      <c r="D4" s="650" t="s">
        <v>168</v>
      </c>
      <c r="E4" s="650"/>
      <c r="F4" s="650"/>
      <c r="G4" s="650"/>
      <c r="H4" s="650"/>
      <c r="I4" s="650"/>
      <c r="J4" s="647"/>
      <c r="K4" s="647"/>
      <c r="L4" s="647"/>
      <c r="M4" s="647"/>
      <c r="N4" s="641"/>
    </row>
    <row r="5" spans="1:14" ht="21.75" thickBot="1" x14ac:dyDescent="0.25">
      <c r="A5" s="635"/>
      <c r="B5" s="637"/>
      <c r="C5" s="633"/>
      <c r="D5" s="53" t="s">
        <v>173</v>
      </c>
      <c r="E5" s="53" t="s">
        <v>174</v>
      </c>
      <c r="F5" s="53" t="s">
        <v>173</v>
      </c>
      <c r="G5" s="53" t="s">
        <v>174</v>
      </c>
      <c r="H5" s="53" t="s">
        <v>173</v>
      </c>
      <c r="I5" s="53" t="s">
        <v>174</v>
      </c>
      <c r="J5" s="647"/>
      <c r="K5" s="647"/>
      <c r="L5" s="647"/>
      <c r="M5" s="647"/>
      <c r="N5" s="641"/>
    </row>
    <row r="6" spans="1:14" ht="32.25" thickBot="1" x14ac:dyDescent="0.25">
      <c r="A6" s="636"/>
      <c r="B6" s="633" t="s">
        <v>169</v>
      </c>
      <c r="C6" s="633"/>
      <c r="D6" s="633" t="e">
        <f>+CONCATENATE(LEFT(#REF!,4),". előtt")</f>
        <v>#REF!</v>
      </c>
      <c r="E6" s="633"/>
      <c r="F6" s="633" t="e">
        <f>+CONCATENATE(LEFT(#REF!,4),". évi")</f>
        <v>#REF!</v>
      </c>
      <c r="G6" s="633"/>
      <c r="H6" s="637" t="e">
        <f>+CONCATENATE(LEFT(#REF!,4),". után")</f>
        <v>#REF!</v>
      </c>
      <c r="I6" s="637"/>
      <c r="J6" s="52" t="e">
        <f>+D6</f>
        <v>#REF!</v>
      </c>
      <c r="K6" s="53" t="e">
        <f>+F6</f>
        <v>#REF!</v>
      </c>
      <c r="L6" s="52" t="s">
        <v>38</v>
      </c>
      <c r="M6" s="53" t="e">
        <f>+CONCATENATE("Teljesítés %-a ",LEFT(#REF!,4),". XII. 31-ig")</f>
        <v>#REF!</v>
      </c>
      <c r="N6" s="641"/>
    </row>
    <row r="7" spans="1:14" ht="13.5" thickBot="1" x14ac:dyDescent="0.25">
      <c r="A7" s="54" t="s">
        <v>403</v>
      </c>
      <c r="B7" s="52" t="s">
        <v>404</v>
      </c>
      <c r="C7" s="52" t="s">
        <v>405</v>
      </c>
      <c r="D7" s="55" t="s">
        <v>406</v>
      </c>
      <c r="E7" s="53" t="s">
        <v>407</v>
      </c>
      <c r="F7" s="53" t="s">
        <v>484</v>
      </c>
      <c r="G7" s="53" t="s">
        <v>485</v>
      </c>
      <c r="H7" s="52" t="s">
        <v>486</v>
      </c>
      <c r="I7" s="55" t="s">
        <v>487</v>
      </c>
      <c r="J7" s="55" t="s">
        <v>495</v>
      </c>
      <c r="K7" s="55" t="s">
        <v>496</v>
      </c>
      <c r="L7" s="55" t="s">
        <v>497</v>
      </c>
      <c r="M7" s="56" t="s">
        <v>498</v>
      </c>
      <c r="N7" s="641"/>
    </row>
    <row r="8" spans="1:14" x14ac:dyDescent="0.2">
      <c r="A8" s="57" t="s">
        <v>87</v>
      </c>
      <c r="B8" s="575"/>
      <c r="C8" s="576"/>
      <c r="D8" s="576"/>
      <c r="E8" s="577"/>
      <c r="F8" s="576"/>
      <c r="G8" s="576"/>
      <c r="H8" s="576"/>
      <c r="I8" s="576"/>
      <c r="J8" s="576"/>
      <c r="K8" s="576"/>
      <c r="L8" s="578">
        <f t="shared" ref="L8:L14" si="0">+J8+K8</f>
        <v>0</v>
      </c>
      <c r="M8" s="579" t="str">
        <f>IF((C8&lt;&gt;0),ROUND((L8/C8)*100,1),"")</f>
        <v/>
      </c>
      <c r="N8" s="641"/>
    </row>
    <row r="9" spans="1:14" x14ac:dyDescent="0.2">
      <c r="A9" s="58" t="s">
        <v>99</v>
      </c>
      <c r="B9" s="580"/>
      <c r="C9" s="581"/>
      <c r="D9" s="581"/>
      <c r="E9" s="581"/>
      <c r="F9" s="581"/>
      <c r="G9" s="581"/>
      <c r="H9" s="581"/>
      <c r="I9" s="581"/>
      <c r="J9" s="581"/>
      <c r="K9" s="581"/>
      <c r="L9" s="582">
        <f t="shared" si="0"/>
        <v>0</v>
      </c>
      <c r="M9" s="583" t="str">
        <f t="shared" ref="M9:M14" si="1">IF((C9&lt;&gt;0),ROUND((L9/C9)*100,1),"")</f>
        <v/>
      </c>
      <c r="N9" s="641"/>
    </row>
    <row r="10" spans="1:14" x14ac:dyDescent="0.2">
      <c r="A10" s="59" t="s">
        <v>88</v>
      </c>
      <c r="B10" s="584"/>
      <c r="C10" s="585"/>
      <c r="D10" s="585"/>
      <c r="E10" s="585"/>
      <c r="F10" s="585"/>
      <c r="G10" s="585"/>
      <c r="H10" s="585"/>
      <c r="I10" s="585"/>
      <c r="J10" s="585"/>
      <c r="K10" s="585"/>
      <c r="L10" s="582">
        <f t="shared" si="0"/>
        <v>0</v>
      </c>
      <c r="M10" s="583" t="str">
        <f t="shared" si="1"/>
        <v/>
      </c>
      <c r="N10" s="641"/>
    </row>
    <row r="11" spans="1:14" x14ac:dyDescent="0.2">
      <c r="A11" s="59" t="s">
        <v>100</v>
      </c>
      <c r="B11" s="584"/>
      <c r="C11" s="585"/>
      <c r="D11" s="585"/>
      <c r="E11" s="585"/>
      <c r="F11" s="585"/>
      <c r="G11" s="585"/>
      <c r="H11" s="585"/>
      <c r="I11" s="585"/>
      <c r="J11" s="585"/>
      <c r="K11" s="585"/>
      <c r="L11" s="582">
        <f t="shared" si="0"/>
        <v>0</v>
      </c>
      <c r="M11" s="583" t="str">
        <f t="shared" si="1"/>
        <v/>
      </c>
      <c r="N11" s="641"/>
    </row>
    <row r="12" spans="1:14" x14ac:dyDescent="0.2">
      <c r="A12" s="59" t="s">
        <v>89</v>
      </c>
      <c r="B12" s="584"/>
      <c r="C12" s="585"/>
      <c r="D12" s="585"/>
      <c r="E12" s="585"/>
      <c r="F12" s="585"/>
      <c r="G12" s="585"/>
      <c r="H12" s="585"/>
      <c r="I12" s="585"/>
      <c r="J12" s="585"/>
      <c r="K12" s="585"/>
      <c r="L12" s="582">
        <f t="shared" si="0"/>
        <v>0</v>
      </c>
      <c r="M12" s="583" t="str">
        <f t="shared" si="1"/>
        <v/>
      </c>
      <c r="N12" s="641"/>
    </row>
    <row r="13" spans="1:14" x14ac:dyDescent="0.2">
      <c r="A13" s="59" t="s">
        <v>90</v>
      </c>
      <c r="B13" s="584"/>
      <c r="C13" s="585"/>
      <c r="D13" s="585"/>
      <c r="E13" s="585"/>
      <c r="F13" s="585"/>
      <c r="G13" s="585"/>
      <c r="H13" s="585"/>
      <c r="I13" s="585"/>
      <c r="J13" s="585"/>
      <c r="K13" s="585"/>
      <c r="L13" s="582">
        <f t="shared" si="0"/>
        <v>0</v>
      </c>
      <c r="M13" s="583" t="str">
        <f t="shared" si="1"/>
        <v/>
      </c>
      <c r="N13" s="641"/>
    </row>
    <row r="14" spans="1:14" ht="15" customHeight="1" thickBot="1" x14ac:dyDescent="0.25">
      <c r="A14" s="60"/>
      <c r="B14" s="586"/>
      <c r="C14" s="587"/>
      <c r="D14" s="587"/>
      <c r="E14" s="587"/>
      <c r="F14" s="587"/>
      <c r="G14" s="587"/>
      <c r="H14" s="587"/>
      <c r="I14" s="587"/>
      <c r="J14" s="587"/>
      <c r="K14" s="587"/>
      <c r="L14" s="582">
        <f t="shared" si="0"/>
        <v>0</v>
      </c>
      <c r="M14" s="588" t="str">
        <f t="shared" si="1"/>
        <v/>
      </c>
      <c r="N14" s="641"/>
    </row>
    <row r="15" spans="1:14" ht="13.5" thickBot="1" x14ac:dyDescent="0.25">
      <c r="A15" s="61" t="s">
        <v>92</v>
      </c>
      <c r="B15" s="589">
        <f>B8+SUM(B10:B14)</f>
        <v>0</v>
      </c>
      <c r="C15" s="589">
        <f t="shared" ref="C15:L15" si="2">C8+SUM(C10:C14)</f>
        <v>0</v>
      </c>
      <c r="D15" s="589">
        <f t="shared" si="2"/>
        <v>0</v>
      </c>
      <c r="E15" s="589">
        <f t="shared" si="2"/>
        <v>0</v>
      </c>
      <c r="F15" s="589">
        <f t="shared" si="2"/>
        <v>0</v>
      </c>
      <c r="G15" s="589">
        <f t="shared" si="2"/>
        <v>0</v>
      </c>
      <c r="H15" s="589">
        <f t="shared" si="2"/>
        <v>0</v>
      </c>
      <c r="I15" s="589">
        <f t="shared" si="2"/>
        <v>0</v>
      </c>
      <c r="J15" s="589">
        <f t="shared" si="2"/>
        <v>0</v>
      </c>
      <c r="K15" s="589">
        <f t="shared" si="2"/>
        <v>0</v>
      </c>
      <c r="L15" s="589">
        <f t="shared" si="2"/>
        <v>0</v>
      </c>
      <c r="M15" s="590" t="str">
        <f>IF((C15&lt;&gt;0),ROUND((L15/C15)*100,1),"")</f>
        <v/>
      </c>
      <c r="N15" s="641"/>
    </row>
    <row r="16" spans="1:14" x14ac:dyDescent="0.2">
      <c r="A16" s="62"/>
      <c r="B16" s="63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1"/>
    </row>
    <row r="17" spans="1:14" ht="13.5" thickBot="1" x14ac:dyDescent="0.25">
      <c r="A17" s="65" t="s">
        <v>91</v>
      </c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41"/>
    </row>
    <row r="18" spans="1:14" x14ac:dyDescent="0.2">
      <c r="A18" s="68" t="s">
        <v>95</v>
      </c>
      <c r="B18" s="575"/>
      <c r="C18" s="576"/>
      <c r="D18" s="576"/>
      <c r="E18" s="577"/>
      <c r="F18" s="576"/>
      <c r="G18" s="576"/>
      <c r="H18" s="576"/>
      <c r="I18" s="576"/>
      <c r="J18" s="576"/>
      <c r="K18" s="576"/>
      <c r="L18" s="591">
        <f t="shared" ref="L18:L23" si="3">+J18+K18</f>
        <v>0</v>
      </c>
      <c r="M18" s="579" t="str">
        <f t="shared" ref="M18:M24" si="4">IF((C18&lt;&gt;0),ROUND((L18/C18)*100,1),"")</f>
        <v/>
      </c>
      <c r="N18" s="641"/>
    </row>
    <row r="19" spans="1:14" x14ac:dyDescent="0.2">
      <c r="A19" s="69" t="s">
        <v>96</v>
      </c>
      <c r="B19" s="580"/>
      <c r="C19" s="585"/>
      <c r="D19" s="585"/>
      <c r="E19" s="585"/>
      <c r="F19" s="585"/>
      <c r="G19" s="585"/>
      <c r="H19" s="585"/>
      <c r="I19" s="585"/>
      <c r="J19" s="585"/>
      <c r="K19" s="585"/>
      <c r="L19" s="592">
        <f t="shared" si="3"/>
        <v>0</v>
      </c>
      <c r="M19" s="583" t="str">
        <f t="shared" si="4"/>
        <v/>
      </c>
      <c r="N19" s="641"/>
    </row>
    <row r="20" spans="1:14" x14ac:dyDescent="0.2">
      <c r="A20" s="69" t="s">
        <v>97</v>
      </c>
      <c r="B20" s="584"/>
      <c r="C20" s="585"/>
      <c r="D20" s="585"/>
      <c r="E20" s="585"/>
      <c r="F20" s="585"/>
      <c r="G20" s="585"/>
      <c r="H20" s="585"/>
      <c r="I20" s="585"/>
      <c r="J20" s="585"/>
      <c r="K20" s="585"/>
      <c r="L20" s="592">
        <f t="shared" si="3"/>
        <v>0</v>
      </c>
      <c r="M20" s="583" t="str">
        <f t="shared" si="4"/>
        <v/>
      </c>
      <c r="N20" s="641"/>
    </row>
    <row r="21" spans="1:14" x14ac:dyDescent="0.2">
      <c r="A21" s="69" t="s">
        <v>98</v>
      </c>
      <c r="B21" s="584"/>
      <c r="C21" s="585"/>
      <c r="D21" s="585"/>
      <c r="E21" s="585"/>
      <c r="F21" s="585"/>
      <c r="G21" s="585"/>
      <c r="H21" s="585"/>
      <c r="I21" s="585"/>
      <c r="J21" s="585"/>
      <c r="K21" s="585"/>
      <c r="L21" s="592">
        <f t="shared" si="3"/>
        <v>0</v>
      </c>
      <c r="M21" s="583" t="str">
        <f t="shared" si="4"/>
        <v/>
      </c>
      <c r="N21" s="641"/>
    </row>
    <row r="22" spans="1:14" x14ac:dyDescent="0.2">
      <c r="A22" s="70"/>
      <c r="B22" s="584"/>
      <c r="C22" s="585"/>
      <c r="D22" s="585"/>
      <c r="E22" s="585"/>
      <c r="F22" s="585"/>
      <c r="G22" s="585"/>
      <c r="H22" s="585"/>
      <c r="I22" s="585"/>
      <c r="J22" s="585"/>
      <c r="K22" s="585"/>
      <c r="L22" s="592">
        <f t="shared" si="3"/>
        <v>0</v>
      </c>
      <c r="M22" s="583" t="str">
        <f t="shared" si="4"/>
        <v/>
      </c>
      <c r="N22" s="641"/>
    </row>
    <row r="23" spans="1:14" ht="13.5" thickBot="1" x14ac:dyDescent="0.25">
      <c r="A23" s="71"/>
      <c r="B23" s="586"/>
      <c r="C23" s="587"/>
      <c r="D23" s="587"/>
      <c r="E23" s="587"/>
      <c r="F23" s="587"/>
      <c r="G23" s="587"/>
      <c r="H23" s="587"/>
      <c r="I23" s="587"/>
      <c r="J23" s="587"/>
      <c r="K23" s="587"/>
      <c r="L23" s="592">
        <f t="shared" si="3"/>
        <v>0</v>
      </c>
      <c r="M23" s="588" t="str">
        <f t="shared" si="4"/>
        <v/>
      </c>
      <c r="N23" s="641"/>
    </row>
    <row r="24" spans="1:14" ht="13.5" thickBot="1" x14ac:dyDescent="0.25">
      <c r="A24" s="72" t="s">
        <v>76</v>
      </c>
      <c r="B24" s="589">
        <f t="shared" ref="B24:L24" si="5">SUM(B18:B23)</f>
        <v>0</v>
      </c>
      <c r="C24" s="589">
        <f t="shared" si="5"/>
        <v>0</v>
      </c>
      <c r="D24" s="589">
        <f t="shared" si="5"/>
        <v>0</v>
      </c>
      <c r="E24" s="589">
        <f t="shared" si="5"/>
        <v>0</v>
      </c>
      <c r="F24" s="589">
        <f t="shared" si="5"/>
        <v>0</v>
      </c>
      <c r="G24" s="589">
        <f t="shared" si="5"/>
        <v>0</v>
      </c>
      <c r="H24" s="589">
        <f t="shared" si="5"/>
        <v>0</v>
      </c>
      <c r="I24" s="589">
        <f t="shared" si="5"/>
        <v>0</v>
      </c>
      <c r="J24" s="589">
        <f t="shared" si="5"/>
        <v>0</v>
      </c>
      <c r="K24" s="589">
        <f t="shared" si="5"/>
        <v>0</v>
      </c>
      <c r="L24" s="589">
        <f t="shared" si="5"/>
        <v>0</v>
      </c>
      <c r="M24" s="590" t="str">
        <f t="shared" si="4"/>
        <v/>
      </c>
      <c r="N24" s="641"/>
    </row>
    <row r="25" spans="1:14" x14ac:dyDescent="0.2">
      <c r="A25" s="653" t="s">
        <v>167</v>
      </c>
      <c r="B25" s="653"/>
      <c r="C25" s="653"/>
      <c r="D25" s="653"/>
      <c r="E25" s="653"/>
      <c r="F25" s="653"/>
      <c r="G25" s="653"/>
      <c r="H25" s="653"/>
      <c r="I25" s="653"/>
      <c r="J25" s="653"/>
      <c r="K25" s="653"/>
      <c r="L25" s="653"/>
      <c r="M25" s="653"/>
      <c r="N25" s="641"/>
    </row>
    <row r="26" spans="1:14" ht="5.25" customHeight="1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641"/>
    </row>
    <row r="27" spans="1:14" ht="15.75" x14ac:dyDescent="0.2">
      <c r="A27" s="640" t="e">
        <f>+CONCATENATE("Önkormányzaton kívüli EU-s projekthez történő hozzájárulás ",LEFT(#REF!,4),". évi előirányzata és teljesítése")</f>
        <v>#REF!</v>
      </c>
      <c r="B27" s="640"/>
      <c r="C27" s="640"/>
      <c r="D27" s="640"/>
      <c r="E27" s="640"/>
      <c r="F27" s="640"/>
      <c r="G27" s="640"/>
      <c r="H27" s="640"/>
      <c r="I27" s="640"/>
      <c r="J27" s="640"/>
      <c r="K27" s="640"/>
      <c r="L27" s="640"/>
      <c r="M27" s="640"/>
      <c r="N27" s="641"/>
    </row>
    <row r="28" spans="1:14" ht="12" customHeight="1" thickBo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655" t="e">
        <f>M2</f>
        <v>#REF!</v>
      </c>
      <c r="M28" s="655"/>
      <c r="N28" s="641"/>
    </row>
    <row r="29" spans="1:14" ht="21.75" thickBot="1" x14ac:dyDescent="0.25">
      <c r="A29" s="648" t="s">
        <v>93</v>
      </c>
      <c r="B29" s="649"/>
      <c r="C29" s="649"/>
      <c r="D29" s="649"/>
      <c r="E29" s="649"/>
      <c r="F29" s="649"/>
      <c r="G29" s="649"/>
      <c r="H29" s="649"/>
      <c r="I29" s="649"/>
      <c r="J29" s="649"/>
      <c r="K29" s="74" t="s">
        <v>599</v>
      </c>
      <c r="L29" s="74" t="s">
        <v>598</v>
      </c>
      <c r="M29" s="74" t="s">
        <v>172</v>
      </c>
      <c r="N29" s="641"/>
    </row>
    <row r="30" spans="1:14" x14ac:dyDescent="0.2">
      <c r="A30" s="642"/>
      <c r="B30" s="643"/>
      <c r="C30" s="643"/>
      <c r="D30" s="643"/>
      <c r="E30" s="643"/>
      <c r="F30" s="643"/>
      <c r="G30" s="643"/>
      <c r="H30" s="643"/>
      <c r="I30" s="643"/>
      <c r="J30" s="643"/>
      <c r="K30" s="577"/>
      <c r="L30" s="593"/>
      <c r="M30" s="593"/>
      <c r="N30" s="641"/>
    </row>
    <row r="31" spans="1:14" ht="13.5" thickBot="1" x14ac:dyDescent="0.25">
      <c r="A31" s="644"/>
      <c r="B31" s="645"/>
      <c r="C31" s="645"/>
      <c r="D31" s="645"/>
      <c r="E31" s="645"/>
      <c r="F31" s="645"/>
      <c r="G31" s="645"/>
      <c r="H31" s="645"/>
      <c r="I31" s="645"/>
      <c r="J31" s="645"/>
      <c r="K31" s="594"/>
      <c r="L31" s="587"/>
      <c r="M31" s="587"/>
      <c r="N31" s="641"/>
    </row>
    <row r="32" spans="1:14" ht="13.5" thickBot="1" x14ac:dyDescent="0.25">
      <c r="A32" s="638" t="s">
        <v>39</v>
      </c>
      <c r="B32" s="639"/>
      <c r="C32" s="639"/>
      <c r="D32" s="639"/>
      <c r="E32" s="639"/>
      <c r="F32" s="639"/>
      <c r="G32" s="639"/>
      <c r="H32" s="639"/>
      <c r="I32" s="639"/>
      <c r="J32" s="639"/>
      <c r="K32" s="595">
        <f>SUM(K30:K31)</f>
        <v>0</v>
      </c>
      <c r="L32" s="595">
        <f>SUM(L30:L31)</f>
        <v>0</v>
      </c>
      <c r="M32" s="595">
        <f>SUM(M30:M31)</f>
        <v>0</v>
      </c>
      <c r="N32" s="641"/>
    </row>
    <row r="33" spans="1:14" x14ac:dyDescent="0.2">
      <c r="N33" s="641"/>
    </row>
    <row r="48" spans="1:14" x14ac:dyDescent="0.2">
      <c r="A48" s="9"/>
    </row>
  </sheetData>
  <sheetProtection sheet="1" objects="1" scenarios="1"/>
  <mergeCells count="20">
    <mergeCell ref="A32:J32"/>
    <mergeCell ref="B4:B5"/>
    <mergeCell ref="A27:M27"/>
    <mergeCell ref="N1:N33"/>
    <mergeCell ref="A30:J30"/>
    <mergeCell ref="A31:J31"/>
    <mergeCell ref="J3:M5"/>
    <mergeCell ref="A29:J29"/>
    <mergeCell ref="D4:I4"/>
    <mergeCell ref="A1:C1"/>
    <mergeCell ref="D1:M1"/>
    <mergeCell ref="A25:M25"/>
    <mergeCell ref="B6:C6"/>
    <mergeCell ref="B3:I3"/>
    <mergeCell ref="L28:M28"/>
    <mergeCell ref="F6:G6"/>
    <mergeCell ref="C4:C5"/>
    <mergeCell ref="D6:E6"/>
    <mergeCell ref="A3:A6"/>
    <mergeCell ref="H6:I6"/>
  </mergeCells>
  <phoneticPr fontId="27" type="noConversion"/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rgb="FF92D050"/>
  </sheetPr>
  <dimension ref="A1:K149"/>
  <sheetViews>
    <sheetView zoomScaleNormal="100" zoomScaleSheetLayoutView="100" workbookViewId="0">
      <selection activeCell="C136" sqref="C136:E136"/>
    </sheetView>
  </sheetViews>
  <sheetFormatPr defaultRowHeight="12.75" x14ac:dyDescent="0.2"/>
  <cols>
    <col min="1" max="1" width="14.83203125" style="475" customWidth="1"/>
    <col min="2" max="2" width="65.33203125" style="476" customWidth="1"/>
    <col min="3" max="5" width="17" style="477" customWidth="1"/>
    <col min="6" max="16384" width="9.33203125" style="32"/>
  </cols>
  <sheetData>
    <row r="1" spans="1:5" s="453" customFormat="1" ht="16.5" customHeight="1" thickBot="1" x14ac:dyDescent="0.25">
      <c r="A1" s="452"/>
      <c r="B1" s="454"/>
      <c r="C1" s="497"/>
      <c r="D1" s="464"/>
      <c r="E1" s="548" t="e">
        <f>+CONCATENATE("6.1. melléklet a ……/",LEFT(#REF!,4)+1,". (……) önkormányzati rendelethez")</f>
        <v>#REF!</v>
      </c>
    </row>
    <row r="2" spans="1:5" s="498" customFormat="1" ht="15.75" customHeight="1" x14ac:dyDescent="0.2">
      <c r="A2" s="478" t="s">
        <v>46</v>
      </c>
      <c r="B2" s="659" t="s">
        <v>143</v>
      </c>
      <c r="C2" s="660"/>
      <c r="D2" s="661"/>
      <c r="E2" s="471" t="s">
        <v>40</v>
      </c>
    </row>
    <row r="3" spans="1:5" s="498" customFormat="1" ht="24.75" thickBot="1" x14ac:dyDescent="0.25">
      <c r="A3" s="496" t="s">
        <v>500</v>
      </c>
      <c r="B3" s="662" t="s">
        <v>499</v>
      </c>
      <c r="C3" s="663"/>
      <c r="D3" s="664"/>
      <c r="E3" s="448" t="s">
        <v>40</v>
      </c>
    </row>
    <row r="4" spans="1:5" s="499" customFormat="1" ht="15.95" customHeight="1" thickBot="1" x14ac:dyDescent="0.3">
      <c r="A4" s="455"/>
      <c r="B4" s="455"/>
      <c r="C4" s="456"/>
      <c r="D4" s="456"/>
      <c r="E4" s="456" t="e">
        <f>'5. sz. mell. '!M2</f>
        <v>#REF!</v>
      </c>
    </row>
    <row r="5" spans="1:5" ht="24.75" thickBot="1" x14ac:dyDescent="0.25">
      <c r="A5" s="301" t="s">
        <v>138</v>
      </c>
      <c r="B5" s="302" t="s">
        <v>649</v>
      </c>
      <c r="C5" s="75" t="s">
        <v>166</v>
      </c>
      <c r="D5" s="75" t="s">
        <v>171</v>
      </c>
      <c r="E5" s="457" t="s">
        <v>172</v>
      </c>
    </row>
    <row r="6" spans="1:5" s="500" customFormat="1" ht="12.95" customHeight="1" thickBot="1" x14ac:dyDescent="0.25">
      <c r="A6" s="450" t="s">
        <v>403</v>
      </c>
      <c r="B6" s="451" t="s">
        <v>404</v>
      </c>
      <c r="C6" s="451" t="s">
        <v>405</v>
      </c>
      <c r="D6" s="85" t="s">
        <v>406</v>
      </c>
      <c r="E6" s="83" t="s">
        <v>407</v>
      </c>
    </row>
    <row r="7" spans="1:5" s="500" customFormat="1" ht="15.95" customHeight="1" thickBot="1" x14ac:dyDescent="0.25">
      <c r="A7" s="656" t="s">
        <v>41</v>
      </c>
      <c r="B7" s="657"/>
      <c r="C7" s="657"/>
      <c r="D7" s="657"/>
      <c r="E7" s="658"/>
    </row>
    <row r="8" spans="1:5" s="500" customFormat="1" ht="12" customHeight="1" thickBot="1" x14ac:dyDescent="0.25">
      <c r="A8" s="333" t="s">
        <v>6</v>
      </c>
      <c r="B8" s="329" t="s">
        <v>295</v>
      </c>
      <c r="C8" s="360">
        <f>SUM(C9:C14)</f>
        <v>17217000</v>
      </c>
      <c r="D8" s="360">
        <f>SUM(D9:D14)</f>
        <v>17217000</v>
      </c>
      <c r="E8" s="343">
        <f>SUM(E9:E14)</f>
        <v>18953218</v>
      </c>
    </row>
    <row r="9" spans="1:5" s="474" customFormat="1" ht="12" customHeight="1" x14ac:dyDescent="0.2">
      <c r="A9" s="484" t="s">
        <v>65</v>
      </c>
      <c r="B9" s="371" t="s">
        <v>296</v>
      </c>
      <c r="C9" s="362">
        <v>10295001</v>
      </c>
      <c r="D9" s="362">
        <v>10295001</v>
      </c>
      <c r="E9" s="345">
        <v>10706303</v>
      </c>
    </row>
    <row r="10" spans="1:5" s="501" customFormat="1" ht="12" customHeight="1" x14ac:dyDescent="0.2">
      <c r="A10" s="485" t="s">
        <v>66</v>
      </c>
      <c r="B10" s="372" t="s">
        <v>297</v>
      </c>
      <c r="C10" s="361"/>
      <c r="D10" s="361"/>
      <c r="E10" s="344"/>
    </row>
    <row r="11" spans="1:5" s="501" customFormat="1" ht="12" customHeight="1" x14ac:dyDescent="0.2">
      <c r="A11" s="485" t="s">
        <v>67</v>
      </c>
      <c r="B11" s="372" t="s">
        <v>298</v>
      </c>
      <c r="C11" s="361">
        <v>3829260</v>
      </c>
      <c r="D11" s="361">
        <v>3829260</v>
      </c>
      <c r="E11" s="344">
        <v>4216324</v>
      </c>
    </row>
    <row r="12" spans="1:5" s="501" customFormat="1" ht="12" customHeight="1" x14ac:dyDescent="0.2">
      <c r="A12" s="485" t="s">
        <v>68</v>
      </c>
      <c r="B12" s="372" t="s">
        <v>299</v>
      </c>
      <c r="C12" s="361">
        <v>1200000</v>
      </c>
      <c r="D12" s="361">
        <v>1200000</v>
      </c>
      <c r="E12" s="344">
        <v>1200000</v>
      </c>
    </row>
    <row r="13" spans="1:5" s="501" customFormat="1" ht="12" customHeight="1" x14ac:dyDescent="0.2">
      <c r="A13" s="485" t="s">
        <v>101</v>
      </c>
      <c r="B13" s="372" t="s">
        <v>300</v>
      </c>
      <c r="C13" s="361">
        <v>1892739</v>
      </c>
      <c r="D13" s="361">
        <v>1892739</v>
      </c>
      <c r="E13" s="344">
        <v>1873321</v>
      </c>
    </row>
    <row r="14" spans="1:5" s="474" customFormat="1" ht="12" customHeight="1" thickBot="1" x14ac:dyDescent="0.25">
      <c r="A14" s="486" t="s">
        <v>69</v>
      </c>
      <c r="B14" s="352" t="s">
        <v>301</v>
      </c>
      <c r="C14" s="363"/>
      <c r="D14" s="363"/>
      <c r="E14" s="346">
        <v>957270</v>
      </c>
    </row>
    <row r="15" spans="1:5" s="474" customFormat="1" ht="12" customHeight="1" thickBot="1" x14ac:dyDescent="0.25">
      <c r="A15" s="333" t="s">
        <v>7</v>
      </c>
      <c r="B15" s="350" t="s">
        <v>302</v>
      </c>
      <c r="C15" s="360">
        <f>SUM(C16:C20)</f>
        <v>0</v>
      </c>
      <c r="D15" s="360">
        <f>SUM(D16:D20)</f>
        <v>0</v>
      </c>
      <c r="E15" s="343">
        <f>SUM(E16:E20)</f>
        <v>0</v>
      </c>
    </row>
    <row r="16" spans="1:5" s="474" customFormat="1" ht="12" customHeight="1" x14ac:dyDescent="0.2">
      <c r="A16" s="484" t="s">
        <v>71</v>
      </c>
      <c r="B16" s="371" t="s">
        <v>303</v>
      </c>
      <c r="C16" s="362"/>
      <c r="D16" s="362"/>
      <c r="E16" s="345"/>
    </row>
    <row r="17" spans="1:5" s="474" customFormat="1" ht="12" customHeight="1" x14ac:dyDescent="0.2">
      <c r="A17" s="485" t="s">
        <v>72</v>
      </c>
      <c r="B17" s="372" t="s">
        <v>304</v>
      </c>
      <c r="C17" s="361"/>
      <c r="D17" s="361"/>
      <c r="E17" s="344"/>
    </row>
    <row r="18" spans="1:5" s="474" customFormat="1" ht="12" customHeight="1" x14ac:dyDescent="0.2">
      <c r="A18" s="485" t="s">
        <v>73</v>
      </c>
      <c r="B18" s="372" t="s">
        <v>305</v>
      </c>
      <c r="C18" s="361"/>
      <c r="D18" s="361"/>
      <c r="E18" s="344"/>
    </row>
    <row r="19" spans="1:5" s="474" customFormat="1" ht="12" customHeight="1" x14ac:dyDescent="0.2">
      <c r="A19" s="485" t="s">
        <v>74</v>
      </c>
      <c r="B19" s="372" t="s">
        <v>306</v>
      </c>
      <c r="C19" s="361"/>
      <c r="D19" s="361"/>
      <c r="E19" s="344"/>
    </row>
    <row r="20" spans="1:5" s="474" customFormat="1" ht="12" customHeight="1" x14ac:dyDescent="0.2">
      <c r="A20" s="485" t="s">
        <v>75</v>
      </c>
      <c r="B20" s="372" t="s">
        <v>307</v>
      </c>
      <c r="C20" s="361"/>
      <c r="D20" s="361"/>
      <c r="E20" s="344"/>
    </row>
    <row r="21" spans="1:5" s="501" customFormat="1" ht="12" customHeight="1" thickBot="1" x14ac:dyDescent="0.25">
      <c r="A21" s="486" t="s">
        <v>82</v>
      </c>
      <c r="B21" s="352" t="s">
        <v>308</v>
      </c>
      <c r="C21" s="363"/>
      <c r="D21" s="363"/>
      <c r="E21" s="346"/>
    </row>
    <row r="22" spans="1:5" s="501" customFormat="1" ht="12" customHeight="1" thickBot="1" x14ac:dyDescent="0.25">
      <c r="A22" s="333" t="s">
        <v>8</v>
      </c>
      <c r="B22" s="329" t="s">
        <v>309</v>
      </c>
      <c r="C22" s="360">
        <f>SUM(C23:C27)</f>
        <v>0</v>
      </c>
      <c r="D22" s="360">
        <f>SUM(D23:D27)</f>
        <v>0</v>
      </c>
      <c r="E22" s="343">
        <f>SUM(E23:E27)</f>
        <v>338000</v>
      </c>
    </row>
    <row r="23" spans="1:5" s="501" customFormat="1" ht="12" customHeight="1" x14ac:dyDescent="0.2">
      <c r="A23" s="484" t="s">
        <v>54</v>
      </c>
      <c r="B23" s="371" t="s">
        <v>310</v>
      </c>
      <c r="C23" s="362"/>
      <c r="D23" s="362"/>
      <c r="E23" s="345">
        <v>338000</v>
      </c>
    </row>
    <row r="24" spans="1:5" s="474" customFormat="1" ht="12" customHeight="1" x14ac:dyDescent="0.2">
      <c r="A24" s="485" t="s">
        <v>55</v>
      </c>
      <c r="B24" s="372" t="s">
        <v>311</v>
      </c>
      <c r="C24" s="361"/>
      <c r="D24" s="361"/>
      <c r="E24" s="344"/>
    </row>
    <row r="25" spans="1:5" s="501" customFormat="1" ht="12" customHeight="1" x14ac:dyDescent="0.2">
      <c r="A25" s="485" t="s">
        <v>56</v>
      </c>
      <c r="B25" s="372" t="s">
        <v>312</v>
      </c>
      <c r="C25" s="361"/>
      <c r="D25" s="361"/>
      <c r="E25" s="344"/>
    </row>
    <row r="26" spans="1:5" s="501" customFormat="1" ht="12" customHeight="1" x14ac:dyDescent="0.2">
      <c r="A26" s="485" t="s">
        <v>57</v>
      </c>
      <c r="B26" s="372" t="s">
        <v>313</v>
      </c>
      <c r="C26" s="361"/>
      <c r="D26" s="361"/>
      <c r="E26" s="344"/>
    </row>
    <row r="27" spans="1:5" s="501" customFormat="1" ht="12" customHeight="1" x14ac:dyDescent="0.2">
      <c r="A27" s="485" t="s">
        <v>113</v>
      </c>
      <c r="B27" s="372" t="s">
        <v>314</v>
      </c>
      <c r="C27" s="361"/>
      <c r="D27" s="361"/>
      <c r="E27" s="344"/>
    </row>
    <row r="28" spans="1:5" s="501" customFormat="1" ht="12" customHeight="1" thickBot="1" x14ac:dyDescent="0.25">
      <c r="A28" s="486" t="s">
        <v>114</v>
      </c>
      <c r="B28" s="373" t="s">
        <v>315</v>
      </c>
      <c r="C28" s="363"/>
      <c r="D28" s="363"/>
      <c r="E28" s="346"/>
    </row>
    <row r="29" spans="1:5" s="501" customFormat="1" ht="12" customHeight="1" thickBot="1" x14ac:dyDescent="0.25">
      <c r="A29" s="333" t="s">
        <v>115</v>
      </c>
      <c r="B29" s="329" t="s">
        <v>640</v>
      </c>
      <c r="C29" s="366">
        <f>SUM(C30:C35)</f>
        <v>2500000</v>
      </c>
      <c r="D29" s="366">
        <f>SUM(D30:D35)</f>
        <v>2500000</v>
      </c>
      <c r="E29" s="379">
        <f>SUM(E30:E35)</f>
        <v>3387768</v>
      </c>
    </row>
    <row r="30" spans="1:5" s="501" customFormat="1" ht="12" customHeight="1" x14ac:dyDescent="0.2">
      <c r="A30" s="484" t="s">
        <v>316</v>
      </c>
      <c r="B30" s="371" t="s">
        <v>644</v>
      </c>
      <c r="C30" s="362"/>
      <c r="D30" s="362"/>
      <c r="E30" s="345"/>
    </row>
    <row r="31" spans="1:5" s="501" customFormat="1" ht="12" customHeight="1" x14ac:dyDescent="0.2">
      <c r="A31" s="485" t="s">
        <v>317</v>
      </c>
      <c r="B31" s="372" t="s">
        <v>645</v>
      </c>
      <c r="C31" s="361"/>
      <c r="D31" s="361"/>
      <c r="E31" s="344"/>
    </row>
    <row r="32" spans="1:5" s="501" customFormat="1" ht="12" customHeight="1" x14ac:dyDescent="0.2">
      <c r="A32" s="485" t="s">
        <v>318</v>
      </c>
      <c r="B32" s="372" t="s">
        <v>646</v>
      </c>
      <c r="C32" s="361">
        <v>1200000</v>
      </c>
      <c r="D32" s="361">
        <v>1200000</v>
      </c>
      <c r="E32" s="344">
        <v>1815550</v>
      </c>
    </row>
    <row r="33" spans="1:5" s="501" customFormat="1" ht="12" customHeight="1" x14ac:dyDescent="0.2">
      <c r="A33" s="485" t="s">
        <v>641</v>
      </c>
      <c r="B33" s="372" t="s">
        <v>647</v>
      </c>
      <c r="C33" s="361"/>
      <c r="D33" s="361"/>
      <c r="E33" s="344"/>
    </row>
    <row r="34" spans="1:5" s="501" customFormat="1" ht="12" customHeight="1" x14ac:dyDescent="0.2">
      <c r="A34" s="485" t="s">
        <v>642</v>
      </c>
      <c r="B34" s="372" t="s">
        <v>319</v>
      </c>
      <c r="C34" s="361"/>
      <c r="D34" s="361"/>
      <c r="E34" s="344">
        <v>471218</v>
      </c>
    </row>
    <row r="35" spans="1:5" s="501" customFormat="1" ht="12" customHeight="1" thickBot="1" x14ac:dyDescent="0.25">
      <c r="A35" s="486" t="s">
        <v>643</v>
      </c>
      <c r="B35" s="352" t="s">
        <v>320</v>
      </c>
      <c r="C35" s="363">
        <v>1300000</v>
      </c>
      <c r="D35" s="363">
        <v>1300000</v>
      </c>
      <c r="E35" s="346">
        <v>1101000</v>
      </c>
    </row>
    <row r="36" spans="1:5" s="501" customFormat="1" ht="12" customHeight="1" thickBot="1" x14ac:dyDescent="0.25">
      <c r="A36" s="333" t="s">
        <v>10</v>
      </c>
      <c r="B36" s="329" t="s">
        <v>321</v>
      </c>
      <c r="C36" s="360">
        <f>SUM(C37:C46)</f>
        <v>470000</v>
      </c>
      <c r="D36" s="360">
        <f>SUM(D37:D46)</f>
        <v>470000</v>
      </c>
      <c r="E36" s="343">
        <f>SUM(E37:E46)</f>
        <v>1592700</v>
      </c>
    </row>
    <row r="37" spans="1:5" s="501" customFormat="1" ht="12" customHeight="1" x14ac:dyDescent="0.2">
      <c r="A37" s="484" t="s">
        <v>58</v>
      </c>
      <c r="B37" s="371" t="s">
        <v>322</v>
      </c>
      <c r="C37" s="362"/>
      <c r="D37" s="362"/>
      <c r="E37" s="345"/>
    </row>
    <row r="38" spans="1:5" s="501" customFormat="1" ht="12" customHeight="1" x14ac:dyDescent="0.2">
      <c r="A38" s="485" t="s">
        <v>59</v>
      </c>
      <c r="B38" s="372" t="s">
        <v>323</v>
      </c>
      <c r="C38" s="361">
        <v>10000</v>
      </c>
      <c r="D38" s="361">
        <v>10000</v>
      </c>
      <c r="E38" s="344">
        <v>745000</v>
      </c>
    </row>
    <row r="39" spans="1:5" s="501" customFormat="1" ht="12" customHeight="1" x14ac:dyDescent="0.2">
      <c r="A39" s="485" t="s">
        <v>60</v>
      </c>
      <c r="B39" s="372" t="s">
        <v>324</v>
      </c>
      <c r="C39" s="361"/>
      <c r="D39" s="361"/>
      <c r="E39" s="344"/>
    </row>
    <row r="40" spans="1:5" s="501" customFormat="1" ht="12" customHeight="1" x14ac:dyDescent="0.2">
      <c r="A40" s="485" t="s">
        <v>117</v>
      </c>
      <c r="B40" s="372" t="s">
        <v>325</v>
      </c>
      <c r="C40" s="361">
        <v>450000</v>
      </c>
      <c r="D40" s="361">
        <v>450000</v>
      </c>
      <c r="E40" s="344">
        <v>183783</v>
      </c>
    </row>
    <row r="41" spans="1:5" s="501" customFormat="1" ht="12" customHeight="1" x14ac:dyDescent="0.2">
      <c r="A41" s="485" t="s">
        <v>118</v>
      </c>
      <c r="B41" s="372" t="s">
        <v>326</v>
      </c>
      <c r="C41" s="361"/>
      <c r="D41" s="361"/>
      <c r="E41" s="344"/>
    </row>
    <row r="42" spans="1:5" s="501" customFormat="1" ht="12" customHeight="1" x14ac:dyDescent="0.2">
      <c r="A42" s="485" t="s">
        <v>119</v>
      </c>
      <c r="B42" s="372" t="s">
        <v>327</v>
      </c>
      <c r="C42" s="361"/>
      <c r="D42" s="361"/>
      <c r="E42" s="344"/>
    </row>
    <row r="43" spans="1:5" s="501" customFormat="1" ht="12" customHeight="1" x14ac:dyDescent="0.2">
      <c r="A43" s="485" t="s">
        <v>120</v>
      </c>
      <c r="B43" s="372" t="s">
        <v>328</v>
      </c>
      <c r="C43" s="361"/>
      <c r="D43" s="361"/>
      <c r="E43" s="344"/>
    </row>
    <row r="44" spans="1:5" s="501" customFormat="1" ht="12" customHeight="1" x14ac:dyDescent="0.2">
      <c r="A44" s="485" t="s">
        <v>121</v>
      </c>
      <c r="B44" s="372" t="s">
        <v>329</v>
      </c>
      <c r="C44" s="361">
        <v>10000</v>
      </c>
      <c r="D44" s="361">
        <v>10000</v>
      </c>
      <c r="E44" s="344">
        <v>21521</v>
      </c>
    </row>
    <row r="45" spans="1:5" s="501" customFormat="1" ht="12" customHeight="1" x14ac:dyDescent="0.2">
      <c r="A45" s="485" t="s">
        <v>330</v>
      </c>
      <c r="B45" s="372" t="s">
        <v>331</v>
      </c>
      <c r="C45" s="364"/>
      <c r="D45" s="364"/>
      <c r="E45" s="347"/>
    </row>
    <row r="46" spans="1:5" s="474" customFormat="1" ht="12" customHeight="1" thickBot="1" x14ac:dyDescent="0.25">
      <c r="A46" s="486" t="s">
        <v>332</v>
      </c>
      <c r="B46" s="373" t="s">
        <v>333</v>
      </c>
      <c r="C46" s="365"/>
      <c r="D46" s="365"/>
      <c r="E46" s="348">
        <v>642396</v>
      </c>
    </row>
    <row r="47" spans="1:5" s="501" customFormat="1" ht="12" customHeight="1" thickBot="1" x14ac:dyDescent="0.25">
      <c r="A47" s="333" t="s">
        <v>11</v>
      </c>
      <c r="B47" s="329" t="s">
        <v>334</v>
      </c>
      <c r="C47" s="360">
        <f>SUM(C48:C52)</f>
        <v>0</v>
      </c>
      <c r="D47" s="360">
        <f>SUM(D48:D52)</f>
        <v>0</v>
      </c>
      <c r="E47" s="343">
        <f>SUM(E48:E52)</f>
        <v>0</v>
      </c>
    </row>
    <row r="48" spans="1:5" s="501" customFormat="1" ht="12" customHeight="1" x14ac:dyDescent="0.2">
      <c r="A48" s="484" t="s">
        <v>61</v>
      </c>
      <c r="B48" s="371" t="s">
        <v>335</v>
      </c>
      <c r="C48" s="381"/>
      <c r="D48" s="381"/>
      <c r="E48" s="349"/>
    </row>
    <row r="49" spans="1:5" s="501" customFormat="1" ht="12" customHeight="1" x14ac:dyDescent="0.2">
      <c r="A49" s="485" t="s">
        <v>62</v>
      </c>
      <c r="B49" s="372" t="s">
        <v>336</v>
      </c>
      <c r="C49" s="364"/>
      <c r="D49" s="364"/>
      <c r="E49" s="347"/>
    </row>
    <row r="50" spans="1:5" s="501" customFormat="1" ht="12" customHeight="1" x14ac:dyDescent="0.2">
      <c r="A50" s="485" t="s">
        <v>337</v>
      </c>
      <c r="B50" s="372" t="s">
        <v>338</v>
      </c>
      <c r="C50" s="364"/>
      <c r="D50" s="364"/>
      <c r="E50" s="347"/>
    </row>
    <row r="51" spans="1:5" s="501" customFormat="1" ht="12" customHeight="1" x14ac:dyDescent="0.2">
      <c r="A51" s="485" t="s">
        <v>339</v>
      </c>
      <c r="B51" s="372" t="s">
        <v>340</v>
      </c>
      <c r="C51" s="364"/>
      <c r="D51" s="364"/>
      <c r="E51" s="347"/>
    </row>
    <row r="52" spans="1:5" s="501" customFormat="1" ht="12" customHeight="1" thickBot="1" x14ac:dyDescent="0.25">
      <c r="A52" s="486" t="s">
        <v>341</v>
      </c>
      <c r="B52" s="373" t="s">
        <v>342</v>
      </c>
      <c r="C52" s="365"/>
      <c r="D52" s="365"/>
      <c r="E52" s="348"/>
    </row>
    <row r="53" spans="1:5" s="501" customFormat="1" ht="12" customHeight="1" thickBot="1" x14ac:dyDescent="0.25">
      <c r="A53" s="333" t="s">
        <v>122</v>
      </c>
      <c r="B53" s="329" t="s">
        <v>343</v>
      </c>
      <c r="C53" s="360">
        <f>SUM(C54:C56)</f>
        <v>0</v>
      </c>
      <c r="D53" s="360">
        <f>SUM(D54:D56)</f>
        <v>0</v>
      </c>
      <c r="E53" s="343">
        <f>SUM(E54:E56)</f>
        <v>10000</v>
      </c>
    </row>
    <row r="54" spans="1:5" s="474" customFormat="1" ht="12" customHeight="1" x14ac:dyDescent="0.2">
      <c r="A54" s="484" t="s">
        <v>63</v>
      </c>
      <c r="B54" s="371" t="s">
        <v>344</v>
      </c>
      <c r="C54" s="362"/>
      <c r="D54" s="362"/>
      <c r="E54" s="345"/>
    </row>
    <row r="55" spans="1:5" s="474" customFormat="1" ht="12" customHeight="1" x14ac:dyDescent="0.2">
      <c r="A55" s="485" t="s">
        <v>64</v>
      </c>
      <c r="B55" s="372" t="s">
        <v>345</v>
      </c>
      <c r="C55" s="361"/>
      <c r="D55" s="361"/>
      <c r="E55" s="344"/>
    </row>
    <row r="56" spans="1:5" s="474" customFormat="1" ht="12" customHeight="1" x14ac:dyDescent="0.2">
      <c r="A56" s="485" t="s">
        <v>346</v>
      </c>
      <c r="B56" s="372" t="s">
        <v>347</v>
      </c>
      <c r="C56" s="361"/>
      <c r="D56" s="361"/>
      <c r="E56" s="344">
        <v>10000</v>
      </c>
    </row>
    <row r="57" spans="1:5" s="474" customFormat="1" ht="12" customHeight="1" thickBot="1" x14ac:dyDescent="0.25">
      <c r="A57" s="486" t="s">
        <v>348</v>
      </c>
      <c r="B57" s="373" t="s">
        <v>349</v>
      </c>
      <c r="C57" s="363"/>
      <c r="D57" s="363"/>
      <c r="E57" s="346"/>
    </row>
    <row r="58" spans="1:5" s="501" customFormat="1" ht="12" customHeight="1" thickBot="1" x14ac:dyDescent="0.25">
      <c r="A58" s="333" t="s">
        <v>13</v>
      </c>
      <c r="B58" s="350" t="s">
        <v>350</v>
      </c>
      <c r="C58" s="360">
        <f>SUM(C59:C61)</f>
        <v>0</v>
      </c>
      <c r="D58" s="360">
        <f>SUM(D59:D61)</f>
        <v>0</v>
      </c>
      <c r="E58" s="343">
        <f>SUM(E59:E61)</f>
        <v>0</v>
      </c>
    </row>
    <row r="59" spans="1:5" s="501" customFormat="1" ht="12" customHeight="1" x14ac:dyDescent="0.2">
      <c r="A59" s="484" t="s">
        <v>123</v>
      </c>
      <c r="B59" s="371" t="s">
        <v>351</v>
      </c>
      <c r="C59" s="364"/>
      <c r="D59" s="364"/>
      <c r="E59" s="347"/>
    </row>
    <row r="60" spans="1:5" s="501" customFormat="1" ht="12" customHeight="1" x14ac:dyDescent="0.2">
      <c r="A60" s="485" t="s">
        <v>124</v>
      </c>
      <c r="B60" s="372" t="s">
        <v>503</v>
      </c>
      <c r="C60" s="364"/>
      <c r="D60" s="364"/>
      <c r="E60" s="347"/>
    </row>
    <row r="61" spans="1:5" s="501" customFormat="1" ht="12" customHeight="1" x14ac:dyDescent="0.2">
      <c r="A61" s="485" t="s">
        <v>147</v>
      </c>
      <c r="B61" s="372" t="s">
        <v>353</v>
      </c>
      <c r="C61" s="364"/>
      <c r="D61" s="364"/>
      <c r="E61" s="347"/>
    </row>
    <row r="62" spans="1:5" s="501" customFormat="1" ht="12" customHeight="1" thickBot="1" x14ac:dyDescent="0.25">
      <c r="A62" s="486" t="s">
        <v>354</v>
      </c>
      <c r="B62" s="373" t="s">
        <v>355</v>
      </c>
      <c r="C62" s="364"/>
      <c r="D62" s="364"/>
      <c r="E62" s="347"/>
    </row>
    <row r="63" spans="1:5" s="501" customFormat="1" ht="12" customHeight="1" thickBot="1" x14ac:dyDescent="0.25">
      <c r="A63" s="333" t="s">
        <v>14</v>
      </c>
      <c r="B63" s="329" t="s">
        <v>356</v>
      </c>
      <c r="C63" s="366">
        <f>+C8+C15+C22+C29+C36+C47+C53+C58</f>
        <v>20187000</v>
      </c>
      <c r="D63" s="366">
        <f>+D8+D15+D22+D29+D36+D47+D53+D58</f>
        <v>20187000</v>
      </c>
      <c r="E63" s="379">
        <f>+E8+E15+E22+E29+E36+E47+E53+E58</f>
        <v>24281686</v>
      </c>
    </row>
    <row r="64" spans="1:5" s="501" customFormat="1" ht="12" customHeight="1" thickBot="1" x14ac:dyDescent="0.2">
      <c r="A64" s="487" t="s">
        <v>501</v>
      </c>
      <c r="B64" s="350" t="s">
        <v>358</v>
      </c>
      <c r="C64" s="360">
        <f>SUM(C65:C67)</f>
        <v>0</v>
      </c>
      <c r="D64" s="360">
        <f>SUM(D65:D67)</f>
        <v>0</v>
      </c>
      <c r="E64" s="343">
        <f>SUM(E65:E67)</f>
        <v>0</v>
      </c>
    </row>
    <row r="65" spans="1:5" s="501" customFormat="1" ht="12" customHeight="1" x14ac:dyDescent="0.2">
      <c r="A65" s="484" t="s">
        <v>359</v>
      </c>
      <c r="B65" s="371" t="s">
        <v>360</v>
      </c>
      <c r="C65" s="364"/>
      <c r="D65" s="364"/>
      <c r="E65" s="347"/>
    </row>
    <row r="66" spans="1:5" s="501" customFormat="1" ht="12" customHeight="1" x14ac:dyDescent="0.2">
      <c r="A66" s="485" t="s">
        <v>361</v>
      </c>
      <c r="B66" s="372" t="s">
        <v>362</v>
      </c>
      <c r="C66" s="364"/>
      <c r="D66" s="364"/>
      <c r="E66" s="347"/>
    </row>
    <row r="67" spans="1:5" s="501" customFormat="1" ht="12" customHeight="1" thickBot="1" x14ac:dyDescent="0.25">
      <c r="A67" s="486" t="s">
        <v>363</v>
      </c>
      <c r="B67" s="480" t="s">
        <v>364</v>
      </c>
      <c r="C67" s="364"/>
      <c r="D67" s="364"/>
      <c r="E67" s="347"/>
    </row>
    <row r="68" spans="1:5" s="501" customFormat="1" ht="12" customHeight="1" thickBot="1" x14ac:dyDescent="0.2">
      <c r="A68" s="487" t="s">
        <v>365</v>
      </c>
      <c r="B68" s="350" t="s">
        <v>366</v>
      </c>
      <c r="C68" s="360">
        <f>SUM(C69:C72)</f>
        <v>0</v>
      </c>
      <c r="D68" s="360">
        <f>SUM(D69:D72)</f>
        <v>0</v>
      </c>
      <c r="E68" s="343">
        <f>SUM(E69:E72)</f>
        <v>0</v>
      </c>
    </row>
    <row r="69" spans="1:5" s="501" customFormat="1" ht="12" customHeight="1" x14ac:dyDescent="0.2">
      <c r="A69" s="484" t="s">
        <v>102</v>
      </c>
      <c r="B69" s="371" t="s">
        <v>367</v>
      </c>
      <c r="C69" s="364"/>
      <c r="D69" s="364"/>
      <c r="E69" s="347"/>
    </row>
    <row r="70" spans="1:5" s="501" customFormat="1" ht="12" customHeight="1" x14ac:dyDescent="0.2">
      <c r="A70" s="485" t="s">
        <v>103</v>
      </c>
      <c r="B70" s="372" t="s">
        <v>368</v>
      </c>
      <c r="C70" s="364"/>
      <c r="D70" s="364"/>
      <c r="E70" s="347"/>
    </row>
    <row r="71" spans="1:5" s="501" customFormat="1" ht="12" customHeight="1" x14ac:dyDescent="0.2">
      <c r="A71" s="485" t="s">
        <v>369</v>
      </c>
      <c r="B71" s="372" t="s">
        <v>370</v>
      </c>
      <c r="C71" s="364"/>
      <c r="D71" s="364"/>
      <c r="E71" s="347"/>
    </row>
    <row r="72" spans="1:5" s="501" customFormat="1" ht="12" customHeight="1" thickBot="1" x14ac:dyDescent="0.25">
      <c r="A72" s="486" t="s">
        <v>371</v>
      </c>
      <c r="B72" s="373" t="s">
        <v>372</v>
      </c>
      <c r="C72" s="364"/>
      <c r="D72" s="364"/>
      <c r="E72" s="347"/>
    </row>
    <row r="73" spans="1:5" s="501" customFormat="1" ht="12" customHeight="1" thickBot="1" x14ac:dyDescent="0.2">
      <c r="A73" s="487" t="s">
        <v>373</v>
      </c>
      <c r="B73" s="350" t="s">
        <v>374</v>
      </c>
      <c r="C73" s="360">
        <f>SUM(C74:C75)</f>
        <v>8000000</v>
      </c>
      <c r="D73" s="360">
        <f>SUM(D74:D75)</f>
        <v>9594000</v>
      </c>
      <c r="E73" s="343">
        <f>SUM(E74:E75)</f>
        <v>9594000</v>
      </c>
    </row>
    <row r="74" spans="1:5" s="501" customFormat="1" ht="12" customHeight="1" x14ac:dyDescent="0.2">
      <c r="A74" s="484" t="s">
        <v>375</v>
      </c>
      <c r="B74" s="371" t="s">
        <v>376</v>
      </c>
      <c r="C74" s="364">
        <v>8000000</v>
      </c>
      <c r="D74" s="364">
        <v>9594000</v>
      </c>
      <c r="E74" s="347">
        <v>9594000</v>
      </c>
    </row>
    <row r="75" spans="1:5" s="501" customFormat="1" ht="12" customHeight="1" thickBot="1" x14ac:dyDescent="0.25">
      <c r="A75" s="486" t="s">
        <v>377</v>
      </c>
      <c r="B75" s="373" t="s">
        <v>378</v>
      </c>
      <c r="C75" s="364"/>
      <c r="D75" s="364"/>
      <c r="E75" s="347"/>
    </row>
    <row r="76" spans="1:5" s="501" customFormat="1" ht="12" customHeight="1" thickBot="1" x14ac:dyDescent="0.2">
      <c r="A76" s="487" t="s">
        <v>379</v>
      </c>
      <c r="B76" s="350" t="s">
        <v>380</v>
      </c>
      <c r="C76" s="360">
        <f>SUM(C77:C79)</f>
        <v>0</v>
      </c>
      <c r="D76" s="360">
        <f>SUM(D77:D79)</f>
        <v>0</v>
      </c>
      <c r="E76" s="343">
        <f>SUM(E77:E79)</f>
        <v>1109040</v>
      </c>
    </row>
    <row r="77" spans="1:5" s="501" customFormat="1" ht="12" customHeight="1" x14ac:dyDescent="0.2">
      <c r="A77" s="484" t="s">
        <v>381</v>
      </c>
      <c r="B77" s="371" t="s">
        <v>382</v>
      </c>
      <c r="C77" s="364"/>
      <c r="D77" s="364"/>
      <c r="E77" s="347">
        <v>1109040</v>
      </c>
    </row>
    <row r="78" spans="1:5" s="501" customFormat="1" ht="12" customHeight="1" x14ac:dyDescent="0.2">
      <c r="A78" s="485" t="s">
        <v>383</v>
      </c>
      <c r="B78" s="372" t="s">
        <v>384</v>
      </c>
      <c r="C78" s="364"/>
      <c r="D78" s="364"/>
      <c r="E78" s="347"/>
    </row>
    <row r="79" spans="1:5" s="501" customFormat="1" ht="12" customHeight="1" thickBot="1" x14ac:dyDescent="0.25">
      <c r="A79" s="486" t="s">
        <v>385</v>
      </c>
      <c r="B79" s="373" t="s">
        <v>386</v>
      </c>
      <c r="C79" s="364"/>
      <c r="D79" s="364"/>
      <c r="E79" s="347"/>
    </row>
    <row r="80" spans="1:5" s="501" customFormat="1" ht="12" customHeight="1" thickBot="1" x14ac:dyDescent="0.2">
      <c r="A80" s="487" t="s">
        <v>387</v>
      </c>
      <c r="B80" s="350" t="s">
        <v>388</v>
      </c>
      <c r="C80" s="360">
        <f>SUM(C81:C84)</f>
        <v>0</v>
      </c>
      <c r="D80" s="360">
        <f>SUM(D81:D84)</f>
        <v>0</v>
      </c>
      <c r="E80" s="343">
        <f>SUM(E81:E84)</f>
        <v>0</v>
      </c>
    </row>
    <row r="81" spans="1:5" s="501" customFormat="1" ht="12" customHeight="1" x14ac:dyDescent="0.2">
      <c r="A81" s="488" t="s">
        <v>389</v>
      </c>
      <c r="B81" s="371" t="s">
        <v>390</v>
      </c>
      <c r="C81" s="364"/>
      <c r="D81" s="364"/>
      <c r="E81" s="347"/>
    </row>
    <row r="82" spans="1:5" s="501" customFormat="1" ht="12" customHeight="1" x14ac:dyDescent="0.2">
      <c r="A82" s="489" t="s">
        <v>391</v>
      </c>
      <c r="B82" s="372" t="s">
        <v>392</v>
      </c>
      <c r="C82" s="364"/>
      <c r="D82" s="364"/>
      <c r="E82" s="347"/>
    </row>
    <row r="83" spans="1:5" s="501" customFormat="1" ht="12" customHeight="1" x14ac:dyDescent="0.2">
      <c r="A83" s="489" t="s">
        <v>393</v>
      </c>
      <c r="B83" s="372" t="s">
        <v>394</v>
      </c>
      <c r="C83" s="364"/>
      <c r="D83" s="364"/>
      <c r="E83" s="347"/>
    </row>
    <row r="84" spans="1:5" s="501" customFormat="1" ht="12" customHeight="1" thickBot="1" x14ac:dyDescent="0.25">
      <c r="A84" s="490" t="s">
        <v>395</v>
      </c>
      <c r="B84" s="373" t="s">
        <v>396</v>
      </c>
      <c r="C84" s="364"/>
      <c r="D84" s="364"/>
      <c r="E84" s="347"/>
    </row>
    <row r="85" spans="1:5" s="501" customFormat="1" ht="12" customHeight="1" thickBot="1" x14ac:dyDescent="0.2">
      <c r="A85" s="487" t="s">
        <v>397</v>
      </c>
      <c r="B85" s="350" t="s">
        <v>398</v>
      </c>
      <c r="C85" s="385"/>
      <c r="D85" s="385"/>
      <c r="E85" s="386"/>
    </row>
    <row r="86" spans="1:5" s="501" customFormat="1" ht="12" customHeight="1" thickBot="1" x14ac:dyDescent="0.2">
      <c r="A86" s="487" t="s">
        <v>399</v>
      </c>
      <c r="B86" s="481" t="s">
        <v>400</v>
      </c>
      <c r="C86" s="366">
        <f>+C64+C68+C73+C76+C80+C85</f>
        <v>8000000</v>
      </c>
      <c r="D86" s="366">
        <f>+D64+D68+D73+D76+D80+D85</f>
        <v>9594000</v>
      </c>
      <c r="E86" s="379">
        <f>+E64+E68+E73+E76+E80+E85</f>
        <v>10703040</v>
      </c>
    </row>
    <row r="87" spans="1:5" s="501" customFormat="1" ht="12" customHeight="1" thickBot="1" x14ac:dyDescent="0.2">
      <c r="A87" s="491" t="s">
        <v>401</v>
      </c>
      <c r="B87" s="482" t="s">
        <v>502</v>
      </c>
      <c r="C87" s="366">
        <f>+C63+C86</f>
        <v>28187000</v>
      </c>
      <c r="D87" s="366">
        <f>+D63+D86</f>
        <v>29781000</v>
      </c>
      <c r="E87" s="379">
        <f>+E63+E86</f>
        <v>34984726</v>
      </c>
    </row>
    <row r="88" spans="1:5" s="501" customFormat="1" ht="15" customHeight="1" x14ac:dyDescent="0.2">
      <c r="A88" s="458"/>
      <c r="B88" s="459"/>
      <c r="C88" s="472"/>
      <c r="D88" s="472"/>
      <c r="E88" s="472"/>
    </row>
    <row r="89" spans="1:5" ht="13.5" thickBot="1" x14ac:dyDescent="0.25">
      <c r="A89" s="460"/>
      <c r="B89" s="461"/>
      <c r="C89" s="473"/>
      <c r="D89" s="473"/>
      <c r="E89" s="473"/>
    </row>
    <row r="90" spans="1:5" s="500" customFormat="1" ht="16.5" customHeight="1" thickBot="1" x14ac:dyDescent="0.25">
      <c r="A90" s="656" t="s">
        <v>42</v>
      </c>
      <c r="B90" s="657"/>
      <c r="C90" s="657"/>
      <c r="D90" s="657"/>
      <c r="E90" s="658"/>
    </row>
    <row r="91" spans="1:5" s="300" customFormat="1" ht="12" customHeight="1" thickBot="1" x14ac:dyDescent="0.25">
      <c r="A91" s="479" t="s">
        <v>6</v>
      </c>
      <c r="B91" s="332" t="s">
        <v>409</v>
      </c>
      <c r="C91" s="465">
        <f>SUM(C92:C96)</f>
        <v>24675000</v>
      </c>
      <c r="D91" s="465">
        <f>SUM(D92:D96)</f>
        <v>25653545</v>
      </c>
      <c r="E91" s="465">
        <f>SUM(E92:E96)</f>
        <v>17639777</v>
      </c>
    </row>
    <row r="92" spans="1:5" ht="12" customHeight="1" x14ac:dyDescent="0.2">
      <c r="A92" s="492" t="s">
        <v>65</v>
      </c>
      <c r="B92" s="318" t="s">
        <v>36</v>
      </c>
      <c r="C92" s="76">
        <v>6032000</v>
      </c>
      <c r="D92" s="76">
        <v>6351138</v>
      </c>
      <c r="E92" s="313">
        <v>5655194</v>
      </c>
    </row>
    <row r="93" spans="1:5" ht="12" customHeight="1" x14ac:dyDescent="0.2">
      <c r="A93" s="485" t="s">
        <v>66</v>
      </c>
      <c r="B93" s="316" t="s">
        <v>125</v>
      </c>
      <c r="C93" s="361">
        <v>1420000</v>
      </c>
      <c r="D93" s="361">
        <v>1710000</v>
      </c>
      <c r="E93" s="344">
        <v>1389249</v>
      </c>
    </row>
    <row r="94" spans="1:5" ht="12" customHeight="1" x14ac:dyDescent="0.2">
      <c r="A94" s="485" t="s">
        <v>67</v>
      </c>
      <c r="B94" s="316" t="s">
        <v>94</v>
      </c>
      <c r="C94" s="363">
        <v>7751000</v>
      </c>
      <c r="D94" s="363">
        <v>8408100</v>
      </c>
      <c r="E94" s="346">
        <v>6235198</v>
      </c>
    </row>
    <row r="95" spans="1:5" ht="12" customHeight="1" x14ac:dyDescent="0.2">
      <c r="A95" s="485" t="s">
        <v>68</v>
      </c>
      <c r="B95" s="319" t="s">
        <v>126</v>
      </c>
      <c r="C95" s="363">
        <v>1200000</v>
      </c>
      <c r="D95" s="363">
        <v>520358</v>
      </c>
      <c r="E95" s="346">
        <v>427400</v>
      </c>
    </row>
    <row r="96" spans="1:5" ht="12" customHeight="1" x14ac:dyDescent="0.2">
      <c r="A96" s="485" t="s">
        <v>77</v>
      </c>
      <c r="B96" s="327" t="s">
        <v>127</v>
      </c>
      <c r="C96" s="363">
        <v>8272000</v>
      </c>
      <c r="D96" s="363">
        <v>8663949</v>
      </c>
      <c r="E96" s="346">
        <v>3932736</v>
      </c>
    </row>
    <row r="97" spans="1:5" ht="12" customHeight="1" x14ac:dyDescent="0.2">
      <c r="A97" s="485" t="s">
        <v>69</v>
      </c>
      <c r="B97" s="316" t="s">
        <v>410</v>
      </c>
      <c r="C97" s="467"/>
      <c r="D97" s="467"/>
      <c r="E97" s="467"/>
    </row>
    <row r="98" spans="1:5" ht="12" customHeight="1" x14ac:dyDescent="0.2">
      <c r="A98" s="485" t="s">
        <v>70</v>
      </c>
      <c r="B98" s="339" t="s">
        <v>411</v>
      </c>
      <c r="C98" s="467"/>
      <c r="D98" s="467"/>
      <c r="E98" s="467"/>
    </row>
    <row r="99" spans="1:5" ht="12" customHeight="1" x14ac:dyDescent="0.2">
      <c r="A99" s="485" t="s">
        <v>78</v>
      </c>
      <c r="B99" s="340" t="s">
        <v>412</v>
      </c>
      <c r="C99" s="467"/>
      <c r="D99" s="467"/>
      <c r="E99" s="467"/>
    </row>
    <row r="100" spans="1:5" ht="12" customHeight="1" x14ac:dyDescent="0.2">
      <c r="A100" s="485" t="s">
        <v>79</v>
      </c>
      <c r="B100" s="340" t="s">
        <v>413</v>
      </c>
      <c r="C100" s="467"/>
      <c r="D100" s="467"/>
      <c r="E100" s="467"/>
    </row>
    <row r="101" spans="1:5" ht="12" customHeight="1" x14ac:dyDescent="0.2">
      <c r="A101" s="485" t="s">
        <v>80</v>
      </c>
      <c r="B101" s="339" t="s">
        <v>414</v>
      </c>
      <c r="C101" s="467"/>
      <c r="D101" s="467"/>
      <c r="E101" s="467"/>
    </row>
    <row r="102" spans="1:5" ht="12" customHeight="1" x14ac:dyDescent="0.2">
      <c r="A102" s="485" t="s">
        <v>81</v>
      </c>
      <c r="B102" s="339" t="s">
        <v>415</v>
      </c>
      <c r="C102" s="467"/>
      <c r="D102" s="467"/>
      <c r="E102" s="467"/>
    </row>
    <row r="103" spans="1:5" ht="12" customHeight="1" x14ac:dyDescent="0.2">
      <c r="A103" s="485" t="s">
        <v>83</v>
      </c>
      <c r="B103" s="340" t="s">
        <v>416</v>
      </c>
      <c r="C103" s="467"/>
      <c r="D103" s="467"/>
      <c r="E103" s="467"/>
    </row>
    <row r="104" spans="1:5" ht="12" customHeight="1" x14ac:dyDescent="0.2">
      <c r="A104" s="493" t="s">
        <v>128</v>
      </c>
      <c r="B104" s="341" t="s">
        <v>417</v>
      </c>
      <c r="C104" s="467"/>
      <c r="D104" s="467"/>
      <c r="E104" s="467"/>
    </row>
    <row r="105" spans="1:5" ht="12" customHeight="1" x14ac:dyDescent="0.2">
      <c r="A105" s="485" t="s">
        <v>418</v>
      </c>
      <c r="B105" s="341" t="s">
        <v>419</v>
      </c>
      <c r="C105" s="467"/>
      <c r="D105" s="467"/>
      <c r="E105" s="467"/>
    </row>
    <row r="106" spans="1:5" s="300" customFormat="1" ht="12" customHeight="1" thickBot="1" x14ac:dyDescent="0.25">
      <c r="A106" s="494" t="s">
        <v>420</v>
      </c>
      <c r="B106" s="342" t="s">
        <v>421</v>
      </c>
      <c r="C106" s="469"/>
      <c r="D106" s="469"/>
      <c r="E106" s="469"/>
    </row>
    <row r="107" spans="1:5" ht="12" customHeight="1" thickBot="1" x14ac:dyDescent="0.25">
      <c r="A107" s="333" t="s">
        <v>7</v>
      </c>
      <c r="B107" s="331" t="s">
        <v>422</v>
      </c>
      <c r="C107" s="354">
        <f>+C108+C110+C112</f>
        <v>2900000</v>
      </c>
      <c r="D107" s="354">
        <f>+D108+D110+D112</f>
        <v>3051000</v>
      </c>
      <c r="E107" s="354">
        <f>+E108+E110+E112</f>
        <v>3048430</v>
      </c>
    </row>
    <row r="108" spans="1:5" ht="12" customHeight="1" x14ac:dyDescent="0.2">
      <c r="A108" s="484" t="s">
        <v>71</v>
      </c>
      <c r="B108" s="316" t="s">
        <v>146</v>
      </c>
      <c r="C108" s="362">
        <v>2900000</v>
      </c>
      <c r="D108" s="362">
        <v>2816000</v>
      </c>
      <c r="E108" s="345">
        <v>2813874</v>
      </c>
    </row>
    <row r="109" spans="1:5" ht="12" customHeight="1" x14ac:dyDescent="0.2">
      <c r="A109" s="484" t="s">
        <v>72</v>
      </c>
      <c r="B109" s="320" t="s">
        <v>423</v>
      </c>
      <c r="C109" s="362"/>
      <c r="D109" s="362"/>
      <c r="E109" s="345"/>
    </row>
    <row r="110" spans="1:5" ht="12" customHeight="1" x14ac:dyDescent="0.2">
      <c r="A110" s="484" t="s">
        <v>73</v>
      </c>
      <c r="B110" s="320" t="s">
        <v>129</v>
      </c>
      <c r="C110" s="361"/>
      <c r="D110" s="361">
        <v>235000</v>
      </c>
      <c r="E110" s="344">
        <v>234556</v>
      </c>
    </row>
    <row r="111" spans="1:5" ht="12" customHeight="1" x14ac:dyDescent="0.2">
      <c r="A111" s="484" t="s">
        <v>74</v>
      </c>
      <c r="B111" s="320" t="s">
        <v>424</v>
      </c>
      <c r="C111" s="344"/>
      <c r="D111" s="344"/>
      <c r="E111" s="344"/>
    </row>
    <row r="112" spans="1:5" ht="12" customHeight="1" x14ac:dyDescent="0.2">
      <c r="A112" s="484" t="s">
        <v>75</v>
      </c>
      <c r="B112" s="352" t="s">
        <v>148</v>
      </c>
      <c r="C112" s="344"/>
      <c r="D112" s="344"/>
      <c r="E112" s="344"/>
    </row>
    <row r="113" spans="1:5" ht="12" customHeight="1" x14ac:dyDescent="0.2">
      <c r="A113" s="484" t="s">
        <v>82</v>
      </c>
      <c r="B113" s="351" t="s">
        <v>425</v>
      </c>
      <c r="C113" s="344"/>
      <c r="D113" s="344"/>
      <c r="E113" s="344"/>
    </row>
    <row r="114" spans="1:5" ht="12" customHeight="1" x14ac:dyDescent="0.2">
      <c r="A114" s="484" t="s">
        <v>84</v>
      </c>
      <c r="B114" s="367" t="s">
        <v>426</v>
      </c>
      <c r="C114" s="344"/>
      <c r="D114" s="344"/>
      <c r="E114" s="344"/>
    </row>
    <row r="115" spans="1:5" ht="12" customHeight="1" x14ac:dyDescent="0.2">
      <c r="A115" s="484" t="s">
        <v>130</v>
      </c>
      <c r="B115" s="340" t="s">
        <v>413</v>
      </c>
      <c r="C115" s="344"/>
      <c r="D115" s="344"/>
      <c r="E115" s="344"/>
    </row>
    <row r="116" spans="1:5" ht="12" customHeight="1" x14ac:dyDescent="0.2">
      <c r="A116" s="484" t="s">
        <v>131</v>
      </c>
      <c r="B116" s="340" t="s">
        <v>427</v>
      </c>
      <c r="C116" s="344"/>
      <c r="D116" s="344"/>
      <c r="E116" s="344"/>
    </row>
    <row r="117" spans="1:5" ht="12" customHeight="1" x14ac:dyDescent="0.2">
      <c r="A117" s="484" t="s">
        <v>132</v>
      </c>
      <c r="B117" s="340" t="s">
        <v>428</v>
      </c>
      <c r="C117" s="344"/>
      <c r="D117" s="344"/>
      <c r="E117" s="344"/>
    </row>
    <row r="118" spans="1:5" ht="12" customHeight="1" x14ac:dyDescent="0.2">
      <c r="A118" s="484" t="s">
        <v>429</v>
      </c>
      <c r="B118" s="340" t="s">
        <v>416</v>
      </c>
      <c r="C118" s="344"/>
      <c r="D118" s="344"/>
      <c r="E118" s="344"/>
    </row>
    <row r="119" spans="1:5" ht="12" customHeight="1" x14ac:dyDescent="0.2">
      <c r="A119" s="484" t="s">
        <v>430</v>
      </c>
      <c r="B119" s="340" t="s">
        <v>431</v>
      </c>
      <c r="C119" s="344"/>
      <c r="D119" s="344"/>
      <c r="E119" s="344"/>
    </row>
    <row r="120" spans="1:5" ht="12" customHeight="1" thickBot="1" x14ac:dyDescent="0.25">
      <c r="A120" s="493" t="s">
        <v>432</v>
      </c>
      <c r="B120" s="340" t="s">
        <v>433</v>
      </c>
      <c r="C120" s="346"/>
      <c r="D120" s="346"/>
      <c r="E120" s="346"/>
    </row>
    <row r="121" spans="1:5" ht="12" customHeight="1" thickBot="1" x14ac:dyDescent="0.25">
      <c r="A121" s="333" t="s">
        <v>8</v>
      </c>
      <c r="B121" s="336" t="s">
        <v>434</v>
      </c>
      <c r="C121" s="354">
        <f>+C122+C123</f>
        <v>0</v>
      </c>
      <c r="D121" s="354">
        <f>+D122+D123</f>
        <v>0</v>
      </c>
      <c r="E121" s="354">
        <f>+E122+E123</f>
        <v>0</v>
      </c>
    </row>
    <row r="122" spans="1:5" ht="12" customHeight="1" x14ac:dyDescent="0.2">
      <c r="A122" s="484" t="s">
        <v>54</v>
      </c>
      <c r="B122" s="317" t="s">
        <v>43</v>
      </c>
      <c r="C122" s="466"/>
      <c r="D122" s="466"/>
      <c r="E122" s="466"/>
    </row>
    <row r="123" spans="1:5" ht="12" customHeight="1" thickBot="1" x14ac:dyDescent="0.25">
      <c r="A123" s="486" t="s">
        <v>55</v>
      </c>
      <c r="B123" s="320" t="s">
        <v>44</v>
      </c>
      <c r="C123" s="467"/>
      <c r="D123" s="467"/>
      <c r="E123" s="467"/>
    </row>
    <row r="124" spans="1:5" ht="12" customHeight="1" thickBot="1" x14ac:dyDescent="0.25">
      <c r="A124" s="333" t="s">
        <v>9</v>
      </c>
      <c r="B124" s="336" t="s">
        <v>435</v>
      </c>
      <c r="C124" s="354">
        <f>+C91+C107+C121</f>
        <v>27575000</v>
      </c>
      <c r="D124" s="354">
        <f>+D91+D107+D121</f>
        <v>28704545</v>
      </c>
      <c r="E124" s="354">
        <f>+E91+E107+E121</f>
        <v>20688207</v>
      </c>
    </row>
    <row r="125" spans="1:5" ht="12" customHeight="1" thickBot="1" x14ac:dyDescent="0.25">
      <c r="A125" s="333" t="s">
        <v>10</v>
      </c>
      <c r="B125" s="336" t="s">
        <v>504</v>
      </c>
      <c r="C125" s="354">
        <f>+C126+C127+C128</f>
        <v>0</v>
      </c>
      <c r="D125" s="354">
        <f>+D126+D127+D128</f>
        <v>0</v>
      </c>
      <c r="E125" s="354">
        <f>+E126+E127+E128</f>
        <v>0</v>
      </c>
    </row>
    <row r="126" spans="1:5" ht="12" customHeight="1" x14ac:dyDescent="0.2">
      <c r="A126" s="484" t="s">
        <v>58</v>
      </c>
      <c r="B126" s="317" t="s">
        <v>437</v>
      </c>
      <c r="C126" s="344"/>
      <c r="D126" s="344"/>
      <c r="E126" s="344"/>
    </row>
    <row r="127" spans="1:5" ht="12" customHeight="1" x14ac:dyDescent="0.2">
      <c r="A127" s="484" t="s">
        <v>59</v>
      </c>
      <c r="B127" s="317" t="s">
        <v>438</v>
      </c>
      <c r="C127" s="344"/>
      <c r="D127" s="344"/>
      <c r="E127" s="344"/>
    </row>
    <row r="128" spans="1:5" ht="12" customHeight="1" thickBot="1" x14ac:dyDescent="0.25">
      <c r="A128" s="493" t="s">
        <v>60</v>
      </c>
      <c r="B128" s="315" t="s">
        <v>439</v>
      </c>
      <c r="C128" s="344"/>
      <c r="D128" s="344"/>
      <c r="E128" s="344"/>
    </row>
    <row r="129" spans="1:11" ht="12" customHeight="1" thickBot="1" x14ac:dyDescent="0.25">
      <c r="A129" s="333" t="s">
        <v>11</v>
      </c>
      <c r="B129" s="336" t="s">
        <v>440</v>
      </c>
      <c r="C129" s="354">
        <f>+C130+C131+C132+C133</f>
        <v>0</v>
      </c>
      <c r="D129" s="354">
        <f>+D130+D131+D132+D133</f>
        <v>0</v>
      </c>
      <c r="E129" s="354">
        <f>+E130+E131+E132+E133</f>
        <v>0</v>
      </c>
    </row>
    <row r="130" spans="1:11" ht="12" customHeight="1" x14ac:dyDescent="0.2">
      <c r="A130" s="484" t="s">
        <v>61</v>
      </c>
      <c r="B130" s="317" t="s">
        <v>441</v>
      </c>
      <c r="C130" s="344"/>
      <c r="D130" s="344"/>
      <c r="E130" s="344"/>
    </row>
    <row r="131" spans="1:11" ht="12" customHeight="1" x14ac:dyDescent="0.2">
      <c r="A131" s="484" t="s">
        <v>62</v>
      </c>
      <c r="B131" s="317" t="s">
        <v>442</v>
      </c>
      <c r="C131" s="344"/>
      <c r="D131" s="344"/>
      <c r="E131" s="344"/>
    </row>
    <row r="132" spans="1:11" ht="12" customHeight="1" x14ac:dyDescent="0.2">
      <c r="A132" s="484" t="s">
        <v>337</v>
      </c>
      <c r="B132" s="317" t="s">
        <v>443</v>
      </c>
      <c r="C132" s="344"/>
      <c r="D132" s="344"/>
      <c r="E132" s="344"/>
    </row>
    <row r="133" spans="1:11" s="300" customFormat="1" ht="12" customHeight="1" thickBot="1" x14ac:dyDescent="0.25">
      <c r="A133" s="493" t="s">
        <v>339</v>
      </c>
      <c r="B133" s="315" t="s">
        <v>444</v>
      </c>
      <c r="C133" s="344"/>
      <c r="D133" s="344"/>
      <c r="E133" s="344"/>
    </row>
    <row r="134" spans="1:11" ht="13.5" thickBot="1" x14ac:dyDescent="0.25">
      <c r="A134" s="333" t="s">
        <v>12</v>
      </c>
      <c r="B134" s="336" t="s">
        <v>602</v>
      </c>
      <c r="C134" s="468">
        <f>+C135+C136+C137+C139+C138</f>
        <v>612000</v>
      </c>
      <c r="D134" s="468">
        <f>+D135+D136+D137+D139+D138</f>
        <v>1076455</v>
      </c>
      <c r="E134" s="468">
        <f>+E135+E136+E137+E139+E138</f>
        <v>1076455</v>
      </c>
      <c r="K134" s="449"/>
    </row>
    <row r="135" spans="1:11" x14ac:dyDescent="0.2">
      <c r="A135" s="484" t="s">
        <v>63</v>
      </c>
      <c r="B135" s="317" t="s">
        <v>446</v>
      </c>
      <c r="C135" s="344"/>
      <c r="D135" s="344"/>
      <c r="E135" s="344"/>
    </row>
    <row r="136" spans="1:11" ht="12" customHeight="1" x14ac:dyDescent="0.2">
      <c r="A136" s="484" t="s">
        <v>64</v>
      </c>
      <c r="B136" s="317" t="s">
        <v>447</v>
      </c>
      <c r="C136" s="361">
        <v>612000</v>
      </c>
      <c r="D136" s="361">
        <v>1076455</v>
      </c>
      <c r="E136" s="344">
        <v>1076455</v>
      </c>
    </row>
    <row r="137" spans="1:11" s="300" customFormat="1" ht="12" customHeight="1" x14ac:dyDescent="0.2">
      <c r="A137" s="484" t="s">
        <v>346</v>
      </c>
      <c r="B137" s="317" t="s">
        <v>601</v>
      </c>
      <c r="C137" s="344"/>
      <c r="D137" s="344"/>
      <c r="E137" s="344"/>
    </row>
    <row r="138" spans="1:11" s="300" customFormat="1" ht="12" customHeight="1" x14ac:dyDescent="0.2">
      <c r="A138" s="484" t="s">
        <v>348</v>
      </c>
      <c r="B138" s="317" t="s">
        <v>448</v>
      </c>
      <c r="C138" s="344"/>
      <c r="D138" s="344"/>
      <c r="E138" s="344"/>
    </row>
    <row r="139" spans="1:11" s="300" customFormat="1" ht="12" customHeight="1" thickBot="1" x14ac:dyDescent="0.25">
      <c r="A139" s="493" t="s">
        <v>600</v>
      </c>
      <c r="B139" s="315" t="s">
        <v>449</v>
      </c>
      <c r="C139" s="344"/>
      <c r="D139" s="344"/>
      <c r="E139" s="344"/>
    </row>
    <row r="140" spans="1:11" s="300" customFormat="1" ht="12" customHeight="1" thickBot="1" x14ac:dyDescent="0.25">
      <c r="A140" s="333" t="s">
        <v>13</v>
      </c>
      <c r="B140" s="336" t="s">
        <v>505</v>
      </c>
      <c r="C140" s="470">
        <f>+C141+C142+C143+C144</f>
        <v>0</v>
      </c>
      <c r="D140" s="470">
        <f>+D141+D142+D143+D144</f>
        <v>0</v>
      </c>
      <c r="E140" s="470">
        <f>+E141+E142+E143+E144</f>
        <v>0</v>
      </c>
    </row>
    <row r="141" spans="1:11" s="300" customFormat="1" ht="12" customHeight="1" x14ac:dyDescent="0.2">
      <c r="A141" s="484" t="s">
        <v>123</v>
      </c>
      <c r="B141" s="317" t="s">
        <v>451</v>
      </c>
      <c r="C141" s="344"/>
      <c r="D141" s="344"/>
      <c r="E141" s="344"/>
    </row>
    <row r="142" spans="1:11" s="300" customFormat="1" ht="12" customHeight="1" x14ac:dyDescent="0.2">
      <c r="A142" s="484" t="s">
        <v>124</v>
      </c>
      <c r="B142" s="317" t="s">
        <v>452</v>
      </c>
      <c r="C142" s="344"/>
      <c r="D142" s="344"/>
      <c r="E142" s="344"/>
    </row>
    <row r="143" spans="1:11" s="300" customFormat="1" ht="12" customHeight="1" x14ac:dyDescent="0.2">
      <c r="A143" s="484" t="s">
        <v>147</v>
      </c>
      <c r="B143" s="317" t="s">
        <v>453</v>
      </c>
      <c r="C143" s="344"/>
      <c r="D143" s="344"/>
      <c r="E143" s="344"/>
    </row>
    <row r="144" spans="1:11" ht="12.75" customHeight="1" thickBot="1" x14ac:dyDescent="0.25">
      <c r="A144" s="484" t="s">
        <v>354</v>
      </c>
      <c r="B144" s="317" t="s">
        <v>454</v>
      </c>
      <c r="C144" s="344"/>
      <c r="D144" s="344"/>
      <c r="E144" s="344"/>
    </row>
    <row r="145" spans="1:5" ht="12" customHeight="1" thickBot="1" x14ac:dyDescent="0.25">
      <c r="A145" s="333" t="s">
        <v>14</v>
      </c>
      <c r="B145" s="336" t="s">
        <v>455</v>
      </c>
      <c r="C145" s="483">
        <f>+C125+C129+C134+C140</f>
        <v>612000</v>
      </c>
      <c r="D145" s="483">
        <f>+D125+D129+D134+D140</f>
        <v>1076455</v>
      </c>
      <c r="E145" s="483">
        <f>+E125+E129+E134+E140</f>
        <v>1076455</v>
      </c>
    </row>
    <row r="146" spans="1:5" ht="15" customHeight="1" thickBot="1" x14ac:dyDescent="0.25">
      <c r="A146" s="495" t="s">
        <v>15</v>
      </c>
      <c r="B146" s="356" t="s">
        <v>456</v>
      </c>
      <c r="C146" s="483">
        <f>+C124+C145</f>
        <v>28187000</v>
      </c>
      <c r="D146" s="483">
        <f>+D124+D145</f>
        <v>29781000</v>
      </c>
      <c r="E146" s="483">
        <f>+E124+E145</f>
        <v>21764662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462" t="s">
        <v>651</v>
      </c>
      <c r="B148" s="463"/>
      <c r="C148" s="86"/>
      <c r="D148" s="87"/>
      <c r="E148" s="84"/>
    </row>
    <row r="149" spans="1:5" ht="14.25" customHeight="1" thickBot="1" x14ac:dyDescent="0.25">
      <c r="A149" s="462" t="s">
        <v>650</v>
      </c>
      <c r="B149" s="463"/>
      <c r="C149" s="86"/>
      <c r="D149" s="87"/>
      <c r="E149" s="84"/>
    </row>
  </sheetData>
  <sheetProtection sheet="1" formatCells="0"/>
  <mergeCells count="4">
    <mergeCell ref="A7:E7"/>
    <mergeCell ref="A90:E90"/>
    <mergeCell ref="B2:D2"/>
    <mergeCell ref="B3:D3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0" orientation="portrait" verticalDpi="300" r:id="rId1"/>
  <headerFooter alignWithMargins="0"/>
  <rowBreaks count="1" manualBreakCount="1">
    <brk id="8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49"/>
  <sheetViews>
    <sheetView topLeftCell="A118" zoomScaleNormal="100" zoomScaleSheetLayoutView="100" workbookViewId="0">
      <selection activeCell="D136" sqref="D136:E136"/>
    </sheetView>
  </sheetViews>
  <sheetFormatPr defaultRowHeight="12.75" x14ac:dyDescent="0.2"/>
  <cols>
    <col min="1" max="1" width="14.83203125" style="475" customWidth="1"/>
    <col min="2" max="2" width="64.6640625" style="476" customWidth="1"/>
    <col min="3" max="5" width="17" style="477" customWidth="1"/>
    <col min="6" max="16384" width="9.33203125" style="32"/>
  </cols>
  <sheetData>
    <row r="1" spans="1:5" s="453" customFormat="1" ht="16.5" customHeight="1" thickBot="1" x14ac:dyDescent="0.25">
      <c r="A1" s="452"/>
      <c r="B1" s="454"/>
      <c r="C1" s="497"/>
      <c r="D1" s="464"/>
      <c r="E1" s="548" t="e">
        <f>+CONCATENATE("6.2. melléklet a ……/",LEFT(#REF!,4)+1,". (……) önkormányzati rendelethez")</f>
        <v>#REF!</v>
      </c>
    </row>
    <row r="2" spans="1:5" s="498" customFormat="1" ht="15.75" customHeight="1" x14ac:dyDescent="0.2">
      <c r="A2" s="478" t="s">
        <v>46</v>
      </c>
      <c r="B2" s="659" t="s">
        <v>143</v>
      </c>
      <c r="C2" s="660"/>
      <c r="D2" s="661"/>
      <c r="E2" s="471" t="s">
        <v>40</v>
      </c>
    </row>
    <row r="3" spans="1:5" s="498" customFormat="1" ht="24.75" thickBot="1" x14ac:dyDescent="0.25">
      <c r="A3" s="496" t="s">
        <v>500</v>
      </c>
      <c r="B3" s="662" t="s">
        <v>603</v>
      </c>
      <c r="C3" s="663"/>
      <c r="D3" s="664"/>
      <c r="E3" s="448" t="s">
        <v>45</v>
      </c>
    </row>
    <row r="4" spans="1:5" s="499" customFormat="1" ht="15.95" customHeight="1" thickBot="1" x14ac:dyDescent="0.3">
      <c r="A4" s="455"/>
      <c r="B4" s="455"/>
      <c r="C4" s="456"/>
      <c r="D4" s="456"/>
      <c r="E4" s="456" t="e">
        <f>'6.1. sz. mell'!E4</f>
        <v>#REF!</v>
      </c>
    </row>
    <row r="5" spans="1:5" ht="24.75" thickBot="1" x14ac:dyDescent="0.25">
      <c r="A5" s="301" t="s">
        <v>138</v>
      </c>
      <c r="B5" s="302" t="s">
        <v>649</v>
      </c>
      <c r="C5" s="75" t="s">
        <v>166</v>
      </c>
      <c r="D5" s="75" t="s">
        <v>171</v>
      </c>
      <c r="E5" s="457" t="s">
        <v>172</v>
      </c>
    </row>
    <row r="6" spans="1:5" s="500" customFormat="1" ht="12.95" customHeight="1" thickBot="1" x14ac:dyDescent="0.25">
      <c r="A6" s="450" t="s">
        <v>403</v>
      </c>
      <c r="B6" s="451" t="s">
        <v>404</v>
      </c>
      <c r="C6" s="451" t="s">
        <v>405</v>
      </c>
      <c r="D6" s="85" t="s">
        <v>406</v>
      </c>
      <c r="E6" s="83" t="s">
        <v>407</v>
      </c>
    </row>
    <row r="7" spans="1:5" s="500" customFormat="1" ht="15.95" customHeight="1" thickBot="1" x14ac:dyDescent="0.25">
      <c r="A7" s="656" t="s">
        <v>41</v>
      </c>
      <c r="B7" s="657"/>
      <c r="C7" s="657"/>
      <c r="D7" s="657"/>
      <c r="E7" s="658"/>
    </row>
    <row r="8" spans="1:5" s="500" customFormat="1" ht="12" customHeight="1" thickBot="1" x14ac:dyDescent="0.25">
      <c r="A8" s="333" t="s">
        <v>6</v>
      </c>
      <c r="B8" s="329" t="s">
        <v>295</v>
      </c>
      <c r="C8" s="360">
        <f>SUM(C9:C14)</f>
        <v>17217000</v>
      </c>
      <c r="D8" s="360">
        <f>SUM(D9:D14)</f>
        <v>17217000</v>
      </c>
      <c r="E8" s="343">
        <f>SUM(E9:E14)</f>
        <v>18953218</v>
      </c>
    </row>
    <row r="9" spans="1:5" s="474" customFormat="1" ht="12" customHeight="1" x14ac:dyDescent="0.2">
      <c r="A9" s="484" t="s">
        <v>65</v>
      </c>
      <c r="B9" s="371" t="s">
        <v>296</v>
      </c>
      <c r="C9" s="362">
        <v>10295001</v>
      </c>
      <c r="D9" s="362">
        <v>10295001</v>
      </c>
      <c r="E9" s="345">
        <v>10706303</v>
      </c>
    </row>
    <row r="10" spans="1:5" s="501" customFormat="1" ht="12" customHeight="1" x14ac:dyDescent="0.2">
      <c r="A10" s="485" t="s">
        <v>66</v>
      </c>
      <c r="B10" s="372" t="s">
        <v>297</v>
      </c>
      <c r="C10" s="361"/>
      <c r="D10" s="361"/>
      <c r="E10" s="344"/>
    </row>
    <row r="11" spans="1:5" s="501" customFormat="1" ht="12" customHeight="1" x14ac:dyDescent="0.2">
      <c r="A11" s="485" t="s">
        <v>67</v>
      </c>
      <c r="B11" s="372" t="s">
        <v>298</v>
      </c>
      <c r="C11" s="361">
        <v>3829260</v>
      </c>
      <c r="D11" s="361">
        <v>3829260</v>
      </c>
      <c r="E11" s="344">
        <v>4216324</v>
      </c>
    </row>
    <row r="12" spans="1:5" s="501" customFormat="1" ht="12" customHeight="1" x14ac:dyDescent="0.2">
      <c r="A12" s="485" t="s">
        <v>68</v>
      </c>
      <c r="B12" s="372" t="s">
        <v>299</v>
      </c>
      <c r="C12" s="361">
        <v>1200000</v>
      </c>
      <c r="D12" s="361">
        <v>1200000</v>
      </c>
      <c r="E12" s="344">
        <v>1200000</v>
      </c>
    </row>
    <row r="13" spans="1:5" s="501" customFormat="1" ht="12" customHeight="1" x14ac:dyDescent="0.2">
      <c r="A13" s="485" t="s">
        <v>101</v>
      </c>
      <c r="B13" s="372" t="s">
        <v>300</v>
      </c>
      <c r="C13" s="361">
        <v>1892739</v>
      </c>
      <c r="D13" s="361">
        <v>1892739</v>
      </c>
      <c r="E13" s="344">
        <v>1873321</v>
      </c>
    </row>
    <row r="14" spans="1:5" s="474" customFormat="1" ht="12" customHeight="1" thickBot="1" x14ac:dyDescent="0.25">
      <c r="A14" s="486" t="s">
        <v>69</v>
      </c>
      <c r="B14" s="373" t="s">
        <v>301</v>
      </c>
      <c r="C14" s="363"/>
      <c r="D14" s="363"/>
      <c r="E14" s="346">
        <v>957270</v>
      </c>
    </row>
    <row r="15" spans="1:5" s="474" customFormat="1" ht="12" customHeight="1" thickBot="1" x14ac:dyDescent="0.25">
      <c r="A15" s="333" t="s">
        <v>7</v>
      </c>
      <c r="B15" s="350" t="s">
        <v>302</v>
      </c>
      <c r="C15" s="360">
        <f>SUM(C16:C20)</f>
        <v>0</v>
      </c>
      <c r="D15" s="360">
        <f>SUM(D16:D20)</f>
        <v>0</v>
      </c>
      <c r="E15" s="343">
        <f>SUM(E16:E20)</f>
        <v>0</v>
      </c>
    </row>
    <row r="16" spans="1:5" s="474" customFormat="1" ht="12" customHeight="1" x14ac:dyDescent="0.2">
      <c r="A16" s="484" t="s">
        <v>71</v>
      </c>
      <c r="B16" s="371" t="s">
        <v>303</v>
      </c>
      <c r="C16" s="362"/>
      <c r="D16" s="362"/>
      <c r="E16" s="345"/>
    </row>
    <row r="17" spans="1:5" s="474" customFormat="1" ht="12" customHeight="1" x14ac:dyDescent="0.2">
      <c r="A17" s="485" t="s">
        <v>72</v>
      </c>
      <c r="B17" s="372" t="s">
        <v>304</v>
      </c>
      <c r="C17" s="361"/>
      <c r="D17" s="361"/>
      <c r="E17" s="344"/>
    </row>
    <row r="18" spans="1:5" s="474" customFormat="1" ht="12" customHeight="1" x14ac:dyDescent="0.2">
      <c r="A18" s="485" t="s">
        <v>73</v>
      </c>
      <c r="B18" s="372" t="s">
        <v>305</v>
      </c>
      <c r="C18" s="361"/>
      <c r="D18" s="361"/>
      <c r="E18" s="344"/>
    </row>
    <row r="19" spans="1:5" s="474" customFormat="1" ht="12" customHeight="1" x14ac:dyDescent="0.2">
      <c r="A19" s="485" t="s">
        <v>74</v>
      </c>
      <c r="B19" s="372" t="s">
        <v>306</v>
      </c>
      <c r="C19" s="361"/>
      <c r="D19" s="361"/>
      <c r="E19" s="344"/>
    </row>
    <row r="20" spans="1:5" s="474" customFormat="1" ht="12" customHeight="1" x14ac:dyDescent="0.2">
      <c r="A20" s="485" t="s">
        <v>75</v>
      </c>
      <c r="B20" s="372" t="s">
        <v>307</v>
      </c>
      <c r="C20" s="361"/>
      <c r="D20" s="361"/>
      <c r="E20" s="344"/>
    </row>
    <row r="21" spans="1:5" s="501" customFormat="1" ht="12" customHeight="1" thickBot="1" x14ac:dyDescent="0.25">
      <c r="A21" s="486" t="s">
        <v>82</v>
      </c>
      <c r="B21" s="373" t="s">
        <v>308</v>
      </c>
      <c r="C21" s="363"/>
      <c r="D21" s="363"/>
      <c r="E21" s="346"/>
    </row>
    <row r="22" spans="1:5" s="501" customFormat="1" ht="12" customHeight="1" thickBot="1" x14ac:dyDescent="0.25">
      <c r="A22" s="333" t="s">
        <v>8</v>
      </c>
      <c r="B22" s="329" t="s">
        <v>309</v>
      </c>
      <c r="C22" s="360">
        <f>SUM(C23:C27)</f>
        <v>0</v>
      </c>
      <c r="D22" s="360">
        <f>SUM(D23:D27)</f>
        <v>0</v>
      </c>
      <c r="E22" s="343">
        <f>SUM(E23:E27)</f>
        <v>338000</v>
      </c>
    </row>
    <row r="23" spans="1:5" s="501" customFormat="1" ht="12" customHeight="1" x14ac:dyDescent="0.2">
      <c r="A23" s="484" t="s">
        <v>54</v>
      </c>
      <c r="B23" s="371" t="s">
        <v>310</v>
      </c>
      <c r="C23" s="362"/>
      <c r="D23" s="362"/>
      <c r="E23" s="345">
        <v>338000</v>
      </c>
    </row>
    <row r="24" spans="1:5" s="474" customFormat="1" ht="12" customHeight="1" x14ac:dyDescent="0.2">
      <c r="A24" s="485" t="s">
        <v>55</v>
      </c>
      <c r="B24" s="372" t="s">
        <v>311</v>
      </c>
      <c r="C24" s="361"/>
      <c r="D24" s="361"/>
      <c r="E24" s="344"/>
    </row>
    <row r="25" spans="1:5" s="501" customFormat="1" ht="12" customHeight="1" x14ac:dyDescent="0.2">
      <c r="A25" s="485" t="s">
        <v>56</v>
      </c>
      <c r="B25" s="372" t="s">
        <v>312</v>
      </c>
      <c r="C25" s="361"/>
      <c r="D25" s="361"/>
      <c r="E25" s="344"/>
    </row>
    <row r="26" spans="1:5" s="501" customFormat="1" ht="12" customHeight="1" x14ac:dyDescent="0.2">
      <c r="A26" s="485" t="s">
        <v>57</v>
      </c>
      <c r="B26" s="372" t="s">
        <v>313</v>
      </c>
      <c r="C26" s="361"/>
      <c r="D26" s="361"/>
      <c r="E26" s="344"/>
    </row>
    <row r="27" spans="1:5" s="501" customFormat="1" ht="12" customHeight="1" x14ac:dyDescent="0.2">
      <c r="A27" s="485" t="s">
        <v>113</v>
      </c>
      <c r="B27" s="372" t="s">
        <v>314</v>
      </c>
      <c r="C27" s="361"/>
      <c r="D27" s="361"/>
      <c r="E27" s="344"/>
    </row>
    <row r="28" spans="1:5" s="501" customFormat="1" ht="12" customHeight="1" thickBot="1" x14ac:dyDescent="0.25">
      <c r="A28" s="486" t="s">
        <v>114</v>
      </c>
      <c r="B28" s="373" t="s">
        <v>315</v>
      </c>
      <c r="C28" s="363"/>
      <c r="D28" s="363"/>
      <c r="E28" s="346"/>
    </row>
    <row r="29" spans="1:5" s="501" customFormat="1" ht="12" customHeight="1" thickBot="1" x14ac:dyDescent="0.25">
      <c r="A29" s="333" t="s">
        <v>115</v>
      </c>
      <c r="B29" s="329" t="s">
        <v>640</v>
      </c>
      <c r="C29" s="366">
        <f>SUM(C30:C35)</f>
        <v>2500000</v>
      </c>
      <c r="D29" s="366">
        <f>SUM(D30:D35)</f>
        <v>2500000</v>
      </c>
      <c r="E29" s="379">
        <f>SUM(E30:E35)</f>
        <v>3387768</v>
      </c>
    </row>
    <row r="30" spans="1:5" s="501" customFormat="1" ht="12" customHeight="1" x14ac:dyDescent="0.2">
      <c r="A30" s="484" t="s">
        <v>316</v>
      </c>
      <c r="B30" s="371" t="s">
        <v>644</v>
      </c>
      <c r="C30" s="362"/>
      <c r="D30" s="362"/>
      <c r="E30" s="345"/>
    </row>
    <row r="31" spans="1:5" s="501" customFormat="1" ht="12" customHeight="1" x14ac:dyDescent="0.2">
      <c r="A31" s="485" t="s">
        <v>317</v>
      </c>
      <c r="B31" s="372" t="s">
        <v>645</v>
      </c>
      <c r="C31" s="361"/>
      <c r="D31" s="361"/>
      <c r="E31" s="344"/>
    </row>
    <row r="32" spans="1:5" s="501" customFormat="1" ht="12" customHeight="1" x14ac:dyDescent="0.2">
      <c r="A32" s="485" t="s">
        <v>318</v>
      </c>
      <c r="B32" s="372" t="s">
        <v>646</v>
      </c>
      <c r="C32" s="361">
        <v>1200000</v>
      </c>
      <c r="D32" s="361">
        <v>1200000</v>
      </c>
      <c r="E32" s="344">
        <v>1815550</v>
      </c>
    </row>
    <row r="33" spans="1:5" s="501" customFormat="1" ht="12" customHeight="1" x14ac:dyDescent="0.2">
      <c r="A33" s="485" t="s">
        <v>641</v>
      </c>
      <c r="B33" s="372" t="s">
        <v>647</v>
      </c>
      <c r="C33" s="361"/>
      <c r="D33" s="361"/>
      <c r="E33" s="344"/>
    </row>
    <row r="34" spans="1:5" s="501" customFormat="1" ht="12" customHeight="1" x14ac:dyDescent="0.2">
      <c r="A34" s="485" t="s">
        <v>642</v>
      </c>
      <c r="B34" s="372" t="s">
        <v>319</v>
      </c>
      <c r="C34" s="361"/>
      <c r="D34" s="361"/>
      <c r="E34" s="344">
        <v>471218</v>
      </c>
    </row>
    <row r="35" spans="1:5" s="501" customFormat="1" ht="12" customHeight="1" thickBot="1" x14ac:dyDescent="0.25">
      <c r="A35" s="486" t="s">
        <v>643</v>
      </c>
      <c r="B35" s="352" t="s">
        <v>320</v>
      </c>
      <c r="C35" s="363">
        <v>1300000</v>
      </c>
      <c r="D35" s="363">
        <v>1300000</v>
      </c>
      <c r="E35" s="346">
        <v>1101000</v>
      </c>
    </row>
    <row r="36" spans="1:5" s="501" customFormat="1" ht="12" customHeight="1" thickBot="1" x14ac:dyDescent="0.25">
      <c r="A36" s="333" t="s">
        <v>10</v>
      </c>
      <c r="B36" s="329" t="s">
        <v>321</v>
      </c>
      <c r="C36" s="360">
        <f>SUM(C37:C46)</f>
        <v>470000</v>
      </c>
      <c r="D36" s="360">
        <f>SUM(D37:D46)</f>
        <v>470000</v>
      </c>
      <c r="E36" s="343">
        <f>SUM(E37:E46)</f>
        <v>1592700</v>
      </c>
    </row>
    <row r="37" spans="1:5" s="501" customFormat="1" ht="12" customHeight="1" x14ac:dyDescent="0.2">
      <c r="A37" s="484" t="s">
        <v>58</v>
      </c>
      <c r="B37" s="371" t="s">
        <v>322</v>
      </c>
      <c r="C37" s="362"/>
      <c r="D37" s="362"/>
      <c r="E37" s="345"/>
    </row>
    <row r="38" spans="1:5" s="501" customFormat="1" ht="12" customHeight="1" x14ac:dyDescent="0.2">
      <c r="A38" s="485" t="s">
        <v>59</v>
      </c>
      <c r="B38" s="372" t="s">
        <v>323</v>
      </c>
      <c r="C38" s="361">
        <v>10000</v>
      </c>
      <c r="D38" s="361">
        <v>10000</v>
      </c>
      <c r="E38" s="344">
        <v>745000</v>
      </c>
    </row>
    <row r="39" spans="1:5" s="501" customFormat="1" ht="12" customHeight="1" x14ac:dyDescent="0.2">
      <c r="A39" s="485" t="s">
        <v>60</v>
      </c>
      <c r="B39" s="372" t="s">
        <v>324</v>
      </c>
      <c r="C39" s="361"/>
      <c r="D39" s="361"/>
      <c r="E39" s="344"/>
    </row>
    <row r="40" spans="1:5" s="501" customFormat="1" ht="12" customHeight="1" x14ac:dyDescent="0.2">
      <c r="A40" s="485" t="s">
        <v>117</v>
      </c>
      <c r="B40" s="372" t="s">
        <v>325</v>
      </c>
      <c r="C40" s="361">
        <v>450000</v>
      </c>
      <c r="D40" s="361">
        <v>450000</v>
      </c>
      <c r="E40" s="344">
        <v>183783</v>
      </c>
    </row>
    <row r="41" spans="1:5" s="501" customFormat="1" ht="12" customHeight="1" x14ac:dyDescent="0.2">
      <c r="A41" s="485" t="s">
        <v>118</v>
      </c>
      <c r="B41" s="372" t="s">
        <v>326</v>
      </c>
      <c r="C41" s="361"/>
      <c r="D41" s="361"/>
      <c r="E41" s="344"/>
    </row>
    <row r="42" spans="1:5" s="501" customFormat="1" ht="12" customHeight="1" x14ac:dyDescent="0.2">
      <c r="A42" s="485" t="s">
        <v>119</v>
      </c>
      <c r="B42" s="372" t="s">
        <v>327</v>
      </c>
      <c r="C42" s="361"/>
      <c r="D42" s="361"/>
      <c r="E42" s="344"/>
    </row>
    <row r="43" spans="1:5" s="501" customFormat="1" ht="12" customHeight="1" x14ac:dyDescent="0.2">
      <c r="A43" s="485" t="s">
        <v>120</v>
      </c>
      <c r="B43" s="372" t="s">
        <v>328</v>
      </c>
      <c r="C43" s="361"/>
      <c r="D43" s="361"/>
      <c r="E43" s="344"/>
    </row>
    <row r="44" spans="1:5" s="501" customFormat="1" ht="12" customHeight="1" x14ac:dyDescent="0.2">
      <c r="A44" s="485" t="s">
        <v>121</v>
      </c>
      <c r="B44" s="372" t="s">
        <v>329</v>
      </c>
      <c r="C44" s="361">
        <v>10000</v>
      </c>
      <c r="D44" s="361">
        <v>10000</v>
      </c>
      <c r="E44" s="344">
        <v>21521</v>
      </c>
    </row>
    <row r="45" spans="1:5" s="501" customFormat="1" ht="12" customHeight="1" x14ac:dyDescent="0.2">
      <c r="A45" s="485" t="s">
        <v>330</v>
      </c>
      <c r="B45" s="372" t="s">
        <v>331</v>
      </c>
      <c r="C45" s="364"/>
      <c r="D45" s="364"/>
      <c r="E45" s="347"/>
    </row>
    <row r="46" spans="1:5" s="474" customFormat="1" ht="12" customHeight="1" thickBot="1" x14ac:dyDescent="0.25">
      <c r="A46" s="486" t="s">
        <v>332</v>
      </c>
      <c r="B46" s="373" t="s">
        <v>333</v>
      </c>
      <c r="C46" s="365"/>
      <c r="D46" s="365"/>
      <c r="E46" s="348">
        <v>642396</v>
      </c>
    </row>
    <row r="47" spans="1:5" s="501" customFormat="1" ht="12" customHeight="1" thickBot="1" x14ac:dyDescent="0.25">
      <c r="A47" s="333" t="s">
        <v>11</v>
      </c>
      <c r="B47" s="329" t="s">
        <v>334</v>
      </c>
      <c r="C47" s="360">
        <f>SUM(C48:C52)</f>
        <v>0</v>
      </c>
      <c r="D47" s="360">
        <f>SUM(D48:D52)</f>
        <v>0</v>
      </c>
      <c r="E47" s="343">
        <f>SUM(E48:E52)</f>
        <v>0</v>
      </c>
    </row>
    <row r="48" spans="1:5" s="501" customFormat="1" ht="12" customHeight="1" x14ac:dyDescent="0.2">
      <c r="A48" s="484" t="s">
        <v>61</v>
      </c>
      <c r="B48" s="371" t="s">
        <v>335</v>
      </c>
      <c r="C48" s="381"/>
      <c r="D48" s="381"/>
      <c r="E48" s="349"/>
    </row>
    <row r="49" spans="1:5" s="501" customFormat="1" ht="12" customHeight="1" x14ac:dyDescent="0.2">
      <c r="A49" s="485" t="s">
        <v>62</v>
      </c>
      <c r="B49" s="372" t="s">
        <v>336</v>
      </c>
      <c r="C49" s="364"/>
      <c r="D49" s="364"/>
      <c r="E49" s="347"/>
    </row>
    <row r="50" spans="1:5" s="501" customFormat="1" ht="12" customHeight="1" x14ac:dyDescent="0.2">
      <c r="A50" s="485" t="s">
        <v>337</v>
      </c>
      <c r="B50" s="372" t="s">
        <v>338</v>
      </c>
      <c r="C50" s="364"/>
      <c r="D50" s="364"/>
      <c r="E50" s="347"/>
    </row>
    <row r="51" spans="1:5" s="501" customFormat="1" ht="12" customHeight="1" x14ac:dyDescent="0.2">
      <c r="A51" s="485" t="s">
        <v>339</v>
      </c>
      <c r="B51" s="372" t="s">
        <v>340</v>
      </c>
      <c r="C51" s="364"/>
      <c r="D51" s="364"/>
      <c r="E51" s="347"/>
    </row>
    <row r="52" spans="1:5" s="501" customFormat="1" ht="12" customHeight="1" thickBot="1" x14ac:dyDescent="0.25">
      <c r="A52" s="486" t="s">
        <v>341</v>
      </c>
      <c r="B52" s="373" t="s">
        <v>342</v>
      </c>
      <c r="C52" s="365"/>
      <c r="D52" s="365"/>
      <c r="E52" s="348"/>
    </row>
    <row r="53" spans="1:5" s="501" customFormat="1" ht="12" customHeight="1" thickBot="1" x14ac:dyDescent="0.25">
      <c r="A53" s="333" t="s">
        <v>122</v>
      </c>
      <c r="B53" s="329" t="s">
        <v>343</v>
      </c>
      <c r="C53" s="360">
        <f>SUM(C54:C56)</f>
        <v>0</v>
      </c>
      <c r="D53" s="360">
        <f>SUM(D54:D56)</f>
        <v>0</v>
      </c>
      <c r="E53" s="343">
        <f>SUM(E54:E56)</f>
        <v>10000</v>
      </c>
    </row>
    <row r="54" spans="1:5" s="474" customFormat="1" ht="12" customHeight="1" x14ac:dyDescent="0.2">
      <c r="A54" s="484" t="s">
        <v>63</v>
      </c>
      <c r="B54" s="371" t="s">
        <v>344</v>
      </c>
      <c r="C54" s="362"/>
      <c r="D54" s="362"/>
      <c r="E54" s="345"/>
    </row>
    <row r="55" spans="1:5" s="474" customFormat="1" ht="12" customHeight="1" x14ac:dyDescent="0.2">
      <c r="A55" s="485" t="s">
        <v>64</v>
      </c>
      <c r="B55" s="372" t="s">
        <v>345</v>
      </c>
      <c r="C55" s="361"/>
      <c r="D55" s="361"/>
      <c r="E55" s="344"/>
    </row>
    <row r="56" spans="1:5" s="474" customFormat="1" ht="12" customHeight="1" x14ac:dyDescent="0.2">
      <c r="A56" s="485" t="s">
        <v>346</v>
      </c>
      <c r="B56" s="372" t="s">
        <v>347</v>
      </c>
      <c r="C56" s="361"/>
      <c r="D56" s="361"/>
      <c r="E56" s="344">
        <v>10000</v>
      </c>
    </row>
    <row r="57" spans="1:5" s="474" customFormat="1" ht="12" customHeight="1" thickBot="1" x14ac:dyDescent="0.25">
      <c r="A57" s="486" t="s">
        <v>348</v>
      </c>
      <c r="B57" s="373" t="s">
        <v>349</v>
      </c>
      <c r="C57" s="363"/>
      <c r="D57" s="363"/>
      <c r="E57" s="346"/>
    </row>
    <row r="58" spans="1:5" s="501" customFormat="1" ht="12" customHeight="1" thickBot="1" x14ac:dyDescent="0.25">
      <c r="A58" s="333" t="s">
        <v>13</v>
      </c>
      <c r="B58" s="350" t="s">
        <v>350</v>
      </c>
      <c r="C58" s="360">
        <f>SUM(C59:C61)</f>
        <v>0</v>
      </c>
      <c r="D58" s="360">
        <f>SUM(D59:D61)</f>
        <v>0</v>
      </c>
      <c r="E58" s="343">
        <f>SUM(E59:E61)</f>
        <v>0</v>
      </c>
    </row>
    <row r="59" spans="1:5" s="501" customFormat="1" ht="12" customHeight="1" x14ac:dyDescent="0.2">
      <c r="A59" s="484" t="s">
        <v>123</v>
      </c>
      <c r="B59" s="371" t="s">
        <v>351</v>
      </c>
      <c r="C59" s="364"/>
      <c r="D59" s="364"/>
      <c r="E59" s="347"/>
    </row>
    <row r="60" spans="1:5" s="501" customFormat="1" ht="12" customHeight="1" x14ac:dyDescent="0.2">
      <c r="A60" s="485" t="s">
        <v>124</v>
      </c>
      <c r="B60" s="372" t="s">
        <v>503</v>
      </c>
      <c r="C60" s="364"/>
      <c r="D60" s="364"/>
      <c r="E60" s="347"/>
    </row>
    <row r="61" spans="1:5" s="501" customFormat="1" ht="12" customHeight="1" x14ac:dyDescent="0.2">
      <c r="A61" s="485" t="s">
        <v>147</v>
      </c>
      <c r="B61" s="372" t="s">
        <v>353</v>
      </c>
      <c r="C61" s="364"/>
      <c r="D61" s="364"/>
      <c r="E61" s="347"/>
    </row>
    <row r="62" spans="1:5" s="501" customFormat="1" ht="12" customHeight="1" thickBot="1" x14ac:dyDescent="0.25">
      <c r="A62" s="486" t="s">
        <v>354</v>
      </c>
      <c r="B62" s="373" t="s">
        <v>355</v>
      </c>
      <c r="C62" s="364"/>
      <c r="D62" s="364"/>
      <c r="E62" s="347"/>
    </row>
    <row r="63" spans="1:5" s="501" customFormat="1" ht="12" customHeight="1" thickBot="1" x14ac:dyDescent="0.25">
      <c r="A63" s="333" t="s">
        <v>14</v>
      </c>
      <c r="B63" s="329" t="s">
        <v>356</v>
      </c>
      <c r="C63" s="366">
        <f>+C8+C15+C22+C29+C36+C47+C53+C58</f>
        <v>20187000</v>
      </c>
      <c r="D63" s="366">
        <f>+D8+D15+D22+D29+D36+D47+D53+D58</f>
        <v>20187000</v>
      </c>
      <c r="E63" s="379">
        <f>+E8+E15+E22+E29+E36+E47+E53+E58</f>
        <v>24281686</v>
      </c>
    </row>
    <row r="64" spans="1:5" s="501" customFormat="1" ht="12" customHeight="1" thickBot="1" x14ac:dyDescent="0.2">
      <c r="A64" s="487" t="s">
        <v>501</v>
      </c>
      <c r="B64" s="350" t="s">
        <v>358</v>
      </c>
      <c r="C64" s="360">
        <f>SUM(C65:C67)</f>
        <v>0</v>
      </c>
      <c r="D64" s="360">
        <f>SUM(D65:D67)</f>
        <v>0</v>
      </c>
      <c r="E64" s="343">
        <f>SUM(E65:E67)</f>
        <v>0</v>
      </c>
    </row>
    <row r="65" spans="1:5" s="501" customFormat="1" ht="12" customHeight="1" x14ac:dyDescent="0.2">
      <c r="A65" s="484" t="s">
        <v>359</v>
      </c>
      <c r="B65" s="371" t="s">
        <v>360</v>
      </c>
      <c r="C65" s="364"/>
      <c r="D65" s="364"/>
      <c r="E65" s="347"/>
    </row>
    <row r="66" spans="1:5" s="501" customFormat="1" ht="12" customHeight="1" x14ac:dyDescent="0.2">
      <c r="A66" s="485" t="s">
        <v>361</v>
      </c>
      <c r="B66" s="372" t="s">
        <v>362</v>
      </c>
      <c r="C66" s="364"/>
      <c r="D66" s="364"/>
      <c r="E66" s="347"/>
    </row>
    <row r="67" spans="1:5" s="501" customFormat="1" ht="12" customHeight="1" thickBot="1" x14ac:dyDescent="0.25">
      <c r="A67" s="486" t="s">
        <v>363</v>
      </c>
      <c r="B67" s="480" t="s">
        <v>364</v>
      </c>
      <c r="C67" s="364"/>
      <c r="D67" s="364"/>
      <c r="E67" s="347"/>
    </row>
    <row r="68" spans="1:5" s="501" customFormat="1" ht="12" customHeight="1" thickBot="1" x14ac:dyDescent="0.2">
      <c r="A68" s="487" t="s">
        <v>365</v>
      </c>
      <c r="B68" s="350" t="s">
        <v>366</v>
      </c>
      <c r="C68" s="360">
        <f>SUM(C69:C72)</f>
        <v>0</v>
      </c>
      <c r="D68" s="360">
        <f>SUM(D69:D72)</f>
        <v>0</v>
      </c>
      <c r="E68" s="343">
        <f>SUM(E69:E72)</f>
        <v>0</v>
      </c>
    </row>
    <row r="69" spans="1:5" s="501" customFormat="1" ht="12" customHeight="1" x14ac:dyDescent="0.2">
      <c r="A69" s="484" t="s">
        <v>102</v>
      </c>
      <c r="B69" s="371" t="s">
        <v>367</v>
      </c>
      <c r="C69" s="364"/>
      <c r="D69" s="364"/>
      <c r="E69" s="347"/>
    </row>
    <row r="70" spans="1:5" s="501" customFormat="1" ht="12" customHeight="1" x14ac:dyDescent="0.2">
      <c r="A70" s="485" t="s">
        <v>103</v>
      </c>
      <c r="B70" s="372" t="s">
        <v>368</v>
      </c>
      <c r="C70" s="364"/>
      <c r="D70" s="364"/>
      <c r="E70" s="347"/>
    </row>
    <row r="71" spans="1:5" s="501" customFormat="1" ht="12" customHeight="1" x14ac:dyDescent="0.2">
      <c r="A71" s="485" t="s">
        <v>369</v>
      </c>
      <c r="B71" s="372" t="s">
        <v>370</v>
      </c>
      <c r="C71" s="364"/>
      <c r="D71" s="364"/>
      <c r="E71" s="347"/>
    </row>
    <row r="72" spans="1:5" s="501" customFormat="1" ht="12" customHeight="1" thickBot="1" x14ac:dyDescent="0.25">
      <c r="A72" s="486" t="s">
        <v>371</v>
      </c>
      <c r="B72" s="373" t="s">
        <v>372</v>
      </c>
      <c r="C72" s="364"/>
      <c r="D72" s="364"/>
      <c r="E72" s="347"/>
    </row>
    <row r="73" spans="1:5" s="501" customFormat="1" ht="12" customHeight="1" thickBot="1" x14ac:dyDescent="0.2">
      <c r="A73" s="487" t="s">
        <v>373</v>
      </c>
      <c r="B73" s="350" t="s">
        <v>374</v>
      </c>
      <c r="C73" s="360">
        <f>SUM(C74:C75)</f>
        <v>8000000</v>
      </c>
      <c r="D73" s="360">
        <f>SUM(D74:D75)</f>
        <v>9594000</v>
      </c>
      <c r="E73" s="343">
        <f>SUM(E74:E75)</f>
        <v>9594000</v>
      </c>
    </row>
    <row r="74" spans="1:5" s="501" customFormat="1" ht="12" customHeight="1" x14ac:dyDescent="0.2">
      <c r="A74" s="484" t="s">
        <v>375</v>
      </c>
      <c r="B74" s="371" t="s">
        <v>376</v>
      </c>
      <c r="C74" s="364">
        <v>8000000</v>
      </c>
      <c r="D74" s="364">
        <v>9594000</v>
      </c>
      <c r="E74" s="347">
        <v>9594000</v>
      </c>
    </row>
    <row r="75" spans="1:5" s="501" customFormat="1" ht="12" customHeight="1" thickBot="1" x14ac:dyDescent="0.25">
      <c r="A75" s="486" t="s">
        <v>377</v>
      </c>
      <c r="B75" s="373" t="s">
        <v>378</v>
      </c>
      <c r="C75" s="364"/>
      <c r="D75" s="364"/>
      <c r="E75" s="347"/>
    </row>
    <row r="76" spans="1:5" s="501" customFormat="1" ht="12" customHeight="1" thickBot="1" x14ac:dyDescent="0.2">
      <c r="A76" s="487" t="s">
        <v>379</v>
      </c>
      <c r="B76" s="350" t="s">
        <v>380</v>
      </c>
      <c r="C76" s="360">
        <f>SUM(C77:C79)</f>
        <v>0</v>
      </c>
      <c r="D76" s="360">
        <f>SUM(D77:D79)</f>
        <v>0</v>
      </c>
      <c r="E76" s="343">
        <f>SUM(E77:E79)</f>
        <v>1109040</v>
      </c>
    </row>
    <row r="77" spans="1:5" s="501" customFormat="1" ht="12" customHeight="1" x14ac:dyDescent="0.2">
      <c r="A77" s="484" t="s">
        <v>381</v>
      </c>
      <c r="B77" s="371" t="s">
        <v>382</v>
      </c>
      <c r="C77" s="364"/>
      <c r="D77" s="364"/>
      <c r="E77" s="347">
        <v>1109040</v>
      </c>
    </row>
    <row r="78" spans="1:5" s="501" customFormat="1" ht="12" customHeight="1" x14ac:dyDescent="0.2">
      <c r="A78" s="485" t="s">
        <v>383</v>
      </c>
      <c r="B78" s="372" t="s">
        <v>384</v>
      </c>
      <c r="C78" s="364"/>
      <c r="D78" s="364"/>
      <c r="E78" s="347"/>
    </row>
    <row r="79" spans="1:5" s="501" customFormat="1" ht="12" customHeight="1" thickBot="1" x14ac:dyDescent="0.25">
      <c r="A79" s="486" t="s">
        <v>385</v>
      </c>
      <c r="B79" s="373" t="s">
        <v>386</v>
      </c>
      <c r="C79" s="364"/>
      <c r="D79" s="364"/>
      <c r="E79" s="347"/>
    </row>
    <row r="80" spans="1:5" s="501" customFormat="1" ht="12" customHeight="1" thickBot="1" x14ac:dyDescent="0.2">
      <c r="A80" s="487" t="s">
        <v>387</v>
      </c>
      <c r="B80" s="350" t="s">
        <v>388</v>
      </c>
      <c r="C80" s="360">
        <f>SUM(C81:C84)</f>
        <v>0</v>
      </c>
      <c r="D80" s="360">
        <f>SUM(D81:D84)</f>
        <v>0</v>
      </c>
      <c r="E80" s="343">
        <f>SUM(E81:E84)</f>
        <v>0</v>
      </c>
    </row>
    <row r="81" spans="1:5" s="501" customFormat="1" ht="12" customHeight="1" x14ac:dyDescent="0.2">
      <c r="A81" s="488" t="s">
        <v>389</v>
      </c>
      <c r="B81" s="371" t="s">
        <v>390</v>
      </c>
      <c r="C81" s="364"/>
      <c r="D81" s="364"/>
      <c r="E81" s="347"/>
    </row>
    <row r="82" spans="1:5" s="501" customFormat="1" ht="12" customHeight="1" x14ac:dyDescent="0.2">
      <c r="A82" s="489" t="s">
        <v>391</v>
      </c>
      <c r="B82" s="372" t="s">
        <v>392</v>
      </c>
      <c r="C82" s="364"/>
      <c r="D82" s="364"/>
      <c r="E82" s="347"/>
    </row>
    <row r="83" spans="1:5" s="501" customFormat="1" ht="12" customHeight="1" x14ac:dyDescent="0.2">
      <c r="A83" s="489" t="s">
        <v>393</v>
      </c>
      <c r="B83" s="372" t="s">
        <v>394</v>
      </c>
      <c r="C83" s="364"/>
      <c r="D83" s="364"/>
      <c r="E83" s="347"/>
    </row>
    <row r="84" spans="1:5" s="501" customFormat="1" ht="12" customHeight="1" thickBot="1" x14ac:dyDescent="0.25">
      <c r="A84" s="490" t="s">
        <v>395</v>
      </c>
      <c r="B84" s="373" t="s">
        <v>396</v>
      </c>
      <c r="C84" s="364"/>
      <c r="D84" s="364"/>
      <c r="E84" s="347"/>
    </row>
    <row r="85" spans="1:5" s="501" customFormat="1" ht="12" customHeight="1" thickBot="1" x14ac:dyDescent="0.2">
      <c r="A85" s="487" t="s">
        <v>397</v>
      </c>
      <c r="B85" s="350" t="s">
        <v>398</v>
      </c>
      <c r="C85" s="385"/>
      <c r="D85" s="385"/>
      <c r="E85" s="386"/>
    </row>
    <row r="86" spans="1:5" s="501" customFormat="1" ht="12" customHeight="1" thickBot="1" x14ac:dyDescent="0.2">
      <c r="A86" s="487" t="s">
        <v>399</v>
      </c>
      <c r="B86" s="481" t="s">
        <v>400</v>
      </c>
      <c r="C86" s="366">
        <f>+C64+C68+C73+C76+C80+C85</f>
        <v>8000000</v>
      </c>
      <c r="D86" s="366">
        <f>+D64+D68+D73+D76+D80+D85</f>
        <v>9594000</v>
      </c>
      <c r="E86" s="379">
        <f>+E64+E68+E73+E76+E80+E85</f>
        <v>10703040</v>
      </c>
    </row>
    <row r="87" spans="1:5" s="501" customFormat="1" ht="12" customHeight="1" thickBot="1" x14ac:dyDescent="0.2">
      <c r="A87" s="491" t="s">
        <v>401</v>
      </c>
      <c r="B87" s="482" t="s">
        <v>502</v>
      </c>
      <c r="C87" s="366">
        <f>+C63+C86</f>
        <v>28187000</v>
      </c>
      <c r="D87" s="366">
        <f>+D63+D86</f>
        <v>29781000</v>
      </c>
      <c r="E87" s="379">
        <f>+E63+E86</f>
        <v>34984726</v>
      </c>
    </row>
    <row r="88" spans="1:5" s="501" customFormat="1" ht="15" customHeight="1" x14ac:dyDescent="0.2">
      <c r="A88" s="458"/>
      <c r="B88" s="459"/>
      <c r="C88" s="472"/>
      <c r="D88" s="472"/>
      <c r="E88" s="472"/>
    </row>
    <row r="89" spans="1:5" ht="13.5" thickBot="1" x14ac:dyDescent="0.25">
      <c r="A89" s="460"/>
      <c r="B89" s="461"/>
      <c r="C89" s="473"/>
      <c r="D89" s="473"/>
      <c r="E89" s="473"/>
    </row>
    <row r="90" spans="1:5" s="500" customFormat="1" ht="16.5" customHeight="1" thickBot="1" x14ac:dyDescent="0.25">
      <c r="A90" s="656" t="s">
        <v>42</v>
      </c>
      <c r="B90" s="657"/>
      <c r="C90" s="657"/>
      <c r="D90" s="657"/>
      <c r="E90" s="658"/>
    </row>
    <row r="91" spans="1:5" s="300" customFormat="1" ht="12" customHeight="1" thickBot="1" x14ac:dyDescent="0.25">
      <c r="A91" s="479" t="s">
        <v>6</v>
      </c>
      <c r="B91" s="332" t="s">
        <v>409</v>
      </c>
      <c r="C91" s="465">
        <f>SUM(C92:C96)</f>
        <v>24675000</v>
      </c>
      <c r="D91" s="465">
        <f>SUM(D92:D96)</f>
        <v>25653545</v>
      </c>
      <c r="E91" s="465">
        <f>SUM(E92:E96)</f>
        <v>17639777</v>
      </c>
    </row>
    <row r="92" spans="1:5" ht="12" customHeight="1" x14ac:dyDescent="0.2">
      <c r="A92" s="492" t="s">
        <v>65</v>
      </c>
      <c r="B92" s="318" t="s">
        <v>36</v>
      </c>
      <c r="C92" s="76">
        <v>6032000</v>
      </c>
      <c r="D92" s="76">
        <v>6351138</v>
      </c>
      <c r="E92" s="313">
        <v>5655194</v>
      </c>
    </row>
    <row r="93" spans="1:5" ht="12" customHeight="1" x14ac:dyDescent="0.2">
      <c r="A93" s="485" t="s">
        <v>66</v>
      </c>
      <c r="B93" s="316" t="s">
        <v>125</v>
      </c>
      <c r="C93" s="361">
        <v>1420000</v>
      </c>
      <c r="D93" s="361">
        <v>1710000</v>
      </c>
      <c r="E93" s="344">
        <v>1389249</v>
      </c>
    </row>
    <row r="94" spans="1:5" ht="12" customHeight="1" x14ac:dyDescent="0.2">
      <c r="A94" s="485" t="s">
        <v>67</v>
      </c>
      <c r="B94" s="316" t="s">
        <v>94</v>
      </c>
      <c r="C94" s="363">
        <v>7751000</v>
      </c>
      <c r="D94" s="363">
        <v>8408100</v>
      </c>
      <c r="E94" s="346">
        <v>6235198</v>
      </c>
    </row>
    <row r="95" spans="1:5" ht="12" customHeight="1" x14ac:dyDescent="0.2">
      <c r="A95" s="485" t="s">
        <v>68</v>
      </c>
      <c r="B95" s="319" t="s">
        <v>126</v>
      </c>
      <c r="C95" s="363">
        <v>1200000</v>
      </c>
      <c r="D95" s="363">
        <v>520358</v>
      </c>
      <c r="E95" s="346">
        <v>427400</v>
      </c>
    </row>
    <row r="96" spans="1:5" ht="12" customHeight="1" x14ac:dyDescent="0.2">
      <c r="A96" s="485" t="s">
        <v>77</v>
      </c>
      <c r="B96" s="327" t="s">
        <v>127</v>
      </c>
      <c r="C96" s="363">
        <v>8272000</v>
      </c>
      <c r="D96" s="363">
        <v>8663949</v>
      </c>
      <c r="E96" s="346">
        <v>3932736</v>
      </c>
    </row>
    <row r="97" spans="1:5" ht="12" customHeight="1" x14ac:dyDescent="0.2">
      <c r="A97" s="485" t="s">
        <v>69</v>
      </c>
      <c r="B97" s="316" t="s">
        <v>410</v>
      </c>
      <c r="C97" s="467"/>
      <c r="D97" s="467"/>
      <c r="E97" s="467"/>
    </row>
    <row r="98" spans="1:5" ht="12" customHeight="1" x14ac:dyDescent="0.2">
      <c r="A98" s="485" t="s">
        <v>70</v>
      </c>
      <c r="B98" s="339" t="s">
        <v>411</v>
      </c>
      <c r="C98" s="467"/>
      <c r="D98" s="467"/>
      <c r="E98" s="467"/>
    </row>
    <row r="99" spans="1:5" ht="12" customHeight="1" x14ac:dyDescent="0.2">
      <c r="A99" s="485" t="s">
        <v>78</v>
      </c>
      <c r="B99" s="340" t="s">
        <v>412</v>
      </c>
      <c r="C99" s="467"/>
      <c r="D99" s="467"/>
      <c r="E99" s="467"/>
    </row>
    <row r="100" spans="1:5" ht="12" customHeight="1" x14ac:dyDescent="0.2">
      <c r="A100" s="485" t="s">
        <v>79</v>
      </c>
      <c r="B100" s="340" t="s">
        <v>413</v>
      </c>
      <c r="C100" s="467"/>
      <c r="D100" s="467"/>
      <c r="E100" s="467"/>
    </row>
    <row r="101" spans="1:5" ht="12" customHeight="1" x14ac:dyDescent="0.2">
      <c r="A101" s="485" t="s">
        <v>80</v>
      </c>
      <c r="B101" s="339" t="s">
        <v>414</v>
      </c>
      <c r="C101" s="467"/>
      <c r="D101" s="467"/>
      <c r="E101" s="467"/>
    </row>
    <row r="102" spans="1:5" ht="12" customHeight="1" x14ac:dyDescent="0.2">
      <c r="A102" s="485" t="s">
        <v>81</v>
      </c>
      <c r="B102" s="339" t="s">
        <v>415</v>
      </c>
      <c r="C102" s="467"/>
      <c r="D102" s="467"/>
      <c r="E102" s="467"/>
    </row>
    <row r="103" spans="1:5" ht="12" customHeight="1" x14ac:dyDescent="0.2">
      <c r="A103" s="485" t="s">
        <v>83</v>
      </c>
      <c r="B103" s="340" t="s">
        <v>416</v>
      </c>
      <c r="C103" s="467"/>
      <c r="D103" s="467"/>
      <c r="E103" s="467"/>
    </row>
    <row r="104" spans="1:5" ht="12" customHeight="1" x14ac:dyDescent="0.2">
      <c r="A104" s="493" t="s">
        <v>128</v>
      </c>
      <c r="B104" s="341" t="s">
        <v>417</v>
      </c>
      <c r="C104" s="467"/>
      <c r="D104" s="467"/>
      <c r="E104" s="467"/>
    </row>
    <row r="105" spans="1:5" ht="12" customHeight="1" x14ac:dyDescent="0.2">
      <c r="A105" s="485" t="s">
        <v>418</v>
      </c>
      <c r="B105" s="341" t="s">
        <v>419</v>
      </c>
      <c r="C105" s="467"/>
      <c r="D105" s="467"/>
      <c r="E105" s="467"/>
    </row>
    <row r="106" spans="1:5" s="300" customFormat="1" ht="12" customHeight="1" thickBot="1" x14ac:dyDescent="0.25">
      <c r="A106" s="494" t="s">
        <v>420</v>
      </c>
      <c r="B106" s="342" t="s">
        <v>421</v>
      </c>
      <c r="C106" s="469"/>
      <c r="D106" s="469"/>
      <c r="E106" s="469"/>
    </row>
    <row r="107" spans="1:5" ht="12" customHeight="1" thickBot="1" x14ac:dyDescent="0.25">
      <c r="A107" s="333" t="s">
        <v>7</v>
      </c>
      <c r="B107" s="331" t="s">
        <v>422</v>
      </c>
      <c r="C107" s="354">
        <f>+C108+C110+C112</f>
        <v>2900000</v>
      </c>
      <c r="D107" s="354">
        <f>+D108+D110+D112</f>
        <v>3051000</v>
      </c>
      <c r="E107" s="354">
        <f>+E108+E110+E112</f>
        <v>3048430</v>
      </c>
    </row>
    <row r="108" spans="1:5" ht="12" customHeight="1" x14ac:dyDescent="0.2">
      <c r="A108" s="484" t="s">
        <v>71</v>
      </c>
      <c r="B108" s="316" t="s">
        <v>146</v>
      </c>
      <c r="C108" s="362">
        <v>2900000</v>
      </c>
      <c r="D108" s="362">
        <v>2816000</v>
      </c>
      <c r="E108" s="345">
        <v>2813874</v>
      </c>
    </row>
    <row r="109" spans="1:5" ht="12" customHeight="1" x14ac:dyDescent="0.2">
      <c r="A109" s="484" t="s">
        <v>72</v>
      </c>
      <c r="B109" s="320" t="s">
        <v>423</v>
      </c>
      <c r="C109" s="362"/>
      <c r="D109" s="362"/>
      <c r="E109" s="345"/>
    </row>
    <row r="110" spans="1:5" ht="12" customHeight="1" x14ac:dyDescent="0.2">
      <c r="A110" s="484" t="s">
        <v>73</v>
      </c>
      <c r="B110" s="320" t="s">
        <v>129</v>
      </c>
      <c r="C110" s="361"/>
      <c r="D110" s="361">
        <v>235000</v>
      </c>
      <c r="E110" s="344">
        <v>234556</v>
      </c>
    </row>
    <row r="111" spans="1:5" ht="12" customHeight="1" x14ac:dyDescent="0.2">
      <c r="A111" s="484" t="s">
        <v>74</v>
      </c>
      <c r="B111" s="320" t="s">
        <v>424</v>
      </c>
      <c r="C111" s="344"/>
      <c r="D111" s="344"/>
      <c r="E111" s="344"/>
    </row>
    <row r="112" spans="1:5" ht="12" customHeight="1" x14ac:dyDescent="0.2">
      <c r="A112" s="484" t="s">
        <v>75</v>
      </c>
      <c r="B112" s="352" t="s">
        <v>148</v>
      </c>
      <c r="C112" s="344"/>
      <c r="D112" s="344"/>
      <c r="E112" s="344"/>
    </row>
    <row r="113" spans="1:5" ht="12" customHeight="1" x14ac:dyDescent="0.2">
      <c r="A113" s="484" t="s">
        <v>82</v>
      </c>
      <c r="B113" s="351" t="s">
        <v>425</v>
      </c>
      <c r="C113" s="344"/>
      <c r="D113" s="344"/>
      <c r="E113" s="344"/>
    </row>
    <row r="114" spans="1:5" ht="12" customHeight="1" x14ac:dyDescent="0.2">
      <c r="A114" s="484" t="s">
        <v>84</v>
      </c>
      <c r="B114" s="367" t="s">
        <v>426</v>
      </c>
      <c r="C114" s="344"/>
      <c r="D114" s="344"/>
      <c r="E114" s="344"/>
    </row>
    <row r="115" spans="1:5" ht="12" customHeight="1" x14ac:dyDescent="0.2">
      <c r="A115" s="484" t="s">
        <v>130</v>
      </c>
      <c r="B115" s="340" t="s">
        <v>413</v>
      </c>
      <c r="C115" s="344"/>
      <c r="D115" s="344"/>
      <c r="E115" s="344"/>
    </row>
    <row r="116" spans="1:5" ht="12" customHeight="1" x14ac:dyDescent="0.2">
      <c r="A116" s="484" t="s">
        <v>131</v>
      </c>
      <c r="B116" s="340" t="s">
        <v>427</v>
      </c>
      <c r="C116" s="344"/>
      <c r="D116" s="344"/>
      <c r="E116" s="344"/>
    </row>
    <row r="117" spans="1:5" ht="12" customHeight="1" x14ac:dyDescent="0.2">
      <c r="A117" s="484" t="s">
        <v>132</v>
      </c>
      <c r="B117" s="340" t="s">
        <v>428</v>
      </c>
      <c r="C117" s="344"/>
      <c r="D117" s="344"/>
      <c r="E117" s="344"/>
    </row>
    <row r="118" spans="1:5" ht="12" customHeight="1" x14ac:dyDescent="0.2">
      <c r="A118" s="484" t="s">
        <v>429</v>
      </c>
      <c r="B118" s="340" t="s">
        <v>416</v>
      </c>
      <c r="C118" s="344"/>
      <c r="D118" s="344"/>
      <c r="E118" s="344"/>
    </row>
    <row r="119" spans="1:5" ht="12" customHeight="1" x14ac:dyDescent="0.2">
      <c r="A119" s="484" t="s">
        <v>430</v>
      </c>
      <c r="B119" s="340" t="s">
        <v>431</v>
      </c>
      <c r="C119" s="344"/>
      <c r="D119" s="344"/>
      <c r="E119" s="344"/>
    </row>
    <row r="120" spans="1:5" ht="12" customHeight="1" thickBot="1" x14ac:dyDescent="0.25">
      <c r="A120" s="493" t="s">
        <v>432</v>
      </c>
      <c r="B120" s="340" t="s">
        <v>433</v>
      </c>
      <c r="C120" s="346"/>
      <c r="D120" s="346"/>
      <c r="E120" s="346"/>
    </row>
    <row r="121" spans="1:5" ht="12" customHeight="1" thickBot="1" x14ac:dyDescent="0.25">
      <c r="A121" s="333" t="s">
        <v>8</v>
      </c>
      <c r="B121" s="336" t="s">
        <v>434</v>
      </c>
      <c r="C121" s="354">
        <f>+C122+C123</f>
        <v>0</v>
      </c>
      <c r="D121" s="354">
        <f>+D122+D123</f>
        <v>0</v>
      </c>
      <c r="E121" s="354">
        <f>+E122+E123</f>
        <v>0</v>
      </c>
    </row>
    <row r="122" spans="1:5" ht="12" customHeight="1" x14ac:dyDescent="0.2">
      <c r="A122" s="484" t="s">
        <v>54</v>
      </c>
      <c r="B122" s="317" t="s">
        <v>43</v>
      </c>
      <c r="C122" s="466"/>
      <c r="D122" s="466"/>
      <c r="E122" s="466"/>
    </row>
    <row r="123" spans="1:5" ht="12" customHeight="1" thickBot="1" x14ac:dyDescent="0.25">
      <c r="A123" s="486" t="s">
        <v>55</v>
      </c>
      <c r="B123" s="320" t="s">
        <v>44</v>
      </c>
      <c r="C123" s="467"/>
      <c r="D123" s="467"/>
      <c r="E123" s="467"/>
    </row>
    <row r="124" spans="1:5" ht="12" customHeight="1" thickBot="1" x14ac:dyDescent="0.25">
      <c r="A124" s="333" t="s">
        <v>9</v>
      </c>
      <c r="B124" s="336" t="s">
        <v>435</v>
      </c>
      <c r="C124" s="354">
        <f>+C91+C107+C121</f>
        <v>27575000</v>
      </c>
      <c r="D124" s="354">
        <f>+D91+D107+D121</f>
        <v>28704545</v>
      </c>
      <c r="E124" s="354">
        <f>+E91+E107+E121</f>
        <v>20688207</v>
      </c>
    </row>
    <row r="125" spans="1:5" ht="12" customHeight="1" thickBot="1" x14ac:dyDescent="0.25">
      <c r="A125" s="333" t="s">
        <v>10</v>
      </c>
      <c r="B125" s="336" t="s">
        <v>504</v>
      </c>
      <c r="C125" s="354">
        <f>+C126+C127+C128</f>
        <v>0</v>
      </c>
      <c r="D125" s="354">
        <f>+D126+D127+D128</f>
        <v>0</v>
      </c>
      <c r="E125" s="354">
        <f>+E126+E127+E128</f>
        <v>0</v>
      </c>
    </row>
    <row r="126" spans="1:5" ht="12" customHeight="1" x14ac:dyDescent="0.2">
      <c r="A126" s="484" t="s">
        <v>58</v>
      </c>
      <c r="B126" s="317" t="s">
        <v>437</v>
      </c>
      <c r="C126" s="344"/>
      <c r="D126" s="344"/>
      <c r="E126" s="344"/>
    </row>
    <row r="127" spans="1:5" ht="12" customHeight="1" x14ac:dyDescent="0.2">
      <c r="A127" s="484" t="s">
        <v>59</v>
      </c>
      <c r="B127" s="317" t="s">
        <v>438</v>
      </c>
      <c r="C127" s="344"/>
      <c r="D127" s="344"/>
      <c r="E127" s="344"/>
    </row>
    <row r="128" spans="1:5" ht="12" customHeight="1" thickBot="1" x14ac:dyDescent="0.25">
      <c r="A128" s="493" t="s">
        <v>60</v>
      </c>
      <c r="B128" s="315" t="s">
        <v>439</v>
      </c>
      <c r="C128" s="344"/>
      <c r="D128" s="344"/>
      <c r="E128" s="344"/>
    </row>
    <row r="129" spans="1:11" ht="12" customHeight="1" thickBot="1" x14ac:dyDescent="0.25">
      <c r="A129" s="333" t="s">
        <v>11</v>
      </c>
      <c r="B129" s="336" t="s">
        <v>440</v>
      </c>
      <c r="C129" s="354">
        <f>+C130+C131+C132+C133</f>
        <v>0</v>
      </c>
      <c r="D129" s="354">
        <f>+D130+D131+D132+D133</f>
        <v>0</v>
      </c>
      <c r="E129" s="354">
        <f>+E130+E131+E132+E133</f>
        <v>0</v>
      </c>
    </row>
    <row r="130" spans="1:11" ht="12" customHeight="1" x14ac:dyDescent="0.2">
      <c r="A130" s="484" t="s">
        <v>61</v>
      </c>
      <c r="B130" s="317" t="s">
        <v>441</v>
      </c>
      <c r="C130" s="344"/>
      <c r="D130" s="344"/>
      <c r="E130" s="344"/>
    </row>
    <row r="131" spans="1:11" ht="12" customHeight="1" x14ac:dyDescent="0.2">
      <c r="A131" s="484" t="s">
        <v>62</v>
      </c>
      <c r="B131" s="317" t="s">
        <v>442</v>
      </c>
      <c r="C131" s="344"/>
      <c r="D131" s="344"/>
      <c r="E131" s="344"/>
    </row>
    <row r="132" spans="1:11" ht="12" customHeight="1" x14ac:dyDescent="0.2">
      <c r="A132" s="484" t="s">
        <v>337</v>
      </c>
      <c r="B132" s="317" t="s">
        <v>443</v>
      </c>
      <c r="C132" s="344"/>
      <c r="D132" s="344"/>
      <c r="E132" s="344"/>
    </row>
    <row r="133" spans="1:11" s="300" customFormat="1" ht="12" customHeight="1" thickBot="1" x14ac:dyDescent="0.25">
      <c r="A133" s="493" t="s">
        <v>339</v>
      </c>
      <c r="B133" s="315" t="s">
        <v>444</v>
      </c>
      <c r="C133" s="344"/>
      <c r="D133" s="344"/>
      <c r="E133" s="344"/>
    </row>
    <row r="134" spans="1:11" ht="13.5" thickBot="1" x14ac:dyDescent="0.25">
      <c r="A134" s="333" t="s">
        <v>12</v>
      </c>
      <c r="B134" s="336" t="s">
        <v>602</v>
      </c>
      <c r="C134" s="468">
        <f>+C135+C136+C138+C139+C137</f>
        <v>612000</v>
      </c>
      <c r="D134" s="468">
        <f>+D135+D136+D138+D139+D137</f>
        <v>1076455</v>
      </c>
      <c r="E134" s="468">
        <f>+E135+E136+E138+E139+E137</f>
        <v>1076455</v>
      </c>
      <c r="K134" s="449"/>
    </row>
    <row r="135" spans="1:11" x14ac:dyDescent="0.2">
      <c r="A135" s="484" t="s">
        <v>63</v>
      </c>
      <c r="B135" s="317" t="s">
        <v>446</v>
      </c>
      <c r="C135" s="344"/>
      <c r="D135" s="344"/>
      <c r="E135" s="344"/>
    </row>
    <row r="136" spans="1:11" ht="12" customHeight="1" x14ac:dyDescent="0.2">
      <c r="A136" s="484" t="s">
        <v>64</v>
      </c>
      <c r="B136" s="317" t="s">
        <v>447</v>
      </c>
      <c r="C136" s="361">
        <v>612000</v>
      </c>
      <c r="D136" s="361">
        <v>1076455</v>
      </c>
      <c r="E136" s="344">
        <v>1076455</v>
      </c>
    </row>
    <row r="137" spans="1:11" ht="12" customHeight="1" x14ac:dyDescent="0.2">
      <c r="A137" s="484" t="s">
        <v>346</v>
      </c>
      <c r="B137" s="317" t="s">
        <v>601</v>
      </c>
      <c r="C137" s="344"/>
      <c r="D137" s="344"/>
      <c r="E137" s="344"/>
    </row>
    <row r="138" spans="1:11" s="300" customFormat="1" ht="12" customHeight="1" x14ac:dyDescent="0.2">
      <c r="A138" s="484" t="s">
        <v>348</v>
      </c>
      <c r="B138" s="317" t="s">
        <v>448</v>
      </c>
      <c r="C138" s="344"/>
      <c r="D138" s="344"/>
      <c r="E138" s="344"/>
    </row>
    <row r="139" spans="1:11" s="300" customFormat="1" ht="12" customHeight="1" thickBot="1" x14ac:dyDescent="0.25">
      <c r="A139" s="493" t="s">
        <v>600</v>
      </c>
      <c r="B139" s="315" t="s">
        <v>449</v>
      </c>
      <c r="C139" s="344"/>
      <c r="D139" s="344"/>
      <c r="E139" s="344"/>
    </row>
    <row r="140" spans="1:11" s="300" customFormat="1" ht="12" customHeight="1" thickBot="1" x14ac:dyDescent="0.25">
      <c r="A140" s="333" t="s">
        <v>13</v>
      </c>
      <c r="B140" s="336" t="s">
        <v>505</v>
      </c>
      <c r="C140" s="470">
        <f>+C141+C142+C143+C144</f>
        <v>0</v>
      </c>
      <c r="D140" s="470">
        <f>+D141+D142+D143+D144</f>
        <v>0</v>
      </c>
      <c r="E140" s="470">
        <f>+E141+E142+E143+E144</f>
        <v>0</v>
      </c>
    </row>
    <row r="141" spans="1:11" s="300" customFormat="1" ht="12" customHeight="1" x14ac:dyDescent="0.2">
      <c r="A141" s="484" t="s">
        <v>123</v>
      </c>
      <c r="B141" s="317" t="s">
        <v>451</v>
      </c>
      <c r="C141" s="344"/>
      <c r="D141" s="344"/>
      <c r="E141" s="344"/>
    </row>
    <row r="142" spans="1:11" s="300" customFormat="1" ht="12" customHeight="1" x14ac:dyDescent="0.2">
      <c r="A142" s="484" t="s">
        <v>124</v>
      </c>
      <c r="B142" s="317" t="s">
        <v>452</v>
      </c>
      <c r="C142" s="344"/>
      <c r="D142" s="344"/>
      <c r="E142" s="344"/>
    </row>
    <row r="143" spans="1:11" s="300" customFormat="1" ht="12" customHeight="1" x14ac:dyDescent="0.2">
      <c r="A143" s="484" t="s">
        <v>147</v>
      </c>
      <c r="B143" s="317" t="s">
        <v>453</v>
      </c>
      <c r="C143" s="344"/>
      <c r="D143" s="344"/>
      <c r="E143" s="344"/>
    </row>
    <row r="144" spans="1:11" ht="12.75" customHeight="1" thickBot="1" x14ac:dyDescent="0.25">
      <c r="A144" s="484" t="s">
        <v>354</v>
      </c>
      <c r="B144" s="317" t="s">
        <v>454</v>
      </c>
      <c r="C144" s="344"/>
      <c r="D144" s="344"/>
      <c r="E144" s="344"/>
    </row>
    <row r="145" spans="1:5" ht="12" customHeight="1" thickBot="1" x14ac:dyDescent="0.25">
      <c r="A145" s="333" t="s">
        <v>14</v>
      </c>
      <c r="B145" s="336" t="s">
        <v>455</v>
      </c>
      <c r="C145" s="483">
        <f>+C125+C129+C134+C140</f>
        <v>612000</v>
      </c>
      <c r="D145" s="483">
        <f>+D125+D129+D134+D140</f>
        <v>1076455</v>
      </c>
      <c r="E145" s="483">
        <f>+E125+E129+E134+E140</f>
        <v>1076455</v>
      </c>
    </row>
    <row r="146" spans="1:5" ht="15" customHeight="1" thickBot="1" x14ac:dyDescent="0.25">
      <c r="A146" s="495" t="s">
        <v>15</v>
      </c>
      <c r="B146" s="356" t="s">
        <v>456</v>
      </c>
      <c r="C146" s="483">
        <f>+C124+C145</f>
        <v>28187000</v>
      </c>
      <c r="D146" s="483">
        <f>+D124+D145</f>
        <v>29781000</v>
      </c>
      <c r="E146" s="483">
        <f>+E124+E145</f>
        <v>21764662</v>
      </c>
    </row>
    <row r="147" spans="1:5" ht="13.5" thickBot="1" x14ac:dyDescent="0.25">
      <c r="A147" s="41"/>
      <c r="B147" s="42"/>
      <c r="C147" s="43"/>
      <c r="D147" s="43"/>
      <c r="E147" s="43"/>
    </row>
    <row r="148" spans="1:5" ht="15" customHeight="1" thickBot="1" x14ac:dyDescent="0.25">
      <c r="A148" s="564" t="s">
        <v>651</v>
      </c>
      <c r="B148" s="565"/>
      <c r="C148" s="86"/>
      <c r="D148" s="87"/>
      <c r="E148" s="84"/>
    </row>
    <row r="149" spans="1:5" ht="14.25" customHeight="1" thickBot="1" x14ac:dyDescent="0.25">
      <c r="A149" s="566" t="s">
        <v>650</v>
      </c>
      <c r="B149" s="567"/>
      <c r="C149" s="86"/>
      <c r="D149" s="87"/>
      <c r="E149" s="84"/>
    </row>
  </sheetData>
  <sheetProtection sheet="1" objects="1" scenarios="1" formatCells="0"/>
  <mergeCells count="4">
    <mergeCell ref="B2:D2"/>
    <mergeCell ref="B3:D3"/>
    <mergeCell ref="A7:E7"/>
    <mergeCell ref="A90:E9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58" orientation="portrait" verticalDpi="300" r:id="rId1"/>
  <headerFooter alignWithMargins="0"/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57"/>
  <sheetViews>
    <sheetView zoomScale="120" zoomScaleNormal="120" zoomScaleSheetLayoutView="100" workbookViewId="0">
      <selection activeCell="C136" sqref="C136"/>
    </sheetView>
  </sheetViews>
  <sheetFormatPr defaultRowHeight="15.75" x14ac:dyDescent="0.25"/>
  <cols>
    <col min="1" max="1" width="9" style="357" customWidth="1"/>
    <col min="2" max="2" width="64.83203125" style="357" customWidth="1"/>
    <col min="3" max="3" width="17.33203125" style="357" customWidth="1"/>
    <col min="4" max="5" width="17.33203125" style="358" customWidth="1"/>
    <col min="6" max="16384" width="9.33203125" style="368"/>
  </cols>
  <sheetData>
    <row r="1" spans="1:5" ht="15.95" customHeight="1" x14ac:dyDescent="0.25">
      <c r="A1" s="617" t="s">
        <v>3</v>
      </c>
      <c r="B1" s="617"/>
      <c r="C1" s="617"/>
      <c r="D1" s="617"/>
      <c r="E1" s="617"/>
    </row>
    <row r="2" spans="1:5" ht="15.95" customHeight="1" thickBot="1" x14ac:dyDescent="0.3">
      <c r="A2" s="44" t="s">
        <v>104</v>
      </c>
      <c r="B2" s="44"/>
      <c r="C2" s="44"/>
      <c r="D2" s="355"/>
      <c r="E2" s="355" t="e">
        <f>#REF!</f>
        <v>#REF!</v>
      </c>
    </row>
    <row r="3" spans="1:5" ht="15.95" customHeight="1" x14ac:dyDescent="0.25">
      <c r="A3" s="618" t="s">
        <v>53</v>
      </c>
      <c r="B3" s="620" t="s">
        <v>5</v>
      </c>
      <c r="C3" s="665" t="e">
        <f>+CONCATENATE(LEFT(#REF!,4)-1,". évi tény")</f>
        <v>#REF!</v>
      </c>
      <c r="D3" s="622" t="e">
        <f>+CONCATENATE(LEFT(#REF!,4),". évi")</f>
        <v>#REF!</v>
      </c>
      <c r="E3" s="623"/>
    </row>
    <row r="4" spans="1:5" ht="38.1" customHeight="1" thickBot="1" x14ac:dyDescent="0.3">
      <c r="A4" s="619"/>
      <c r="B4" s="621"/>
      <c r="C4" s="666"/>
      <c r="D4" s="46" t="s">
        <v>171</v>
      </c>
      <c r="E4" s="47" t="s">
        <v>172</v>
      </c>
    </row>
    <row r="5" spans="1:5" s="369" customFormat="1" ht="12" customHeight="1" thickBot="1" x14ac:dyDescent="0.25">
      <c r="A5" s="333" t="s">
        <v>403</v>
      </c>
      <c r="B5" s="334" t="s">
        <v>404</v>
      </c>
      <c r="C5" s="334" t="s">
        <v>405</v>
      </c>
      <c r="D5" s="334" t="s">
        <v>407</v>
      </c>
      <c r="E5" s="335" t="s">
        <v>484</v>
      </c>
    </row>
    <row r="6" spans="1:5" s="370" customFormat="1" ht="12" customHeight="1" thickBot="1" x14ac:dyDescent="0.25">
      <c r="A6" s="328" t="s">
        <v>6</v>
      </c>
      <c r="B6" s="511" t="s">
        <v>295</v>
      </c>
      <c r="C6" s="360">
        <f>+C7+C8+C9+C10+C11+C12</f>
        <v>14522000</v>
      </c>
      <c r="D6" s="360">
        <f>+D7+D8+D9+D10+D11+D12</f>
        <v>17217000</v>
      </c>
      <c r="E6" s="343">
        <f>+E7+E8+E9+E10+E11+E12</f>
        <v>18953218</v>
      </c>
    </row>
    <row r="7" spans="1:5" s="370" customFormat="1" ht="12" customHeight="1" x14ac:dyDescent="0.2">
      <c r="A7" s="323" t="s">
        <v>65</v>
      </c>
      <c r="B7" s="512" t="s">
        <v>296</v>
      </c>
      <c r="C7" s="362">
        <v>12578000</v>
      </c>
      <c r="D7" s="362">
        <v>10295001</v>
      </c>
      <c r="E7" s="345">
        <v>10706303</v>
      </c>
    </row>
    <row r="8" spans="1:5" s="370" customFormat="1" ht="12" customHeight="1" x14ac:dyDescent="0.2">
      <c r="A8" s="322" t="s">
        <v>66</v>
      </c>
      <c r="B8" s="513" t="s">
        <v>297</v>
      </c>
      <c r="C8" s="361"/>
      <c r="D8" s="361"/>
      <c r="E8" s="344"/>
    </row>
    <row r="9" spans="1:5" s="370" customFormat="1" ht="12" customHeight="1" x14ac:dyDescent="0.2">
      <c r="A9" s="322" t="s">
        <v>67</v>
      </c>
      <c r="B9" s="513" t="s">
        <v>298</v>
      </c>
      <c r="C9" s="361"/>
      <c r="D9" s="361">
        <v>3829260</v>
      </c>
      <c r="E9" s="344">
        <v>4216324</v>
      </c>
    </row>
    <row r="10" spans="1:5" s="370" customFormat="1" ht="12" customHeight="1" x14ac:dyDescent="0.2">
      <c r="A10" s="322" t="s">
        <v>68</v>
      </c>
      <c r="B10" s="513" t="s">
        <v>299</v>
      </c>
      <c r="C10" s="361">
        <v>1200000</v>
      </c>
      <c r="D10" s="361">
        <v>1200000</v>
      </c>
      <c r="E10" s="344">
        <v>1200000</v>
      </c>
    </row>
    <row r="11" spans="1:5" s="370" customFormat="1" ht="12" customHeight="1" x14ac:dyDescent="0.2">
      <c r="A11" s="322" t="s">
        <v>101</v>
      </c>
      <c r="B11" s="513" t="s">
        <v>300</v>
      </c>
      <c r="C11" s="509">
        <v>371000</v>
      </c>
      <c r="D11" s="361">
        <v>1892739</v>
      </c>
      <c r="E11" s="344">
        <v>1873321</v>
      </c>
    </row>
    <row r="12" spans="1:5" s="370" customFormat="1" ht="12" customHeight="1" thickBot="1" x14ac:dyDescent="0.25">
      <c r="A12" s="324" t="s">
        <v>69</v>
      </c>
      <c r="B12" s="514" t="s">
        <v>301</v>
      </c>
      <c r="C12" s="510">
        <v>373000</v>
      </c>
      <c r="D12" s="363"/>
      <c r="E12" s="346">
        <v>957270</v>
      </c>
    </row>
    <row r="13" spans="1:5" s="370" customFormat="1" ht="12" customHeight="1" thickBot="1" x14ac:dyDescent="0.25">
      <c r="A13" s="328" t="s">
        <v>7</v>
      </c>
      <c r="B13" s="515" t="s">
        <v>302</v>
      </c>
      <c r="C13" s="360">
        <f>+C14+C15+C16+C17+C18</f>
        <v>888000</v>
      </c>
      <c r="D13" s="360">
        <f>+D14+D15+D16+D17+D18</f>
        <v>0</v>
      </c>
      <c r="E13" s="343">
        <f>+E14+E15+E16+E17+E18</f>
        <v>0</v>
      </c>
    </row>
    <row r="14" spans="1:5" s="370" customFormat="1" ht="12" customHeight="1" x14ac:dyDescent="0.2">
      <c r="A14" s="323" t="s">
        <v>71</v>
      </c>
      <c r="B14" s="512" t="s">
        <v>303</v>
      </c>
      <c r="C14" s="362"/>
      <c r="D14" s="362"/>
      <c r="E14" s="345"/>
    </row>
    <row r="15" spans="1:5" s="370" customFormat="1" ht="12" customHeight="1" x14ac:dyDescent="0.2">
      <c r="A15" s="322" t="s">
        <v>72</v>
      </c>
      <c r="B15" s="513" t="s">
        <v>304</v>
      </c>
      <c r="C15" s="361"/>
      <c r="D15" s="361"/>
      <c r="E15" s="344"/>
    </row>
    <row r="16" spans="1:5" s="370" customFormat="1" ht="12" customHeight="1" x14ac:dyDescent="0.2">
      <c r="A16" s="322" t="s">
        <v>73</v>
      </c>
      <c r="B16" s="513" t="s">
        <v>305</v>
      </c>
      <c r="C16" s="361"/>
      <c r="D16" s="361"/>
      <c r="E16" s="344"/>
    </row>
    <row r="17" spans="1:5" s="370" customFormat="1" ht="12" customHeight="1" x14ac:dyDescent="0.2">
      <c r="A17" s="322" t="s">
        <v>74</v>
      </c>
      <c r="B17" s="513" t="s">
        <v>306</v>
      </c>
      <c r="C17" s="361"/>
      <c r="D17" s="361"/>
      <c r="E17" s="344"/>
    </row>
    <row r="18" spans="1:5" s="370" customFormat="1" ht="12" customHeight="1" x14ac:dyDescent="0.2">
      <c r="A18" s="322" t="s">
        <v>75</v>
      </c>
      <c r="B18" s="513" t="s">
        <v>307</v>
      </c>
      <c r="C18" s="361">
        <v>888000</v>
      </c>
      <c r="D18" s="361"/>
      <c r="E18" s="344"/>
    </row>
    <row r="19" spans="1:5" s="370" customFormat="1" ht="12" customHeight="1" thickBot="1" x14ac:dyDescent="0.25">
      <c r="A19" s="324" t="s">
        <v>82</v>
      </c>
      <c r="B19" s="514" t="s">
        <v>308</v>
      </c>
      <c r="C19" s="363"/>
      <c r="D19" s="363"/>
      <c r="E19" s="346"/>
    </row>
    <row r="20" spans="1:5" s="370" customFormat="1" ht="12" customHeight="1" thickBot="1" x14ac:dyDescent="0.25">
      <c r="A20" s="328" t="s">
        <v>8</v>
      </c>
      <c r="B20" s="511" t="s">
        <v>309</v>
      </c>
      <c r="C20" s="360">
        <f>+C21+C22+C23+C24+C25</f>
        <v>0</v>
      </c>
      <c r="D20" s="360">
        <f>+D21+D22+D23+D24+D25</f>
        <v>0</v>
      </c>
      <c r="E20" s="343">
        <f>+E21+E22+E23+E24+E25</f>
        <v>338000</v>
      </c>
    </row>
    <row r="21" spans="1:5" s="370" customFormat="1" ht="12" customHeight="1" x14ac:dyDescent="0.2">
      <c r="A21" s="323" t="s">
        <v>54</v>
      </c>
      <c r="B21" s="512" t="s">
        <v>310</v>
      </c>
      <c r="C21" s="362"/>
      <c r="D21" s="362"/>
      <c r="E21" s="345">
        <v>338000</v>
      </c>
    </row>
    <row r="22" spans="1:5" s="370" customFormat="1" ht="12" customHeight="1" x14ac:dyDescent="0.2">
      <c r="A22" s="322" t="s">
        <v>55</v>
      </c>
      <c r="B22" s="513" t="s">
        <v>311</v>
      </c>
      <c r="C22" s="361"/>
      <c r="D22" s="361"/>
      <c r="E22" s="344"/>
    </row>
    <row r="23" spans="1:5" s="370" customFormat="1" ht="12" customHeight="1" x14ac:dyDescent="0.2">
      <c r="A23" s="322" t="s">
        <v>56</v>
      </c>
      <c r="B23" s="513" t="s">
        <v>312</v>
      </c>
      <c r="C23" s="361"/>
      <c r="D23" s="361"/>
      <c r="E23" s="344"/>
    </row>
    <row r="24" spans="1:5" s="370" customFormat="1" ht="12" customHeight="1" x14ac:dyDescent="0.2">
      <c r="A24" s="322" t="s">
        <v>57</v>
      </c>
      <c r="B24" s="513" t="s">
        <v>313</v>
      </c>
      <c r="C24" s="361"/>
      <c r="D24" s="361"/>
      <c r="E24" s="344"/>
    </row>
    <row r="25" spans="1:5" s="370" customFormat="1" ht="12" customHeight="1" x14ac:dyDescent="0.2">
      <c r="A25" s="322" t="s">
        <v>113</v>
      </c>
      <c r="B25" s="513" t="s">
        <v>314</v>
      </c>
      <c r="C25" s="361"/>
      <c r="D25" s="361"/>
      <c r="E25" s="344"/>
    </row>
    <row r="26" spans="1:5" s="370" customFormat="1" ht="12" customHeight="1" thickBot="1" x14ac:dyDescent="0.25">
      <c r="A26" s="324" t="s">
        <v>114</v>
      </c>
      <c r="B26" s="514" t="s">
        <v>315</v>
      </c>
      <c r="C26" s="363"/>
      <c r="D26" s="363"/>
      <c r="E26" s="346"/>
    </row>
    <row r="27" spans="1:5" s="370" customFormat="1" ht="12" customHeight="1" thickBot="1" x14ac:dyDescent="0.25">
      <c r="A27" s="333" t="s">
        <v>115</v>
      </c>
      <c r="B27" s="329" t="s">
        <v>640</v>
      </c>
      <c r="C27" s="366">
        <f>SUM(C28:C33)</f>
        <v>2743000</v>
      </c>
      <c r="D27" s="366">
        <f>SUM(D28:D33)</f>
        <v>2500000</v>
      </c>
      <c r="E27" s="379">
        <f>SUM(E28:E33)</f>
        <v>3387768</v>
      </c>
    </row>
    <row r="28" spans="1:5" s="370" customFormat="1" ht="12" customHeight="1" x14ac:dyDescent="0.2">
      <c r="A28" s="484" t="s">
        <v>316</v>
      </c>
      <c r="B28" s="371" t="s">
        <v>644</v>
      </c>
      <c r="C28" s="362"/>
      <c r="D28" s="362"/>
      <c r="E28" s="345"/>
    </row>
    <row r="29" spans="1:5" s="370" customFormat="1" ht="12" customHeight="1" x14ac:dyDescent="0.2">
      <c r="A29" s="485" t="s">
        <v>317</v>
      </c>
      <c r="B29" s="372" t="s">
        <v>645</v>
      </c>
      <c r="C29" s="361"/>
      <c r="D29" s="361"/>
      <c r="E29" s="344"/>
    </row>
    <row r="30" spans="1:5" s="370" customFormat="1" ht="12" customHeight="1" x14ac:dyDescent="0.2">
      <c r="A30" s="485" t="s">
        <v>318</v>
      </c>
      <c r="B30" s="372" t="s">
        <v>646</v>
      </c>
      <c r="C30" s="361">
        <v>1084000</v>
      </c>
      <c r="D30" s="361">
        <v>1200000</v>
      </c>
      <c r="E30" s="344">
        <v>1815550</v>
      </c>
    </row>
    <row r="31" spans="1:5" s="370" customFormat="1" ht="12" customHeight="1" x14ac:dyDescent="0.2">
      <c r="A31" s="485" t="s">
        <v>641</v>
      </c>
      <c r="B31" s="372" t="s">
        <v>647</v>
      </c>
      <c r="C31" s="361"/>
      <c r="D31" s="361"/>
      <c r="E31" s="344"/>
    </row>
    <row r="32" spans="1:5" s="370" customFormat="1" ht="12" customHeight="1" x14ac:dyDescent="0.2">
      <c r="A32" s="485" t="s">
        <v>642</v>
      </c>
      <c r="B32" s="372" t="s">
        <v>319</v>
      </c>
      <c r="C32" s="361">
        <v>420000</v>
      </c>
      <c r="D32" s="361"/>
      <c r="E32" s="344">
        <v>471218</v>
      </c>
    </row>
    <row r="33" spans="1:5" s="370" customFormat="1" ht="12" customHeight="1" thickBot="1" x14ac:dyDescent="0.25">
      <c r="A33" s="486" t="s">
        <v>643</v>
      </c>
      <c r="B33" s="352" t="s">
        <v>320</v>
      </c>
      <c r="C33" s="363">
        <v>1239000</v>
      </c>
      <c r="D33" s="363">
        <v>1300000</v>
      </c>
      <c r="E33" s="346">
        <v>1101000</v>
      </c>
    </row>
    <row r="34" spans="1:5" s="370" customFormat="1" ht="12" customHeight="1" thickBot="1" x14ac:dyDescent="0.25">
      <c r="A34" s="328" t="s">
        <v>10</v>
      </c>
      <c r="B34" s="511" t="s">
        <v>321</v>
      </c>
      <c r="C34" s="360">
        <f>SUM(C35:C44)</f>
        <v>445000</v>
      </c>
      <c r="D34" s="360">
        <f>SUM(D35:D44)</f>
        <v>470000</v>
      </c>
      <c r="E34" s="343">
        <f>SUM(E35:E44)</f>
        <v>1592700</v>
      </c>
    </row>
    <row r="35" spans="1:5" s="370" customFormat="1" ht="12" customHeight="1" x14ac:dyDescent="0.2">
      <c r="A35" s="323" t="s">
        <v>58</v>
      </c>
      <c r="B35" s="512" t="s">
        <v>322</v>
      </c>
      <c r="C35" s="362"/>
      <c r="D35" s="362"/>
      <c r="E35" s="345"/>
    </row>
    <row r="36" spans="1:5" s="370" customFormat="1" ht="12" customHeight="1" x14ac:dyDescent="0.2">
      <c r="A36" s="322" t="s">
        <v>59</v>
      </c>
      <c r="B36" s="513" t="s">
        <v>323</v>
      </c>
      <c r="C36" s="361">
        <v>8000</v>
      </c>
      <c r="D36" s="361">
        <v>10000</v>
      </c>
      <c r="E36" s="344">
        <v>745000</v>
      </c>
    </row>
    <row r="37" spans="1:5" s="370" customFormat="1" ht="12" customHeight="1" x14ac:dyDescent="0.2">
      <c r="A37" s="322" t="s">
        <v>60</v>
      </c>
      <c r="B37" s="513" t="s">
        <v>324</v>
      </c>
      <c r="C37" s="361">
        <v>10000</v>
      </c>
      <c r="D37" s="361"/>
      <c r="E37" s="344"/>
    </row>
    <row r="38" spans="1:5" s="370" customFormat="1" ht="12" customHeight="1" x14ac:dyDescent="0.2">
      <c r="A38" s="322" t="s">
        <v>117</v>
      </c>
      <c r="B38" s="513" t="s">
        <v>325</v>
      </c>
      <c r="C38" s="361">
        <v>420000</v>
      </c>
      <c r="D38" s="361">
        <v>450000</v>
      </c>
      <c r="E38" s="344">
        <v>183783</v>
      </c>
    </row>
    <row r="39" spans="1:5" s="370" customFormat="1" ht="12" customHeight="1" x14ac:dyDescent="0.2">
      <c r="A39" s="322" t="s">
        <v>118</v>
      </c>
      <c r="B39" s="513" t="s">
        <v>326</v>
      </c>
      <c r="C39" s="361"/>
      <c r="D39" s="361"/>
      <c r="E39" s="344"/>
    </row>
    <row r="40" spans="1:5" s="370" customFormat="1" ht="12" customHeight="1" x14ac:dyDescent="0.2">
      <c r="A40" s="322" t="s">
        <v>119</v>
      </c>
      <c r="B40" s="513" t="s">
        <v>327</v>
      </c>
      <c r="C40" s="361"/>
      <c r="D40" s="361"/>
      <c r="E40" s="344"/>
    </row>
    <row r="41" spans="1:5" s="370" customFormat="1" ht="12" customHeight="1" x14ac:dyDescent="0.2">
      <c r="A41" s="322" t="s">
        <v>120</v>
      </c>
      <c r="B41" s="513" t="s">
        <v>328</v>
      </c>
      <c r="C41" s="361"/>
      <c r="D41" s="361"/>
      <c r="E41" s="344"/>
    </row>
    <row r="42" spans="1:5" s="370" customFormat="1" ht="12" customHeight="1" x14ac:dyDescent="0.2">
      <c r="A42" s="322" t="s">
        <v>121</v>
      </c>
      <c r="B42" s="513" t="s">
        <v>329</v>
      </c>
      <c r="C42" s="361">
        <v>7000</v>
      </c>
      <c r="D42" s="361">
        <v>10000</v>
      </c>
      <c r="E42" s="344">
        <v>21521</v>
      </c>
    </row>
    <row r="43" spans="1:5" s="370" customFormat="1" ht="12" customHeight="1" x14ac:dyDescent="0.2">
      <c r="A43" s="322" t="s">
        <v>330</v>
      </c>
      <c r="B43" s="513" t="s">
        <v>331</v>
      </c>
      <c r="C43" s="364"/>
      <c r="D43" s="364"/>
      <c r="E43" s="347"/>
    </row>
    <row r="44" spans="1:5" s="370" customFormat="1" ht="12" customHeight="1" thickBot="1" x14ac:dyDescent="0.25">
      <c r="A44" s="324" t="s">
        <v>332</v>
      </c>
      <c r="B44" s="514" t="s">
        <v>333</v>
      </c>
      <c r="C44" s="365"/>
      <c r="D44" s="365"/>
      <c r="E44" s="348">
        <v>642396</v>
      </c>
    </row>
    <row r="45" spans="1:5" s="370" customFormat="1" ht="12" customHeight="1" thickBot="1" x14ac:dyDescent="0.25">
      <c r="A45" s="328" t="s">
        <v>11</v>
      </c>
      <c r="B45" s="511" t="s">
        <v>334</v>
      </c>
      <c r="C45" s="360">
        <f>SUM(C46:C50)</f>
        <v>0</v>
      </c>
      <c r="D45" s="360">
        <f>SUM(D46:D50)</f>
        <v>0</v>
      </c>
      <c r="E45" s="343">
        <f>SUM(E46:E50)</f>
        <v>0</v>
      </c>
    </row>
    <row r="46" spans="1:5" s="370" customFormat="1" ht="12" customHeight="1" x14ac:dyDescent="0.2">
      <c r="A46" s="323" t="s">
        <v>61</v>
      </c>
      <c r="B46" s="512" t="s">
        <v>335</v>
      </c>
      <c r="C46" s="381"/>
      <c r="D46" s="381"/>
      <c r="E46" s="349"/>
    </row>
    <row r="47" spans="1:5" s="370" customFormat="1" ht="12" customHeight="1" x14ac:dyDescent="0.2">
      <c r="A47" s="322" t="s">
        <v>62</v>
      </c>
      <c r="B47" s="513" t="s">
        <v>336</v>
      </c>
      <c r="C47" s="364"/>
      <c r="D47" s="364"/>
      <c r="E47" s="347"/>
    </row>
    <row r="48" spans="1:5" s="370" customFormat="1" ht="12" customHeight="1" x14ac:dyDescent="0.2">
      <c r="A48" s="322" t="s">
        <v>337</v>
      </c>
      <c r="B48" s="513" t="s">
        <v>338</v>
      </c>
      <c r="C48" s="364"/>
      <c r="D48" s="364"/>
      <c r="E48" s="347"/>
    </row>
    <row r="49" spans="1:5" s="370" customFormat="1" ht="12" customHeight="1" x14ac:dyDescent="0.2">
      <c r="A49" s="322" t="s">
        <v>339</v>
      </c>
      <c r="B49" s="513" t="s">
        <v>340</v>
      </c>
      <c r="C49" s="364"/>
      <c r="D49" s="364"/>
      <c r="E49" s="347"/>
    </row>
    <row r="50" spans="1:5" s="370" customFormat="1" ht="12" customHeight="1" thickBot="1" x14ac:dyDescent="0.25">
      <c r="A50" s="324" t="s">
        <v>341</v>
      </c>
      <c r="B50" s="514" t="s">
        <v>342</v>
      </c>
      <c r="C50" s="365"/>
      <c r="D50" s="365"/>
      <c r="E50" s="348"/>
    </row>
    <row r="51" spans="1:5" s="370" customFormat="1" ht="13.5" thickBot="1" x14ac:dyDescent="0.25">
      <c r="A51" s="328" t="s">
        <v>122</v>
      </c>
      <c r="B51" s="511" t="s">
        <v>343</v>
      </c>
      <c r="C51" s="360">
        <f>SUM(C52:C54)</f>
        <v>0</v>
      </c>
      <c r="D51" s="360">
        <f>SUM(D52:D54)</f>
        <v>0</v>
      </c>
      <c r="E51" s="343">
        <f>SUM(E52:E54)</f>
        <v>10000</v>
      </c>
    </row>
    <row r="52" spans="1:5" s="370" customFormat="1" ht="12.75" x14ac:dyDescent="0.2">
      <c r="A52" s="323" t="s">
        <v>63</v>
      </c>
      <c r="B52" s="512" t="s">
        <v>344</v>
      </c>
      <c r="C52" s="362"/>
      <c r="D52" s="362"/>
      <c r="E52" s="345"/>
    </row>
    <row r="53" spans="1:5" s="370" customFormat="1" ht="14.25" customHeight="1" x14ac:dyDescent="0.2">
      <c r="A53" s="322" t="s">
        <v>64</v>
      </c>
      <c r="B53" s="513" t="s">
        <v>506</v>
      </c>
      <c r="C53" s="361"/>
      <c r="D53" s="361"/>
      <c r="E53" s="344"/>
    </row>
    <row r="54" spans="1:5" s="370" customFormat="1" ht="12.75" x14ac:dyDescent="0.2">
      <c r="A54" s="322" t="s">
        <v>346</v>
      </c>
      <c r="B54" s="513" t="s">
        <v>347</v>
      </c>
      <c r="C54" s="361"/>
      <c r="D54" s="361"/>
      <c r="E54" s="344">
        <v>10000</v>
      </c>
    </row>
    <row r="55" spans="1:5" s="370" customFormat="1" ht="13.5" thickBot="1" x14ac:dyDescent="0.25">
      <c r="A55" s="324" t="s">
        <v>348</v>
      </c>
      <c r="B55" s="514" t="s">
        <v>349</v>
      </c>
      <c r="C55" s="363"/>
      <c r="D55" s="363"/>
      <c r="E55" s="346"/>
    </row>
    <row r="56" spans="1:5" s="370" customFormat="1" ht="13.5" thickBot="1" x14ac:dyDescent="0.25">
      <c r="A56" s="328" t="s">
        <v>13</v>
      </c>
      <c r="B56" s="515" t="s">
        <v>350</v>
      </c>
      <c r="C56" s="360">
        <f>SUM(C57:C59)</f>
        <v>0</v>
      </c>
      <c r="D56" s="360">
        <f>SUM(D57:D59)</f>
        <v>0</v>
      </c>
      <c r="E56" s="343">
        <f>SUM(E57:E59)</f>
        <v>0</v>
      </c>
    </row>
    <row r="57" spans="1:5" s="370" customFormat="1" ht="12.75" x14ac:dyDescent="0.2">
      <c r="A57" s="322" t="s">
        <v>123</v>
      </c>
      <c r="B57" s="512" t="s">
        <v>351</v>
      </c>
      <c r="C57" s="364"/>
      <c r="D57" s="364"/>
      <c r="E57" s="347"/>
    </row>
    <row r="58" spans="1:5" s="370" customFormat="1" ht="12.75" customHeight="1" x14ac:dyDescent="0.2">
      <c r="A58" s="322" t="s">
        <v>124</v>
      </c>
      <c r="B58" s="513" t="s">
        <v>507</v>
      </c>
      <c r="C58" s="364"/>
      <c r="D58" s="364"/>
      <c r="E58" s="347"/>
    </row>
    <row r="59" spans="1:5" s="370" customFormat="1" ht="12.75" x14ac:dyDescent="0.2">
      <c r="A59" s="322" t="s">
        <v>147</v>
      </c>
      <c r="B59" s="513" t="s">
        <v>353</v>
      </c>
      <c r="C59" s="364"/>
      <c r="D59" s="364"/>
      <c r="E59" s="347"/>
    </row>
    <row r="60" spans="1:5" s="370" customFormat="1" ht="13.5" thickBot="1" x14ac:dyDescent="0.25">
      <c r="A60" s="322" t="s">
        <v>354</v>
      </c>
      <c r="B60" s="514" t="s">
        <v>355</v>
      </c>
      <c r="C60" s="364"/>
      <c r="D60" s="364"/>
      <c r="E60" s="347"/>
    </row>
    <row r="61" spans="1:5" s="370" customFormat="1" ht="13.5" thickBot="1" x14ac:dyDescent="0.25">
      <c r="A61" s="328" t="s">
        <v>14</v>
      </c>
      <c r="B61" s="511" t="s">
        <v>356</v>
      </c>
      <c r="C61" s="366">
        <f>+C6+C13+C20+C27+C34+C45+C51+C56</f>
        <v>18598000</v>
      </c>
      <c r="D61" s="366">
        <f>+D6+D13+D20+D27+D34+D45+D51+D56</f>
        <v>20187000</v>
      </c>
      <c r="E61" s="379">
        <f>+E6+E13+E20+E27+E34+E45+E51+E56</f>
        <v>24281686</v>
      </c>
    </row>
    <row r="62" spans="1:5" s="370" customFormat="1" ht="13.5" thickBot="1" x14ac:dyDescent="0.25">
      <c r="A62" s="382" t="s">
        <v>357</v>
      </c>
      <c r="B62" s="515" t="s">
        <v>604</v>
      </c>
      <c r="C62" s="360">
        <f>SUM(C63:C65)</f>
        <v>0</v>
      </c>
      <c r="D62" s="360">
        <f>SUM(D63:D65)</f>
        <v>0</v>
      </c>
      <c r="E62" s="343">
        <f>SUM(E63:E65)</f>
        <v>0</v>
      </c>
    </row>
    <row r="63" spans="1:5" s="370" customFormat="1" ht="12.75" x14ac:dyDescent="0.2">
      <c r="A63" s="322" t="s">
        <v>359</v>
      </c>
      <c r="B63" s="512" t="s">
        <v>360</v>
      </c>
      <c r="C63" s="364"/>
      <c r="D63" s="364"/>
      <c r="E63" s="347"/>
    </row>
    <row r="64" spans="1:5" s="370" customFormat="1" ht="12.75" x14ac:dyDescent="0.2">
      <c r="A64" s="322" t="s">
        <v>361</v>
      </c>
      <c r="B64" s="513" t="s">
        <v>362</v>
      </c>
      <c r="C64" s="364"/>
      <c r="D64" s="364"/>
      <c r="E64" s="347"/>
    </row>
    <row r="65" spans="1:5" s="370" customFormat="1" ht="13.5" thickBot="1" x14ac:dyDescent="0.25">
      <c r="A65" s="322" t="s">
        <v>363</v>
      </c>
      <c r="B65" s="308" t="s">
        <v>408</v>
      </c>
      <c r="C65" s="364"/>
      <c r="D65" s="364"/>
      <c r="E65" s="347"/>
    </row>
    <row r="66" spans="1:5" s="370" customFormat="1" ht="13.5" thickBot="1" x14ac:dyDescent="0.25">
      <c r="A66" s="382" t="s">
        <v>365</v>
      </c>
      <c r="B66" s="515" t="s">
        <v>366</v>
      </c>
      <c r="C66" s="360">
        <f>SUM(C67:C70)</f>
        <v>0</v>
      </c>
      <c r="D66" s="360">
        <f>SUM(D67:D70)</f>
        <v>0</v>
      </c>
      <c r="E66" s="343">
        <f>SUM(E67:E70)</f>
        <v>0</v>
      </c>
    </row>
    <row r="67" spans="1:5" s="370" customFormat="1" ht="12.75" x14ac:dyDescent="0.2">
      <c r="A67" s="322" t="s">
        <v>102</v>
      </c>
      <c r="B67" s="512" t="s">
        <v>367</v>
      </c>
      <c r="C67" s="364"/>
      <c r="D67" s="364"/>
      <c r="E67" s="347"/>
    </row>
    <row r="68" spans="1:5" s="370" customFormat="1" ht="12.75" x14ac:dyDescent="0.2">
      <c r="A68" s="322" t="s">
        <v>103</v>
      </c>
      <c r="B68" s="513" t="s">
        <v>368</v>
      </c>
      <c r="C68" s="364"/>
      <c r="D68" s="364"/>
      <c r="E68" s="347"/>
    </row>
    <row r="69" spans="1:5" s="370" customFormat="1" ht="12" customHeight="1" x14ac:dyDescent="0.2">
      <c r="A69" s="322" t="s">
        <v>369</v>
      </c>
      <c r="B69" s="513" t="s">
        <v>370</v>
      </c>
      <c r="C69" s="364"/>
      <c r="D69" s="364"/>
      <c r="E69" s="347"/>
    </row>
    <row r="70" spans="1:5" s="370" customFormat="1" ht="12" customHeight="1" thickBot="1" x14ac:dyDescent="0.25">
      <c r="A70" s="322" t="s">
        <v>371</v>
      </c>
      <c r="B70" s="514" t="s">
        <v>372</v>
      </c>
      <c r="C70" s="364"/>
      <c r="D70" s="364"/>
      <c r="E70" s="347"/>
    </row>
    <row r="71" spans="1:5" s="370" customFormat="1" ht="12" customHeight="1" thickBot="1" x14ac:dyDescent="0.25">
      <c r="A71" s="382" t="s">
        <v>373</v>
      </c>
      <c r="B71" s="515" t="s">
        <v>374</v>
      </c>
      <c r="C71" s="360">
        <f>SUM(C72:C73)</f>
        <v>4130000</v>
      </c>
      <c r="D71" s="360">
        <f>SUM(D72:D73)</f>
        <v>9594000</v>
      </c>
      <c r="E71" s="343">
        <f>SUM(E72:E73)</f>
        <v>9594000</v>
      </c>
    </row>
    <row r="72" spans="1:5" s="370" customFormat="1" ht="12" customHeight="1" x14ac:dyDescent="0.2">
      <c r="A72" s="322" t="s">
        <v>375</v>
      </c>
      <c r="B72" s="512" t="s">
        <v>376</v>
      </c>
      <c r="C72" s="364">
        <v>4130000</v>
      </c>
      <c r="D72" s="364">
        <v>9594000</v>
      </c>
      <c r="E72" s="347">
        <v>9594000</v>
      </c>
    </row>
    <row r="73" spans="1:5" s="370" customFormat="1" ht="12" customHeight="1" thickBot="1" x14ac:dyDescent="0.25">
      <c r="A73" s="322" t="s">
        <v>377</v>
      </c>
      <c r="B73" s="514" t="s">
        <v>378</v>
      </c>
      <c r="C73" s="364"/>
      <c r="D73" s="364"/>
      <c r="E73" s="347"/>
    </row>
    <row r="74" spans="1:5" s="370" customFormat="1" ht="12" customHeight="1" thickBot="1" x14ac:dyDescent="0.25">
      <c r="A74" s="382" t="s">
        <v>379</v>
      </c>
      <c r="B74" s="515" t="s">
        <v>380</v>
      </c>
      <c r="C74" s="360">
        <f>SUM(C75:C77)</f>
        <v>818000</v>
      </c>
      <c r="D74" s="360">
        <f>SUM(D75:D77)</f>
        <v>0</v>
      </c>
      <c r="E74" s="343">
        <f>SUM(E75:E77)</f>
        <v>1109040</v>
      </c>
    </row>
    <row r="75" spans="1:5" s="370" customFormat="1" ht="12" customHeight="1" x14ac:dyDescent="0.2">
      <c r="A75" s="322" t="s">
        <v>381</v>
      </c>
      <c r="B75" s="512" t="s">
        <v>382</v>
      </c>
      <c r="C75" s="364">
        <v>818000</v>
      </c>
      <c r="D75" s="364"/>
      <c r="E75" s="347">
        <v>1109040</v>
      </c>
    </row>
    <row r="76" spans="1:5" s="370" customFormat="1" ht="12" customHeight="1" x14ac:dyDescent="0.2">
      <c r="A76" s="322" t="s">
        <v>383</v>
      </c>
      <c r="B76" s="513" t="s">
        <v>384</v>
      </c>
      <c r="C76" s="364"/>
      <c r="D76" s="364"/>
      <c r="E76" s="347"/>
    </row>
    <row r="77" spans="1:5" s="370" customFormat="1" ht="12" customHeight="1" thickBot="1" x14ac:dyDescent="0.25">
      <c r="A77" s="322" t="s">
        <v>385</v>
      </c>
      <c r="B77" s="514" t="s">
        <v>386</v>
      </c>
      <c r="C77" s="364"/>
      <c r="D77" s="364"/>
      <c r="E77" s="347"/>
    </row>
    <row r="78" spans="1:5" s="370" customFormat="1" ht="12" customHeight="1" thickBot="1" x14ac:dyDescent="0.25">
      <c r="A78" s="382" t="s">
        <v>387</v>
      </c>
      <c r="B78" s="515" t="s">
        <v>388</v>
      </c>
      <c r="C78" s="360">
        <f>SUM(C79:C82)</f>
        <v>0</v>
      </c>
      <c r="D78" s="360">
        <f>SUM(D79:D82)</f>
        <v>0</v>
      </c>
      <c r="E78" s="343">
        <f>SUM(E79:E82)</f>
        <v>0</v>
      </c>
    </row>
    <row r="79" spans="1:5" s="370" customFormat="1" ht="12" customHeight="1" x14ac:dyDescent="0.2">
      <c r="A79" s="507" t="s">
        <v>389</v>
      </c>
      <c r="B79" s="512" t="s">
        <v>390</v>
      </c>
      <c r="C79" s="364"/>
      <c r="D79" s="364"/>
      <c r="E79" s="347"/>
    </row>
    <row r="80" spans="1:5" s="370" customFormat="1" ht="12" customHeight="1" x14ac:dyDescent="0.2">
      <c r="A80" s="508" t="s">
        <v>391</v>
      </c>
      <c r="B80" s="513" t="s">
        <v>392</v>
      </c>
      <c r="C80" s="364"/>
      <c r="D80" s="364"/>
      <c r="E80" s="347"/>
    </row>
    <row r="81" spans="1:5" s="370" customFormat="1" ht="12" customHeight="1" x14ac:dyDescent="0.2">
      <c r="A81" s="508" t="s">
        <v>393</v>
      </c>
      <c r="B81" s="513" t="s">
        <v>394</v>
      </c>
      <c r="C81" s="364"/>
      <c r="D81" s="364"/>
      <c r="E81" s="347"/>
    </row>
    <row r="82" spans="1:5" s="370" customFormat="1" ht="12" customHeight="1" thickBot="1" x14ac:dyDescent="0.25">
      <c r="A82" s="383" t="s">
        <v>395</v>
      </c>
      <c r="B82" s="514" t="s">
        <v>396</v>
      </c>
      <c r="C82" s="364"/>
      <c r="D82" s="364"/>
      <c r="E82" s="347"/>
    </row>
    <row r="83" spans="1:5" s="370" customFormat="1" ht="12" customHeight="1" thickBot="1" x14ac:dyDescent="0.25">
      <c r="A83" s="382" t="s">
        <v>397</v>
      </c>
      <c r="B83" s="515" t="s">
        <v>398</v>
      </c>
      <c r="C83" s="385"/>
      <c r="D83" s="385"/>
      <c r="E83" s="386"/>
    </row>
    <row r="84" spans="1:5" s="370" customFormat="1" ht="13.5" customHeight="1" thickBot="1" x14ac:dyDescent="0.25">
      <c r="A84" s="382" t="s">
        <v>399</v>
      </c>
      <c r="B84" s="306" t="s">
        <v>400</v>
      </c>
      <c r="C84" s="366">
        <f>+C62+C66+C71+C74+C78+C83</f>
        <v>4948000</v>
      </c>
      <c r="D84" s="366">
        <f>+D62+D66+D71+D74+D78+D83</f>
        <v>9594000</v>
      </c>
      <c r="E84" s="379">
        <f>+E62+E66+E71+E74+E78+E83</f>
        <v>10703040</v>
      </c>
    </row>
    <row r="85" spans="1:5" s="370" customFormat="1" ht="12" customHeight="1" thickBot="1" x14ac:dyDescent="0.25">
      <c r="A85" s="384" t="s">
        <v>401</v>
      </c>
      <c r="B85" s="309" t="s">
        <v>402</v>
      </c>
      <c r="C85" s="366">
        <f>+C61+C84</f>
        <v>23546000</v>
      </c>
      <c r="D85" s="366">
        <f>+D61+D84</f>
        <v>29781000</v>
      </c>
      <c r="E85" s="379">
        <f>+E61+E84</f>
        <v>34984726</v>
      </c>
    </row>
    <row r="86" spans="1:5" ht="16.5" customHeight="1" x14ac:dyDescent="0.25">
      <c r="A86" s="617" t="s">
        <v>35</v>
      </c>
      <c r="B86" s="617"/>
      <c r="C86" s="617"/>
      <c r="D86" s="617"/>
      <c r="E86" s="617"/>
    </row>
    <row r="87" spans="1:5" s="376" customFormat="1" ht="16.5" customHeight="1" thickBot="1" x14ac:dyDescent="0.3">
      <c r="A87" s="45" t="s">
        <v>105</v>
      </c>
      <c r="B87" s="45"/>
      <c r="C87" s="45"/>
      <c r="D87" s="337"/>
      <c r="E87" s="337" t="e">
        <f>E2</f>
        <v>#REF!</v>
      </c>
    </row>
    <row r="88" spans="1:5" s="376" customFormat="1" ht="16.5" customHeight="1" x14ac:dyDescent="0.25">
      <c r="A88" s="618" t="s">
        <v>53</v>
      </c>
      <c r="B88" s="620" t="s">
        <v>165</v>
      </c>
      <c r="C88" s="665" t="e">
        <f>+C3</f>
        <v>#REF!</v>
      </c>
      <c r="D88" s="622" t="e">
        <f>+D3</f>
        <v>#REF!</v>
      </c>
      <c r="E88" s="623"/>
    </row>
    <row r="89" spans="1:5" ht="38.1" customHeight="1" thickBot="1" x14ac:dyDescent="0.3">
      <c r="A89" s="619"/>
      <c r="B89" s="621"/>
      <c r="C89" s="666"/>
      <c r="D89" s="46" t="s">
        <v>171</v>
      </c>
      <c r="E89" s="47" t="s">
        <v>172</v>
      </c>
    </row>
    <row r="90" spans="1:5" s="369" customFormat="1" ht="12" customHeight="1" thickBot="1" x14ac:dyDescent="0.25">
      <c r="A90" s="333" t="s">
        <v>403</v>
      </c>
      <c r="B90" s="334" t="s">
        <v>404</v>
      </c>
      <c r="C90" s="334" t="s">
        <v>405</v>
      </c>
      <c r="D90" s="334" t="s">
        <v>407</v>
      </c>
      <c r="E90" s="380" t="s">
        <v>484</v>
      </c>
    </row>
    <row r="91" spans="1:5" ht="12" customHeight="1" thickBot="1" x14ac:dyDescent="0.3">
      <c r="A91" s="330" t="s">
        <v>6</v>
      </c>
      <c r="B91" s="332" t="s">
        <v>508</v>
      </c>
      <c r="C91" s="359">
        <f>SUM(C92:C96)</f>
        <v>12685000</v>
      </c>
      <c r="D91" s="359">
        <f>+D92+D93+D94+D95+D96</f>
        <v>25653545</v>
      </c>
      <c r="E91" s="314">
        <f>+E92+E93+E94+E95+E96</f>
        <v>17639777</v>
      </c>
    </row>
    <row r="92" spans="1:5" ht="12" customHeight="1" x14ac:dyDescent="0.25">
      <c r="A92" s="325" t="s">
        <v>65</v>
      </c>
      <c r="B92" s="516" t="s">
        <v>36</v>
      </c>
      <c r="C92" s="76">
        <v>5181000</v>
      </c>
      <c r="D92" s="76">
        <v>6351138</v>
      </c>
      <c r="E92" s="313">
        <v>5655194</v>
      </c>
    </row>
    <row r="93" spans="1:5" ht="12" customHeight="1" x14ac:dyDescent="0.25">
      <c r="A93" s="322" t="s">
        <v>66</v>
      </c>
      <c r="B93" s="517" t="s">
        <v>125</v>
      </c>
      <c r="C93" s="361">
        <v>1250000</v>
      </c>
      <c r="D93" s="361">
        <v>1710000</v>
      </c>
      <c r="E93" s="344">
        <v>1389249</v>
      </c>
    </row>
    <row r="94" spans="1:5" ht="12" customHeight="1" x14ac:dyDescent="0.25">
      <c r="A94" s="322" t="s">
        <v>67</v>
      </c>
      <c r="B94" s="517" t="s">
        <v>94</v>
      </c>
      <c r="C94" s="363">
        <v>4602000</v>
      </c>
      <c r="D94" s="363">
        <v>8408100</v>
      </c>
      <c r="E94" s="346">
        <v>6235198</v>
      </c>
    </row>
    <row r="95" spans="1:5" ht="12" customHeight="1" x14ac:dyDescent="0.25">
      <c r="A95" s="322" t="s">
        <v>68</v>
      </c>
      <c r="B95" s="518" t="s">
        <v>126</v>
      </c>
      <c r="C95" s="363">
        <v>1076000</v>
      </c>
      <c r="D95" s="363">
        <v>520358</v>
      </c>
      <c r="E95" s="346">
        <v>427400</v>
      </c>
    </row>
    <row r="96" spans="1:5" ht="12" customHeight="1" x14ac:dyDescent="0.25">
      <c r="A96" s="322" t="s">
        <v>77</v>
      </c>
      <c r="B96" s="519" t="s">
        <v>127</v>
      </c>
      <c r="C96" s="363">
        <v>576000</v>
      </c>
      <c r="D96" s="363">
        <v>8663949</v>
      </c>
      <c r="E96" s="346">
        <v>3932736</v>
      </c>
    </row>
    <row r="97" spans="1:5" ht="12" customHeight="1" x14ac:dyDescent="0.25">
      <c r="A97" s="322" t="s">
        <v>69</v>
      </c>
      <c r="B97" s="517" t="s">
        <v>410</v>
      </c>
      <c r="C97" s="363"/>
      <c r="D97" s="363"/>
      <c r="E97" s="346"/>
    </row>
    <row r="98" spans="1:5" ht="12" customHeight="1" x14ac:dyDescent="0.25">
      <c r="A98" s="322" t="s">
        <v>70</v>
      </c>
      <c r="B98" s="520" t="s">
        <v>411</v>
      </c>
      <c r="C98" s="363"/>
      <c r="D98" s="363"/>
      <c r="E98" s="346"/>
    </row>
    <row r="99" spans="1:5" ht="12" customHeight="1" x14ac:dyDescent="0.25">
      <c r="A99" s="322" t="s">
        <v>78</v>
      </c>
      <c r="B99" s="517" t="s">
        <v>412</v>
      </c>
      <c r="C99" s="363"/>
      <c r="D99" s="363"/>
      <c r="E99" s="346"/>
    </row>
    <row r="100" spans="1:5" ht="12" customHeight="1" x14ac:dyDescent="0.25">
      <c r="A100" s="322" t="s">
        <v>79</v>
      </c>
      <c r="B100" s="517" t="s">
        <v>413</v>
      </c>
      <c r="C100" s="363"/>
      <c r="D100" s="363"/>
      <c r="E100" s="346"/>
    </row>
    <row r="101" spans="1:5" ht="12" customHeight="1" x14ac:dyDescent="0.25">
      <c r="A101" s="322" t="s">
        <v>80</v>
      </c>
      <c r="B101" s="520" t="s">
        <v>414</v>
      </c>
      <c r="C101" s="363">
        <v>235000</v>
      </c>
      <c r="D101" s="363"/>
      <c r="E101" s="346"/>
    </row>
    <row r="102" spans="1:5" ht="12" customHeight="1" x14ac:dyDescent="0.25">
      <c r="A102" s="322" t="s">
        <v>81</v>
      </c>
      <c r="B102" s="520" t="s">
        <v>415</v>
      </c>
      <c r="C102" s="363"/>
      <c r="D102" s="363"/>
      <c r="E102" s="346"/>
    </row>
    <row r="103" spans="1:5" ht="12" customHeight="1" x14ac:dyDescent="0.25">
      <c r="A103" s="322" t="s">
        <v>83</v>
      </c>
      <c r="B103" s="517" t="s">
        <v>416</v>
      </c>
      <c r="C103" s="363"/>
      <c r="D103" s="363"/>
      <c r="E103" s="346"/>
    </row>
    <row r="104" spans="1:5" ht="12" customHeight="1" x14ac:dyDescent="0.25">
      <c r="A104" s="321" t="s">
        <v>128</v>
      </c>
      <c r="B104" s="521" t="s">
        <v>417</v>
      </c>
      <c r="C104" s="363"/>
      <c r="D104" s="363"/>
      <c r="E104" s="346"/>
    </row>
    <row r="105" spans="1:5" ht="12" customHeight="1" x14ac:dyDescent="0.25">
      <c r="A105" s="322" t="s">
        <v>418</v>
      </c>
      <c r="B105" s="521" t="s">
        <v>419</v>
      </c>
      <c r="C105" s="363"/>
      <c r="D105" s="363"/>
      <c r="E105" s="346"/>
    </row>
    <row r="106" spans="1:5" ht="12" customHeight="1" thickBot="1" x14ac:dyDescent="0.3">
      <c r="A106" s="326" t="s">
        <v>420</v>
      </c>
      <c r="B106" s="522" t="s">
        <v>421</v>
      </c>
      <c r="C106" s="77">
        <v>341000</v>
      </c>
      <c r="D106" s="77"/>
      <c r="E106" s="307"/>
    </row>
    <row r="107" spans="1:5" ht="12" customHeight="1" thickBot="1" x14ac:dyDescent="0.3">
      <c r="A107" s="328" t="s">
        <v>7</v>
      </c>
      <c r="B107" s="331" t="s">
        <v>509</v>
      </c>
      <c r="C107" s="360">
        <f>+C108+C110+C112</f>
        <v>523000</v>
      </c>
      <c r="D107" s="360">
        <f>+D108+D110+D112</f>
        <v>3051000</v>
      </c>
      <c r="E107" s="343">
        <f>+E108+E110+E112</f>
        <v>3048430</v>
      </c>
    </row>
    <row r="108" spans="1:5" ht="12" customHeight="1" x14ac:dyDescent="0.25">
      <c r="A108" s="323" t="s">
        <v>71</v>
      </c>
      <c r="B108" s="517" t="s">
        <v>146</v>
      </c>
      <c r="C108" s="362">
        <v>523000</v>
      </c>
      <c r="D108" s="362">
        <v>2816000</v>
      </c>
      <c r="E108" s="345">
        <v>2813874</v>
      </c>
    </row>
    <row r="109" spans="1:5" ht="12" customHeight="1" x14ac:dyDescent="0.25">
      <c r="A109" s="323" t="s">
        <v>72</v>
      </c>
      <c r="B109" s="521" t="s">
        <v>423</v>
      </c>
      <c r="C109" s="362"/>
      <c r="D109" s="362"/>
      <c r="E109" s="345"/>
    </row>
    <row r="110" spans="1:5" x14ac:dyDescent="0.25">
      <c r="A110" s="323" t="s">
        <v>73</v>
      </c>
      <c r="B110" s="521" t="s">
        <v>129</v>
      </c>
      <c r="C110" s="361"/>
      <c r="D110" s="361">
        <v>235000</v>
      </c>
      <c r="E110" s="344">
        <v>234556</v>
      </c>
    </row>
    <row r="111" spans="1:5" ht="12" customHeight="1" x14ac:dyDescent="0.25">
      <c r="A111" s="323" t="s">
        <v>74</v>
      </c>
      <c r="B111" s="521" t="s">
        <v>424</v>
      </c>
      <c r="C111" s="361"/>
      <c r="D111" s="361"/>
      <c r="E111" s="344"/>
    </row>
    <row r="112" spans="1:5" ht="12" customHeight="1" x14ac:dyDescent="0.25">
      <c r="A112" s="323" t="s">
        <v>75</v>
      </c>
      <c r="B112" s="514" t="s">
        <v>148</v>
      </c>
      <c r="C112" s="361"/>
      <c r="D112" s="361"/>
      <c r="E112" s="344"/>
    </row>
    <row r="113" spans="1:5" x14ac:dyDescent="0.25">
      <c r="A113" s="323" t="s">
        <v>82</v>
      </c>
      <c r="B113" s="513" t="s">
        <v>425</v>
      </c>
      <c r="C113" s="361"/>
      <c r="D113" s="361"/>
      <c r="E113" s="344"/>
    </row>
    <row r="114" spans="1:5" x14ac:dyDescent="0.25">
      <c r="A114" s="323" t="s">
        <v>84</v>
      </c>
      <c r="B114" s="523" t="s">
        <v>426</v>
      </c>
      <c r="C114" s="361"/>
      <c r="D114" s="361"/>
      <c r="E114" s="344"/>
    </row>
    <row r="115" spans="1:5" ht="12" customHeight="1" x14ac:dyDescent="0.25">
      <c r="A115" s="323" t="s">
        <v>130</v>
      </c>
      <c r="B115" s="517" t="s">
        <v>413</v>
      </c>
      <c r="C115" s="361"/>
      <c r="D115" s="361"/>
      <c r="E115" s="344"/>
    </row>
    <row r="116" spans="1:5" ht="12" customHeight="1" x14ac:dyDescent="0.25">
      <c r="A116" s="323" t="s">
        <v>131</v>
      </c>
      <c r="B116" s="517" t="s">
        <v>427</v>
      </c>
      <c r="C116" s="361"/>
      <c r="D116" s="361"/>
      <c r="E116" s="344"/>
    </row>
    <row r="117" spans="1:5" ht="12" customHeight="1" x14ac:dyDescent="0.25">
      <c r="A117" s="323" t="s">
        <v>132</v>
      </c>
      <c r="B117" s="517" t="s">
        <v>428</v>
      </c>
      <c r="C117" s="361"/>
      <c r="D117" s="361"/>
      <c r="E117" s="344"/>
    </row>
    <row r="118" spans="1:5" s="387" customFormat="1" ht="12" customHeight="1" x14ac:dyDescent="0.2">
      <c r="A118" s="323" t="s">
        <v>429</v>
      </c>
      <c r="B118" s="517" t="s">
        <v>416</v>
      </c>
      <c r="C118" s="361"/>
      <c r="D118" s="361"/>
      <c r="E118" s="344"/>
    </row>
    <row r="119" spans="1:5" ht="12" customHeight="1" x14ac:dyDescent="0.25">
      <c r="A119" s="323" t="s">
        <v>430</v>
      </c>
      <c r="B119" s="517" t="s">
        <v>431</v>
      </c>
      <c r="C119" s="361"/>
      <c r="D119" s="361"/>
      <c r="E119" s="344"/>
    </row>
    <row r="120" spans="1:5" ht="12" customHeight="1" thickBot="1" x14ac:dyDescent="0.3">
      <c r="A120" s="321" t="s">
        <v>432</v>
      </c>
      <c r="B120" s="517" t="s">
        <v>433</v>
      </c>
      <c r="C120" s="363"/>
      <c r="D120" s="363"/>
      <c r="E120" s="346"/>
    </row>
    <row r="121" spans="1:5" ht="12" customHeight="1" thickBot="1" x14ac:dyDescent="0.3">
      <c r="A121" s="328" t="s">
        <v>8</v>
      </c>
      <c r="B121" s="503" t="s">
        <v>434</v>
      </c>
      <c r="C121" s="360">
        <f>+C122+C123</f>
        <v>0</v>
      </c>
      <c r="D121" s="360">
        <f>+D122+D123</f>
        <v>0</v>
      </c>
      <c r="E121" s="343">
        <f>+E122+E123</f>
        <v>0</v>
      </c>
    </row>
    <row r="122" spans="1:5" ht="12" customHeight="1" x14ac:dyDescent="0.25">
      <c r="A122" s="323" t="s">
        <v>54</v>
      </c>
      <c r="B122" s="523" t="s">
        <v>43</v>
      </c>
      <c r="C122" s="362"/>
      <c r="D122" s="362"/>
      <c r="E122" s="345"/>
    </row>
    <row r="123" spans="1:5" ht="12" customHeight="1" thickBot="1" x14ac:dyDescent="0.3">
      <c r="A123" s="324" t="s">
        <v>55</v>
      </c>
      <c r="B123" s="521" t="s">
        <v>44</v>
      </c>
      <c r="C123" s="363"/>
      <c r="D123" s="363"/>
      <c r="E123" s="346"/>
    </row>
    <row r="124" spans="1:5" ht="12" customHeight="1" thickBot="1" x14ac:dyDescent="0.3">
      <c r="A124" s="328" t="s">
        <v>9</v>
      </c>
      <c r="B124" s="503" t="s">
        <v>435</v>
      </c>
      <c r="C124" s="360">
        <f>+C91+C107+C121</f>
        <v>13208000</v>
      </c>
      <c r="D124" s="360">
        <f>+D91+D107+D121</f>
        <v>28704545</v>
      </c>
      <c r="E124" s="343">
        <f>+E91+E107+E121</f>
        <v>20688207</v>
      </c>
    </row>
    <row r="125" spans="1:5" ht="12" customHeight="1" thickBot="1" x14ac:dyDescent="0.3">
      <c r="A125" s="328" t="s">
        <v>10</v>
      </c>
      <c r="B125" s="503" t="s">
        <v>436</v>
      </c>
      <c r="C125" s="360">
        <f>+C126+C127+C128</f>
        <v>0</v>
      </c>
      <c r="D125" s="360">
        <f>+D126+D127+D128</f>
        <v>0</v>
      </c>
      <c r="E125" s="343">
        <f>+E126+E127+E128</f>
        <v>0</v>
      </c>
    </row>
    <row r="126" spans="1:5" ht="12" customHeight="1" x14ac:dyDescent="0.25">
      <c r="A126" s="323" t="s">
        <v>58</v>
      </c>
      <c r="B126" s="523" t="s">
        <v>510</v>
      </c>
      <c r="C126" s="361"/>
      <c r="D126" s="361"/>
      <c r="E126" s="344"/>
    </row>
    <row r="127" spans="1:5" ht="12" customHeight="1" x14ac:dyDescent="0.25">
      <c r="A127" s="323" t="s">
        <v>59</v>
      </c>
      <c r="B127" s="523" t="s">
        <v>511</v>
      </c>
      <c r="C127" s="361"/>
      <c r="D127" s="361"/>
      <c r="E127" s="344"/>
    </row>
    <row r="128" spans="1:5" ht="12" customHeight="1" thickBot="1" x14ac:dyDescent="0.3">
      <c r="A128" s="321" t="s">
        <v>60</v>
      </c>
      <c r="B128" s="524" t="s">
        <v>512</v>
      </c>
      <c r="C128" s="361"/>
      <c r="D128" s="361"/>
      <c r="E128" s="344"/>
    </row>
    <row r="129" spans="1:9" ht="12" customHeight="1" thickBot="1" x14ac:dyDescent="0.3">
      <c r="A129" s="328" t="s">
        <v>11</v>
      </c>
      <c r="B129" s="503" t="s">
        <v>440</v>
      </c>
      <c r="C129" s="360">
        <f>+C130+C131+C132+C133</f>
        <v>0</v>
      </c>
      <c r="D129" s="360">
        <f>+D130+D131+D132+D133</f>
        <v>0</v>
      </c>
      <c r="E129" s="343">
        <f>+E130+E131+E132+E133</f>
        <v>0</v>
      </c>
    </row>
    <row r="130" spans="1:9" ht="12" customHeight="1" x14ac:dyDescent="0.25">
      <c r="A130" s="323" t="s">
        <v>61</v>
      </c>
      <c r="B130" s="523" t="s">
        <v>513</v>
      </c>
      <c r="C130" s="361"/>
      <c r="D130" s="361"/>
      <c r="E130" s="344"/>
    </row>
    <row r="131" spans="1:9" ht="12" customHeight="1" x14ac:dyDescent="0.25">
      <c r="A131" s="323" t="s">
        <v>62</v>
      </c>
      <c r="B131" s="523" t="s">
        <v>514</v>
      </c>
      <c r="C131" s="361"/>
      <c r="D131" s="361"/>
      <c r="E131" s="344"/>
    </row>
    <row r="132" spans="1:9" ht="12" customHeight="1" x14ac:dyDescent="0.25">
      <c r="A132" s="323" t="s">
        <v>337</v>
      </c>
      <c r="B132" s="523" t="s">
        <v>515</v>
      </c>
      <c r="C132" s="361"/>
      <c r="D132" s="361"/>
      <c r="E132" s="344"/>
    </row>
    <row r="133" spans="1:9" ht="12" customHeight="1" thickBot="1" x14ac:dyDescent="0.3">
      <c r="A133" s="321" t="s">
        <v>339</v>
      </c>
      <c r="B133" s="524" t="s">
        <v>516</v>
      </c>
      <c r="C133" s="361"/>
      <c r="D133" s="361"/>
      <c r="E133" s="344"/>
    </row>
    <row r="134" spans="1:9" ht="12" customHeight="1" thickBot="1" x14ac:dyDescent="0.3">
      <c r="A134" s="328" t="s">
        <v>12</v>
      </c>
      <c r="B134" s="503" t="s">
        <v>445</v>
      </c>
      <c r="C134" s="366">
        <f>+C135+C136+C137+C138</f>
        <v>743000</v>
      </c>
      <c r="D134" s="366">
        <f>+D135+D136+D137+D138</f>
        <v>1076455</v>
      </c>
      <c r="E134" s="379">
        <f>+E135+E136+E137+E138</f>
        <v>1076455</v>
      </c>
    </row>
    <row r="135" spans="1:9" ht="12" customHeight="1" x14ac:dyDescent="0.25">
      <c r="A135" s="323" t="s">
        <v>63</v>
      </c>
      <c r="B135" s="523" t="s">
        <v>446</v>
      </c>
      <c r="C135" s="361">
        <v>743000</v>
      </c>
      <c r="D135" s="361"/>
      <c r="E135" s="344"/>
    </row>
    <row r="136" spans="1:9" ht="12" customHeight="1" x14ac:dyDescent="0.25">
      <c r="A136" s="323" t="s">
        <v>64</v>
      </c>
      <c r="B136" s="523" t="s">
        <v>447</v>
      </c>
      <c r="C136" s="361"/>
      <c r="D136" s="361">
        <v>1076455</v>
      </c>
      <c r="E136" s="344">
        <v>1076455</v>
      </c>
    </row>
    <row r="137" spans="1:9" ht="12" customHeight="1" x14ac:dyDescent="0.25">
      <c r="A137" s="323" t="s">
        <v>346</v>
      </c>
      <c r="B137" s="523" t="s">
        <v>517</v>
      </c>
      <c r="C137" s="361"/>
      <c r="D137" s="361"/>
      <c r="E137" s="344"/>
    </row>
    <row r="138" spans="1:9" ht="12" customHeight="1" thickBot="1" x14ac:dyDescent="0.3">
      <c r="A138" s="321" t="s">
        <v>348</v>
      </c>
      <c r="B138" s="524" t="s">
        <v>491</v>
      </c>
      <c r="C138" s="361"/>
      <c r="D138" s="361"/>
      <c r="E138" s="344"/>
    </row>
    <row r="139" spans="1:9" ht="15" customHeight="1" thickBot="1" x14ac:dyDescent="0.3">
      <c r="A139" s="328" t="s">
        <v>13</v>
      </c>
      <c r="B139" s="503" t="s">
        <v>505</v>
      </c>
      <c r="C139" s="78">
        <f>+C140+C141+C142+C143</f>
        <v>0</v>
      </c>
      <c r="D139" s="78">
        <f>+D140+D141+D142+D143</f>
        <v>0</v>
      </c>
      <c r="E139" s="312">
        <f>+E140+E141+E142+E143</f>
        <v>0</v>
      </c>
      <c r="F139" s="377"/>
      <c r="G139" s="378"/>
      <c r="H139" s="378"/>
      <c r="I139" s="378"/>
    </row>
    <row r="140" spans="1:9" s="370" customFormat="1" ht="12.95" customHeight="1" x14ac:dyDescent="0.2">
      <c r="A140" s="323" t="s">
        <v>123</v>
      </c>
      <c r="B140" s="523" t="s">
        <v>451</v>
      </c>
      <c r="C140" s="361"/>
      <c r="D140" s="361"/>
      <c r="E140" s="344"/>
    </row>
    <row r="141" spans="1:9" ht="13.5" customHeight="1" x14ac:dyDescent="0.25">
      <c r="A141" s="323" t="s">
        <v>124</v>
      </c>
      <c r="B141" s="523" t="s">
        <v>452</v>
      </c>
      <c r="C141" s="361"/>
      <c r="D141" s="361"/>
      <c r="E141" s="344"/>
    </row>
    <row r="142" spans="1:9" ht="13.5" customHeight="1" x14ac:dyDescent="0.25">
      <c r="A142" s="323" t="s">
        <v>147</v>
      </c>
      <c r="B142" s="523" t="s">
        <v>453</v>
      </c>
      <c r="C142" s="361"/>
      <c r="D142" s="361"/>
      <c r="E142" s="344"/>
    </row>
    <row r="143" spans="1:9" ht="13.5" customHeight="1" thickBot="1" x14ac:dyDescent="0.3">
      <c r="A143" s="323" t="s">
        <v>354</v>
      </c>
      <c r="B143" s="523" t="s">
        <v>454</v>
      </c>
      <c r="C143" s="361"/>
      <c r="D143" s="361"/>
      <c r="E143" s="344"/>
    </row>
    <row r="144" spans="1:9" ht="12.75" customHeight="1" thickBot="1" x14ac:dyDescent="0.3">
      <c r="A144" s="328" t="s">
        <v>14</v>
      </c>
      <c r="B144" s="503" t="s">
        <v>455</v>
      </c>
      <c r="C144" s="310">
        <f>+C125+C129+C134+C139</f>
        <v>743000</v>
      </c>
      <c r="D144" s="310">
        <f>+D125+D129+D134+D139</f>
        <v>1076455</v>
      </c>
      <c r="E144" s="311">
        <f>+E125+E129+E134+E139</f>
        <v>1076455</v>
      </c>
    </row>
    <row r="145" spans="1:5" ht="13.5" customHeight="1" thickBot="1" x14ac:dyDescent="0.3">
      <c r="A145" s="353" t="s">
        <v>15</v>
      </c>
      <c r="B145" s="525" t="s">
        <v>456</v>
      </c>
      <c r="C145" s="310">
        <f>+C124+C144</f>
        <v>13951000</v>
      </c>
      <c r="D145" s="310">
        <f>+D124+D144</f>
        <v>29781000</v>
      </c>
      <c r="E145" s="311">
        <f>+E124+E144</f>
        <v>21764662</v>
      </c>
    </row>
    <row r="146" spans="1:5" ht="13.5" customHeight="1" x14ac:dyDescent="0.25"/>
    <row r="147" spans="1:5" ht="13.5" customHeight="1" x14ac:dyDescent="0.25"/>
    <row r="148" spans="1:5" ht="7.5" customHeight="1" x14ac:dyDescent="0.25"/>
    <row r="150" spans="1:5" ht="12.75" customHeight="1" x14ac:dyDescent="0.25"/>
    <row r="151" spans="1:5" ht="12.75" customHeight="1" x14ac:dyDescent="0.25"/>
    <row r="152" spans="1:5" ht="12.75" customHeight="1" x14ac:dyDescent="0.25"/>
    <row r="153" spans="1:5" ht="12.75" customHeight="1" x14ac:dyDescent="0.25"/>
    <row r="154" spans="1:5" ht="12.75" customHeight="1" x14ac:dyDescent="0.25"/>
    <row r="155" spans="1:5" ht="12.75" customHeight="1" x14ac:dyDescent="0.25"/>
    <row r="156" spans="1:5" ht="12.75" customHeight="1" x14ac:dyDescent="0.25"/>
    <row r="157" spans="1:5" ht="12.75" customHeight="1" x14ac:dyDescent="0.25"/>
  </sheetData>
  <sheetProtection sheet="1"/>
  <mergeCells count="10">
    <mergeCell ref="A1:E1"/>
    <mergeCell ref="A3:A4"/>
    <mergeCell ref="B3:B4"/>
    <mergeCell ref="D3:E3"/>
    <mergeCell ref="A86:E86"/>
    <mergeCell ref="A88:A89"/>
    <mergeCell ref="B88:B89"/>
    <mergeCell ref="D88:E88"/>
    <mergeCell ref="C3:C4"/>
    <mergeCell ref="C88:C89"/>
  </mergeCells>
  <printOptions horizontalCentered="1"/>
  <pageMargins left="0.78740157480314965" right="0.78740157480314965" top="1.4566929133858268" bottom="0.86614173228346458" header="0.78740157480314965" footer="0.59055118110236227"/>
  <pageSetup paperSize="9" scale="61" fitToHeight="2" orientation="portrait" r:id="rId1"/>
  <headerFooter alignWithMargins="0">
    <oddHeader>&amp;C&amp;"Times New Roman CE,Félkövér"&amp;12
..............................Önkormányzat
2016. ÉVI ZÁRSZÁMADÁSÁNAK PÉNZÜGYI MÉRLEGE&amp;10
&amp;R&amp;"Times New Roman CE,Félkövér dőlt"&amp;11 1. tájékoztató tábla a ....../2017. (......) önkormányzati rendelethez</oddHeader>
  </headerFooter>
  <rowBreaks count="1" manualBreakCount="1">
    <brk id="85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8"/>
  <sheetViews>
    <sheetView zoomScale="130" zoomScaleNormal="130" workbookViewId="0">
      <selection activeCell="B144" sqref="B144"/>
    </sheetView>
  </sheetViews>
  <sheetFormatPr defaultRowHeight="12.75" x14ac:dyDescent="0.2"/>
  <cols>
    <col min="1" max="1" width="6.83203125" style="5" customWidth="1"/>
    <col min="2" max="2" width="32.33203125" style="4" customWidth="1"/>
    <col min="3" max="3" width="17" style="4" customWidth="1"/>
    <col min="4" max="9" width="12.83203125" style="4" customWidth="1"/>
    <col min="10" max="10" width="13.83203125" style="4" customWidth="1"/>
    <col min="11" max="11" width="4" style="4" customWidth="1"/>
    <col min="12" max="16384" width="9.33203125" style="4"/>
  </cols>
  <sheetData>
    <row r="1" spans="1:11" ht="14.25" thickBot="1" x14ac:dyDescent="0.25">
      <c r="A1" s="90"/>
      <c r="B1" s="91"/>
      <c r="C1" s="91"/>
      <c r="D1" s="91"/>
      <c r="E1" s="91"/>
      <c r="F1" s="91"/>
      <c r="G1" s="91"/>
      <c r="H1" s="91"/>
      <c r="I1" s="91"/>
      <c r="J1" s="92" t="e">
        <f>'1.tájékoztató'!E2</f>
        <v>#REF!</v>
      </c>
      <c r="K1" s="632" t="e">
        <f>+CONCATENATE("2. tájékoztató tábla a ......../",LEFT(#REF!,4)+1,". (........) önkormányzati rendelethez")</f>
        <v>#REF!</v>
      </c>
    </row>
    <row r="2" spans="1:11" s="96" customFormat="1" ht="26.25" customHeight="1" x14ac:dyDescent="0.2">
      <c r="A2" s="667" t="s">
        <v>53</v>
      </c>
      <c r="B2" s="669" t="s">
        <v>176</v>
      </c>
      <c r="C2" s="669" t="s">
        <v>177</v>
      </c>
      <c r="D2" s="669" t="s">
        <v>178</v>
      </c>
      <c r="E2" s="669" t="e">
        <f>+CONCATENATE(LEFT(#REF!,4),". évi teljesítés")</f>
        <v>#REF!</v>
      </c>
      <c r="F2" s="93" t="s">
        <v>179</v>
      </c>
      <c r="G2" s="94"/>
      <c r="H2" s="94"/>
      <c r="I2" s="95"/>
      <c r="J2" s="672" t="s">
        <v>180</v>
      </c>
      <c r="K2" s="632"/>
    </row>
    <row r="3" spans="1:11" s="100" customFormat="1" ht="32.25" customHeight="1" thickBot="1" x14ac:dyDescent="0.25">
      <c r="A3" s="668"/>
      <c r="B3" s="670"/>
      <c r="C3" s="670"/>
      <c r="D3" s="671"/>
      <c r="E3" s="671"/>
      <c r="F3" s="97" t="e">
        <f>+CONCATENATE(LEFT(#REF!,4)+1,".")</f>
        <v>#REF!</v>
      </c>
      <c r="G3" s="98" t="e">
        <f>+CONCATENATE(LEFT(#REF!,4)+2,".")</f>
        <v>#REF!</v>
      </c>
      <c r="H3" s="98" t="e">
        <f>+CONCATENATE(LEFT(#REF!,4)+3,".")</f>
        <v>#REF!</v>
      </c>
      <c r="I3" s="99" t="e">
        <f>+CONCATENATE(LEFT(#REF!,4)+3,". után")</f>
        <v>#REF!</v>
      </c>
      <c r="J3" s="673"/>
      <c r="K3" s="632"/>
    </row>
    <row r="4" spans="1:11" s="102" customFormat="1" ht="14.1" customHeight="1" thickBot="1" x14ac:dyDescent="0.25">
      <c r="A4" s="504" t="s">
        <v>403</v>
      </c>
      <c r="B4" s="101" t="s">
        <v>518</v>
      </c>
      <c r="C4" s="505" t="s">
        <v>405</v>
      </c>
      <c r="D4" s="505" t="s">
        <v>406</v>
      </c>
      <c r="E4" s="505" t="s">
        <v>407</v>
      </c>
      <c r="F4" s="505" t="s">
        <v>484</v>
      </c>
      <c r="G4" s="505" t="s">
        <v>485</v>
      </c>
      <c r="H4" s="505" t="s">
        <v>486</v>
      </c>
      <c r="I4" s="505" t="s">
        <v>487</v>
      </c>
      <c r="J4" s="506" t="s">
        <v>605</v>
      </c>
      <c r="K4" s="632"/>
    </row>
    <row r="5" spans="1:11" ht="33.75" customHeight="1" x14ac:dyDescent="0.2">
      <c r="A5" s="103" t="s">
        <v>6</v>
      </c>
      <c r="B5" s="104" t="s">
        <v>181</v>
      </c>
      <c r="C5" s="105"/>
      <c r="D5" s="106">
        <f t="shared" ref="D5:I5" si="0">SUM(D6:D7)</f>
        <v>0</v>
      </c>
      <c r="E5" s="106">
        <f t="shared" si="0"/>
        <v>0</v>
      </c>
      <c r="F5" s="106">
        <f t="shared" si="0"/>
        <v>0</v>
      </c>
      <c r="G5" s="106">
        <f t="shared" si="0"/>
        <v>0</v>
      </c>
      <c r="H5" s="106">
        <f t="shared" si="0"/>
        <v>0</v>
      </c>
      <c r="I5" s="107">
        <f t="shared" si="0"/>
        <v>0</v>
      </c>
      <c r="J5" s="108">
        <f t="shared" ref="J5:J17" si="1">SUM(F5:I5)</f>
        <v>0</v>
      </c>
      <c r="K5" s="632"/>
    </row>
    <row r="6" spans="1:11" ht="21" customHeight="1" x14ac:dyDescent="0.2">
      <c r="A6" s="109" t="s">
        <v>7</v>
      </c>
      <c r="B6" s="110" t="s">
        <v>182</v>
      </c>
      <c r="C6" s="111"/>
      <c r="D6" s="2"/>
      <c r="E6" s="2"/>
      <c r="F6" s="2"/>
      <c r="G6" s="2"/>
      <c r="H6" s="2"/>
      <c r="I6" s="49"/>
      <c r="J6" s="112">
        <f t="shared" si="1"/>
        <v>0</v>
      </c>
      <c r="K6" s="632"/>
    </row>
    <row r="7" spans="1:11" ht="21" customHeight="1" x14ac:dyDescent="0.2">
      <c r="A7" s="109" t="s">
        <v>8</v>
      </c>
      <c r="B7" s="110" t="s">
        <v>182</v>
      </c>
      <c r="C7" s="111"/>
      <c r="D7" s="2"/>
      <c r="E7" s="2"/>
      <c r="F7" s="2"/>
      <c r="G7" s="2"/>
      <c r="H7" s="2"/>
      <c r="I7" s="49"/>
      <c r="J7" s="112">
        <f t="shared" si="1"/>
        <v>0</v>
      </c>
      <c r="K7" s="632"/>
    </row>
    <row r="8" spans="1:11" ht="36" customHeight="1" x14ac:dyDescent="0.2">
      <c r="A8" s="109" t="s">
        <v>9</v>
      </c>
      <c r="B8" s="113" t="s">
        <v>183</v>
      </c>
      <c r="C8" s="114"/>
      <c r="D8" s="115">
        <f t="shared" ref="D8:I8" si="2">SUM(D9:D10)</f>
        <v>0</v>
      </c>
      <c r="E8" s="115">
        <f t="shared" si="2"/>
        <v>0</v>
      </c>
      <c r="F8" s="115">
        <f t="shared" si="2"/>
        <v>0</v>
      </c>
      <c r="G8" s="115">
        <f t="shared" si="2"/>
        <v>0</v>
      </c>
      <c r="H8" s="115">
        <f t="shared" si="2"/>
        <v>0</v>
      </c>
      <c r="I8" s="116">
        <f t="shared" si="2"/>
        <v>0</v>
      </c>
      <c r="J8" s="117">
        <f t="shared" si="1"/>
        <v>0</v>
      </c>
      <c r="K8" s="632"/>
    </row>
    <row r="9" spans="1:11" ht="21" customHeight="1" x14ac:dyDescent="0.2">
      <c r="A9" s="109" t="s">
        <v>10</v>
      </c>
      <c r="B9" s="110" t="s">
        <v>182</v>
      </c>
      <c r="C9" s="111"/>
      <c r="D9" s="2"/>
      <c r="E9" s="2"/>
      <c r="F9" s="2"/>
      <c r="G9" s="2"/>
      <c r="H9" s="2"/>
      <c r="I9" s="49"/>
      <c r="J9" s="112">
        <f t="shared" si="1"/>
        <v>0</v>
      </c>
      <c r="K9" s="632"/>
    </row>
    <row r="10" spans="1:11" ht="18" customHeight="1" x14ac:dyDescent="0.2">
      <c r="A10" s="109" t="s">
        <v>11</v>
      </c>
      <c r="B10" s="110" t="s">
        <v>182</v>
      </c>
      <c r="C10" s="111"/>
      <c r="D10" s="2"/>
      <c r="E10" s="2"/>
      <c r="F10" s="2"/>
      <c r="G10" s="2"/>
      <c r="H10" s="2"/>
      <c r="I10" s="49"/>
      <c r="J10" s="112">
        <f t="shared" si="1"/>
        <v>0</v>
      </c>
      <c r="K10" s="632"/>
    </row>
    <row r="11" spans="1:11" ht="21" customHeight="1" x14ac:dyDescent="0.2">
      <c r="A11" s="109" t="s">
        <v>12</v>
      </c>
      <c r="B11" s="118" t="s">
        <v>184</v>
      </c>
      <c r="C11" s="114"/>
      <c r="D11" s="115">
        <f t="shared" ref="D11:I11" si="3">SUM(D12:D12)</f>
        <v>0</v>
      </c>
      <c r="E11" s="115">
        <f t="shared" si="3"/>
        <v>0</v>
      </c>
      <c r="F11" s="115">
        <f t="shared" si="3"/>
        <v>0</v>
      </c>
      <c r="G11" s="115">
        <f t="shared" si="3"/>
        <v>0</v>
      </c>
      <c r="H11" s="115">
        <f t="shared" si="3"/>
        <v>0</v>
      </c>
      <c r="I11" s="116">
        <f t="shared" si="3"/>
        <v>0</v>
      </c>
      <c r="J11" s="117">
        <f t="shared" si="1"/>
        <v>0</v>
      </c>
      <c r="K11" s="632"/>
    </row>
    <row r="12" spans="1:11" ht="21" customHeight="1" x14ac:dyDescent="0.2">
      <c r="A12" s="109" t="s">
        <v>13</v>
      </c>
      <c r="B12" s="110" t="s">
        <v>182</v>
      </c>
      <c r="C12" s="111"/>
      <c r="D12" s="2"/>
      <c r="E12" s="2"/>
      <c r="F12" s="2"/>
      <c r="G12" s="2"/>
      <c r="H12" s="2"/>
      <c r="I12" s="49"/>
      <c r="J12" s="112">
        <f t="shared" si="1"/>
        <v>0</v>
      </c>
      <c r="K12" s="632"/>
    </row>
    <row r="13" spans="1:11" ht="21" customHeight="1" x14ac:dyDescent="0.2">
      <c r="A13" s="109" t="s">
        <v>14</v>
      </c>
      <c r="B13" s="118" t="s">
        <v>185</v>
      </c>
      <c r="C13" s="114"/>
      <c r="D13" s="115">
        <f t="shared" ref="D13:I13" si="4">SUM(D14:D14)</f>
        <v>0</v>
      </c>
      <c r="E13" s="115">
        <f t="shared" si="4"/>
        <v>0</v>
      </c>
      <c r="F13" s="115">
        <f t="shared" si="4"/>
        <v>0</v>
      </c>
      <c r="G13" s="115">
        <f t="shared" si="4"/>
        <v>0</v>
      </c>
      <c r="H13" s="115">
        <f t="shared" si="4"/>
        <v>0</v>
      </c>
      <c r="I13" s="116">
        <f t="shared" si="4"/>
        <v>0</v>
      </c>
      <c r="J13" s="117">
        <f t="shared" si="1"/>
        <v>0</v>
      </c>
      <c r="K13" s="632"/>
    </row>
    <row r="14" spans="1:11" ht="21" customHeight="1" x14ac:dyDescent="0.2">
      <c r="A14" s="109" t="s">
        <v>15</v>
      </c>
      <c r="B14" s="110" t="s">
        <v>182</v>
      </c>
      <c r="C14" s="111"/>
      <c r="D14" s="2"/>
      <c r="E14" s="2"/>
      <c r="F14" s="2"/>
      <c r="G14" s="2"/>
      <c r="H14" s="2"/>
      <c r="I14" s="49"/>
      <c r="J14" s="112">
        <f t="shared" si="1"/>
        <v>0</v>
      </c>
      <c r="K14" s="632"/>
    </row>
    <row r="15" spans="1:11" ht="21" customHeight="1" x14ac:dyDescent="0.2">
      <c r="A15" s="119" t="s">
        <v>16</v>
      </c>
      <c r="B15" s="120" t="s">
        <v>186</v>
      </c>
      <c r="C15" s="121"/>
      <c r="D15" s="122">
        <f t="shared" ref="D15:I15" si="5">SUM(D16:D17)</f>
        <v>0</v>
      </c>
      <c r="E15" s="122">
        <f t="shared" si="5"/>
        <v>0</v>
      </c>
      <c r="F15" s="122">
        <f t="shared" si="5"/>
        <v>0</v>
      </c>
      <c r="G15" s="122">
        <f t="shared" si="5"/>
        <v>0</v>
      </c>
      <c r="H15" s="122">
        <f t="shared" si="5"/>
        <v>0</v>
      </c>
      <c r="I15" s="123">
        <f t="shared" si="5"/>
        <v>0</v>
      </c>
      <c r="J15" s="117">
        <f t="shared" si="1"/>
        <v>0</v>
      </c>
      <c r="K15" s="632"/>
    </row>
    <row r="16" spans="1:11" ht="21" customHeight="1" x14ac:dyDescent="0.2">
      <c r="A16" s="119" t="s">
        <v>17</v>
      </c>
      <c r="B16" s="110" t="s">
        <v>182</v>
      </c>
      <c r="C16" s="111"/>
      <c r="D16" s="2"/>
      <c r="E16" s="2"/>
      <c r="F16" s="2"/>
      <c r="G16" s="2"/>
      <c r="H16" s="2"/>
      <c r="I16" s="49"/>
      <c r="J16" s="112">
        <f t="shared" si="1"/>
        <v>0</v>
      </c>
      <c r="K16" s="632"/>
    </row>
    <row r="17" spans="1:11" ht="21" customHeight="1" thickBot="1" x14ac:dyDescent="0.25">
      <c r="A17" s="119" t="s">
        <v>18</v>
      </c>
      <c r="B17" s="110" t="s">
        <v>182</v>
      </c>
      <c r="C17" s="124"/>
      <c r="D17" s="125"/>
      <c r="E17" s="125"/>
      <c r="F17" s="125"/>
      <c r="G17" s="125"/>
      <c r="H17" s="125"/>
      <c r="I17" s="126"/>
      <c r="J17" s="112">
        <f t="shared" si="1"/>
        <v>0</v>
      </c>
      <c r="K17" s="632"/>
    </row>
    <row r="18" spans="1:11" ht="21" customHeight="1" thickBot="1" x14ac:dyDescent="0.25">
      <c r="A18" s="127" t="s">
        <v>19</v>
      </c>
      <c r="B18" s="128" t="s">
        <v>187</v>
      </c>
      <c r="C18" s="129"/>
      <c r="D18" s="130">
        <f t="shared" ref="D18:J18" si="6">D5+D8+D11+D13+D15</f>
        <v>0</v>
      </c>
      <c r="E18" s="130">
        <f t="shared" si="6"/>
        <v>0</v>
      </c>
      <c r="F18" s="130">
        <f t="shared" si="6"/>
        <v>0</v>
      </c>
      <c r="G18" s="130">
        <f t="shared" si="6"/>
        <v>0</v>
      </c>
      <c r="H18" s="130">
        <f t="shared" si="6"/>
        <v>0</v>
      </c>
      <c r="I18" s="131">
        <f t="shared" si="6"/>
        <v>0</v>
      </c>
      <c r="J18" s="132">
        <f t="shared" si="6"/>
        <v>0</v>
      </c>
      <c r="K18" s="632"/>
    </row>
  </sheetData>
  <sheetProtection sheet="1" objects="1" scenarios="1"/>
  <mergeCells count="7">
    <mergeCell ref="K1:K18"/>
    <mergeCell ref="A2:A3"/>
    <mergeCell ref="B2:B3"/>
    <mergeCell ref="C2:C3"/>
    <mergeCell ref="D2:D3"/>
    <mergeCell ref="E2:E3"/>
    <mergeCell ref="J2:J3"/>
  </mergeCells>
  <printOptions horizontalCentered="1"/>
  <pageMargins left="0.78740157480314965" right="0.78740157480314965" top="1.39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Többéves kihatással járó döntésekből származó kötelezettségek
célok szerint, évenkénti bontásban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0"/>
  <sheetViews>
    <sheetView zoomScale="130" zoomScaleNormal="130" workbookViewId="0">
      <selection activeCell="B144" sqref="B144"/>
    </sheetView>
  </sheetViews>
  <sheetFormatPr defaultRowHeight="12.75" x14ac:dyDescent="0.2"/>
  <cols>
    <col min="1" max="1" width="6.83203125" style="5" customWidth="1"/>
    <col min="2" max="2" width="50.33203125" style="4" customWidth="1"/>
    <col min="3" max="5" width="12.83203125" style="4" customWidth="1"/>
    <col min="6" max="6" width="13.83203125" style="4" customWidth="1"/>
    <col min="7" max="7" width="15.5" style="4" customWidth="1"/>
    <col min="8" max="8" width="16.83203125" style="4" customWidth="1"/>
    <col min="9" max="9" width="5.6640625" style="4" customWidth="1"/>
    <col min="10" max="16384" width="9.33203125" style="4"/>
  </cols>
  <sheetData>
    <row r="1" spans="1:9" s="20" customFormat="1" ht="15.75" thickBot="1" x14ac:dyDescent="0.25">
      <c r="A1" s="133"/>
      <c r="H1" s="134" t="e">
        <f>'2. tájékoztató tábla'!J1</f>
        <v>#REF!</v>
      </c>
      <c r="I1" s="674" t="e">
        <f>+CONCATENATE("3. tájékoztató tábla a ......../",LEFT(#REF!,4)+1,". (........) önkormányzati rendelethez")</f>
        <v>#REF!</v>
      </c>
    </row>
    <row r="2" spans="1:9" s="96" customFormat="1" ht="26.25" customHeight="1" x14ac:dyDescent="0.2">
      <c r="A2" s="646" t="s">
        <v>53</v>
      </c>
      <c r="B2" s="678" t="s">
        <v>188</v>
      </c>
      <c r="C2" s="646" t="s">
        <v>189</v>
      </c>
      <c r="D2" s="646" t="s">
        <v>190</v>
      </c>
      <c r="E2" s="680" t="e">
        <f>+CONCATENATE("Hitel, kölcsön állomány ",LEFT(#REF!,4),". dec. 31-én")</f>
        <v>#REF!</v>
      </c>
      <c r="F2" s="682" t="s">
        <v>191</v>
      </c>
      <c r="G2" s="683"/>
      <c r="H2" s="675" t="e">
        <f>+CONCATENATE(LEFT(#REF!,4)+2,". után")</f>
        <v>#REF!</v>
      </c>
      <c r="I2" s="674"/>
    </row>
    <row r="3" spans="1:9" s="100" customFormat="1" ht="40.5" customHeight="1" thickBot="1" x14ac:dyDescent="0.25">
      <c r="A3" s="677"/>
      <c r="B3" s="679"/>
      <c r="C3" s="679"/>
      <c r="D3" s="677"/>
      <c r="E3" s="681"/>
      <c r="F3" s="135" t="e">
        <f>+CONCATENATE(LEFT(#REF!,4)+1,".")</f>
        <v>#REF!</v>
      </c>
      <c r="G3" s="136" t="e">
        <f>+CONCATENATE(LEFT(#REF!,4)+2,".")</f>
        <v>#REF!</v>
      </c>
      <c r="H3" s="676"/>
      <c r="I3" s="674"/>
    </row>
    <row r="4" spans="1:9" s="140" customFormat="1" ht="12.95" customHeight="1" thickBot="1" x14ac:dyDescent="0.25">
      <c r="A4" s="137" t="s">
        <v>403</v>
      </c>
      <c r="B4" s="89" t="s">
        <v>404</v>
      </c>
      <c r="C4" s="89" t="s">
        <v>405</v>
      </c>
      <c r="D4" s="138" t="s">
        <v>406</v>
      </c>
      <c r="E4" s="137" t="s">
        <v>407</v>
      </c>
      <c r="F4" s="138" t="s">
        <v>484</v>
      </c>
      <c r="G4" s="138" t="s">
        <v>485</v>
      </c>
      <c r="H4" s="139" t="s">
        <v>486</v>
      </c>
      <c r="I4" s="674"/>
    </row>
    <row r="5" spans="1:9" ht="22.5" customHeight="1" thickBot="1" x14ac:dyDescent="0.25">
      <c r="A5" s="141" t="s">
        <v>6</v>
      </c>
      <c r="B5" s="142" t="s">
        <v>192</v>
      </c>
      <c r="C5" s="143"/>
      <c r="D5" s="144"/>
      <c r="E5" s="145">
        <f>SUM(E6:E11)</f>
        <v>0</v>
      </c>
      <c r="F5" s="146">
        <f>SUM(F6:F11)</f>
        <v>0</v>
      </c>
      <c r="G5" s="146">
        <f>SUM(G6:G11)</f>
        <v>0</v>
      </c>
      <c r="H5" s="147">
        <f>SUM(H6:H11)</f>
        <v>0</v>
      </c>
      <c r="I5" s="674"/>
    </row>
    <row r="6" spans="1:9" ht="22.5" customHeight="1" x14ac:dyDescent="0.2">
      <c r="A6" s="148" t="s">
        <v>7</v>
      </c>
      <c r="B6" s="149" t="s">
        <v>182</v>
      </c>
      <c r="C6" s="150"/>
      <c r="D6" s="151"/>
      <c r="E6" s="152"/>
      <c r="F6" s="2"/>
      <c r="G6" s="2"/>
      <c r="H6" s="153"/>
      <c r="I6" s="674"/>
    </row>
    <row r="7" spans="1:9" ht="22.5" customHeight="1" x14ac:dyDescent="0.2">
      <c r="A7" s="148" t="s">
        <v>8</v>
      </c>
      <c r="B7" s="149" t="s">
        <v>182</v>
      </c>
      <c r="C7" s="150"/>
      <c r="D7" s="151"/>
      <c r="E7" s="152"/>
      <c r="F7" s="2"/>
      <c r="G7" s="2"/>
      <c r="H7" s="153"/>
      <c r="I7" s="674"/>
    </row>
    <row r="8" spans="1:9" ht="22.5" customHeight="1" x14ac:dyDescent="0.2">
      <c r="A8" s="148" t="s">
        <v>9</v>
      </c>
      <c r="B8" s="149" t="s">
        <v>182</v>
      </c>
      <c r="C8" s="150"/>
      <c r="D8" s="151"/>
      <c r="E8" s="152"/>
      <c r="F8" s="2"/>
      <c r="G8" s="2"/>
      <c r="H8" s="153"/>
      <c r="I8" s="674"/>
    </row>
    <row r="9" spans="1:9" ht="22.5" customHeight="1" x14ac:dyDescent="0.2">
      <c r="A9" s="148" t="s">
        <v>10</v>
      </c>
      <c r="B9" s="149" t="s">
        <v>182</v>
      </c>
      <c r="C9" s="150"/>
      <c r="D9" s="151"/>
      <c r="E9" s="152"/>
      <c r="F9" s="2"/>
      <c r="G9" s="2"/>
      <c r="H9" s="153"/>
      <c r="I9" s="674"/>
    </row>
    <row r="10" spans="1:9" ht="22.5" customHeight="1" x14ac:dyDescent="0.2">
      <c r="A10" s="148" t="s">
        <v>11</v>
      </c>
      <c r="B10" s="149" t="s">
        <v>182</v>
      </c>
      <c r="C10" s="150"/>
      <c r="D10" s="151"/>
      <c r="E10" s="152"/>
      <c r="F10" s="2"/>
      <c r="G10" s="2"/>
      <c r="H10" s="153"/>
      <c r="I10" s="674"/>
    </row>
    <row r="11" spans="1:9" ht="22.5" customHeight="1" thickBot="1" x14ac:dyDescent="0.25">
      <c r="A11" s="148" t="s">
        <v>12</v>
      </c>
      <c r="B11" s="149" t="s">
        <v>182</v>
      </c>
      <c r="C11" s="150"/>
      <c r="D11" s="151"/>
      <c r="E11" s="152"/>
      <c r="F11" s="2"/>
      <c r="G11" s="2"/>
      <c r="H11" s="153"/>
      <c r="I11" s="674"/>
    </row>
    <row r="12" spans="1:9" ht="22.5" customHeight="1" thickBot="1" x14ac:dyDescent="0.25">
      <c r="A12" s="141" t="s">
        <v>13</v>
      </c>
      <c r="B12" s="142" t="s">
        <v>193</v>
      </c>
      <c r="C12" s="154"/>
      <c r="D12" s="155"/>
      <c r="E12" s="145">
        <f>SUM(E13:E18)</f>
        <v>0</v>
      </c>
      <c r="F12" s="146">
        <f>SUM(F13:F18)</f>
        <v>0</v>
      </c>
      <c r="G12" s="146">
        <f>SUM(G13:G18)</f>
        <v>0</v>
      </c>
      <c r="H12" s="147">
        <f>SUM(H13:H18)</f>
        <v>0</v>
      </c>
      <c r="I12" s="674"/>
    </row>
    <row r="13" spans="1:9" ht="22.5" customHeight="1" x14ac:dyDescent="0.2">
      <c r="A13" s="148" t="s">
        <v>14</v>
      </c>
      <c r="B13" s="149" t="s">
        <v>182</v>
      </c>
      <c r="C13" s="150"/>
      <c r="D13" s="151"/>
      <c r="E13" s="152"/>
      <c r="F13" s="2"/>
      <c r="G13" s="2"/>
      <c r="H13" s="153"/>
      <c r="I13" s="674"/>
    </row>
    <row r="14" spans="1:9" ht="22.5" customHeight="1" x14ac:dyDescent="0.2">
      <c r="A14" s="148" t="s">
        <v>15</v>
      </c>
      <c r="B14" s="149" t="s">
        <v>182</v>
      </c>
      <c r="C14" s="150"/>
      <c r="D14" s="151"/>
      <c r="E14" s="152"/>
      <c r="F14" s="2"/>
      <c r="G14" s="2"/>
      <c r="H14" s="153"/>
      <c r="I14" s="674"/>
    </row>
    <row r="15" spans="1:9" ht="22.5" customHeight="1" x14ac:dyDescent="0.2">
      <c r="A15" s="148" t="s">
        <v>16</v>
      </c>
      <c r="B15" s="149" t="s">
        <v>182</v>
      </c>
      <c r="C15" s="150"/>
      <c r="D15" s="151"/>
      <c r="E15" s="152"/>
      <c r="F15" s="2"/>
      <c r="G15" s="2"/>
      <c r="H15" s="153"/>
      <c r="I15" s="674"/>
    </row>
    <row r="16" spans="1:9" ht="22.5" customHeight="1" x14ac:dyDescent="0.2">
      <c r="A16" s="148" t="s">
        <v>17</v>
      </c>
      <c r="B16" s="149" t="s">
        <v>182</v>
      </c>
      <c r="C16" s="150"/>
      <c r="D16" s="151"/>
      <c r="E16" s="152"/>
      <c r="F16" s="2"/>
      <c r="G16" s="2"/>
      <c r="H16" s="153"/>
      <c r="I16" s="674"/>
    </row>
    <row r="17" spans="1:9" ht="22.5" customHeight="1" x14ac:dyDescent="0.2">
      <c r="A17" s="148" t="s">
        <v>18</v>
      </c>
      <c r="B17" s="149" t="s">
        <v>182</v>
      </c>
      <c r="C17" s="150"/>
      <c r="D17" s="151"/>
      <c r="E17" s="152"/>
      <c r="F17" s="2"/>
      <c r="G17" s="2"/>
      <c r="H17" s="153"/>
      <c r="I17" s="674"/>
    </row>
    <row r="18" spans="1:9" ht="22.5" customHeight="1" thickBot="1" x14ac:dyDescent="0.25">
      <c r="A18" s="148" t="s">
        <v>19</v>
      </c>
      <c r="B18" s="149" t="s">
        <v>182</v>
      </c>
      <c r="C18" s="150"/>
      <c r="D18" s="151"/>
      <c r="E18" s="152"/>
      <c r="F18" s="2"/>
      <c r="G18" s="2"/>
      <c r="H18" s="153"/>
      <c r="I18" s="674"/>
    </row>
    <row r="19" spans="1:9" ht="22.5" customHeight="1" thickBot="1" x14ac:dyDescent="0.25">
      <c r="A19" s="141" t="s">
        <v>20</v>
      </c>
      <c r="B19" s="142" t="s">
        <v>606</v>
      </c>
      <c r="C19" s="143"/>
      <c r="D19" s="144"/>
      <c r="E19" s="145">
        <f>E5+E12</f>
        <v>0</v>
      </c>
      <c r="F19" s="146">
        <f>F5+F12</f>
        <v>0</v>
      </c>
      <c r="G19" s="146">
        <f>G5+G12</f>
        <v>0</v>
      </c>
      <c r="H19" s="147">
        <f>H5+H12</f>
        <v>0</v>
      </c>
      <c r="I19" s="674"/>
    </row>
    <row r="20" spans="1:9" ht="20.100000000000001" customHeight="1" x14ac:dyDescent="0.2"/>
  </sheetData>
  <sheetProtection sheet="1" objects="1" scenarios="1"/>
  <mergeCells count="8">
    <mergeCell ref="I1:I19"/>
    <mergeCell ref="H2:H3"/>
    <mergeCell ref="A2:A3"/>
    <mergeCell ref="B2:B3"/>
    <mergeCell ref="C2:C3"/>
    <mergeCell ref="D2:D3"/>
    <mergeCell ref="E2:E3"/>
    <mergeCell ref="F2:G2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orientation="landscape" verticalDpi="300" r:id="rId1"/>
  <headerFooter alignWithMargins="0">
    <oddHeader>&amp;C&amp;"Times New Roman CE,Félkövér"&amp;12
Az önkormányzat által nyújtott hitel és kölcsön alakulása
 lejárat és eszközök szerinti bontásban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9"/>
  <sheetViews>
    <sheetView zoomScaleNormal="100" workbookViewId="0">
      <selection activeCell="B144" sqref="B144"/>
    </sheetView>
  </sheetViews>
  <sheetFormatPr defaultRowHeight="12.75" x14ac:dyDescent="0.2"/>
  <cols>
    <col min="1" max="1" width="5.5" style="8" customWidth="1"/>
    <col min="2" max="2" width="36.83203125" style="8" customWidth="1"/>
    <col min="3" max="8" width="13.83203125" style="8" customWidth="1"/>
    <col min="9" max="9" width="15.1640625" style="8" customWidth="1"/>
    <col min="10" max="10" width="5" style="8" customWidth="1"/>
    <col min="11" max="16384" width="9.33203125" style="8"/>
  </cols>
  <sheetData>
    <row r="1" spans="1:10" ht="34.5" customHeight="1" x14ac:dyDescent="0.2">
      <c r="A1" s="686" t="e">
        <f>+CONCATENATE("Adósság állomány alakulása lejárat, eszközök, bel- és külföldi hitelezők szerinti bontásban ",CHAR(10),LEFT(#REF!,4),". december 31-én")</f>
        <v>#REF!</v>
      </c>
      <c r="B1" s="687"/>
      <c r="C1" s="687"/>
      <c r="D1" s="687"/>
      <c r="E1" s="687"/>
      <c r="F1" s="687"/>
      <c r="G1" s="687"/>
      <c r="H1" s="687"/>
      <c r="I1" s="687"/>
      <c r="J1" s="674" t="e">
        <f>+CONCATENATE("4. tájékoztató tábla a ......../",LEFT(#REF!,4)+1,". (........) önkormányzati rendelethez")</f>
        <v>#REF!</v>
      </c>
    </row>
    <row r="2" spans="1:10" ht="14.25" thickBot="1" x14ac:dyDescent="0.3">
      <c r="H2" s="688" t="e">
        <f>'3. tájékoztató tábla'!H1</f>
        <v>#REF!</v>
      </c>
      <c r="I2" s="688"/>
      <c r="J2" s="674"/>
    </row>
    <row r="3" spans="1:10" ht="13.5" thickBot="1" x14ac:dyDescent="0.25">
      <c r="A3" s="689" t="s">
        <v>4</v>
      </c>
      <c r="B3" s="691" t="s">
        <v>194</v>
      </c>
      <c r="C3" s="693" t="s">
        <v>195</v>
      </c>
      <c r="D3" s="695" t="s">
        <v>196</v>
      </c>
      <c r="E3" s="696"/>
      <c r="F3" s="696"/>
      <c r="G3" s="696"/>
      <c r="H3" s="696"/>
      <c r="I3" s="697" t="s">
        <v>197</v>
      </c>
      <c r="J3" s="674"/>
    </row>
    <row r="4" spans="1:10" s="21" customFormat="1" ht="42" customHeight="1" thickBot="1" x14ac:dyDescent="0.25">
      <c r="A4" s="690"/>
      <c r="B4" s="692"/>
      <c r="C4" s="694"/>
      <c r="D4" s="156" t="s">
        <v>198</v>
      </c>
      <c r="E4" s="156" t="s">
        <v>199</v>
      </c>
      <c r="F4" s="156" t="s">
        <v>200</v>
      </c>
      <c r="G4" s="157" t="s">
        <v>201</v>
      </c>
      <c r="H4" s="157" t="s">
        <v>202</v>
      </c>
      <c r="I4" s="698"/>
      <c r="J4" s="674"/>
    </row>
    <row r="5" spans="1:10" s="21" customFormat="1" ht="12" customHeight="1" thickBot="1" x14ac:dyDescent="0.25">
      <c r="A5" s="502" t="s">
        <v>403</v>
      </c>
      <c r="B5" s="158" t="s">
        <v>404</v>
      </c>
      <c r="C5" s="158" t="s">
        <v>405</v>
      </c>
      <c r="D5" s="158" t="s">
        <v>406</v>
      </c>
      <c r="E5" s="158" t="s">
        <v>407</v>
      </c>
      <c r="F5" s="158" t="s">
        <v>484</v>
      </c>
      <c r="G5" s="158" t="s">
        <v>485</v>
      </c>
      <c r="H5" s="158" t="s">
        <v>519</v>
      </c>
      <c r="I5" s="159" t="s">
        <v>520</v>
      </c>
      <c r="J5" s="674"/>
    </row>
    <row r="6" spans="1:10" s="21" customFormat="1" ht="18" customHeight="1" x14ac:dyDescent="0.2">
      <c r="A6" s="699" t="s">
        <v>203</v>
      </c>
      <c r="B6" s="700"/>
      <c r="C6" s="700"/>
      <c r="D6" s="700"/>
      <c r="E6" s="700"/>
      <c r="F6" s="700"/>
      <c r="G6" s="700"/>
      <c r="H6" s="700"/>
      <c r="I6" s="701"/>
      <c r="J6" s="674"/>
    </row>
    <row r="7" spans="1:10" ht="15.95" customHeight="1" x14ac:dyDescent="0.2">
      <c r="A7" s="33" t="s">
        <v>6</v>
      </c>
      <c r="B7" s="31" t="s">
        <v>204</v>
      </c>
      <c r="C7" s="24"/>
      <c r="D7" s="24"/>
      <c r="E7" s="24"/>
      <c r="F7" s="24"/>
      <c r="G7" s="161"/>
      <c r="H7" s="162">
        <f t="shared" ref="H7:H13" si="0">SUM(D7:G7)</f>
        <v>0</v>
      </c>
      <c r="I7" s="34">
        <f t="shared" ref="I7:I13" si="1">C7+H7</f>
        <v>0</v>
      </c>
      <c r="J7" s="674"/>
    </row>
    <row r="8" spans="1:10" ht="22.5" x14ac:dyDescent="0.2">
      <c r="A8" s="33" t="s">
        <v>7</v>
      </c>
      <c r="B8" s="31" t="s">
        <v>139</v>
      </c>
      <c r="C8" s="24"/>
      <c r="D8" s="24"/>
      <c r="E8" s="24"/>
      <c r="F8" s="24"/>
      <c r="G8" s="161"/>
      <c r="H8" s="162">
        <f t="shared" si="0"/>
        <v>0</v>
      </c>
      <c r="I8" s="34">
        <f t="shared" si="1"/>
        <v>0</v>
      </c>
      <c r="J8" s="674"/>
    </row>
    <row r="9" spans="1:10" ht="22.5" x14ac:dyDescent="0.2">
      <c r="A9" s="33" t="s">
        <v>8</v>
      </c>
      <c r="B9" s="31" t="s">
        <v>140</v>
      </c>
      <c r="C9" s="24"/>
      <c r="D9" s="24"/>
      <c r="E9" s="24"/>
      <c r="F9" s="24"/>
      <c r="G9" s="161"/>
      <c r="H9" s="162">
        <f t="shared" si="0"/>
        <v>0</v>
      </c>
      <c r="I9" s="34">
        <f t="shared" si="1"/>
        <v>0</v>
      </c>
      <c r="J9" s="674"/>
    </row>
    <row r="10" spans="1:10" ht="15.95" customHeight="1" x14ac:dyDescent="0.2">
      <c r="A10" s="33" t="s">
        <v>9</v>
      </c>
      <c r="B10" s="31" t="s">
        <v>141</v>
      </c>
      <c r="C10" s="24"/>
      <c r="D10" s="24"/>
      <c r="E10" s="24"/>
      <c r="F10" s="24"/>
      <c r="G10" s="161"/>
      <c r="H10" s="162">
        <f t="shared" si="0"/>
        <v>0</v>
      </c>
      <c r="I10" s="34">
        <f t="shared" si="1"/>
        <v>0</v>
      </c>
      <c r="J10" s="674"/>
    </row>
    <row r="11" spans="1:10" ht="22.5" x14ac:dyDescent="0.2">
      <c r="A11" s="33" t="s">
        <v>10</v>
      </c>
      <c r="B11" s="31" t="s">
        <v>142</v>
      </c>
      <c r="C11" s="24"/>
      <c r="D11" s="24"/>
      <c r="E11" s="24"/>
      <c r="F11" s="24"/>
      <c r="G11" s="161"/>
      <c r="H11" s="162">
        <f t="shared" si="0"/>
        <v>0</v>
      </c>
      <c r="I11" s="34">
        <f t="shared" si="1"/>
        <v>0</v>
      </c>
      <c r="J11" s="674"/>
    </row>
    <row r="12" spans="1:10" ht="15.95" customHeight="1" x14ac:dyDescent="0.2">
      <c r="A12" s="35" t="s">
        <v>11</v>
      </c>
      <c r="B12" s="36" t="s">
        <v>205</v>
      </c>
      <c r="C12" s="25"/>
      <c r="D12" s="25"/>
      <c r="E12" s="25"/>
      <c r="F12" s="25"/>
      <c r="G12" s="163"/>
      <c r="H12" s="162">
        <f t="shared" si="0"/>
        <v>0</v>
      </c>
      <c r="I12" s="34">
        <f t="shared" si="1"/>
        <v>0</v>
      </c>
      <c r="J12" s="674"/>
    </row>
    <row r="13" spans="1:10" ht="15.95" customHeight="1" thickBot="1" x14ac:dyDescent="0.25">
      <c r="A13" s="164" t="s">
        <v>12</v>
      </c>
      <c r="B13" s="165" t="s">
        <v>206</v>
      </c>
      <c r="C13" s="167"/>
      <c r="D13" s="167"/>
      <c r="E13" s="167"/>
      <c r="F13" s="167"/>
      <c r="G13" s="168"/>
      <c r="H13" s="162">
        <f t="shared" si="0"/>
        <v>0</v>
      </c>
      <c r="I13" s="34">
        <f t="shared" si="1"/>
        <v>0</v>
      </c>
      <c r="J13" s="674"/>
    </row>
    <row r="14" spans="1:10" s="26" customFormat="1" ht="18" customHeight="1" thickBot="1" x14ac:dyDescent="0.25">
      <c r="A14" s="702" t="s">
        <v>207</v>
      </c>
      <c r="B14" s="703"/>
      <c r="C14" s="37">
        <f t="shared" ref="C14:I14" si="2">SUM(C7:C13)</f>
        <v>0</v>
      </c>
      <c r="D14" s="37">
        <f>SUM(D7:D13)</f>
        <v>0</v>
      </c>
      <c r="E14" s="37">
        <f t="shared" si="2"/>
        <v>0</v>
      </c>
      <c r="F14" s="37">
        <f t="shared" si="2"/>
        <v>0</v>
      </c>
      <c r="G14" s="169">
        <f t="shared" si="2"/>
        <v>0</v>
      </c>
      <c r="H14" s="169">
        <f t="shared" si="2"/>
        <v>0</v>
      </c>
      <c r="I14" s="38">
        <f t="shared" si="2"/>
        <v>0</v>
      </c>
      <c r="J14" s="674"/>
    </row>
    <row r="15" spans="1:10" s="23" customFormat="1" ht="18" customHeight="1" x14ac:dyDescent="0.2">
      <c r="A15" s="704" t="s">
        <v>208</v>
      </c>
      <c r="B15" s="705"/>
      <c r="C15" s="705"/>
      <c r="D15" s="705"/>
      <c r="E15" s="705"/>
      <c r="F15" s="705"/>
      <c r="G15" s="705"/>
      <c r="H15" s="705"/>
      <c r="I15" s="706"/>
      <c r="J15" s="674"/>
    </row>
    <row r="16" spans="1:10" s="23" customFormat="1" x14ac:dyDescent="0.2">
      <c r="A16" s="33" t="s">
        <v>6</v>
      </c>
      <c r="B16" s="31" t="s">
        <v>209</v>
      </c>
      <c r="C16" s="24"/>
      <c r="D16" s="24"/>
      <c r="E16" s="24"/>
      <c r="F16" s="24"/>
      <c r="G16" s="161"/>
      <c r="H16" s="162">
        <f>SUM(D16:G16)</f>
        <v>0</v>
      </c>
      <c r="I16" s="34">
        <f>C16+H16</f>
        <v>0</v>
      </c>
      <c r="J16" s="674"/>
    </row>
    <row r="17" spans="1:10" ht="13.5" thickBot="1" x14ac:dyDescent="0.25">
      <c r="A17" s="164" t="s">
        <v>7</v>
      </c>
      <c r="B17" s="165" t="s">
        <v>206</v>
      </c>
      <c r="C17" s="167"/>
      <c r="D17" s="167"/>
      <c r="E17" s="167"/>
      <c r="F17" s="167"/>
      <c r="G17" s="168"/>
      <c r="H17" s="162">
        <f>SUM(D17:G17)</f>
        <v>0</v>
      </c>
      <c r="I17" s="170">
        <f>C17+H17</f>
        <v>0</v>
      </c>
      <c r="J17" s="674"/>
    </row>
    <row r="18" spans="1:10" ht="15.95" customHeight="1" thickBot="1" x14ac:dyDescent="0.25">
      <c r="A18" s="702" t="s">
        <v>210</v>
      </c>
      <c r="B18" s="703"/>
      <c r="C18" s="37">
        <f t="shared" ref="C18:I18" si="3">SUM(C16:C17)</f>
        <v>0</v>
      </c>
      <c r="D18" s="37">
        <f t="shared" si="3"/>
        <v>0</v>
      </c>
      <c r="E18" s="37">
        <f t="shared" si="3"/>
        <v>0</v>
      </c>
      <c r="F18" s="37">
        <f t="shared" si="3"/>
        <v>0</v>
      </c>
      <c r="G18" s="169">
        <f t="shared" si="3"/>
        <v>0</v>
      </c>
      <c r="H18" s="169">
        <f t="shared" si="3"/>
        <v>0</v>
      </c>
      <c r="I18" s="38">
        <f t="shared" si="3"/>
        <v>0</v>
      </c>
      <c r="J18" s="674"/>
    </row>
    <row r="19" spans="1:10" ht="18" customHeight="1" thickBot="1" x14ac:dyDescent="0.25">
      <c r="A19" s="684" t="s">
        <v>211</v>
      </c>
      <c r="B19" s="685"/>
      <c r="C19" s="171">
        <f t="shared" ref="C19:I19" si="4">C14+C18</f>
        <v>0</v>
      </c>
      <c r="D19" s="171">
        <f t="shared" si="4"/>
        <v>0</v>
      </c>
      <c r="E19" s="171">
        <f t="shared" si="4"/>
        <v>0</v>
      </c>
      <c r="F19" s="171">
        <f t="shared" si="4"/>
        <v>0</v>
      </c>
      <c r="G19" s="171">
        <f t="shared" si="4"/>
        <v>0</v>
      </c>
      <c r="H19" s="171">
        <f t="shared" si="4"/>
        <v>0</v>
      </c>
      <c r="I19" s="38">
        <f t="shared" si="4"/>
        <v>0</v>
      </c>
      <c r="J19" s="674"/>
    </row>
  </sheetData>
  <sheetProtection sheet="1" objects="1" scenarios="1"/>
  <mergeCells count="13">
    <mergeCell ref="J1:J19"/>
    <mergeCell ref="A19:B19"/>
    <mergeCell ref="A1:I1"/>
    <mergeCell ref="H2:I2"/>
    <mergeCell ref="A3:A4"/>
    <mergeCell ref="B3:B4"/>
    <mergeCell ref="C3:C4"/>
    <mergeCell ref="D3:H3"/>
    <mergeCell ref="I3:I4"/>
    <mergeCell ref="A6:I6"/>
    <mergeCell ref="A14:B14"/>
    <mergeCell ref="A15:I15"/>
    <mergeCell ref="A18:B18"/>
  </mergeCells>
  <printOptions horizontalCentered="1"/>
  <pageMargins left="0.78740157480314965" right="0.78740157480314965" top="1.18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&amp;C&amp;"Times New Roman CE,Félkövér dőlt"&amp;12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0"/>
  <sheetViews>
    <sheetView zoomScale="175" zoomScaleNormal="175" workbookViewId="0">
      <selection activeCell="B144" sqref="B144"/>
    </sheetView>
  </sheetViews>
  <sheetFormatPr defaultRowHeight="12.75" x14ac:dyDescent="0.2"/>
  <cols>
    <col min="1" max="1" width="5.83203125" style="185" customWidth="1"/>
    <col min="2" max="2" width="55.83203125" style="1" customWidth="1"/>
    <col min="3" max="4" width="14.83203125" style="1" customWidth="1"/>
    <col min="5" max="16384" width="9.33203125" style="1"/>
  </cols>
  <sheetData>
    <row r="1" spans="1:4" s="20" customFormat="1" ht="15.75" thickBot="1" x14ac:dyDescent="0.25">
      <c r="A1" s="133"/>
      <c r="D1" s="134" t="e">
        <f>'3. tájékoztató tábla'!H1</f>
        <v>#REF!</v>
      </c>
    </row>
    <row r="2" spans="1:4" s="21" customFormat="1" ht="48" customHeight="1" thickBot="1" x14ac:dyDescent="0.25">
      <c r="A2" s="172" t="s">
        <v>4</v>
      </c>
      <c r="B2" s="156" t="s">
        <v>5</v>
      </c>
      <c r="C2" s="156" t="s">
        <v>212</v>
      </c>
      <c r="D2" s="173" t="s">
        <v>213</v>
      </c>
    </row>
    <row r="3" spans="1:4" s="21" customFormat="1" ht="14.1" customHeight="1" thickBot="1" x14ac:dyDescent="0.25">
      <c r="A3" s="174" t="s">
        <v>403</v>
      </c>
      <c r="B3" s="175" t="s">
        <v>404</v>
      </c>
      <c r="C3" s="175" t="s">
        <v>405</v>
      </c>
      <c r="D3" s="176" t="s">
        <v>406</v>
      </c>
    </row>
    <row r="4" spans="1:4" ht="18" customHeight="1" x14ac:dyDescent="0.2">
      <c r="A4" s="177" t="s">
        <v>6</v>
      </c>
      <c r="B4" s="178" t="s">
        <v>214</v>
      </c>
      <c r="C4" s="596"/>
      <c r="D4" s="597"/>
    </row>
    <row r="5" spans="1:4" ht="18" customHeight="1" x14ac:dyDescent="0.2">
      <c r="A5" s="179" t="s">
        <v>7</v>
      </c>
      <c r="B5" s="180" t="s">
        <v>215</v>
      </c>
      <c r="C5" s="598"/>
      <c r="D5" s="599"/>
    </row>
    <row r="6" spans="1:4" ht="18" customHeight="1" x14ac:dyDescent="0.2">
      <c r="A6" s="179" t="s">
        <v>8</v>
      </c>
      <c r="B6" s="180" t="s">
        <v>216</v>
      </c>
      <c r="C6" s="598"/>
      <c r="D6" s="599"/>
    </row>
    <row r="7" spans="1:4" ht="18" customHeight="1" x14ac:dyDescent="0.2">
      <c r="A7" s="179" t="s">
        <v>9</v>
      </c>
      <c r="B7" s="180" t="s">
        <v>217</v>
      </c>
      <c r="C7" s="598"/>
      <c r="D7" s="599"/>
    </row>
    <row r="8" spans="1:4" ht="18" customHeight="1" x14ac:dyDescent="0.2">
      <c r="A8" s="181" t="s">
        <v>10</v>
      </c>
      <c r="B8" s="180" t="s">
        <v>218</v>
      </c>
      <c r="C8" s="598"/>
      <c r="D8" s="599"/>
    </row>
    <row r="9" spans="1:4" ht="18" customHeight="1" x14ac:dyDescent="0.2">
      <c r="A9" s="179" t="s">
        <v>11</v>
      </c>
      <c r="B9" s="180" t="s">
        <v>219</v>
      </c>
      <c r="C9" s="598"/>
      <c r="D9" s="599"/>
    </row>
    <row r="10" spans="1:4" ht="18" customHeight="1" x14ac:dyDescent="0.2">
      <c r="A10" s="181" t="s">
        <v>12</v>
      </c>
      <c r="B10" s="182" t="s">
        <v>220</v>
      </c>
      <c r="C10" s="598"/>
      <c r="D10" s="599"/>
    </row>
    <row r="11" spans="1:4" ht="18" customHeight="1" x14ac:dyDescent="0.2">
      <c r="A11" s="181" t="s">
        <v>13</v>
      </c>
      <c r="B11" s="182" t="s">
        <v>221</v>
      </c>
      <c r="C11" s="598"/>
      <c r="D11" s="599"/>
    </row>
    <row r="12" spans="1:4" ht="18" customHeight="1" x14ac:dyDescent="0.2">
      <c r="A12" s="179" t="s">
        <v>14</v>
      </c>
      <c r="B12" s="182" t="s">
        <v>222</v>
      </c>
      <c r="C12" s="598"/>
      <c r="D12" s="599"/>
    </row>
    <row r="13" spans="1:4" ht="18" customHeight="1" x14ac:dyDescent="0.2">
      <c r="A13" s="181" t="s">
        <v>15</v>
      </c>
      <c r="B13" s="182" t="s">
        <v>223</v>
      </c>
      <c r="C13" s="598"/>
      <c r="D13" s="599"/>
    </row>
    <row r="14" spans="1:4" ht="22.5" x14ac:dyDescent="0.2">
      <c r="A14" s="179" t="s">
        <v>16</v>
      </c>
      <c r="B14" s="182" t="s">
        <v>224</v>
      </c>
      <c r="C14" s="598"/>
      <c r="D14" s="599"/>
    </row>
    <row r="15" spans="1:4" ht="18" customHeight="1" x14ac:dyDescent="0.2">
      <c r="A15" s="181" t="s">
        <v>17</v>
      </c>
      <c r="B15" s="180" t="s">
        <v>225</v>
      </c>
      <c r="C15" s="598"/>
      <c r="D15" s="599"/>
    </row>
    <row r="16" spans="1:4" ht="18" customHeight="1" x14ac:dyDescent="0.2">
      <c r="A16" s="179" t="s">
        <v>18</v>
      </c>
      <c r="B16" s="180" t="s">
        <v>226</v>
      </c>
      <c r="C16" s="598"/>
      <c r="D16" s="599"/>
    </row>
    <row r="17" spans="1:4" ht="18" customHeight="1" x14ac:dyDescent="0.2">
      <c r="A17" s="181" t="s">
        <v>19</v>
      </c>
      <c r="B17" s="180" t="s">
        <v>227</v>
      </c>
      <c r="C17" s="598"/>
      <c r="D17" s="599"/>
    </row>
    <row r="18" spans="1:4" ht="18" customHeight="1" x14ac:dyDescent="0.2">
      <c r="A18" s="179" t="s">
        <v>20</v>
      </c>
      <c r="B18" s="180" t="s">
        <v>228</v>
      </c>
      <c r="C18" s="598"/>
      <c r="D18" s="599"/>
    </row>
    <row r="19" spans="1:4" ht="18" customHeight="1" x14ac:dyDescent="0.2">
      <c r="A19" s="181" t="s">
        <v>21</v>
      </c>
      <c r="B19" s="180" t="s">
        <v>229</v>
      </c>
      <c r="C19" s="598"/>
      <c r="D19" s="599"/>
    </row>
    <row r="20" spans="1:4" ht="18" customHeight="1" x14ac:dyDescent="0.2">
      <c r="A20" s="179" t="s">
        <v>22</v>
      </c>
      <c r="B20" s="160"/>
      <c r="C20" s="598"/>
      <c r="D20" s="599"/>
    </row>
    <row r="21" spans="1:4" ht="18" customHeight="1" x14ac:dyDescent="0.2">
      <c r="A21" s="181" t="s">
        <v>23</v>
      </c>
      <c r="B21" s="160"/>
      <c r="C21" s="598"/>
      <c r="D21" s="599"/>
    </row>
    <row r="22" spans="1:4" ht="18" customHeight="1" x14ac:dyDescent="0.2">
      <c r="A22" s="179" t="s">
        <v>24</v>
      </c>
      <c r="B22" s="160"/>
      <c r="C22" s="598"/>
      <c r="D22" s="599"/>
    </row>
    <row r="23" spans="1:4" ht="18" customHeight="1" x14ac:dyDescent="0.2">
      <c r="A23" s="181" t="s">
        <v>25</v>
      </c>
      <c r="B23" s="160"/>
      <c r="C23" s="598"/>
      <c r="D23" s="599"/>
    </row>
    <row r="24" spans="1:4" ht="18" customHeight="1" x14ac:dyDescent="0.2">
      <c r="A24" s="179" t="s">
        <v>26</v>
      </c>
      <c r="B24" s="160"/>
      <c r="C24" s="598"/>
      <c r="D24" s="599"/>
    </row>
    <row r="25" spans="1:4" ht="18" customHeight="1" x14ac:dyDescent="0.2">
      <c r="A25" s="181" t="s">
        <v>27</v>
      </c>
      <c r="B25" s="160"/>
      <c r="C25" s="598"/>
      <c r="D25" s="599"/>
    </row>
    <row r="26" spans="1:4" ht="18" customHeight="1" x14ac:dyDescent="0.2">
      <c r="A26" s="179" t="s">
        <v>28</v>
      </c>
      <c r="B26" s="160"/>
      <c r="C26" s="598"/>
      <c r="D26" s="599"/>
    </row>
    <row r="27" spans="1:4" ht="18" customHeight="1" x14ac:dyDescent="0.2">
      <c r="A27" s="181" t="s">
        <v>29</v>
      </c>
      <c r="B27" s="160"/>
      <c r="C27" s="598"/>
      <c r="D27" s="599"/>
    </row>
    <row r="28" spans="1:4" ht="18" customHeight="1" thickBot="1" x14ac:dyDescent="0.25">
      <c r="A28" s="183" t="s">
        <v>30</v>
      </c>
      <c r="B28" s="166"/>
      <c r="C28" s="600"/>
      <c r="D28" s="601"/>
    </row>
    <row r="29" spans="1:4" ht="18" customHeight="1" thickBot="1" x14ac:dyDescent="0.25">
      <c r="A29" s="272" t="s">
        <v>31</v>
      </c>
      <c r="B29" s="273" t="s">
        <v>39</v>
      </c>
      <c r="C29" s="602">
        <f>+C4+C5+C6+C7+C8+C15+C16+C17+C18+C19+C20+C21+C22+C23+C24+C25+C26+C27+C28</f>
        <v>0</v>
      </c>
      <c r="D29" s="603">
        <f>+D4+D5+D6+D7+D8+D15+D16+D17+D18+D19+D20+D21+D22+D23+D24+D25+D26+D27+D28</f>
        <v>0</v>
      </c>
    </row>
    <row r="30" spans="1:4" ht="25.5" customHeight="1" x14ac:dyDescent="0.2">
      <c r="A30" s="184"/>
      <c r="B30" s="707" t="s">
        <v>230</v>
      </c>
      <c r="C30" s="707"/>
      <c r="D30" s="707"/>
    </row>
  </sheetData>
  <sheetProtection sheet="1" objects="1" scenarios="1"/>
  <mergeCells count="1">
    <mergeCell ref="B30:D30"/>
  </mergeCells>
  <printOptions horizontalCentered="1"/>
  <pageMargins left="0.78740157480314965" right="0.78740157480314965" top="1.7716535433070868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CE,Félkövér"&amp;14
&amp;12
Az önkormányzat által adott közvetett támogatások
(kedvezmények)
&amp;R&amp;"Times New Roman CE,Félkövér dőlt"&amp;11 5. tájékoztató tábla a ......../2017. (........)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6"/>
  <sheetViews>
    <sheetView zoomScale="115" zoomScaleNormal="115" workbookViewId="0">
      <selection activeCell="E1" sqref="E1"/>
    </sheetView>
  </sheetViews>
  <sheetFormatPr defaultRowHeight="12.75" x14ac:dyDescent="0.2"/>
  <cols>
    <col min="1" max="1" width="6.6640625" style="8" customWidth="1"/>
    <col min="2" max="2" width="32.83203125" style="8" customWidth="1"/>
    <col min="3" max="3" width="20.83203125" style="8" customWidth="1"/>
    <col min="4" max="5" width="12.83203125" style="8" customWidth="1"/>
    <col min="6" max="16384" width="9.33203125" style="8"/>
  </cols>
  <sheetData>
    <row r="1" spans="1:6" ht="14.25" thickBot="1" x14ac:dyDescent="0.3">
      <c r="C1" s="186"/>
      <c r="D1" s="186"/>
      <c r="E1" s="186" t="e">
        <f>'5. tájékoztató tábla'!D1</f>
        <v>#REF!</v>
      </c>
    </row>
    <row r="2" spans="1:6" ht="42.75" customHeight="1" thickBot="1" x14ac:dyDescent="0.25">
      <c r="A2" s="187" t="s">
        <v>53</v>
      </c>
      <c r="B2" s="188" t="s">
        <v>231</v>
      </c>
      <c r="C2" s="188" t="s">
        <v>232</v>
      </c>
      <c r="D2" s="189" t="s">
        <v>233</v>
      </c>
      <c r="E2" s="190" t="s">
        <v>234</v>
      </c>
    </row>
    <row r="3" spans="1:6" ht="46.5" customHeight="1" x14ac:dyDescent="0.25">
      <c r="A3" s="191" t="s">
        <v>6</v>
      </c>
      <c r="B3" s="757" t="s">
        <v>665</v>
      </c>
      <c r="C3" s="755"/>
      <c r="D3" s="760" t="s">
        <v>666</v>
      </c>
      <c r="E3" s="754">
        <v>360</v>
      </c>
      <c r="F3" s="761"/>
    </row>
    <row r="4" spans="1:6" ht="102" customHeight="1" x14ac:dyDescent="0.25">
      <c r="A4" s="192" t="s">
        <v>7</v>
      </c>
      <c r="B4" s="758" t="s">
        <v>667</v>
      </c>
      <c r="C4" s="755"/>
      <c r="D4" s="759" t="s">
        <v>668</v>
      </c>
      <c r="E4" s="754">
        <v>30</v>
      </c>
      <c r="F4" s="761"/>
    </row>
    <row r="5" spans="1:6" ht="29.25" customHeight="1" x14ac:dyDescent="0.25">
      <c r="A5" s="192" t="s">
        <v>8</v>
      </c>
      <c r="B5" s="757" t="s">
        <v>669</v>
      </c>
      <c r="C5" s="755"/>
      <c r="D5" s="756" t="s">
        <v>670</v>
      </c>
      <c r="E5" s="754">
        <v>30</v>
      </c>
      <c r="F5" s="761"/>
    </row>
    <row r="6" spans="1:6" ht="35.25" customHeight="1" thickBot="1" x14ac:dyDescent="0.3">
      <c r="A6" s="192" t="s">
        <v>9</v>
      </c>
      <c r="B6" s="753" t="s">
        <v>671</v>
      </c>
      <c r="C6" s="751"/>
      <c r="D6" s="752" t="s">
        <v>670</v>
      </c>
      <c r="E6" s="750">
        <v>30</v>
      </c>
      <c r="F6" s="761"/>
    </row>
    <row r="7" spans="1:6" ht="15.95" customHeight="1" x14ac:dyDescent="0.2">
      <c r="A7" s="192" t="s">
        <v>10</v>
      </c>
      <c r="B7" s="193"/>
      <c r="C7" s="193"/>
      <c r="D7" s="194"/>
      <c r="E7" s="763"/>
      <c r="F7" s="762"/>
    </row>
    <row r="8" spans="1:6" ht="15.95" customHeight="1" x14ac:dyDescent="0.2">
      <c r="A8" s="192" t="s">
        <v>11</v>
      </c>
      <c r="B8" s="193"/>
      <c r="C8" s="193"/>
      <c r="D8" s="194"/>
      <c r="E8" s="195"/>
    </row>
    <row r="9" spans="1:6" ht="15.95" customHeight="1" x14ac:dyDescent="0.2">
      <c r="A9" s="192" t="s">
        <v>12</v>
      </c>
      <c r="B9" s="193"/>
      <c r="C9" s="193"/>
      <c r="D9" s="194"/>
      <c r="E9" s="195"/>
    </row>
    <row r="10" spans="1:6" ht="15.95" customHeight="1" x14ac:dyDescent="0.2">
      <c r="A10" s="192" t="s">
        <v>13</v>
      </c>
      <c r="B10" s="193"/>
      <c r="C10" s="193"/>
      <c r="D10" s="194"/>
      <c r="E10" s="195"/>
    </row>
    <row r="11" spans="1:6" ht="15.95" customHeight="1" x14ac:dyDescent="0.2">
      <c r="A11" s="192" t="s">
        <v>14</v>
      </c>
      <c r="B11" s="193"/>
      <c r="C11" s="193"/>
      <c r="D11" s="194"/>
      <c r="E11" s="195"/>
    </row>
    <row r="12" spans="1:6" ht="15.95" customHeight="1" x14ac:dyDescent="0.2">
      <c r="A12" s="192" t="s">
        <v>15</v>
      </c>
      <c r="B12" s="193"/>
      <c r="C12" s="193"/>
      <c r="D12" s="194"/>
      <c r="E12" s="195"/>
    </row>
    <row r="13" spans="1:6" ht="15.95" customHeight="1" x14ac:dyDescent="0.2">
      <c r="A13" s="192" t="s">
        <v>16</v>
      </c>
      <c r="B13" s="193"/>
      <c r="C13" s="193"/>
      <c r="D13" s="194"/>
      <c r="E13" s="195"/>
    </row>
    <row r="14" spans="1:6" ht="15.95" customHeight="1" x14ac:dyDescent="0.2">
      <c r="A14" s="192" t="s">
        <v>17</v>
      </c>
      <c r="B14" s="193"/>
      <c r="C14" s="193"/>
      <c r="D14" s="194"/>
      <c r="E14" s="195"/>
    </row>
    <row r="15" spans="1:6" ht="15.95" customHeight="1" x14ac:dyDescent="0.2">
      <c r="A15" s="192" t="s">
        <v>18</v>
      </c>
      <c r="B15" s="193"/>
      <c r="C15" s="193"/>
      <c r="D15" s="194"/>
      <c r="E15" s="195"/>
    </row>
    <row r="16" spans="1:6" ht="15.95" customHeight="1" x14ac:dyDescent="0.2">
      <c r="A16" s="192" t="s">
        <v>19</v>
      </c>
      <c r="B16" s="193"/>
      <c r="C16" s="193"/>
      <c r="D16" s="194"/>
      <c r="E16" s="195"/>
    </row>
    <row r="17" spans="1:5" ht="15.95" customHeight="1" x14ac:dyDescent="0.2">
      <c r="A17" s="192" t="s">
        <v>20</v>
      </c>
      <c r="B17" s="193"/>
      <c r="C17" s="193"/>
      <c r="D17" s="194"/>
      <c r="E17" s="195"/>
    </row>
    <row r="18" spans="1:5" ht="15.95" customHeight="1" x14ac:dyDescent="0.2">
      <c r="A18" s="192" t="s">
        <v>21</v>
      </c>
      <c r="B18" s="193"/>
      <c r="C18" s="193"/>
      <c r="D18" s="194"/>
      <c r="E18" s="195"/>
    </row>
    <row r="19" spans="1:5" ht="15.95" customHeight="1" x14ac:dyDescent="0.2">
      <c r="A19" s="192" t="s">
        <v>22</v>
      </c>
      <c r="B19" s="193"/>
      <c r="C19" s="193"/>
      <c r="D19" s="194"/>
      <c r="E19" s="195"/>
    </row>
    <row r="20" spans="1:5" ht="15.95" customHeight="1" x14ac:dyDescent="0.2">
      <c r="A20" s="192" t="s">
        <v>23</v>
      </c>
      <c r="B20" s="193"/>
      <c r="C20" s="193"/>
      <c r="D20" s="194"/>
      <c r="E20" s="195"/>
    </row>
    <row r="21" spans="1:5" ht="15.95" customHeight="1" x14ac:dyDescent="0.2">
      <c r="A21" s="192" t="s">
        <v>24</v>
      </c>
      <c r="B21" s="193"/>
      <c r="C21" s="193"/>
      <c r="D21" s="194"/>
      <c r="E21" s="195"/>
    </row>
    <row r="22" spans="1:5" ht="15.95" customHeight="1" x14ac:dyDescent="0.2">
      <c r="A22" s="192" t="s">
        <v>25</v>
      </c>
      <c r="B22" s="193"/>
      <c r="C22" s="193"/>
      <c r="D22" s="194"/>
      <c r="E22" s="195"/>
    </row>
    <row r="23" spans="1:5" ht="15.95" customHeight="1" x14ac:dyDescent="0.2">
      <c r="A23" s="192" t="s">
        <v>26</v>
      </c>
      <c r="B23" s="193"/>
      <c r="C23" s="193"/>
      <c r="D23" s="194"/>
      <c r="E23" s="195"/>
    </row>
    <row r="24" spans="1:5" ht="15.95" customHeight="1" x14ac:dyDescent="0.2">
      <c r="A24" s="192" t="s">
        <v>27</v>
      </c>
      <c r="B24" s="193"/>
      <c r="C24" s="193"/>
      <c r="D24" s="194"/>
      <c r="E24" s="195"/>
    </row>
    <row r="25" spans="1:5" ht="15.95" customHeight="1" x14ac:dyDescent="0.2">
      <c r="A25" s="192" t="s">
        <v>28</v>
      </c>
      <c r="B25" s="193"/>
      <c r="C25" s="193"/>
      <c r="D25" s="194"/>
      <c r="E25" s="195"/>
    </row>
    <row r="26" spans="1:5" ht="15.95" customHeight="1" x14ac:dyDescent="0.2">
      <c r="A26" s="192" t="s">
        <v>29</v>
      </c>
      <c r="B26" s="193"/>
      <c r="C26" s="193"/>
      <c r="D26" s="194"/>
      <c r="E26" s="195"/>
    </row>
    <row r="27" spans="1:5" ht="15.95" customHeight="1" x14ac:dyDescent="0.2">
      <c r="A27" s="192" t="s">
        <v>30</v>
      </c>
      <c r="B27" s="193"/>
      <c r="C27" s="193"/>
      <c r="D27" s="194"/>
      <c r="E27" s="195"/>
    </row>
    <row r="28" spans="1:5" ht="15.95" customHeight="1" x14ac:dyDescent="0.2">
      <c r="A28" s="192" t="s">
        <v>31</v>
      </c>
      <c r="B28" s="193"/>
      <c r="C28" s="193"/>
      <c r="D28" s="194"/>
      <c r="E28" s="195"/>
    </row>
    <row r="29" spans="1:5" ht="15.95" customHeight="1" x14ac:dyDescent="0.2">
      <c r="A29" s="192" t="s">
        <v>32</v>
      </c>
      <c r="B29" s="193"/>
      <c r="C29" s="193"/>
      <c r="D29" s="194"/>
      <c r="E29" s="195"/>
    </row>
    <row r="30" spans="1:5" ht="15.95" customHeight="1" x14ac:dyDescent="0.2">
      <c r="A30" s="192" t="s">
        <v>33</v>
      </c>
      <c r="B30" s="193"/>
      <c r="C30" s="193"/>
      <c r="D30" s="194"/>
      <c r="E30" s="195"/>
    </row>
    <row r="31" spans="1:5" ht="15.95" customHeight="1" x14ac:dyDescent="0.2">
      <c r="A31" s="192" t="s">
        <v>34</v>
      </c>
      <c r="B31" s="193"/>
      <c r="C31" s="193"/>
      <c r="D31" s="194"/>
      <c r="E31" s="195"/>
    </row>
    <row r="32" spans="1:5" ht="15.95" customHeight="1" x14ac:dyDescent="0.2">
      <c r="A32" s="192" t="s">
        <v>85</v>
      </c>
      <c r="B32" s="193"/>
      <c r="C32" s="193"/>
      <c r="D32" s="194"/>
      <c r="E32" s="195"/>
    </row>
    <row r="33" spans="1:5" ht="15.95" customHeight="1" x14ac:dyDescent="0.2">
      <c r="A33" s="192" t="s">
        <v>175</v>
      </c>
      <c r="B33" s="193"/>
      <c r="C33" s="193"/>
      <c r="D33" s="194"/>
      <c r="E33" s="195"/>
    </row>
    <row r="34" spans="1:5" ht="15.95" customHeight="1" x14ac:dyDescent="0.2">
      <c r="A34" s="192" t="s">
        <v>235</v>
      </c>
      <c r="B34" s="193"/>
      <c r="C34" s="193"/>
      <c r="D34" s="194"/>
      <c r="E34" s="195"/>
    </row>
    <row r="35" spans="1:5" ht="15.95" customHeight="1" thickBot="1" x14ac:dyDescent="0.25">
      <c r="A35" s="196" t="s">
        <v>236</v>
      </c>
      <c r="B35" s="197"/>
      <c r="C35" s="197"/>
      <c r="D35" s="198"/>
      <c r="E35" s="199"/>
    </row>
    <row r="36" spans="1:5" ht="15.95" customHeight="1" thickBot="1" x14ac:dyDescent="0.25">
      <c r="A36" s="708" t="s">
        <v>39</v>
      </c>
      <c r="B36" s="709"/>
      <c r="C36" s="200"/>
      <c r="D36" s="201">
        <f>SUM(D3:D35)</f>
        <v>0</v>
      </c>
      <c r="E36" s="202">
        <f>SUM(E3:E35)</f>
        <v>450</v>
      </c>
    </row>
  </sheetData>
  <mergeCells count="1">
    <mergeCell ref="A36:B36"/>
  </mergeCells>
  <printOptions horizontalCentered="1"/>
  <pageMargins left="0.78740157480314965" right="0.78740157480314965" top="1.5748031496062993" bottom="0.98425196850393704" header="0.78740157480314965" footer="0.78740157480314965"/>
  <pageSetup paperSize="9" scale="95" fitToWidth="2" orientation="portrait" r:id="rId1"/>
  <headerFooter alignWithMargins="0">
    <oddHeader>&amp;C&amp;"Times New Roman CE,Félkövér"&amp;12
K I M U T A T Á S
a 2016. évi céljelleggel juttatott támogatások felhasználásáról&amp;R&amp;"Times New Roman CE,Félkövér dőlt"&amp;11 6. tájékoztató tábla a ......../2017. (........) önkormányzati rendelethez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73"/>
  <sheetViews>
    <sheetView view="pageLayout" zoomScaleNormal="130" zoomScaleSheetLayoutView="120" workbookViewId="0">
      <selection sqref="A1:E1"/>
    </sheetView>
  </sheetViews>
  <sheetFormatPr defaultColWidth="12" defaultRowHeight="15.75" x14ac:dyDescent="0.25"/>
  <cols>
    <col min="1" max="1" width="67.1640625" style="526" customWidth="1"/>
    <col min="2" max="2" width="6.1640625" style="527" customWidth="1"/>
    <col min="3" max="4" width="12.1640625" style="526" customWidth="1"/>
    <col min="5" max="5" width="12.1640625" style="542" customWidth="1"/>
    <col min="6" max="16384" width="12" style="526"/>
  </cols>
  <sheetData>
    <row r="1" spans="1:5" ht="49.5" customHeight="1" x14ac:dyDescent="0.25">
      <c r="A1" s="711" t="e">
        <f>+CONCATENATE("VAGYONKIMUTATÁS",CHAR(10),"a könyvviteli mérlegben értékkel szereplő eszközökről",CHAR(10),LEFT(#REF!,4),".")</f>
        <v>#REF!</v>
      </c>
      <c r="B1" s="712"/>
      <c r="C1" s="712"/>
      <c r="D1" s="712"/>
      <c r="E1" s="712"/>
    </row>
    <row r="2" spans="1:5" ht="16.5" thickBot="1" x14ac:dyDescent="0.3">
      <c r="C2" s="713" t="e">
        <f>'6. tájékoztató tábla'!E1</f>
        <v>#REF!</v>
      </c>
      <c r="D2" s="713"/>
      <c r="E2" s="713"/>
    </row>
    <row r="3" spans="1:5" ht="15.75" customHeight="1" x14ac:dyDescent="0.25">
      <c r="A3" s="714" t="s">
        <v>237</v>
      </c>
      <c r="B3" s="717" t="s">
        <v>238</v>
      </c>
      <c r="C3" s="720" t="s">
        <v>239</v>
      </c>
      <c r="D3" s="720" t="s">
        <v>240</v>
      </c>
      <c r="E3" s="722" t="s">
        <v>241</v>
      </c>
    </row>
    <row r="4" spans="1:5" ht="11.25" customHeight="1" x14ac:dyDescent="0.25">
      <c r="A4" s="715"/>
      <c r="B4" s="718"/>
      <c r="C4" s="721"/>
      <c r="D4" s="721"/>
      <c r="E4" s="723"/>
    </row>
    <row r="5" spans="1:5" x14ac:dyDescent="0.25">
      <c r="A5" s="716"/>
      <c r="B5" s="719"/>
      <c r="C5" s="724" t="s">
        <v>242</v>
      </c>
      <c r="D5" s="724"/>
      <c r="E5" s="725"/>
    </row>
    <row r="6" spans="1:5" s="531" customFormat="1" ht="16.5" thickBot="1" x14ac:dyDescent="0.25">
      <c r="A6" s="528" t="s">
        <v>583</v>
      </c>
      <c r="B6" s="529" t="s">
        <v>404</v>
      </c>
      <c r="C6" s="529" t="s">
        <v>405</v>
      </c>
      <c r="D6" s="529" t="s">
        <v>406</v>
      </c>
      <c r="E6" s="530" t="s">
        <v>407</v>
      </c>
    </row>
    <row r="7" spans="1:5" s="534" customFormat="1" x14ac:dyDescent="0.2">
      <c r="A7" s="532" t="s">
        <v>521</v>
      </c>
      <c r="B7" s="533" t="s">
        <v>243</v>
      </c>
      <c r="C7" s="604"/>
      <c r="D7" s="604"/>
      <c r="E7" s="605"/>
    </row>
    <row r="8" spans="1:5" s="534" customFormat="1" x14ac:dyDescent="0.2">
      <c r="A8" s="535" t="s">
        <v>522</v>
      </c>
      <c r="B8" s="215" t="s">
        <v>244</v>
      </c>
      <c r="C8" s="606">
        <f>+C9+C14+C19+C24+C29</f>
        <v>0</v>
      </c>
      <c r="D8" s="606">
        <f>+D9+D14+D19+D24+D29</f>
        <v>140206703</v>
      </c>
      <c r="E8" s="607">
        <f>+E9+E14+E19+E24+E29</f>
        <v>0</v>
      </c>
    </row>
    <row r="9" spans="1:5" s="534" customFormat="1" x14ac:dyDescent="0.2">
      <c r="A9" s="535" t="s">
        <v>523</v>
      </c>
      <c r="B9" s="215" t="s">
        <v>245</v>
      </c>
      <c r="C9" s="606">
        <f>+C10+C11+C12+C13</f>
        <v>0</v>
      </c>
      <c r="D9" s="606">
        <f>+D10+D11+D12+D13</f>
        <v>137594292</v>
      </c>
      <c r="E9" s="607">
        <f>+E10+E11+E12+E13</f>
        <v>0</v>
      </c>
    </row>
    <row r="10" spans="1:5" s="534" customFormat="1" x14ac:dyDescent="0.2">
      <c r="A10" s="536" t="s">
        <v>524</v>
      </c>
      <c r="B10" s="215" t="s">
        <v>246</v>
      </c>
      <c r="C10" s="608"/>
      <c r="D10" s="608"/>
      <c r="E10" s="609"/>
    </row>
    <row r="11" spans="1:5" s="534" customFormat="1" ht="26.25" customHeight="1" x14ac:dyDescent="0.2">
      <c r="A11" s="536" t="s">
        <v>525</v>
      </c>
      <c r="B11" s="215" t="s">
        <v>247</v>
      </c>
      <c r="C11" s="610"/>
      <c r="D11" s="610"/>
      <c r="E11" s="611"/>
    </row>
    <row r="12" spans="1:5" s="534" customFormat="1" ht="22.5" x14ac:dyDescent="0.2">
      <c r="A12" s="536" t="s">
        <v>526</v>
      </c>
      <c r="B12" s="215" t="s">
        <v>248</v>
      </c>
      <c r="C12" s="610"/>
      <c r="D12" s="610">
        <v>137594292</v>
      </c>
      <c r="E12" s="611"/>
    </row>
    <row r="13" spans="1:5" s="534" customFormat="1" x14ac:dyDescent="0.2">
      <c r="A13" s="536" t="s">
        <v>527</v>
      </c>
      <c r="B13" s="215" t="s">
        <v>249</v>
      </c>
      <c r="C13" s="610"/>
      <c r="D13" s="610"/>
      <c r="E13" s="611"/>
    </row>
    <row r="14" spans="1:5" s="534" customFormat="1" x14ac:dyDescent="0.2">
      <c r="A14" s="535" t="s">
        <v>528</v>
      </c>
      <c r="B14" s="215" t="s">
        <v>250</v>
      </c>
      <c r="C14" s="612">
        <f>+C15+C16+C17+C18</f>
        <v>0</v>
      </c>
      <c r="D14" s="612">
        <f>+D15+D16+D17+D18</f>
        <v>118675</v>
      </c>
      <c r="E14" s="613">
        <f>+E15+E16+E17+E18</f>
        <v>0</v>
      </c>
    </row>
    <row r="15" spans="1:5" s="534" customFormat="1" x14ac:dyDescent="0.2">
      <c r="A15" s="536" t="s">
        <v>529</v>
      </c>
      <c r="B15" s="215" t="s">
        <v>251</v>
      </c>
      <c r="C15" s="610"/>
      <c r="D15" s="610"/>
      <c r="E15" s="611"/>
    </row>
    <row r="16" spans="1:5" s="534" customFormat="1" ht="22.5" x14ac:dyDescent="0.2">
      <c r="A16" s="536" t="s">
        <v>530</v>
      </c>
      <c r="B16" s="215" t="s">
        <v>15</v>
      </c>
      <c r="C16" s="610"/>
      <c r="D16" s="610"/>
      <c r="E16" s="611"/>
    </row>
    <row r="17" spans="1:5" s="534" customFormat="1" x14ac:dyDescent="0.2">
      <c r="A17" s="536" t="s">
        <v>531</v>
      </c>
      <c r="B17" s="215" t="s">
        <v>16</v>
      </c>
      <c r="C17" s="610"/>
      <c r="D17" s="610"/>
      <c r="E17" s="611"/>
    </row>
    <row r="18" spans="1:5" s="534" customFormat="1" x14ac:dyDescent="0.2">
      <c r="A18" s="536" t="s">
        <v>532</v>
      </c>
      <c r="B18" s="215" t="s">
        <v>17</v>
      </c>
      <c r="C18" s="610"/>
      <c r="D18" s="610">
        <v>118675</v>
      </c>
      <c r="E18" s="611"/>
    </row>
    <row r="19" spans="1:5" s="534" customFormat="1" x14ac:dyDescent="0.2">
      <c r="A19" s="535" t="s">
        <v>533</v>
      </c>
      <c r="B19" s="215" t="s">
        <v>18</v>
      </c>
      <c r="C19" s="612">
        <f>+C20+C21+C22+C23</f>
        <v>0</v>
      </c>
      <c r="D19" s="612">
        <f>+D20+D21+D22+D23</f>
        <v>0</v>
      </c>
      <c r="E19" s="613">
        <f>+E20+E21+E22+E23</f>
        <v>0</v>
      </c>
    </row>
    <row r="20" spans="1:5" s="534" customFormat="1" x14ac:dyDescent="0.2">
      <c r="A20" s="536" t="s">
        <v>534</v>
      </c>
      <c r="B20" s="215" t="s">
        <v>19</v>
      </c>
      <c r="C20" s="610"/>
      <c r="D20" s="610"/>
      <c r="E20" s="611"/>
    </row>
    <row r="21" spans="1:5" s="534" customFormat="1" x14ac:dyDescent="0.2">
      <c r="A21" s="536" t="s">
        <v>535</v>
      </c>
      <c r="B21" s="215" t="s">
        <v>20</v>
      </c>
      <c r="C21" s="610"/>
      <c r="D21" s="610"/>
      <c r="E21" s="611"/>
    </row>
    <row r="22" spans="1:5" s="534" customFormat="1" x14ac:dyDescent="0.2">
      <c r="A22" s="536" t="s">
        <v>536</v>
      </c>
      <c r="B22" s="215" t="s">
        <v>21</v>
      </c>
      <c r="C22" s="610"/>
      <c r="D22" s="610"/>
      <c r="E22" s="611"/>
    </row>
    <row r="23" spans="1:5" s="534" customFormat="1" x14ac:dyDescent="0.2">
      <c r="A23" s="536" t="s">
        <v>537</v>
      </c>
      <c r="B23" s="215" t="s">
        <v>22</v>
      </c>
      <c r="C23" s="610"/>
      <c r="D23" s="610"/>
      <c r="E23" s="611"/>
    </row>
    <row r="24" spans="1:5" s="534" customFormat="1" x14ac:dyDescent="0.2">
      <c r="A24" s="535" t="s">
        <v>538</v>
      </c>
      <c r="B24" s="215" t="s">
        <v>23</v>
      </c>
      <c r="C24" s="612">
        <f>+C25+C26+C27+C28</f>
        <v>0</v>
      </c>
      <c r="D24" s="612">
        <f>+D25+D26+D27+D28</f>
        <v>2493736</v>
      </c>
      <c r="E24" s="613">
        <f>+E25+E26+E27+E28</f>
        <v>0</v>
      </c>
    </row>
    <row r="25" spans="1:5" s="534" customFormat="1" x14ac:dyDescent="0.2">
      <c r="A25" s="536" t="s">
        <v>539</v>
      </c>
      <c r="B25" s="215" t="s">
        <v>24</v>
      </c>
      <c r="C25" s="610"/>
      <c r="D25" s="610"/>
      <c r="E25" s="611"/>
    </row>
    <row r="26" spans="1:5" s="534" customFormat="1" x14ac:dyDescent="0.2">
      <c r="A26" s="536" t="s">
        <v>540</v>
      </c>
      <c r="B26" s="215" t="s">
        <v>25</v>
      </c>
      <c r="C26" s="610"/>
      <c r="D26" s="610"/>
      <c r="E26" s="611"/>
    </row>
    <row r="27" spans="1:5" s="534" customFormat="1" x14ac:dyDescent="0.2">
      <c r="A27" s="536" t="s">
        <v>541</v>
      </c>
      <c r="B27" s="215" t="s">
        <v>26</v>
      </c>
      <c r="C27" s="610"/>
      <c r="D27" s="610"/>
      <c r="E27" s="611"/>
    </row>
    <row r="28" spans="1:5" s="534" customFormat="1" x14ac:dyDescent="0.2">
      <c r="A28" s="536" t="s">
        <v>542</v>
      </c>
      <c r="B28" s="215" t="s">
        <v>27</v>
      </c>
      <c r="C28" s="610"/>
      <c r="D28" s="610">
        <v>2493736</v>
      </c>
      <c r="E28" s="611"/>
    </row>
    <row r="29" spans="1:5" s="534" customFormat="1" x14ac:dyDescent="0.2">
      <c r="A29" s="535" t="s">
        <v>543</v>
      </c>
      <c r="B29" s="215" t="s">
        <v>28</v>
      </c>
      <c r="C29" s="612">
        <f>+C30+C31+C32+C33</f>
        <v>0</v>
      </c>
      <c r="D29" s="612">
        <f>+D30+D31+D32+D33</f>
        <v>0</v>
      </c>
      <c r="E29" s="613">
        <f>+E30+E31+E32+E33</f>
        <v>0</v>
      </c>
    </row>
    <row r="30" spans="1:5" s="534" customFormat="1" x14ac:dyDescent="0.2">
      <c r="A30" s="536" t="s">
        <v>544</v>
      </c>
      <c r="B30" s="215" t="s">
        <v>29</v>
      </c>
      <c r="C30" s="610"/>
      <c r="D30" s="610"/>
      <c r="E30" s="611"/>
    </row>
    <row r="31" spans="1:5" s="534" customFormat="1" ht="22.5" x14ac:dyDescent="0.2">
      <c r="A31" s="536" t="s">
        <v>545</v>
      </c>
      <c r="B31" s="215" t="s">
        <v>30</v>
      </c>
      <c r="C31" s="610"/>
      <c r="D31" s="610"/>
      <c r="E31" s="611"/>
    </row>
    <row r="32" spans="1:5" s="534" customFormat="1" x14ac:dyDescent="0.2">
      <c r="A32" s="536" t="s">
        <v>546</v>
      </c>
      <c r="B32" s="215" t="s">
        <v>31</v>
      </c>
      <c r="C32" s="610"/>
      <c r="D32" s="610"/>
      <c r="E32" s="611"/>
    </row>
    <row r="33" spans="1:5" s="534" customFormat="1" x14ac:dyDescent="0.2">
      <c r="A33" s="536" t="s">
        <v>547</v>
      </c>
      <c r="B33" s="215" t="s">
        <v>32</v>
      </c>
      <c r="C33" s="610"/>
      <c r="D33" s="610"/>
      <c r="E33" s="611"/>
    </row>
    <row r="34" spans="1:5" s="534" customFormat="1" x14ac:dyDescent="0.2">
      <c r="A34" s="535" t="s">
        <v>548</v>
      </c>
      <c r="B34" s="215" t="s">
        <v>33</v>
      </c>
      <c r="C34" s="612">
        <f>+C35+C40+C45</f>
        <v>0</v>
      </c>
      <c r="D34" s="612">
        <f>+D35+D40+D45</f>
        <v>495000</v>
      </c>
      <c r="E34" s="613">
        <f>+E35+E40+E45</f>
        <v>0</v>
      </c>
    </row>
    <row r="35" spans="1:5" s="534" customFormat="1" x14ac:dyDescent="0.2">
      <c r="A35" s="535" t="s">
        <v>549</v>
      </c>
      <c r="B35" s="215" t="s">
        <v>34</v>
      </c>
      <c r="C35" s="612">
        <f>+C36+C37+C38+C39</f>
        <v>0</v>
      </c>
      <c r="D35" s="612">
        <f>+D36+D37+D38+D39</f>
        <v>495000</v>
      </c>
      <c r="E35" s="613">
        <f>+E36+E37+E38+E39</f>
        <v>0</v>
      </c>
    </row>
    <row r="36" spans="1:5" s="534" customFormat="1" x14ac:dyDescent="0.2">
      <c r="A36" s="536" t="s">
        <v>550</v>
      </c>
      <c r="B36" s="215" t="s">
        <v>85</v>
      </c>
      <c r="C36" s="610"/>
      <c r="D36" s="610"/>
      <c r="E36" s="611"/>
    </row>
    <row r="37" spans="1:5" s="534" customFormat="1" x14ac:dyDescent="0.2">
      <c r="A37" s="536" t="s">
        <v>551</v>
      </c>
      <c r="B37" s="215" t="s">
        <v>175</v>
      </c>
      <c r="C37" s="610"/>
      <c r="D37" s="610"/>
      <c r="E37" s="611"/>
    </row>
    <row r="38" spans="1:5" s="534" customFormat="1" x14ac:dyDescent="0.2">
      <c r="A38" s="536" t="s">
        <v>552</v>
      </c>
      <c r="B38" s="215" t="s">
        <v>235</v>
      </c>
      <c r="C38" s="610"/>
      <c r="D38" s="610"/>
      <c r="E38" s="611"/>
    </row>
    <row r="39" spans="1:5" s="534" customFormat="1" x14ac:dyDescent="0.2">
      <c r="A39" s="536" t="s">
        <v>553</v>
      </c>
      <c r="B39" s="215" t="s">
        <v>236</v>
      </c>
      <c r="C39" s="610"/>
      <c r="D39" s="610">
        <v>495000</v>
      </c>
      <c r="E39" s="611"/>
    </row>
    <row r="40" spans="1:5" s="534" customFormat="1" x14ac:dyDescent="0.2">
      <c r="A40" s="535" t="s">
        <v>554</v>
      </c>
      <c r="B40" s="215" t="s">
        <v>252</v>
      </c>
      <c r="C40" s="612">
        <f>+C41+C42+C43+C44</f>
        <v>0</v>
      </c>
      <c r="D40" s="612">
        <f>+D41+D42+D43+D44</f>
        <v>0</v>
      </c>
      <c r="E40" s="613">
        <f>+E41+E42+E43+E44</f>
        <v>0</v>
      </c>
    </row>
    <row r="41" spans="1:5" s="534" customFormat="1" x14ac:dyDescent="0.2">
      <c r="A41" s="536" t="s">
        <v>555</v>
      </c>
      <c r="B41" s="215" t="s">
        <v>253</v>
      </c>
      <c r="C41" s="610"/>
      <c r="D41" s="610"/>
      <c r="E41" s="611"/>
    </row>
    <row r="42" spans="1:5" s="534" customFormat="1" ht="22.5" x14ac:dyDescent="0.2">
      <c r="A42" s="536" t="s">
        <v>556</v>
      </c>
      <c r="B42" s="215" t="s">
        <v>254</v>
      </c>
      <c r="C42" s="610"/>
      <c r="D42" s="610"/>
      <c r="E42" s="611"/>
    </row>
    <row r="43" spans="1:5" s="534" customFormat="1" x14ac:dyDescent="0.2">
      <c r="A43" s="536" t="s">
        <v>557</v>
      </c>
      <c r="B43" s="215" t="s">
        <v>255</v>
      </c>
      <c r="C43" s="610"/>
      <c r="D43" s="610"/>
      <c r="E43" s="611"/>
    </row>
    <row r="44" spans="1:5" s="534" customFormat="1" x14ac:dyDescent="0.2">
      <c r="A44" s="536" t="s">
        <v>558</v>
      </c>
      <c r="B44" s="215" t="s">
        <v>256</v>
      </c>
      <c r="C44" s="610"/>
      <c r="D44" s="610"/>
      <c r="E44" s="611"/>
    </row>
    <row r="45" spans="1:5" s="534" customFormat="1" x14ac:dyDescent="0.2">
      <c r="A45" s="535" t="s">
        <v>559</v>
      </c>
      <c r="B45" s="215" t="s">
        <v>257</v>
      </c>
      <c r="C45" s="612">
        <f>+C46+C47+C48+C49</f>
        <v>0</v>
      </c>
      <c r="D45" s="612">
        <f>+D46+D47+D48+D49</f>
        <v>0</v>
      </c>
      <c r="E45" s="613">
        <f>+E46+E47+E48+E49</f>
        <v>0</v>
      </c>
    </row>
    <row r="46" spans="1:5" s="534" customFormat="1" x14ac:dyDescent="0.2">
      <c r="A46" s="536" t="s">
        <v>560</v>
      </c>
      <c r="B46" s="215" t="s">
        <v>258</v>
      </c>
      <c r="C46" s="610"/>
      <c r="D46" s="610"/>
      <c r="E46" s="611"/>
    </row>
    <row r="47" spans="1:5" s="534" customFormat="1" ht="22.5" x14ac:dyDescent="0.2">
      <c r="A47" s="536" t="s">
        <v>561</v>
      </c>
      <c r="B47" s="215" t="s">
        <v>259</v>
      </c>
      <c r="C47" s="610"/>
      <c r="D47" s="610"/>
      <c r="E47" s="611"/>
    </row>
    <row r="48" spans="1:5" s="534" customFormat="1" x14ac:dyDescent="0.2">
      <c r="A48" s="536" t="s">
        <v>562</v>
      </c>
      <c r="B48" s="215" t="s">
        <v>260</v>
      </c>
      <c r="C48" s="610"/>
      <c r="D48" s="610"/>
      <c r="E48" s="611"/>
    </row>
    <row r="49" spans="1:5" s="534" customFormat="1" x14ac:dyDescent="0.2">
      <c r="A49" s="536" t="s">
        <v>563</v>
      </c>
      <c r="B49" s="215" t="s">
        <v>261</v>
      </c>
      <c r="C49" s="610"/>
      <c r="D49" s="610"/>
      <c r="E49" s="611"/>
    </row>
    <row r="50" spans="1:5" s="534" customFormat="1" x14ac:dyDescent="0.2">
      <c r="A50" s="535" t="s">
        <v>564</v>
      </c>
      <c r="B50" s="215" t="s">
        <v>262</v>
      </c>
      <c r="C50" s="610"/>
      <c r="D50" s="610">
        <v>10929819</v>
      </c>
      <c r="E50" s="611"/>
    </row>
    <row r="51" spans="1:5" s="534" customFormat="1" ht="21" x14ac:dyDescent="0.2">
      <c r="A51" s="535" t="s">
        <v>565</v>
      </c>
      <c r="B51" s="215" t="s">
        <v>263</v>
      </c>
      <c r="C51" s="612">
        <f>+C7+C8+C34+C50</f>
        <v>0</v>
      </c>
      <c r="D51" s="612">
        <f>+D7+D8+D34+D50</f>
        <v>151631522</v>
      </c>
      <c r="E51" s="613">
        <f>+E7+E8+E34+E50</f>
        <v>0</v>
      </c>
    </row>
    <row r="52" spans="1:5" s="534" customFormat="1" x14ac:dyDescent="0.2">
      <c r="A52" s="535" t="s">
        <v>566</v>
      </c>
      <c r="B52" s="215" t="s">
        <v>264</v>
      </c>
      <c r="C52" s="610"/>
      <c r="D52" s="610"/>
      <c r="E52" s="611"/>
    </row>
    <row r="53" spans="1:5" s="534" customFormat="1" x14ac:dyDescent="0.2">
      <c r="A53" s="535" t="s">
        <v>567</v>
      </c>
      <c r="B53" s="215" t="s">
        <v>265</v>
      </c>
      <c r="C53" s="610"/>
      <c r="D53" s="610"/>
      <c r="E53" s="611"/>
    </row>
    <row r="54" spans="1:5" s="534" customFormat="1" x14ac:dyDescent="0.2">
      <c r="A54" s="535" t="s">
        <v>568</v>
      </c>
      <c r="B54" s="215" t="s">
        <v>266</v>
      </c>
      <c r="C54" s="612">
        <f>+C52+C53</f>
        <v>0</v>
      </c>
      <c r="D54" s="612">
        <f>+D52+D53</f>
        <v>0</v>
      </c>
      <c r="E54" s="613">
        <f>+E52+E53</f>
        <v>0</v>
      </c>
    </row>
    <row r="55" spans="1:5" s="534" customFormat="1" x14ac:dyDescent="0.2">
      <c r="A55" s="535" t="s">
        <v>569</v>
      </c>
      <c r="B55" s="215" t="s">
        <v>267</v>
      </c>
      <c r="C55" s="610"/>
      <c r="D55" s="610"/>
      <c r="E55" s="611"/>
    </row>
    <row r="56" spans="1:5" s="534" customFormat="1" x14ac:dyDescent="0.2">
      <c r="A56" s="535" t="s">
        <v>570</v>
      </c>
      <c r="B56" s="215" t="s">
        <v>268</v>
      </c>
      <c r="C56" s="610"/>
      <c r="D56" s="610"/>
      <c r="E56" s="611"/>
    </row>
    <row r="57" spans="1:5" s="534" customFormat="1" x14ac:dyDescent="0.2">
      <c r="A57" s="535" t="s">
        <v>571</v>
      </c>
      <c r="B57" s="215" t="s">
        <v>269</v>
      </c>
      <c r="C57" s="610"/>
      <c r="D57" s="610">
        <v>16471548</v>
      </c>
      <c r="E57" s="611"/>
    </row>
    <row r="58" spans="1:5" s="534" customFormat="1" x14ac:dyDescent="0.2">
      <c r="A58" s="535" t="s">
        <v>572</v>
      </c>
      <c r="B58" s="215" t="s">
        <v>270</v>
      </c>
      <c r="C58" s="610"/>
      <c r="D58" s="610"/>
      <c r="E58" s="611"/>
    </row>
    <row r="59" spans="1:5" s="534" customFormat="1" x14ac:dyDescent="0.2">
      <c r="A59" s="535" t="s">
        <v>573</v>
      </c>
      <c r="B59" s="215" t="s">
        <v>271</v>
      </c>
      <c r="C59" s="612">
        <f>+C55+C56+C57+C58</f>
        <v>0</v>
      </c>
      <c r="D59" s="612">
        <f>+D55+D56+D57+D58</f>
        <v>16471548</v>
      </c>
      <c r="E59" s="613">
        <f>+E55+E56+E57+E58</f>
        <v>0</v>
      </c>
    </row>
    <row r="60" spans="1:5" s="534" customFormat="1" x14ac:dyDescent="0.2">
      <c r="A60" s="535" t="s">
        <v>574</v>
      </c>
      <c r="B60" s="215" t="s">
        <v>272</v>
      </c>
      <c r="C60" s="610"/>
      <c r="D60" s="610">
        <v>537766</v>
      </c>
      <c r="E60" s="611"/>
    </row>
    <row r="61" spans="1:5" s="534" customFormat="1" x14ac:dyDescent="0.2">
      <c r="A61" s="535" t="s">
        <v>575</v>
      </c>
      <c r="B61" s="215" t="s">
        <v>273</v>
      </c>
      <c r="C61" s="610"/>
      <c r="D61" s="610">
        <v>45159</v>
      </c>
      <c r="E61" s="611"/>
    </row>
    <row r="62" spans="1:5" s="534" customFormat="1" x14ac:dyDescent="0.2">
      <c r="A62" s="535" t="s">
        <v>576</v>
      </c>
      <c r="B62" s="215" t="s">
        <v>274</v>
      </c>
      <c r="C62" s="610"/>
      <c r="D62" s="610"/>
      <c r="E62" s="611"/>
    </row>
    <row r="63" spans="1:5" s="534" customFormat="1" x14ac:dyDescent="0.2">
      <c r="A63" s="535" t="s">
        <v>577</v>
      </c>
      <c r="B63" s="215" t="s">
        <v>275</v>
      </c>
      <c r="C63" s="612">
        <f>+C60+C61+C62</f>
        <v>0</v>
      </c>
      <c r="D63" s="612">
        <f>+D60+D61+D62</f>
        <v>582925</v>
      </c>
      <c r="E63" s="613">
        <f>+E60+E61+E62</f>
        <v>0</v>
      </c>
    </row>
    <row r="64" spans="1:5" s="534" customFormat="1" x14ac:dyDescent="0.2">
      <c r="A64" s="535" t="s">
        <v>578</v>
      </c>
      <c r="B64" s="215" t="s">
        <v>276</v>
      </c>
      <c r="C64" s="610"/>
      <c r="D64" s="610">
        <v>125000</v>
      </c>
      <c r="E64" s="611"/>
    </row>
    <row r="65" spans="1:5" s="534" customFormat="1" ht="21" x14ac:dyDescent="0.2">
      <c r="A65" s="535" t="s">
        <v>579</v>
      </c>
      <c r="B65" s="215" t="s">
        <v>277</v>
      </c>
      <c r="C65" s="610"/>
      <c r="D65" s="610"/>
      <c r="E65" s="611"/>
    </row>
    <row r="66" spans="1:5" s="534" customFormat="1" x14ac:dyDescent="0.2">
      <c r="A66" s="535" t="s">
        <v>580</v>
      </c>
      <c r="B66" s="215" t="s">
        <v>278</v>
      </c>
      <c r="C66" s="612">
        <f>+C64+C65</f>
        <v>0</v>
      </c>
      <c r="D66" s="612">
        <f>+D64+D65</f>
        <v>125000</v>
      </c>
      <c r="E66" s="613">
        <f>+E64+E65</f>
        <v>0</v>
      </c>
    </row>
    <row r="67" spans="1:5" s="534" customFormat="1" x14ac:dyDescent="0.2">
      <c r="A67" s="535" t="s">
        <v>581</v>
      </c>
      <c r="B67" s="215" t="s">
        <v>279</v>
      </c>
      <c r="C67" s="610"/>
      <c r="D67" s="610"/>
      <c r="E67" s="611"/>
    </row>
    <row r="68" spans="1:5" s="534" customFormat="1" ht="16.5" thickBot="1" x14ac:dyDescent="0.25">
      <c r="A68" s="537" t="s">
        <v>582</v>
      </c>
      <c r="B68" s="219" t="s">
        <v>280</v>
      </c>
      <c r="C68" s="614">
        <f>+C51+C54+C59+C63+C66+C67</f>
        <v>0</v>
      </c>
      <c r="D68" s="614">
        <f>+D51+D54+D59+D63+D66+D67</f>
        <v>168810995</v>
      </c>
      <c r="E68" s="615">
        <f>+E51+E54+E59+E63+E66+E67</f>
        <v>0</v>
      </c>
    </row>
    <row r="69" spans="1:5" x14ac:dyDescent="0.25">
      <c r="A69" s="538"/>
      <c r="C69" s="539"/>
      <c r="D69" s="539"/>
      <c r="E69" s="540"/>
    </row>
    <row r="70" spans="1:5" x14ac:dyDescent="0.25">
      <c r="A70" s="538"/>
      <c r="C70" s="539"/>
      <c r="D70" s="539"/>
      <c r="E70" s="540"/>
    </row>
    <row r="71" spans="1:5" x14ac:dyDescent="0.25">
      <c r="A71" s="541"/>
      <c r="C71" s="539"/>
      <c r="D71" s="539"/>
      <c r="E71" s="540"/>
    </row>
    <row r="72" spans="1:5" x14ac:dyDescent="0.25">
      <c r="A72" s="710"/>
      <c r="B72" s="710"/>
      <c r="C72" s="710"/>
      <c r="D72" s="710"/>
      <c r="E72" s="710"/>
    </row>
    <row r="73" spans="1:5" x14ac:dyDescent="0.25">
      <c r="A73" s="710"/>
      <c r="B73" s="710"/>
      <c r="C73" s="710"/>
      <c r="D73" s="710"/>
      <c r="E73" s="710"/>
    </row>
  </sheetData>
  <sheetProtection sheet="1" objects="1" scenarios="1"/>
  <mergeCells count="10">
    <mergeCell ref="A72:E72"/>
    <mergeCell ref="A73:E73"/>
    <mergeCell ref="A1:E1"/>
    <mergeCell ref="C2:E2"/>
    <mergeCell ref="A3:A5"/>
    <mergeCell ref="B3:B5"/>
    <mergeCell ref="C3:C4"/>
    <mergeCell ref="D3:D4"/>
    <mergeCell ref="E3:E4"/>
    <mergeCell ref="C5:E5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5" orientation="portrait" horizontalDpi="300" verticalDpi="300" r:id="rId1"/>
  <headerFooter alignWithMargins="0">
    <oddHeader>&amp;L&amp;"Times New Roman,Félkövér dőlt"Pula község Önkormányzata&amp;R&amp;"Times New Roman,Félkövér dőlt"7.1. tájékoztató tábla a 8/2017. (V.31.) önkormányzati rendelethez</oddHeader>
    <oddFooter>&amp;C&amp;P</oddFooter>
  </headerFooter>
  <rowBreaks count="1" manualBreakCount="1">
    <brk id="4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6"/>
  <sheetViews>
    <sheetView zoomScaleNormal="100" workbookViewId="0">
      <selection activeCell="I38" sqref="I38"/>
    </sheetView>
  </sheetViews>
  <sheetFormatPr defaultRowHeight="12.75" x14ac:dyDescent="0.2"/>
  <cols>
    <col min="1" max="1" width="71.1640625" style="207" customWidth="1"/>
    <col min="2" max="2" width="6.1640625" style="222" customWidth="1"/>
    <col min="3" max="3" width="18" style="543" customWidth="1"/>
    <col min="4" max="16384" width="9.33203125" style="543"/>
  </cols>
  <sheetData>
    <row r="1" spans="1:3" ht="32.25" customHeight="1" x14ac:dyDescent="0.2">
      <c r="A1" s="727" t="s">
        <v>281</v>
      </c>
      <c r="B1" s="727"/>
      <c r="C1" s="727"/>
    </row>
    <row r="2" spans="1:3" ht="15.75" x14ac:dyDescent="0.2">
      <c r="A2" s="728" t="s">
        <v>663</v>
      </c>
      <c r="B2" s="728"/>
      <c r="C2" s="728"/>
    </row>
    <row r="4" spans="1:3" ht="13.5" thickBot="1" x14ac:dyDescent="0.25">
      <c r="B4" s="729" t="e">
        <f>'6. tájékoztató tábla'!E1</f>
        <v>#REF!</v>
      </c>
      <c r="C4" s="729"/>
    </row>
    <row r="5" spans="1:3" s="208" customFormat="1" ht="31.5" customHeight="1" x14ac:dyDescent="0.2">
      <c r="A5" s="730" t="s">
        <v>282</v>
      </c>
      <c r="B5" s="732" t="s">
        <v>238</v>
      </c>
      <c r="C5" s="734" t="s">
        <v>283</v>
      </c>
    </row>
    <row r="6" spans="1:3" s="208" customFormat="1" x14ac:dyDescent="0.2">
      <c r="A6" s="731"/>
      <c r="B6" s="733"/>
      <c r="C6" s="735"/>
    </row>
    <row r="7" spans="1:3" s="212" customFormat="1" ht="13.5" thickBot="1" x14ac:dyDescent="0.25">
      <c r="A7" s="209" t="s">
        <v>403</v>
      </c>
      <c r="B7" s="210" t="s">
        <v>404</v>
      </c>
      <c r="C7" s="211" t="s">
        <v>405</v>
      </c>
    </row>
    <row r="8" spans="1:3" ht="15.75" customHeight="1" x14ac:dyDescent="0.2">
      <c r="A8" s="535" t="s">
        <v>584</v>
      </c>
      <c r="B8" s="213" t="s">
        <v>243</v>
      </c>
      <c r="C8" s="214">
        <v>223050192</v>
      </c>
    </row>
    <row r="9" spans="1:3" ht="15.75" customHeight="1" x14ac:dyDescent="0.2">
      <c r="A9" s="535" t="s">
        <v>585</v>
      </c>
      <c r="B9" s="215" t="s">
        <v>244</v>
      </c>
      <c r="C9" s="214">
        <v>9385329</v>
      </c>
    </row>
    <row r="10" spans="1:3" ht="15.75" customHeight="1" x14ac:dyDescent="0.2">
      <c r="A10" s="535" t="s">
        <v>586</v>
      </c>
      <c r="B10" s="215" t="s">
        <v>245</v>
      </c>
      <c r="C10" s="214"/>
    </row>
    <row r="11" spans="1:3" ht="15.75" customHeight="1" x14ac:dyDescent="0.2">
      <c r="A11" s="535" t="s">
        <v>587</v>
      </c>
      <c r="B11" s="215" t="s">
        <v>246</v>
      </c>
      <c r="C11" s="216">
        <v>-59719009</v>
      </c>
    </row>
    <row r="12" spans="1:3" ht="15.75" customHeight="1" x14ac:dyDescent="0.2">
      <c r="A12" s="535" t="s">
        <v>588</v>
      </c>
      <c r="B12" s="215" t="s">
        <v>247</v>
      </c>
      <c r="C12" s="216"/>
    </row>
    <row r="13" spans="1:3" ht="15.75" customHeight="1" x14ac:dyDescent="0.2">
      <c r="A13" s="535" t="s">
        <v>589</v>
      </c>
      <c r="B13" s="215" t="s">
        <v>248</v>
      </c>
      <c r="C13" s="216">
        <v>-6537337</v>
      </c>
    </row>
    <row r="14" spans="1:3" ht="15.75" customHeight="1" x14ac:dyDescent="0.2">
      <c r="A14" s="535" t="s">
        <v>590</v>
      </c>
      <c r="B14" s="215" t="s">
        <v>249</v>
      </c>
      <c r="C14" s="217">
        <f>+C8+C9+C10+C11+C12+C13</f>
        <v>166179175</v>
      </c>
    </row>
    <row r="15" spans="1:3" ht="15.75" customHeight="1" x14ac:dyDescent="0.2">
      <c r="A15" s="535" t="s">
        <v>639</v>
      </c>
      <c r="B15" s="215" t="s">
        <v>250</v>
      </c>
      <c r="C15" s="544">
        <v>1944894</v>
      </c>
    </row>
    <row r="16" spans="1:3" ht="15.75" customHeight="1" x14ac:dyDescent="0.2">
      <c r="A16" s="535" t="s">
        <v>591</v>
      </c>
      <c r="B16" s="215" t="s">
        <v>251</v>
      </c>
      <c r="C16" s="216">
        <v>645057</v>
      </c>
    </row>
    <row r="17" spans="1:5" ht="15.75" customHeight="1" x14ac:dyDescent="0.2">
      <c r="A17" s="535" t="s">
        <v>592</v>
      </c>
      <c r="B17" s="215" t="s">
        <v>15</v>
      </c>
      <c r="C17" s="216">
        <v>41869</v>
      </c>
    </row>
    <row r="18" spans="1:5" ht="15.75" customHeight="1" x14ac:dyDescent="0.2">
      <c r="A18" s="535" t="s">
        <v>593</v>
      </c>
      <c r="B18" s="215" t="s">
        <v>16</v>
      </c>
      <c r="C18" s="217">
        <f>+C15+C16+C17</f>
        <v>2631820</v>
      </c>
    </row>
    <row r="19" spans="1:5" s="545" customFormat="1" ht="15.75" customHeight="1" x14ac:dyDescent="0.2">
      <c r="A19" s="535" t="s">
        <v>594</v>
      </c>
      <c r="B19" s="215" t="s">
        <v>17</v>
      </c>
      <c r="C19" s="216"/>
    </row>
    <row r="20" spans="1:5" ht="15.75" customHeight="1" x14ac:dyDescent="0.2">
      <c r="A20" s="535" t="s">
        <v>595</v>
      </c>
      <c r="B20" s="215" t="s">
        <v>18</v>
      </c>
      <c r="C20" s="216"/>
    </row>
    <row r="21" spans="1:5" ht="15.75" customHeight="1" thickBot="1" x14ac:dyDescent="0.25">
      <c r="A21" s="218" t="s">
        <v>596</v>
      </c>
      <c r="B21" s="219" t="s">
        <v>19</v>
      </c>
      <c r="C21" s="220">
        <f>+C14+C18+C19+C20</f>
        <v>168810995</v>
      </c>
    </row>
    <row r="22" spans="1:5" ht="15.75" x14ac:dyDescent="0.25">
      <c r="A22" s="538"/>
      <c r="B22" s="541"/>
      <c r="C22" s="539"/>
      <c r="D22" s="539"/>
      <c r="E22" s="539"/>
    </row>
    <row r="23" spans="1:5" ht="15.75" x14ac:dyDescent="0.25">
      <c r="A23" s="538"/>
      <c r="B23" s="541"/>
      <c r="C23" s="539"/>
      <c r="D23" s="539"/>
      <c r="E23" s="539"/>
    </row>
    <row r="24" spans="1:5" ht="15.75" x14ac:dyDescent="0.25">
      <c r="A24" s="541"/>
      <c r="B24" s="541"/>
      <c r="C24" s="539"/>
      <c r="D24" s="539"/>
      <c r="E24" s="539"/>
    </row>
    <row r="25" spans="1:5" ht="15.75" x14ac:dyDescent="0.25">
      <c r="A25" s="726"/>
      <c r="B25" s="726"/>
      <c r="C25" s="726"/>
      <c r="D25" s="546"/>
      <c r="E25" s="546"/>
    </row>
    <row r="26" spans="1:5" ht="15.75" x14ac:dyDescent="0.25">
      <c r="A26" s="726"/>
      <c r="B26" s="726"/>
      <c r="C26" s="726"/>
      <c r="D26" s="546"/>
      <c r="E26" s="546"/>
    </row>
  </sheetData>
  <mergeCells count="8">
    <mergeCell ref="A25:C25"/>
    <mergeCell ref="A26:C26"/>
    <mergeCell ref="A1:C1"/>
    <mergeCell ref="A2:C2"/>
    <mergeCell ref="B4:C4"/>
    <mergeCell ref="A5:A6"/>
    <mergeCell ref="B5:B6"/>
    <mergeCell ref="C5:C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95" orientation="portrait" verticalDpi="300" r:id="rId1"/>
  <headerFooter alignWithMargins="0">
    <oddHeader>&amp;L&amp;"Times New Roman,Félkövér dőlt"............................................Önkormányzat&amp;R&amp;"Times New Roman CE,Félkövér dőlt"7.2. tájékoztató tábla a ……/2017. (……)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4"/>
  <sheetViews>
    <sheetView tabSelected="1" zoomScaleNormal="100" workbookViewId="0">
      <selection sqref="A1:D1"/>
    </sheetView>
  </sheetViews>
  <sheetFormatPr defaultColWidth="12" defaultRowHeight="15.75" x14ac:dyDescent="0.25"/>
  <cols>
    <col min="1" max="1" width="58.83203125" style="203" customWidth="1"/>
    <col min="2" max="2" width="6.83203125" style="203" customWidth="1"/>
    <col min="3" max="3" width="17.1640625" style="203" customWidth="1"/>
    <col min="4" max="4" width="19.1640625" style="203" customWidth="1"/>
    <col min="5" max="16384" width="12" style="203"/>
  </cols>
  <sheetData>
    <row r="1" spans="1:4" ht="48" customHeight="1" x14ac:dyDescent="0.25">
      <c r="A1" s="736" t="s">
        <v>664</v>
      </c>
      <c r="B1" s="737"/>
      <c r="C1" s="737"/>
      <c r="D1" s="737"/>
    </row>
    <row r="2" spans="1:4" ht="16.5" thickBot="1" x14ac:dyDescent="0.3"/>
    <row r="3" spans="1:4" ht="43.5" customHeight="1" thickBot="1" x14ac:dyDescent="0.3">
      <c r="A3" s="549" t="s">
        <v>46</v>
      </c>
      <c r="B3" s="303" t="s">
        <v>238</v>
      </c>
      <c r="C3" s="550" t="s">
        <v>284</v>
      </c>
      <c r="D3" s="551" t="s">
        <v>653</v>
      </c>
    </row>
    <row r="4" spans="1:4" ht="16.5" thickBot="1" x14ac:dyDescent="0.3">
      <c r="A4" s="223" t="s">
        <v>403</v>
      </c>
      <c r="B4" s="224" t="s">
        <v>404</v>
      </c>
      <c r="C4" s="224" t="s">
        <v>405</v>
      </c>
      <c r="D4" s="225" t="s">
        <v>406</v>
      </c>
    </row>
    <row r="5" spans="1:4" ht="15.75" customHeight="1" x14ac:dyDescent="0.25">
      <c r="A5" s="234" t="s">
        <v>607</v>
      </c>
      <c r="B5" s="227" t="s">
        <v>6</v>
      </c>
      <c r="C5" s="228"/>
      <c r="D5" s="229"/>
    </row>
    <row r="6" spans="1:4" ht="15.75" customHeight="1" x14ac:dyDescent="0.25">
      <c r="A6" s="234" t="s">
        <v>608</v>
      </c>
      <c r="B6" s="231" t="s">
        <v>7</v>
      </c>
      <c r="C6" s="232"/>
      <c r="D6" s="233"/>
    </row>
    <row r="7" spans="1:4" ht="15.75" customHeight="1" x14ac:dyDescent="0.25">
      <c r="A7" s="234" t="s">
        <v>609</v>
      </c>
      <c r="B7" s="231" t="s">
        <v>8</v>
      </c>
      <c r="C7" s="232"/>
      <c r="D7" s="233"/>
    </row>
    <row r="8" spans="1:4" ht="15.75" customHeight="1" thickBot="1" x14ac:dyDescent="0.3">
      <c r="A8" s="235" t="s">
        <v>610</v>
      </c>
      <c r="B8" s="236" t="s">
        <v>9</v>
      </c>
      <c r="C8" s="237"/>
      <c r="D8" s="238"/>
    </row>
    <row r="9" spans="1:4" ht="15.75" customHeight="1" thickBot="1" x14ac:dyDescent="0.3">
      <c r="A9" s="553" t="s">
        <v>611</v>
      </c>
      <c r="B9" s="554" t="s">
        <v>10</v>
      </c>
      <c r="C9" s="555"/>
      <c r="D9" s="556">
        <f>+D10+D11+D12+D13</f>
        <v>0</v>
      </c>
    </row>
    <row r="10" spans="1:4" ht="15.75" customHeight="1" x14ac:dyDescent="0.25">
      <c r="A10" s="552" t="s">
        <v>612</v>
      </c>
      <c r="B10" s="227" t="s">
        <v>11</v>
      </c>
      <c r="C10" s="228"/>
      <c r="D10" s="229"/>
    </row>
    <row r="11" spans="1:4" ht="15.75" customHeight="1" x14ac:dyDescent="0.25">
      <c r="A11" s="234" t="s">
        <v>613</v>
      </c>
      <c r="B11" s="231" t="s">
        <v>12</v>
      </c>
      <c r="C11" s="232"/>
      <c r="D11" s="233"/>
    </row>
    <row r="12" spans="1:4" ht="15.75" customHeight="1" x14ac:dyDescent="0.25">
      <c r="A12" s="234" t="s">
        <v>614</v>
      </c>
      <c r="B12" s="231" t="s">
        <v>13</v>
      </c>
      <c r="C12" s="232"/>
      <c r="D12" s="233"/>
    </row>
    <row r="13" spans="1:4" ht="15.75" customHeight="1" thickBot="1" x14ac:dyDescent="0.3">
      <c r="A13" s="235" t="s">
        <v>615</v>
      </c>
      <c r="B13" s="236" t="s">
        <v>14</v>
      </c>
      <c r="C13" s="237"/>
      <c r="D13" s="238"/>
    </row>
    <row r="14" spans="1:4" ht="15.75" customHeight="1" thickBot="1" x14ac:dyDescent="0.3">
      <c r="A14" s="553" t="s">
        <v>616</v>
      </c>
      <c r="B14" s="554" t="s">
        <v>15</v>
      </c>
      <c r="C14" s="555"/>
      <c r="D14" s="556">
        <f>+D15+D16+D17</f>
        <v>0</v>
      </c>
    </row>
    <row r="15" spans="1:4" ht="15.75" customHeight="1" x14ac:dyDescent="0.25">
      <c r="A15" s="552" t="s">
        <v>617</v>
      </c>
      <c r="B15" s="227" t="s">
        <v>16</v>
      </c>
      <c r="C15" s="228"/>
      <c r="D15" s="229"/>
    </row>
    <row r="16" spans="1:4" ht="15.75" customHeight="1" x14ac:dyDescent="0.25">
      <c r="A16" s="234" t="s">
        <v>618</v>
      </c>
      <c r="B16" s="231" t="s">
        <v>17</v>
      </c>
      <c r="C16" s="232"/>
      <c r="D16" s="233"/>
    </row>
    <row r="17" spans="1:4" ht="15.75" customHeight="1" thickBot="1" x14ac:dyDescent="0.3">
      <c r="A17" s="235" t="s">
        <v>619</v>
      </c>
      <c r="B17" s="236" t="s">
        <v>18</v>
      </c>
      <c r="C17" s="237"/>
      <c r="D17" s="238"/>
    </row>
    <row r="18" spans="1:4" ht="15.75" customHeight="1" thickBot="1" x14ac:dyDescent="0.3">
      <c r="A18" s="553" t="s">
        <v>625</v>
      </c>
      <c r="B18" s="554" t="s">
        <v>19</v>
      </c>
      <c r="C18" s="555"/>
      <c r="D18" s="556">
        <f>+D19+D20+D21</f>
        <v>0</v>
      </c>
    </row>
    <row r="19" spans="1:4" ht="15.75" customHeight="1" x14ac:dyDescent="0.25">
      <c r="A19" s="552" t="s">
        <v>620</v>
      </c>
      <c r="B19" s="227" t="s">
        <v>20</v>
      </c>
      <c r="C19" s="228"/>
      <c r="D19" s="229"/>
    </row>
    <row r="20" spans="1:4" ht="15.75" customHeight="1" x14ac:dyDescent="0.25">
      <c r="A20" s="234" t="s">
        <v>621</v>
      </c>
      <c r="B20" s="231" t="s">
        <v>21</v>
      </c>
      <c r="C20" s="232"/>
      <c r="D20" s="233"/>
    </row>
    <row r="21" spans="1:4" ht="15.75" customHeight="1" x14ac:dyDescent="0.25">
      <c r="A21" s="234" t="s">
        <v>622</v>
      </c>
      <c r="B21" s="231" t="s">
        <v>22</v>
      </c>
      <c r="C21" s="232"/>
      <c r="D21" s="233"/>
    </row>
    <row r="22" spans="1:4" ht="15.75" customHeight="1" x14ac:dyDescent="0.25">
      <c r="A22" s="234" t="s">
        <v>623</v>
      </c>
      <c r="B22" s="231" t="s">
        <v>23</v>
      </c>
      <c r="C22" s="232"/>
      <c r="D22" s="233"/>
    </row>
    <row r="23" spans="1:4" ht="15.75" customHeight="1" x14ac:dyDescent="0.25">
      <c r="A23" s="234"/>
      <c r="B23" s="231" t="s">
        <v>24</v>
      </c>
      <c r="C23" s="232"/>
      <c r="D23" s="233"/>
    </row>
    <row r="24" spans="1:4" ht="15.75" customHeight="1" x14ac:dyDescent="0.25">
      <c r="A24" s="234"/>
      <c r="B24" s="231" t="s">
        <v>25</v>
      </c>
      <c r="C24" s="232"/>
      <c r="D24" s="233"/>
    </row>
    <row r="25" spans="1:4" ht="15.75" customHeight="1" x14ac:dyDescent="0.25">
      <c r="A25" s="234"/>
      <c r="B25" s="231" t="s">
        <v>26</v>
      </c>
      <c r="C25" s="232"/>
      <c r="D25" s="233"/>
    </row>
    <row r="26" spans="1:4" ht="15.75" customHeight="1" x14ac:dyDescent="0.25">
      <c r="A26" s="234"/>
      <c r="B26" s="231" t="s">
        <v>27</v>
      </c>
      <c r="C26" s="232"/>
      <c r="D26" s="233"/>
    </row>
    <row r="27" spans="1:4" ht="15.75" customHeight="1" x14ac:dyDescent="0.25">
      <c r="A27" s="234"/>
      <c r="B27" s="231" t="s">
        <v>28</v>
      </c>
      <c r="C27" s="232"/>
      <c r="D27" s="233"/>
    </row>
    <row r="28" spans="1:4" ht="15.75" customHeight="1" x14ac:dyDescent="0.25">
      <c r="A28" s="234"/>
      <c r="B28" s="231" t="s">
        <v>29</v>
      </c>
      <c r="C28" s="232"/>
      <c r="D28" s="233"/>
    </row>
    <row r="29" spans="1:4" ht="15.75" customHeight="1" x14ac:dyDescent="0.25">
      <c r="A29" s="234"/>
      <c r="B29" s="231" t="s">
        <v>30</v>
      </c>
      <c r="C29" s="232"/>
      <c r="D29" s="233"/>
    </row>
    <row r="30" spans="1:4" ht="15.75" customHeight="1" x14ac:dyDescent="0.25">
      <c r="A30" s="234"/>
      <c r="B30" s="231" t="s">
        <v>31</v>
      </c>
      <c r="C30" s="232"/>
      <c r="D30" s="233"/>
    </row>
    <row r="31" spans="1:4" ht="15.75" customHeight="1" x14ac:dyDescent="0.25">
      <c r="A31" s="234"/>
      <c r="B31" s="231" t="s">
        <v>32</v>
      </c>
      <c r="C31" s="232"/>
      <c r="D31" s="233"/>
    </row>
    <row r="32" spans="1:4" ht="15.75" customHeight="1" x14ac:dyDescent="0.25">
      <c r="A32" s="234"/>
      <c r="B32" s="231" t="s">
        <v>33</v>
      </c>
      <c r="C32" s="232"/>
      <c r="D32" s="233"/>
    </row>
    <row r="33" spans="1:6" ht="15.75" customHeight="1" x14ac:dyDescent="0.25">
      <c r="A33" s="234"/>
      <c r="B33" s="231" t="s">
        <v>34</v>
      </c>
      <c r="C33" s="232"/>
      <c r="D33" s="233"/>
    </row>
    <row r="34" spans="1:6" ht="15.75" customHeight="1" x14ac:dyDescent="0.25">
      <c r="A34" s="234"/>
      <c r="B34" s="231" t="s">
        <v>85</v>
      </c>
      <c r="C34" s="232"/>
      <c r="D34" s="233"/>
    </row>
    <row r="35" spans="1:6" ht="15.75" customHeight="1" x14ac:dyDescent="0.25">
      <c r="A35" s="234"/>
      <c r="B35" s="231" t="s">
        <v>175</v>
      </c>
      <c r="C35" s="232"/>
      <c r="D35" s="233"/>
    </row>
    <row r="36" spans="1:6" ht="15.75" customHeight="1" x14ac:dyDescent="0.25">
      <c r="A36" s="234"/>
      <c r="B36" s="231" t="s">
        <v>235</v>
      </c>
      <c r="C36" s="232"/>
      <c r="D36" s="233"/>
    </row>
    <row r="37" spans="1:6" ht="15.75" customHeight="1" thickBot="1" x14ac:dyDescent="0.3">
      <c r="A37" s="235"/>
      <c r="B37" s="236" t="s">
        <v>236</v>
      </c>
      <c r="C37" s="237"/>
      <c r="D37" s="238"/>
    </row>
    <row r="38" spans="1:6" ht="15.75" customHeight="1" thickBot="1" x14ac:dyDescent="0.3">
      <c r="A38" s="738" t="s">
        <v>624</v>
      </c>
      <c r="B38" s="739"/>
      <c r="C38" s="239"/>
      <c r="D38" s="556">
        <f>+D5+D6+D7+D8+D9+D14+D18+D22+D23+D24+D25+D26+D27+D28+D29+D30+D31+D32+D33+D34+D35+D36+D37</f>
        <v>0</v>
      </c>
      <c r="F38" s="240"/>
    </row>
    <row r="39" spans="1:6" x14ac:dyDescent="0.25">
      <c r="A39" s="557" t="s">
        <v>626</v>
      </c>
    </row>
    <row r="40" spans="1:6" x14ac:dyDescent="0.25">
      <c r="A40" s="204"/>
      <c r="B40" s="205"/>
      <c r="C40" s="740"/>
      <c r="D40" s="740"/>
    </row>
    <row r="41" spans="1:6" x14ac:dyDescent="0.25">
      <c r="A41" s="204"/>
      <c r="B41" s="205"/>
      <c r="C41" s="206"/>
      <c r="D41" s="206"/>
    </row>
    <row r="42" spans="1:6" x14ac:dyDescent="0.25">
      <c r="A42" s="205"/>
      <c r="B42" s="205"/>
      <c r="C42" s="740"/>
      <c r="D42" s="740"/>
    </row>
    <row r="43" spans="1:6" x14ac:dyDescent="0.25">
      <c r="A43" s="221"/>
      <c r="B43" s="221"/>
    </row>
    <row r="44" spans="1:6" x14ac:dyDescent="0.25">
      <c r="A44" s="221"/>
      <c r="B44" s="221"/>
      <c r="C44" s="221"/>
    </row>
  </sheetData>
  <mergeCells count="4">
    <mergeCell ref="A1:D1"/>
    <mergeCell ref="A38:B38"/>
    <mergeCell ref="C40:D40"/>
    <mergeCell ref="C42:D42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3" orientation="portrait" r:id="rId1"/>
  <headerFooter alignWithMargins="0">
    <oddHeader>&amp;L&amp;"Times New Roman,Félkövér dőlt"......................Önkormányzat&amp;R&amp;"Times New Roman,Félkövér dőlt"7.3. tájékoztató tábla a ……/2017. (……)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8"/>
  <sheetViews>
    <sheetView zoomScaleNormal="100" workbookViewId="0">
      <selection activeCell="B144" sqref="B144"/>
    </sheetView>
  </sheetViews>
  <sheetFormatPr defaultColWidth="12" defaultRowHeight="15.75" x14ac:dyDescent="0.25"/>
  <cols>
    <col min="1" max="1" width="56.1640625" style="203" customWidth="1"/>
    <col min="2" max="2" width="6.83203125" style="203" customWidth="1"/>
    <col min="3" max="3" width="17.1640625" style="203" customWidth="1"/>
    <col min="4" max="4" width="19.1640625" style="203" customWidth="1"/>
    <col min="5" max="16384" width="12" style="203"/>
  </cols>
  <sheetData>
    <row r="1" spans="1:4" ht="48.75" customHeight="1" x14ac:dyDescent="0.25">
      <c r="A1" s="741" t="e">
        <f>+CONCATENATE("VAGYONKIMUTATÁS",CHAR(10),"a függő követelésekről éa kötelezettségekről, a biztos (jövőbeni) követelésekről",CHAR(10),LEFT(#REF!,4),".")</f>
        <v>#REF!</v>
      </c>
      <c r="B1" s="742"/>
      <c r="C1" s="742"/>
      <c r="D1" s="742"/>
    </row>
    <row r="2" spans="1:4" ht="16.5" thickBot="1" x14ac:dyDescent="0.3"/>
    <row r="3" spans="1:4" ht="64.5" thickBot="1" x14ac:dyDescent="0.3">
      <c r="A3" s="558" t="s">
        <v>46</v>
      </c>
      <c r="B3" s="303" t="s">
        <v>238</v>
      </c>
      <c r="C3" s="559" t="s">
        <v>627</v>
      </c>
      <c r="D3" s="560" t="s">
        <v>653</v>
      </c>
    </row>
    <row r="4" spans="1:4" ht="16.5" thickBot="1" x14ac:dyDescent="0.3">
      <c r="A4" s="241" t="s">
        <v>403</v>
      </c>
      <c r="B4" s="242" t="s">
        <v>404</v>
      </c>
      <c r="C4" s="242" t="s">
        <v>405</v>
      </c>
      <c r="D4" s="243" t="s">
        <v>406</v>
      </c>
    </row>
    <row r="5" spans="1:4" ht="15.75" customHeight="1" x14ac:dyDescent="0.25">
      <c r="A5" s="230" t="s">
        <v>628</v>
      </c>
      <c r="B5" s="227" t="s">
        <v>6</v>
      </c>
      <c r="C5" s="228"/>
      <c r="D5" s="229"/>
    </row>
    <row r="6" spans="1:4" ht="15.75" customHeight="1" x14ac:dyDescent="0.25">
      <c r="A6" s="230" t="s">
        <v>629</v>
      </c>
      <c r="B6" s="231" t="s">
        <v>7</v>
      </c>
      <c r="C6" s="232"/>
      <c r="D6" s="233"/>
    </row>
    <row r="7" spans="1:4" ht="15.75" customHeight="1" thickBot="1" x14ac:dyDescent="0.3">
      <c r="A7" s="561" t="s">
        <v>630</v>
      </c>
      <c r="B7" s="236" t="s">
        <v>8</v>
      </c>
      <c r="C7" s="237"/>
      <c r="D7" s="238"/>
    </row>
    <row r="8" spans="1:4" ht="15.75" customHeight="1" thickBot="1" x14ac:dyDescent="0.3">
      <c r="A8" s="553" t="s">
        <v>631</v>
      </c>
      <c r="B8" s="554" t="s">
        <v>9</v>
      </c>
      <c r="C8" s="555"/>
      <c r="D8" s="556">
        <f>+D5+D6+D7</f>
        <v>0</v>
      </c>
    </row>
    <row r="9" spans="1:4" ht="15.75" customHeight="1" x14ac:dyDescent="0.25">
      <c r="A9" s="226" t="s">
        <v>632</v>
      </c>
      <c r="B9" s="227" t="s">
        <v>10</v>
      </c>
      <c r="C9" s="228"/>
      <c r="D9" s="229"/>
    </row>
    <row r="10" spans="1:4" ht="15.75" customHeight="1" x14ac:dyDescent="0.25">
      <c r="A10" s="230" t="s">
        <v>633</v>
      </c>
      <c r="B10" s="231" t="s">
        <v>11</v>
      </c>
      <c r="C10" s="232"/>
      <c r="D10" s="233"/>
    </row>
    <row r="11" spans="1:4" ht="15.75" customHeight="1" x14ac:dyDescent="0.25">
      <c r="A11" s="230" t="s">
        <v>634</v>
      </c>
      <c r="B11" s="231" t="s">
        <v>12</v>
      </c>
      <c r="C11" s="232"/>
      <c r="D11" s="233"/>
    </row>
    <row r="12" spans="1:4" ht="15.75" customHeight="1" x14ac:dyDescent="0.25">
      <c r="A12" s="230" t="s">
        <v>635</v>
      </c>
      <c r="B12" s="231" t="s">
        <v>13</v>
      </c>
      <c r="C12" s="232"/>
      <c r="D12" s="233"/>
    </row>
    <row r="13" spans="1:4" ht="15.75" customHeight="1" thickBot="1" x14ac:dyDescent="0.3">
      <c r="A13" s="561" t="s">
        <v>636</v>
      </c>
      <c r="B13" s="236" t="s">
        <v>14</v>
      </c>
      <c r="C13" s="237"/>
      <c r="D13" s="238"/>
    </row>
    <row r="14" spans="1:4" ht="15.75" customHeight="1" thickBot="1" x14ac:dyDescent="0.3">
      <c r="A14" s="553" t="s">
        <v>637</v>
      </c>
      <c r="B14" s="554" t="s">
        <v>15</v>
      </c>
      <c r="C14" s="562"/>
      <c r="D14" s="556">
        <f>+D9+D10+D11+D12+D13</f>
        <v>0</v>
      </c>
    </row>
    <row r="15" spans="1:4" ht="15.75" customHeight="1" x14ac:dyDescent="0.25">
      <c r="A15" s="226"/>
      <c r="B15" s="227" t="s">
        <v>16</v>
      </c>
      <c r="C15" s="228"/>
      <c r="D15" s="229"/>
    </row>
    <row r="16" spans="1:4" ht="15.75" customHeight="1" x14ac:dyDescent="0.25">
      <c r="A16" s="230"/>
      <c r="B16" s="231" t="s">
        <v>17</v>
      </c>
      <c r="C16" s="232"/>
      <c r="D16" s="233"/>
    </row>
    <row r="17" spans="1:4" ht="15.75" customHeight="1" x14ac:dyDescent="0.25">
      <c r="A17" s="230"/>
      <c r="B17" s="231" t="s">
        <v>18</v>
      </c>
      <c r="C17" s="232"/>
      <c r="D17" s="233"/>
    </row>
    <row r="18" spans="1:4" ht="15.75" customHeight="1" x14ac:dyDescent="0.25">
      <c r="A18" s="230"/>
      <c r="B18" s="231" t="s">
        <v>19</v>
      </c>
      <c r="C18" s="232"/>
      <c r="D18" s="233"/>
    </row>
    <row r="19" spans="1:4" ht="15.75" customHeight="1" x14ac:dyDescent="0.25">
      <c r="A19" s="230"/>
      <c r="B19" s="231" t="s">
        <v>20</v>
      </c>
      <c r="C19" s="232"/>
      <c r="D19" s="233"/>
    </row>
    <row r="20" spans="1:4" ht="15.75" customHeight="1" x14ac:dyDescent="0.25">
      <c r="A20" s="230"/>
      <c r="B20" s="231" t="s">
        <v>21</v>
      </c>
      <c r="C20" s="232"/>
      <c r="D20" s="233"/>
    </row>
    <row r="21" spans="1:4" ht="15.75" customHeight="1" x14ac:dyDescent="0.25">
      <c r="A21" s="230"/>
      <c r="B21" s="231" t="s">
        <v>22</v>
      </c>
      <c r="C21" s="232"/>
      <c r="D21" s="233"/>
    </row>
    <row r="22" spans="1:4" ht="15.75" customHeight="1" x14ac:dyDescent="0.25">
      <c r="A22" s="230"/>
      <c r="B22" s="231" t="s">
        <v>23</v>
      </c>
      <c r="C22" s="232"/>
      <c r="D22" s="233"/>
    </row>
    <row r="23" spans="1:4" ht="15.75" customHeight="1" x14ac:dyDescent="0.25">
      <c r="A23" s="230"/>
      <c r="B23" s="231" t="s">
        <v>24</v>
      </c>
      <c r="C23" s="232"/>
      <c r="D23" s="233"/>
    </row>
    <row r="24" spans="1:4" ht="15.75" customHeight="1" x14ac:dyDescent="0.25">
      <c r="A24" s="230"/>
      <c r="B24" s="231" t="s">
        <v>25</v>
      </c>
      <c r="C24" s="232"/>
      <c r="D24" s="233"/>
    </row>
    <row r="25" spans="1:4" ht="15.75" customHeight="1" x14ac:dyDescent="0.25">
      <c r="A25" s="230"/>
      <c r="B25" s="231" t="s">
        <v>26</v>
      </c>
      <c r="C25" s="232"/>
      <c r="D25" s="233"/>
    </row>
    <row r="26" spans="1:4" ht="15.75" customHeight="1" x14ac:dyDescent="0.25">
      <c r="A26" s="230"/>
      <c r="B26" s="231" t="s">
        <v>27</v>
      </c>
      <c r="C26" s="232"/>
      <c r="D26" s="233"/>
    </row>
    <row r="27" spans="1:4" ht="15.75" customHeight="1" x14ac:dyDescent="0.25">
      <c r="A27" s="230"/>
      <c r="B27" s="231" t="s">
        <v>28</v>
      </c>
      <c r="C27" s="232"/>
      <c r="D27" s="233"/>
    </row>
    <row r="28" spans="1:4" ht="15.75" customHeight="1" x14ac:dyDescent="0.25">
      <c r="A28" s="230"/>
      <c r="B28" s="231" t="s">
        <v>29</v>
      </c>
      <c r="C28" s="232"/>
      <c r="D28" s="233"/>
    </row>
    <row r="29" spans="1:4" ht="15.75" customHeight="1" x14ac:dyDescent="0.25">
      <c r="A29" s="230"/>
      <c r="B29" s="231" t="s">
        <v>30</v>
      </c>
      <c r="C29" s="232"/>
      <c r="D29" s="233"/>
    </row>
    <row r="30" spans="1:4" ht="15.75" customHeight="1" x14ac:dyDescent="0.25">
      <c r="A30" s="230"/>
      <c r="B30" s="231" t="s">
        <v>31</v>
      </c>
      <c r="C30" s="232"/>
      <c r="D30" s="233"/>
    </row>
    <row r="31" spans="1:4" ht="15.75" customHeight="1" x14ac:dyDescent="0.25">
      <c r="A31" s="230"/>
      <c r="B31" s="231" t="s">
        <v>32</v>
      </c>
      <c r="C31" s="232"/>
      <c r="D31" s="233"/>
    </row>
    <row r="32" spans="1:4" ht="15.75" customHeight="1" x14ac:dyDescent="0.25">
      <c r="A32" s="230"/>
      <c r="B32" s="231" t="s">
        <v>33</v>
      </c>
      <c r="C32" s="232"/>
      <c r="D32" s="233"/>
    </row>
    <row r="33" spans="1:6" ht="15.75" customHeight="1" x14ac:dyDescent="0.25">
      <c r="A33" s="230"/>
      <c r="B33" s="231" t="s">
        <v>34</v>
      </c>
      <c r="C33" s="232"/>
      <c r="D33" s="233"/>
    </row>
    <row r="34" spans="1:6" ht="15.75" customHeight="1" x14ac:dyDescent="0.25">
      <c r="A34" s="230"/>
      <c r="B34" s="231" t="s">
        <v>85</v>
      </c>
      <c r="C34" s="232"/>
      <c r="D34" s="233"/>
    </row>
    <row r="35" spans="1:6" ht="15.75" customHeight="1" x14ac:dyDescent="0.25">
      <c r="A35" s="230"/>
      <c r="B35" s="231" t="s">
        <v>175</v>
      </c>
      <c r="C35" s="232"/>
      <c r="D35" s="233"/>
    </row>
    <row r="36" spans="1:6" ht="15.75" customHeight="1" x14ac:dyDescent="0.25">
      <c r="A36" s="230"/>
      <c r="B36" s="231" t="s">
        <v>235</v>
      </c>
      <c r="C36" s="232"/>
      <c r="D36" s="233"/>
    </row>
    <row r="37" spans="1:6" ht="15.75" customHeight="1" thickBot="1" x14ac:dyDescent="0.3">
      <c r="A37" s="244"/>
      <c r="B37" s="245" t="s">
        <v>236</v>
      </c>
      <c r="C37" s="246"/>
      <c r="D37" s="247"/>
    </row>
    <row r="38" spans="1:6" ht="15.75" customHeight="1" thickBot="1" x14ac:dyDescent="0.3">
      <c r="A38" s="743" t="s">
        <v>638</v>
      </c>
      <c r="B38" s="744"/>
      <c r="C38" s="239"/>
      <c r="D38" s="556">
        <f>+D8+D14+SUM(D15:D37)</f>
        <v>0</v>
      </c>
      <c r="F38" s="248"/>
    </row>
  </sheetData>
  <sheetProtection sheet="1" objects="1" scenarios="1"/>
  <mergeCells count="2">
    <mergeCell ref="A1:D1"/>
    <mergeCell ref="A38:B38"/>
  </mergeCells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r:id="rId1"/>
  <headerFooter alignWithMargins="0">
    <oddHeader>&amp;L&amp;"Times New Roman,Félkövér dőlt"......................Önkormányzat&amp;R&amp;"Times New Roman,Félkövér dőlt"7.4. tájékoztató tábla a ……/2017. (……)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3"/>
  <sheetViews>
    <sheetView zoomScaleNormal="100" workbookViewId="0">
      <selection activeCell="B144" sqref="B144"/>
    </sheetView>
  </sheetViews>
  <sheetFormatPr defaultRowHeight="12.75" x14ac:dyDescent="0.2"/>
  <cols>
    <col min="1" max="1" width="9.33203125" style="274"/>
    <col min="2" max="2" width="58.33203125" style="274" customWidth="1"/>
    <col min="3" max="5" width="25" style="274" customWidth="1"/>
    <col min="6" max="6" width="5.5" style="274" customWidth="1"/>
    <col min="7" max="16384" width="9.33203125" style="274"/>
  </cols>
  <sheetData>
    <row r="1" spans="1:6" x14ac:dyDescent="0.2">
      <c r="A1" s="275"/>
      <c r="F1" s="748" t="e">
        <f>+CONCATENATE("8. tájékoztató tábla a ......../",LEFT(#REF!,4)+1,". (........) önkormányzati rendelethez")</f>
        <v>#REF!</v>
      </c>
    </row>
    <row r="2" spans="1:6" ht="33" customHeight="1" x14ac:dyDescent="0.2">
      <c r="A2" s="745" t="e">
        <f>+CONCATENATE("A ………Önkormányzat tulajdonában álló gazdálkodó szervezetek működéséből származó",CHAR(10),"kötelezettségek és részesedések alakulása a ",LEFT(#REF!,4),". évben")</f>
        <v>#REF!</v>
      </c>
      <c r="B2" s="745"/>
      <c r="C2" s="745"/>
      <c r="D2" s="745"/>
      <c r="E2" s="745"/>
      <c r="F2" s="748"/>
    </row>
    <row r="3" spans="1:6" ht="16.5" thickBot="1" x14ac:dyDescent="0.3">
      <c r="A3" s="276"/>
      <c r="F3" s="748"/>
    </row>
    <row r="4" spans="1:6" ht="79.5" thickBot="1" x14ac:dyDescent="0.25">
      <c r="A4" s="277" t="s">
        <v>238</v>
      </c>
      <c r="B4" s="278" t="s">
        <v>285</v>
      </c>
      <c r="C4" s="278" t="s">
        <v>286</v>
      </c>
      <c r="D4" s="278" t="s">
        <v>287</v>
      </c>
      <c r="E4" s="279" t="s">
        <v>288</v>
      </c>
      <c r="F4" s="748"/>
    </row>
    <row r="5" spans="1:6" ht="15.75" x14ac:dyDescent="0.2">
      <c r="A5" s="280" t="s">
        <v>6</v>
      </c>
      <c r="B5" s="284"/>
      <c r="C5" s="287"/>
      <c r="D5" s="290"/>
      <c r="E5" s="294"/>
      <c r="F5" s="748"/>
    </row>
    <row r="6" spans="1:6" ht="15.75" x14ac:dyDescent="0.2">
      <c r="A6" s="281" t="s">
        <v>7</v>
      </c>
      <c r="B6" s="285"/>
      <c r="C6" s="288"/>
      <c r="D6" s="291"/>
      <c r="E6" s="295"/>
      <c r="F6" s="748"/>
    </row>
    <row r="7" spans="1:6" ht="15.75" x14ac:dyDescent="0.2">
      <c r="A7" s="281" t="s">
        <v>8</v>
      </c>
      <c r="B7" s="285"/>
      <c r="C7" s="288"/>
      <c r="D7" s="291"/>
      <c r="E7" s="295"/>
      <c r="F7" s="748"/>
    </row>
    <row r="8" spans="1:6" ht="15.75" x14ac:dyDescent="0.2">
      <c r="A8" s="281" t="s">
        <v>9</v>
      </c>
      <c r="B8" s="285"/>
      <c r="C8" s="288"/>
      <c r="D8" s="291"/>
      <c r="E8" s="295"/>
      <c r="F8" s="748"/>
    </row>
    <row r="9" spans="1:6" ht="15.75" x14ac:dyDescent="0.2">
      <c r="A9" s="281" t="s">
        <v>10</v>
      </c>
      <c r="B9" s="285"/>
      <c r="C9" s="288"/>
      <c r="D9" s="291"/>
      <c r="E9" s="295"/>
      <c r="F9" s="748"/>
    </row>
    <row r="10" spans="1:6" ht="15.75" x14ac:dyDescent="0.2">
      <c r="A10" s="281" t="s">
        <v>11</v>
      </c>
      <c r="B10" s="285"/>
      <c r="C10" s="288"/>
      <c r="D10" s="291"/>
      <c r="E10" s="295"/>
      <c r="F10" s="748"/>
    </row>
    <row r="11" spans="1:6" ht="15.75" x14ac:dyDescent="0.2">
      <c r="A11" s="281" t="s">
        <v>12</v>
      </c>
      <c r="B11" s="285"/>
      <c r="C11" s="288"/>
      <c r="D11" s="291"/>
      <c r="E11" s="295"/>
      <c r="F11" s="748"/>
    </row>
    <row r="12" spans="1:6" ht="15.75" x14ac:dyDescent="0.2">
      <c r="A12" s="281" t="s">
        <v>13</v>
      </c>
      <c r="B12" s="285"/>
      <c r="C12" s="288"/>
      <c r="D12" s="291"/>
      <c r="E12" s="295"/>
      <c r="F12" s="748"/>
    </row>
    <row r="13" spans="1:6" ht="15.75" x14ac:dyDescent="0.2">
      <c r="A13" s="281" t="s">
        <v>14</v>
      </c>
      <c r="B13" s="285"/>
      <c r="C13" s="288"/>
      <c r="D13" s="291"/>
      <c r="E13" s="295"/>
      <c r="F13" s="748"/>
    </row>
    <row r="14" spans="1:6" ht="15.75" x14ac:dyDescent="0.2">
      <c r="A14" s="281" t="s">
        <v>15</v>
      </c>
      <c r="B14" s="285"/>
      <c r="C14" s="288"/>
      <c r="D14" s="291"/>
      <c r="E14" s="295"/>
      <c r="F14" s="748"/>
    </row>
    <row r="15" spans="1:6" ht="15.75" x14ac:dyDescent="0.2">
      <c r="A15" s="281" t="s">
        <v>16</v>
      </c>
      <c r="B15" s="285"/>
      <c r="C15" s="288"/>
      <c r="D15" s="291"/>
      <c r="E15" s="295"/>
      <c r="F15" s="748"/>
    </row>
    <row r="16" spans="1:6" ht="15.75" x14ac:dyDescent="0.2">
      <c r="A16" s="281" t="s">
        <v>17</v>
      </c>
      <c r="B16" s="285"/>
      <c r="C16" s="288"/>
      <c r="D16" s="291"/>
      <c r="E16" s="295"/>
      <c r="F16" s="748"/>
    </row>
    <row r="17" spans="1:6" ht="15.75" x14ac:dyDescent="0.2">
      <c r="A17" s="281" t="s">
        <v>18</v>
      </c>
      <c r="B17" s="285"/>
      <c r="C17" s="288"/>
      <c r="D17" s="291"/>
      <c r="E17" s="295"/>
      <c r="F17" s="748"/>
    </row>
    <row r="18" spans="1:6" ht="15.75" x14ac:dyDescent="0.2">
      <c r="A18" s="281" t="s">
        <v>19</v>
      </c>
      <c r="B18" s="285"/>
      <c r="C18" s="288"/>
      <c r="D18" s="291"/>
      <c r="E18" s="295"/>
      <c r="F18" s="748"/>
    </row>
    <row r="19" spans="1:6" ht="15.75" x14ac:dyDescent="0.2">
      <c r="A19" s="281" t="s">
        <v>20</v>
      </c>
      <c r="B19" s="285"/>
      <c r="C19" s="288"/>
      <c r="D19" s="291"/>
      <c r="E19" s="295"/>
      <c r="F19" s="748"/>
    </row>
    <row r="20" spans="1:6" ht="15.75" x14ac:dyDescent="0.2">
      <c r="A20" s="281" t="s">
        <v>21</v>
      </c>
      <c r="B20" s="285"/>
      <c r="C20" s="288"/>
      <c r="D20" s="291"/>
      <c r="E20" s="295"/>
      <c r="F20" s="748"/>
    </row>
    <row r="21" spans="1:6" ht="16.5" thickBot="1" x14ac:dyDescent="0.25">
      <c r="A21" s="282" t="s">
        <v>22</v>
      </c>
      <c r="B21" s="286"/>
      <c r="C21" s="289"/>
      <c r="D21" s="292"/>
      <c r="E21" s="296"/>
      <c r="F21" s="748"/>
    </row>
    <row r="22" spans="1:6" ht="16.5" thickBot="1" x14ac:dyDescent="0.3">
      <c r="A22" s="746" t="s">
        <v>289</v>
      </c>
      <c r="B22" s="747"/>
      <c r="C22" s="283"/>
      <c r="D22" s="293" t="str">
        <f>IF(SUM(D5:D21)=0,"",SUM(D5:D21))</f>
        <v/>
      </c>
      <c r="E22" s="297" t="str">
        <f>IF(SUM(E5:E21)=0,"",SUM(E5:E21))</f>
        <v/>
      </c>
      <c r="F22" s="748"/>
    </row>
    <row r="23" spans="1:6" ht="15.75" x14ac:dyDescent="0.25">
      <c r="A23" s="276"/>
    </row>
  </sheetData>
  <sheetProtection sheet="1" objects="1" scenarios="1"/>
  <mergeCells count="3">
    <mergeCell ref="A2:E2"/>
    <mergeCell ref="A22:B22"/>
    <mergeCell ref="F1:F22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4"/>
  <sheetViews>
    <sheetView zoomScaleNormal="100" workbookViewId="0">
      <selection activeCell="B144" sqref="B144"/>
    </sheetView>
  </sheetViews>
  <sheetFormatPr defaultRowHeight="12.75" x14ac:dyDescent="0.2"/>
  <cols>
    <col min="1" max="1" width="7.6640625" style="8" customWidth="1"/>
    <col min="2" max="2" width="60.83203125" style="8" customWidth="1"/>
    <col min="3" max="3" width="25.6640625" style="8" customWidth="1"/>
    <col min="4" max="16384" width="9.33203125" style="8"/>
  </cols>
  <sheetData>
    <row r="1" spans="1:3" ht="15" x14ac:dyDescent="0.25">
      <c r="C1" s="249" t="e">
        <f>+CONCATENATE("9. sz. tájékoztató tábla a ……./",LEFT(#REF!,4)+1,".(………)  önkormányzati rendelethez")</f>
        <v>#REF!</v>
      </c>
    </row>
    <row r="2" spans="1:3" ht="14.25" x14ac:dyDescent="0.2">
      <c r="A2" s="250"/>
      <c r="B2" s="250"/>
      <c r="C2" s="250"/>
    </row>
    <row r="3" spans="1:3" ht="33.75" customHeight="1" x14ac:dyDescent="0.2">
      <c r="A3" s="749" t="s">
        <v>290</v>
      </c>
      <c r="B3" s="749"/>
      <c r="C3" s="749"/>
    </row>
    <row r="4" spans="1:3" ht="13.5" thickBot="1" x14ac:dyDescent="0.25">
      <c r="C4" s="251"/>
    </row>
    <row r="5" spans="1:3" s="255" customFormat="1" ht="43.5" customHeight="1" thickBot="1" x14ac:dyDescent="0.25">
      <c r="A5" s="252" t="s">
        <v>4</v>
      </c>
      <c r="B5" s="253" t="s">
        <v>46</v>
      </c>
      <c r="C5" s="254" t="s">
        <v>654</v>
      </c>
    </row>
    <row r="6" spans="1:3" ht="28.5" customHeight="1" x14ac:dyDescent="0.2">
      <c r="A6" s="256" t="s">
        <v>6</v>
      </c>
      <c r="B6" s="257" t="e">
        <f>+CONCATENATE("Pénzkészlet ",LEFT(#REF!,4),". január 1-jén",CHAR(10),"ebből:")</f>
        <v>#REF!</v>
      </c>
      <c r="C6" s="258">
        <f>C7+C8</f>
        <v>12700634</v>
      </c>
    </row>
    <row r="7" spans="1:3" ht="18" customHeight="1" x14ac:dyDescent="0.2">
      <c r="A7" s="259" t="s">
        <v>7</v>
      </c>
      <c r="B7" s="260" t="s">
        <v>291</v>
      </c>
      <c r="C7" s="261">
        <v>12700634</v>
      </c>
    </row>
    <row r="8" spans="1:3" ht="18" customHeight="1" x14ac:dyDescent="0.2">
      <c r="A8" s="259" t="s">
        <v>8</v>
      </c>
      <c r="B8" s="260" t="s">
        <v>292</v>
      </c>
      <c r="C8" s="261"/>
    </row>
    <row r="9" spans="1:3" ht="18" customHeight="1" x14ac:dyDescent="0.2">
      <c r="A9" s="259" t="s">
        <v>9</v>
      </c>
      <c r="B9" s="262" t="s">
        <v>293</v>
      </c>
      <c r="C9" s="261">
        <v>25535584</v>
      </c>
    </row>
    <row r="10" spans="1:3" ht="18" customHeight="1" x14ac:dyDescent="0.2">
      <c r="A10" s="263" t="s">
        <v>10</v>
      </c>
      <c r="B10" s="264" t="s">
        <v>294</v>
      </c>
      <c r="C10" s="265">
        <v>21764670</v>
      </c>
    </row>
    <row r="11" spans="1:3" ht="18" customHeight="1" thickBot="1" x14ac:dyDescent="0.25">
      <c r="A11" s="269" t="s">
        <v>11</v>
      </c>
      <c r="B11" s="563" t="s">
        <v>648</v>
      </c>
      <c r="C11" s="271"/>
    </row>
    <row r="12" spans="1:3" ht="25.5" customHeight="1" x14ac:dyDescent="0.2">
      <c r="A12" s="266" t="s">
        <v>12</v>
      </c>
      <c r="B12" s="267" t="e">
        <f>+CONCATENATE("Záró pénzkészlet ",LEFT(#REF!,4),". december 31-én",CHAR(10),"ebből:")</f>
        <v>#REF!</v>
      </c>
      <c r="C12" s="268">
        <f>C6+C9-C10+C11</f>
        <v>16471548</v>
      </c>
    </row>
    <row r="13" spans="1:3" ht="18" customHeight="1" x14ac:dyDescent="0.2">
      <c r="A13" s="259" t="s">
        <v>13</v>
      </c>
      <c r="B13" s="260" t="s">
        <v>291</v>
      </c>
      <c r="C13" s="261">
        <v>16471548</v>
      </c>
    </row>
    <row r="14" spans="1:3" ht="18" customHeight="1" thickBot="1" x14ac:dyDescent="0.25">
      <c r="A14" s="269" t="s">
        <v>14</v>
      </c>
      <c r="B14" s="270" t="s">
        <v>292</v>
      </c>
      <c r="C14" s="271"/>
    </row>
  </sheetData>
  <sheetProtection sheet="1" objects="1" scenarios="1"/>
  <mergeCells count="1">
    <mergeCell ref="A3:C3"/>
  </mergeCells>
  <conditionalFormatting sqref="C12">
    <cfRule type="cellIs" dxfId="0" priority="1" stopIfTrue="1" operator="notEqual">
      <formula>SUM(C13:C14)</formula>
    </cfRule>
  </conditionalFormatting>
  <printOptions horizontalCentered="1"/>
  <pageMargins left="0.78740157480314965" right="0.78740157480314965" top="0.98425196850393704" bottom="0.98425196850393704" header="0.78740157480314965" footer="0.78740157480314965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56" sqref="N56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9</vt:i4>
      </vt:variant>
    </vt:vector>
  </HeadingPairs>
  <TitlesOfParts>
    <vt:vector size="31" baseType="lpstr">
      <vt:lpstr>1.1.sz.mell.</vt:lpstr>
      <vt:lpstr>1.2.sz.mell.</vt:lpstr>
      <vt:lpstr>2.1.sz.mell  </vt:lpstr>
      <vt:lpstr>2.2.sz.mell  </vt:lpstr>
      <vt:lpstr>3.sz.mell.</vt:lpstr>
      <vt:lpstr>4.sz.mell.</vt:lpstr>
      <vt:lpstr>5. sz. mell. </vt:lpstr>
      <vt:lpstr>6.1. sz. mell</vt:lpstr>
      <vt:lpstr>6.2. sz. mell</vt:lpstr>
      <vt:lpstr>1.tájékoztató</vt:lpstr>
      <vt:lpstr>2. tájékoztató tábla</vt:lpstr>
      <vt:lpstr>3. tájékoztató tábla</vt:lpstr>
      <vt:lpstr>4. tájékoztató tábla</vt:lpstr>
      <vt:lpstr>5. tájékoztató tábla</vt:lpstr>
      <vt:lpstr>6. tájékoztató tábla</vt:lpstr>
      <vt:lpstr>7.1. tájékoztató tábla</vt:lpstr>
      <vt:lpstr>7.2. tájékoztató tábla</vt:lpstr>
      <vt:lpstr>7.3. tájékoztató tábla</vt:lpstr>
      <vt:lpstr>7.4. tájékoztató tábla</vt:lpstr>
      <vt:lpstr>8. tájékoztató tábla</vt:lpstr>
      <vt:lpstr>9. tájékoztató tábla</vt:lpstr>
      <vt:lpstr>Munka1</vt:lpstr>
      <vt:lpstr>'7.3. tájékoztató tábla'!_ftn1</vt:lpstr>
      <vt:lpstr>'7.3. tájékoztató tábla'!_ftnref1</vt:lpstr>
      <vt:lpstr>'6.1. sz. mell'!Nyomtatási_cím</vt:lpstr>
      <vt:lpstr>'6.2. sz. mell'!Nyomtatási_cím</vt:lpstr>
      <vt:lpstr>'7.1. tájékoztató tábla'!Nyomtatási_cím</vt:lpstr>
      <vt:lpstr>'1.1.sz.mell.'!Nyomtatási_terület</vt:lpstr>
      <vt:lpstr>'1.2.sz.mell.'!Nyomtatási_terület</vt:lpstr>
      <vt:lpstr>'1.tájékoztató'!Nyomtatási_terület</vt:lpstr>
      <vt:lpstr>'2.1.sz.mell 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jegyzo</cp:lastModifiedBy>
  <cp:lastPrinted>2017-05-30T10:45:09Z</cp:lastPrinted>
  <dcterms:created xsi:type="dcterms:W3CDTF">1999-10-30T10:30:45Z</dcterms:created>
  <dcterms:modified xsi:type="dcterms:W3CDTF">2017-05-30T11:30:29Z</dcterms:modified>
</cp:coreProperties>
</file>