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Judit\KÖZZÉTÉTEL\KÖZZÉTÉTEL TESTÜLETI 2018. ÉV\RENDELETEK\1-2018. (I.30.) költségvetés rendelet és módosításai\KÖLTSÉGVETÉS MÓDOSÍTÁSA\2018.XI\"/>
    </mc:Choice>
  </mc:AlternateContent>
  <xr:revisionPtr revIDLastSave="0" documentId="10_ncr:8100000_{B381B9CF-A554-4245-B52B-6BAD028749CA}" xr6:coauthVersionLast="33" xr6:coauthVersionMax="38" xr10:uidLastSave="{00000000-0000-0000-0000-000000000000}"/>
  <bookViews>
    <workbookView xWindow="840" yWindow="2025" windowWidth="9720" windowHeight="6480" activeTab="6" xr2:uid="{00000000-000D-0000-FFFF-FFFF00000000}"/>
  </bookViews>
  <sheets>
    <sheet name="1" sheetId="61" r:id="rId1"/>
    <sheet name="2" sheetId="62" r:id="rId2"/>
    <sheet name="3" sheetId="63" r:id="rId3"/>
    <sheet name="4" sheetId="64" r:id="rId4"/>
    <sheet name="5" sheetId="50" r:id="rId5"/>
    <sheet name="6" sheetId="47" r:id="rId6"/>
    <sheet name="7" sheetId="65" r:id="rId7"/>
    <sheet name="Munka1" sheetId="66" r:id="rId8"/>
  </sheets>
  <definedNames>
    <definedName name="_xlnm.Print_Titles" localSheetId="5">'6'!$7:$9</definedName>
    <definedName name="_xlnm.Print_Area" localSheetId="0">'1'!$A$1:$L$275</definedName>
    <definedName name="_xlnm.Print_Area" localSheetId="4">'5'!$A$1:$O$69</definedName>
    <definedName name="_xlnm.Print_Area" localSheetId="5">'6'!$A$1:$M$95</definedName>
    <definedName name="_xlnm.Print_Area">'1'!$A$3:$W$65</definedName>
  </definedNames>
  <calcPr calcId="162913"/>
</workbook>
</file>

<file path=xl/calcChain.xml><?xml version="1.0" encoding="utf-8"?>
<calcChain xmlns="http://schemas.openxmlformats.org/spreadsheetml/2006/main">
  <c r="E12" i="65" l="1"/>
  <c r="F10" i="65" l="1"/>
  <c r="F11" i="65"/>
  <c r="F12" i="65"/>
  <c r="F13" i="65"/>
  <c r="F14" i="65"/>
  <c r="F15" i="65"/>
  <c r="F16" i="65"/>
  <c r="F17" i="65"/>
  <c r="F18" i="65"/>
  <c r="F19" i="65"/>
  <c r="F20" i="65"/>
  <c r="F21" i="65"/>
  <c r="F22" i="65"/>
  <c r="F23" i="65"/>
  <c r="F24" i="65"/>
  <c r="F25" i="65"/>
  <c r="F26" i="65"/>
  <c r="F27" i="65"/>
  <c r="F28" i="65"/>
  <c r="F29" i="65"/>
  <c r="F30" i="65"/>
  <c r="F31" i="65"/>
  <c r="F32" i="65"/>
  <c r="F33" i="65"/>
  <c r="F34" i="65"/>
  <c r="F35" i="65"/>
  <c r="F36" i="65"/>
  <c r="E38" i="65"/>
  <c r="D38" i="65"/>
  <c r="C38" i="65"/>
  <c r="M89" i="47"/>
  <c r="L89" i="47"/>
  <c r="M88" i="47"/>
  <c r="L88" i="47"/>
  <c r="M87" i="47"/>
  <c r="L87" i="47"/>
  <c r="M86" i="47"/>
  <c r="L86" i="47"/>
  <c r="M85" i="47"/>
  <c r="L85" i="47"/>
  <c r="M74" i="47"/>
  <c r="M72" i="47"/>
  <c r="L74" i="47"/>
  <c r="L72" i="47"/>
  <c r="K71" i="47"/>
  <c r="K45" i="47"/>
  <c r="K42" i="47"/>
  <c r="K43" i="47"/>
  <c r="K79" i="47"/>
  <c r="K67" i="47"/>
  <c r="K60" i="47"/>
  <c r="K58" i="47"/>
  <c r="K56" i="47"/>
  <c r="K54" i="47"/>
  <c r="K34" i="47"/>
  <c r="K32" i="47"/>
  <c r="K30" i="47"/>
  <c r="K28" i="47"/>
  <c r="I14" i="62"/>
  <c r="I53" i="62"/>
  <c r="I64" i="62"/>
  <c r="I86" i="62" s="1"/>
  <c r="I101" i="62"/>
  <c r="I111" i="62"/>
  <c r="I116" i="62"/>
  <c r="H116" i="62" s="1"/>
  <c r="I124" i="62"/>
  <c r="I147" i="62"/>
  <c r="I175" i="62" s="1"/>
  <c r="I152" i="62"/>
  <c r="I157" i="62"/>
  <c r="I209" i="62"/>
  <c r="I215" i="62"/>
  <c r="I228" i="62" s="1"/>
  <c r="I217" i="62"/>
  <c r="I223" i="62"/>
  <c r="I237" i="62"/>
  <c r="I241" i="62"/>
  <c r="I263" i="62"/>
  <c r="I289" i="62"/>
  <c r="J14" i="62"/>
  <c r="J53" i="62"/>
  <c r="J64" i="62"/>
  <c r="J75" i="62"/>
  <c r="J86" i="62"/>
  <c r="J101" i="62"/>
  <c r="J111" i="62"/>
  <c r="J192" i="62" s="1"/>
  <c r="J116" i="62"/>
  <c r="J124" i="62"/>
  <c r="H124" i="62" s="1"/>
  <c r="J147" i="62"/>
  <c r="J152" i="62"/>
  <c r="H152" i="62" s="1"/>
  <c r="J157" i="62"/>
  <c r="J175" i="62"/>
  <c r="J209" i="62"/>
  <c r="J215" i="62" s="1"/>
  <c r="J217" i="62"/>
  <c r="J223" i="62" s="1"/>
  <c r="H223" i="62" s="1"/>
  <c r="J237" i="62"/>
  <c r="J241" i="62"/>
  <c r="J263" i="62" s="1"/>
  <c r="H263" i="62" s="1"/>
  <c r="H28" i="50" s="1"/>
  <c r="F28" i="50" s="1"/>
  <c r="J289" i="62"/>
  <c r="K14" i="62"/>
  <c r="K39" i="62"/>
  <c r="K53" i="62"/>
  <c r="K64" i="62"/>
  <c r="K75" i="62"/>
  <c r="K86" i="62"/>
  <c r="K101" i="62"/>
  <c r="K111" i="62"/>
  <c r="K192" i="62" s="1"/>
  <c r="K116" i="62"/>
  <c r="K124" i="62"/>
  <c r="K147" i="62"/>
  <c r="K152" i="62"/>
  <c r="K157" i="62"/>
  <c r="K175" i="62"/>
  <c r="K209" i="62"/>
  <c r="K215" i="62" s="1"/>
  <c r="K228" i="62" s="1"/>
  <c r="K217" i="62"/>
  <c r="K223" i="62" s="1"/>
  <c r="K237" i="62"/>
  <c r="K241" i="62"/>
  <c r="K263" i="62" s="1"/>
  <c r="K289" i="62"/>
  <c r="L14" i="62"/>
  <c r="L50" i="62" s="1"/>
  <c r="L53" i="62"/>
  <c r="L86" i="62" s="1"/>
  <c r="L64" i="62"/>
  <c r="L75" i="62"/>
  <c r="H75" i="62" s="1"/>
  <c r="H37" i="50" s="1"/>
  <c r="H31" i="50" s="1"/>
  <c r="L101" i="62"/>
  <c r="L111" i="62"/>
  <c r="L116" i="62"/>
  <c r="L124" i="62"/>
  <c r="L147" i="62"/>
  <c r="L175" i="62" s="1"/>
  <c r="L192" i="62" s="1"/>
  <c r="L152" i="62"/>
  <c r="L157" i="62"/>
  <c r="L209" i="62"/>
  <c r="L215" i="62"/>
  <c r="L228" i="62" s="1"/>
  <c r="L217" i="62"/>
  <c r="L223" i="62"/>
  <c r="L237" i="62"/>
  <c r="L241" i="62"/>
  <c r="L263" i="62"/>
  <c r="L289" i="62"/>
  <c r="H289" i="62"/>
  <c r="H288" i="62"/>
  <c r="H287" i="62"/>
  <c r="H286" i="62"/>
  <c r="H285" i="62"/>
  <c r="H284" i="62"/>
  <c r="H283" i="62"/>
  <c r="H282" i="62"/>
  <c r="H281" i="62"/>
  <c r="H280" i="62"/>
  <c r="H279" i="62"/>
  <c r="H278" i="62"/>
  <c r="H277" i="62"/>
  <c r="H276" i="62"/>
  <c r="H275" i="62"/>
  <c r="H274" i="62"/>
  <c r="H273" i="62"/>
  <c r="H272" i="62"/>
  <c r="H271" i="62"/>
  <c r="H270" i="62"/>
  <c r="H269" i="62"/>
  <c r="H268" i="62"/>
  <c r="H267" i="62"/>
  <c r="H266" i="62"/>
  <c r="H265" i="62"/>
  <c r="H264" i="62"/>
  <c r="H262" i="62"/>
  <c r="H261" i="62"/>
  <c r="H260" i="62"/>
  <c r="H259" i="62"/>
  <c r="H258" i="62"/>
  <c r="H257" i="62"/>
  <c r="H256" i="62"/>
  <c r="H255" i="62"/>
  <c r="H254" i="62"/>
  <c r="H253" i="62"/>
  <c r="H252" i="62"/>
  <c r="H251" i="62"/>
  <c r="H250" i="62"/>
  <c r="H249" i="62"/>
  <c r="H248" i="62"/>
  <c r="H247" i="62"/>
  <c r="H246" i="62"/>
  <c r="H245" i="62"/>
  <c r="H244" i="62"/>
  <c r="H243" i="62"/>
  <c r="H242" i="62"/>
  <c r="H241" i="62"/>
  <c r="H240" i="62"/>
  <c r="H239" i="62"/>
  <c r="H238" i="62"/>
  <c r="H237" i="62"/>
  <c r="H236" i="62"/>
  <c r="H235" i="62"/>
  <c r="H234" i="62"/>
  <c r="H233" i="62"/>
  <c r="H232" i="62"/>
  <c r="H231" i="62"/>
  <c r="H230" i="62"/>
  <c r="H229" i="62"/>
  <c r="H227" i="62"/>
  <c r="H226" i="62"/>
  <c r="H225" i="62"/>
  <c r="H224" i="62"/>
  <c r="H222" i="62"/>
  <c r="H221" i="62"/>
  <c r="H220" i="62"/>
  <c r="H219" i="62"/>
  <c r="H218" i="62"/>
  <c r="H217" i="62"/>
  <c r="H216" i="62"/>
  <c r="H214" i="62"/>
  <c r="H213" i="62"/>
  <c r="H212" i="62"/>
  <c r="H211" i="62"/>
  <c r="H210" i="62"/>
  <c r="H209" i="62"/>
  <c r="H208" i="62"/>
  <c r="H207" i="62"/>
  <c r="H206" i="62"/>
  <c r="H205" i="62"/>
  <c r="H204" i="62"/>
  <c r="H203" i="62"/>
  <c r="H202" i="62"/>
  <c r="H201" i="62"/>
  <c r="H200" i="62"/>
  <c r="H199" i="62"/>
  <c r="H198" i="62"/>
  <c r="H197" i="62"/>
  <c r="H196" i="62"/>
  <c r="H195" i="62"/>
  <c r="H194" i="62"/>
  <c r="H193" i="62"/>
  <c r="H191" i="62"/>
  <c r="H190" i="62"/>
  <c r="H189" i="62"/>
  <c r="H188" i="62"/>
  <c r="H187" i="62"/>
  <c r="H186" i="62"/>
  <c r="H185" i="62"/>
  <c r="H184" i="62"/>
  <c r="H183" i="62"/>
  <c r="H182" i="62"/>
  <c r="H181" i="62"/>
  <c r="H180" i="62"/>
  <c r="H179" i="62"/>
  <c r="H178" i="62"/>
  <c r="H177" i="62"/>
  <c r="H176" i="62"/>
  <c r="H174" i="62"/>
  <c r="H173" i="62"/>
  <c r="H172" i="62"/>
  <c r="H171" i="62"/>
  <c r="H170" i="62"/>
  <c r="H169" i="62"/>
  <c r="H168" i="62"/>
  <c r="H167" i="62"/>
  <c r="H166" i="62"/>
  <c r="H165" i="62"/>
  <c r="H164" i="62"/>
  <c r="H163" i="62"/>
  <c r="H162" i="62"/>
  <c r="H161" i="62"/>
  <c r="H160" i="62"/>
  <c r="H159" i="62"/>
  <c r="H158" i="62"/>
  <c r="H157" i="62"/>
  <c r="H156" i="62"/>
  <c r="H155" i="62"/>
  <c r="H154" i="62"/>
  <c r="H153" i="62"/>
  <c r="H151" i="62"/>
  <c r="H150" i="62"/>
  <c r="H149" i="62"/>
  <c r="H148" i="62"/>
  <c r="H147" i="62"/>
  <c r="H146" i="62"/>
  <c r="H145" i="62"/>
  <c r="H144" i="62"/>
  <c r="H143" i="62"/>
  <c r="H142" i="62"/>
  <c r="H141" i="62"/>
  <c r="H140" i="62"/>
  <c r="H139" i="62"/>
  <c r="H138" i="62"/>
  <c r="H137" i="62"/>
  <c r="H136" i="62"/>
  <c r="H135" i="62"/>
  <c r="H134" i="62"/>
  <c r="H133" i="62"/>
  <c r="H132" i="62"/>
  <c r="H131" i="62"/>
  <c r="H130" i="62"/>
  <c r="H129" i="62"/>
  <c r="H128" i="62"/>
  <c r="H127" i="62"/>
  <c r="H126" i="62"/>
  <c r="H125" i="62"/>
  <c r="H123" i="62"/>
  <c r="H122" i="62"/>
  <c r="H121" i="62"/>
  <c r="H120" i="62"/>
  <c r="H119" i="62"/>
  <c r="H118" i="62"/>
  <c r="H117" i="62"/>
  <c r="H115" i="62"/>
  <c r="H114" i="62"/>
  <c r="H113" i="62"/>
  <c r="H112" i="62"/>
  <c r="H111" i="62"/>
  <c r="H110" i="62"/>
  <c r="H109" i="62"/>
  <c r="H108" i="62"/>
  <c r="H107" i="62"/>
  <c r="H106" i="62"/>
  <c r="H105" i="62"/>
  <c r="H104" i="62"/>
  <c r="H103" i="62"/>
  <c r="H102" i="62"/>
  <c r="H101" i="62"/>
  <c r="H100" i="62"/>
  <c r="H99" i="62"/>
  <c r="H98" i="62"/>
  <c r="H97" i="62"/>
  <c r="H96" i="62"/>
  <c r="H95" i="62"/>
  <c r="H94" i="62"/>
  <c r="H93" i="62"/>
  <c r="H92" i="62"/>
  <c r="I91" i="62"/>
  <c r="J91" i="62"/>
  <c r="K91" i="62"/>
  <c r="L91" i="62"/>
  <c r="H91" i="62"/>
  <c r="H90" i="62"/>
  <c r="H89" i="62"/>
  <c r="H88" i="62"/>
  <c r="J87" i="62"/>
  <c r="H87" i="62" s="1"/>
  <c r="K87" i="62"/>
  <c r="L87" i="62"/>
  <c r="H85" i="62"/>
  <c r="H84" i="62"/>
  <c r="H83" i="62"/>
  <c r="H82" i="62"/>
  <c r="H81" i="62"/>
  <c r="H80" i="62"/>
  <c r="H79" i="62"/>
  <c r="H78" i="62"/>
  <c r="H77" i="62"/>
  <c r="H76" i="62"/>
  <c r="H74" i="62"/>
  <c r="H73" i="62"/>
  <c r="H72" i="62"/>
  <c r="H71" i="62"/>
  <c r="H70" i="62"/>
  <c r="H69" i="62"/>
  <c r="H68" i="62"/>
  <c r="H67" i="62"/>
  <c r="H66" i="62"/>
  <c r="H65" i="62"/>
  <c r="H64" i="62"/>
  <c r="H63" i="62"/>
  <c r="H62" i="62"/>
  <c r="H61" i="62"/>
  <c r="H60" i="62"/>
  <c r="H59" i="62"/>
  <c r="H58" i="62"/>
  <c r="H57" i="62"/>
  <c r="H56" i="62"/>
  <c r="H55" i="62"/>
  <c r="H54" i="62"/>
  <c r="H52" i="62"/>
  <c r="H51" i="62"/>
  <c r="H49" i="62"/>
  <c r="H48" i="62"/>
  <c r="H47" i="62"/>
  <c r="H46" i="62"/>
  <c r="H45" i="62"/>
  <c r="H44" i="62"/>
  <c r="H43" i="62"/>
  <c r="H42" i="62"/>
  <c r="H41" i="62"/>
  <c r="H40" i="62"/>
  <c r="H39" i="62"/>
  <c r="H19" i="50" s="1"/>
  <c r="F19" i="50" s="1"/>
  <c r="H38" i="62"/>
  <c r="H37" i="62"/>
  <c r="H36" i="62"/>
  <c r="H35" i="62"/>
  <c r="H34" i="62"/>
  <c r="H33" i="62"/>
  <c r="H32" i="62"/>
  <c r="H31" i="62"/>
  <c r="H30" i="62"/>
  <c r="H29" i="62"/>
  <c r="H27" i="62"/>
  <c r="H26" i="62"/>
  <c r="H25" i="62"/>
  <c r="H24" i="62"/>
  <c r="H23" i="62"/>
  <c r="H22" i="62"/>
  <c r="H21" i="62"/>
  <c r="H20" i="62"/>
  <c r="H19" i="62"/>
  <c r="H18" i="62"/>
  <c r="H16" i="62"/>
  <c r="H15" i="62"/>
  <c r="H14" i="62"/>
  <c r="H13" i="62"/>
  <c r="H12" i="62"/>
  <c r="H11" i="62"/>
  <c r="H10" i="62"/>
  <c r="H9" i="62"/>
  <c r="I11" i="64"/>
  <c r="I18" i="64"/>
  <c r="I21" i="64"/>
  <c r="I29" i="64"/>
  <c r="I30" i="64"/>
  <c r="I39" i="64" s="1"/>
  <c r="I13" i="63"/>
  <c r="I36" i="63" s="1"/>
  <c r="I47" i="63" s="1"/>
  <c r="I26" i="63"/>
  <c r="I35" i="63"/>
  <c r="I17" i="62"/>
  <c r="I50" i="62" s="1"/>
  <c r="I28" i="62"/>
  <c r="H28" i="62" s="1"/>
  <c r="I22" i="61"/>
  <c r="I26" i="61"/>
  <c r="I27" i="61" s="1"/>
  <c r="I39" i="61"/>
  <c r="I42" i="61"/>
  <c r="I53" i="61"/>
  <c r="I56" i="61"/>
  <c r="I62" i="61"/>
  <c r="I67" i="61" s="1"/>
  <c r="I68" i="61" s="1"/>
  <c r="I82" i="61"/>
  <c r="I90" i="61"/>
  <c r="I128" i="61" s="1"/>
  <c r="I100" i="61"/>
  <c r="I105" i="61"/>
  <c r="I134" i="61"/>
  <c r="I136" i="61"/>
  <c r="I147" i="61"/>
  <c r="I171" i="61"/>
  <c r="I198" i="61"/>
  <c r="I207" i="61"/>
  <c r="I212" i="61"/>
  <c r="I214" i="61"/>
  <c r="I225" i="61"/>
  <c r="I274" i="61" s="1"/>
  <c r="I249" i="61"/>
  <c r="I263" i="61"/>
  <c r="L21" i="64"/>
  <c r="L30" i="64"/>
  <c r="L39" i="64" s="1"/>
  <c r="L17" i="62"/>
  <c r="L28" i="62"/>
  <c r="L22" i="61"/>
  <c r="L26" i="61"/>
  <c r="L27" i="61"/>
  <c r="L39" i="61"/>
  <c r="L42" i="61"/>
  <c r="L53" i="61"/>
  <c r="L56" i="61"/>
  <c r="L67" i="61"/>
  <c r="L68" i="61" s="1"/>
  <c r="L128" i="61"/>
  <c r="L134" i="61"/>
  <c r="L136" i="61"/>
  <c r="L198" i="61" s="1"/>
  <c r="L147" i="61"/>
  <c r="L158" i="61"/>
  <c r="L171" i="61"/>
  <c r="L186" i="61"/>
  <c r="L207" i="61"/>
  <c r="L212" i="61"/>
  <c r="L214" i="61"/>
  <c r="L274" i="61" s="1"/>
  <c r="L225" i="61"/>
  <c r="L236" i="61"/>
  <c r="L249" i="61"/>
  <c r="L263" i="61"/>
  <c r="H8" i="61"/>
  <c r="J50" i="61"/>
  <c r="J53" i="61" s="1"/>
  <c r="J41" i="61"/>
  <c r="K28" i="61"/>
  <c r="J17" i="62"/>
  <c r="J50" i="62" s="1"/>
  <c r="J28" i="62"/>
  <c r="K17" i="62"/>
  <c r="K50" i="62" s="1"/>
  <c r="K290" i="62" s="1"/>
  <c r="K28" i="62"/>
  <c r="H8" i="62"/>
  <c r="J67" i="61"/>
  <c r="J39" i="61"/>
  <c r="J42" i="61"/>
  <c r="J68" i="61" s="1"/>
  <c r="J56" i="61"/>
  <c r="J22" i="61"/>
  <c r="J26" i="61"/>
  <c r="J27" i="61"/>
  <c r="J275" i="61" s="1"/>
  <c r="J128" i="61"/>
  <c r="J134" i="61"/>
  <c r="J136" i="61"/>
  <c r="J147" i="61"/>
  <c r="J158" i="61"/>
  <c r="J171" i="61"/>
  <c r="J186" i="61"/>
  <c r="J198" i="61"/>
  <c r="J207" i="61"/>
  <c r="J212" i="61"/>
  <c r="J214" i="61"/>
  <c r="J225" i="61"/>
  <c r="J236" i="61"/>
  <c r="J249" i="61"/>
  <c r="J263" i="61"/>
  <c r="J274" i="61"/>
  <c r="C30" i="63"/>
  <c r="O57" i="50" s="1"/>
  <c r="M57" i="50" s="1"/>
  <c r="C26" i="63"/>
  <c r="O60" i="50"/>
  <c r="C28" i="63"/>
  <c r="O54" i="50"/>
  <c r="H28" i="63"/>
  <c r="O55" i="50"/>
  <c r="M55" i="50" s="1"/>
  <c r="C197" i="61"/>
  <c r="O51" i="50"/>
  <c r="M51" i="50" s="1"/>
  <c r="D214" i="61"/>
  <c r="D225" i="61"/>
  <c r="D249" i="61"/>
  <c r="D263" i="61"/>
  <c r="C263" i="61" s="1"/>
  <c r="E214" i="61"/>
  <c r="E225" i="61"/>
  <c r="E236" i="61"/>
  <c r="E249" i="61"/>
  <c r="E263" i="61"/>
  <c r="F214" i="61"/>
  <c r="F225" i="61"/>
  <c r="F236" i="61"/>
  <c r="F249" i="61"/>
  <c r="F263" i="61"/>
  <c r="G214" i="61"/>
  <c r="G225" i="61"/>
  <c r="G236" i="61"/>
  <c r="G249" i="61"/>
  <c r="G263" i="61"/>
  <c r="D212" i="61"/>
  <c r="E212" i="61"/>
  <c r="F212" i="61"/>
  <c r="G212" i="61"/>
  <c r="C212" i="61"/>
  <c r="O36" i="50" s="1"/>
  <c r="D207" i="61"/>
  <c r="E207" i="61"/>
  <c r="F207" i="61"/>
  <c r="G207" i="61"/>
  <c r="C207" i="61"/>
  <c r="O33" i="50" s="1"/>
  <c r="D134" i="61"/>
  <c r="D136" i="61"/>
  <c r="D147" i="61"/>
  <c r="D171" i="61"/>
  <c r="D198" i="61"/>
  <c r="E134" i="61"/>
  <c r="E136" i="61"/>
  <c r="E147" i="61"/>
  <c r="E158" i="61"/>
  <c r="E171" i="61"/>
  <c r="E186" i="61"/>
  <c r="F134" i="61"/>
  <c r="F136" i="61"/>
  <c r="F147" i="61"/>
  <c r="C147" i="61" s="1"/>
  <c r="F158" i="61"/>
  <c r="F171" i="61"/>
  <c r="F186" i="61"/>
  <c r="F198" i="61"/>
  <c r="G134" i="61"/>
  <c r="G136" i="61"/>
  <c r="G147" i="61"/>
  <c r="G158" i="61"/>
  <c r="G171" i="61"/>
  <c r="G186" i="61"/>
  <c r="G22" i="61"/>
  <c r="G26" i="61"/>
  <c r="G27" i="61"/>
  <c r="G39" i="61"/>
  <c r="G42" i="61"/>
  <c r="G53" i="61"/>
  <c r="G56" i="61"/>
  <c r="C56" i="61" s="1"/>
  <c r="G67" i="61"/>
  <c r="G68" i="61"/>
  <c r="G128" i="61"/>
  <c r="F22" i="61"/>
  <c r="F26" i="61"/>
  <c r="F27" i="61" s="1"/>
  <c r="F39" i="61"/>
  <c r="F42" i="61"/>
  <c r="F53" i="61"/>
  <c r="F56" i="61"/>
  <c r="F67" i="61"/>
  <c r="F128" i="61"/>
  <c r="E22" i="61"/>
  <c r="E26" i="61"/>
  <c r="E27" i="61"/>
  <c r="E39" i="61"/>
  <c r="E42" i="61"/>
  <c r="E53" i="61"/>
  <c r="E56" i="61"/>
  <c r="E67" i="61"/>
  <c r="E68" i="61"/>
  <c r="E128" i="61"/>
  <c r="D22" i="61"/>
  <c r="D26" i="61"/>
  <c r="D39" i="61"/>
  <c r="C39" i="61" s="1"/>
  <c r="D42" i="61"/>
  <c r="D53" i="61"/>
  <c r="C53" i="61" s="1"/>
  <c r="D56" i="61"/>
  <c r="D62" i="61"/>
  <c r="D82" i="61"/>
  <c r="D90" i="61"/>
  <c r="D100" i="61"/>
  <c r="D105" i="61"/>
  <c r="C273" i="61"/>
  <c r="C272" i="61"/>
  <c r="C271" i="61"/>
  <c r="C270" i="61"/>
  <c r="C269" i="61"/>
  <c r="C268" i="61"/>
  <c r="C267" i="61"/>
  <c r="C266" i="61"/>
  <c r="C265" i="61"/>
  <c r="C264" i="61"/>
  <c r="C262" i="61"/>
  <c r="C261" i="61"/>
  <c r="C260" i="61"/>
  <c r="C259" i="61"/>
  <c r="C258" i="61"/>
  <c r="C257" i="61"/>
  <c r="C256" i="61"/>
  <c r="C255" i="61"/>
  <c r="C254" i="61"/>
  <c r="C253" i="61"/>
  <c r="C252" i="61"/>
  <c r="C251" i="61"/>
  <c r="C250" i="61"/>
  <c r="C249" i="61"/>
  <c r="C248" i="61"/>
  <c r="C247" i="61"/>
  <c r="C246" i="61"/>
  <c r="C245" i="61"/>
  <c r="C244" i="61"/>
  <c r="C243" i="61"/>
  <c r="C242" i="61"/>
  <c r="C241" i="61"/>
  <c r="C240" i="61"/>
  <c r="C239" i="61"/>
  <c r="C238" i="61"/>
  <c r="C237" i="61"/>
  <c r="C235" i="61"/>
  <c r="C234" i="61"/>
  <c r="C233" i="61"/>
  <c r="C232" i="61"/>
  <c r="C231" i="61"/>
  <c r="C230" i="61"/>
  <c r="C229" i="61"/>
  <c r="C228" i="61"/>
  <c r="C227" i="61"/>
  <c r="C226" i="61"/>
  <c r="C225" i="61"/>
  <c r="C224" i="61"/>
  <c r="C223" i="61"/>
  <c r="C222" i="61"/>
  <c r="C221" i="61"/>
  <c r="C220" i="61"/>
  <c r="C219" i="61"/>
  <c r="C218" i="61"/>
  <c r="C217" i="61"/>
  <c r="C216" i="61"/>
  <c r="C215" i="61"/>
  <c r="C213" i="61"/>
  <c r="C211" i="61"/>
  <c r="C210" i="61"/>
  <c r="C209" i="61"/>
  <c r="C208" i="61"/>
  <c r="C206" i="61"/>
  <c r="C205" i="61"/>
  <c r="C204" i="61"/>
  <c r="C203" i="61"/>
  <c r="C202" i="61"/>
  <c r="C201" i="61"/>
  <c r="C200" i="61"/>
  <c r="C199" i="61"/>
  <c r="C196" i="61"/>
  <c r="C195" i="61"/>
  <c r="C194" i="61"/>
  <c r="C193" i="61"/>
  <c r="C192" i="61"/>
  <c r="C191" i="61"/>
  <c r="C190" i="61"/>
  <c r="C189" i="61"/>
  <c r="C188" i="61"/>
  <c r="C187" i="61"/>
  <c r="C185" i="61"/>
  <c r="C184" i="61"/>
  <c r="C183" i="61"/>
  <c r="C182" i="61"/>
  <c r="C181" i="61"/>
  <c r="C180" i="61"/>
  <c r="C179" i="61"/>
  <c r="C178" i="61"/>
  <c r="C177" i="61"/>
  <c r="C176" i="61"/>
  <c r="C175" i="61"/>
  <c r="C174" i="61"/>
  <c r="C173" i="61"/>
  <c r="C172" i="61"/>
  <c r="C171" i="61"/>
  <c r="C170" i="61"/>
  <c r="C169" i="61"/>
  <c r="C168" i="61"/>
  <c r="C167" i="61"/>
  <c r="C166" i="61"/>
  <c r="C165" i="61"/>
  <c r="C164" i="61"/>
  <c r="C163" i="61"/>
  <c r="C162" i="61"/>
  <c r="C161" i="61"/>
  <c r="C160" i="61"/>
  <c r="C159" i="61"/>
  <c r="C157" i="61"/>
  <c r="C156" i="61"/>
  <c r="C155" i="61"/>
  <c r="C154" i="61"/>
  <c r="C153" i="61"/>
  <c r="C152" i="61"/>
  <c r="C151" i="61"/>
  <c r="C150" i="61"/>
  <c r="C149" i="61"/>
  <c r="C148" i="61"/>
  <c r="C146" i="61"/>
  <c r="C145" i="61"/>
  <c r="C144" i="61"/>
  <c r="C143" i="61"/>
  <c r="C142" i="61"/>
  <c r="C141" i="61"/>
  <c r="C140" i="61"/>
  <c r="C139" i="61"/>
  <c r="C138" i="61"/>
  <c r="C137" i="61"/>
  <c r="C135" i="61"/>
  <c r="C133" i="61"/>
  <c r="C132" i="61"/>
  <c r="C131" i="61"/>
  <c r="C130" i="61"/>
  <c r="C129" i="61"/>
  <c r="C127" i="61"/>
  <c r="C126" i="61"/>
  <c r="C125" i="61"/>
  <c r="C124" i="61"/>
  <c r="C123" i="61"/>
  <c r="C122" i="61"/>
  <c r="C121" i="61"/>
  <c r="C120" i="61"/>
  <c r="C119" i="61"/>
  <c r="C118" i="61"/>
  <c r="C117" i="61"/>
  <c r="C116" i="61"/>
  <c r="C115" i="61"/>
  <c r="C114" i="61"/>
  <c r="C113" i="61"/>
  <c r="C112" i="61"/>
  <c r="C111" i="61"/>
  <c r="C110" i="61"/>
  <c r="C109" i="61"/>
  <c r="C108" i="61"/>
  <c r="C107" i="61"/>
  <c r="C106" i="61"/>
  <c r="C105" i="61"/>
  <c r="C104" i="61"/>
  <c r="C103" i="61"/>
  <c r="C102" i="61"/>
  <c r="C101" i="61"/>
  <c r="C100" i="61"/>
  <c r="C99" i="61"/>
  <c r="C98" i="61"/>
  <c r="C97" i="61"/>
  <c r="C96" i="61"/>
  <c r="C95" i="61"/>
  <c r="C94" i="61"/>
  <c r="C93" i="61"/>
  <c r="C92" i="61"/>
  <c r="C91" i="61"/>
  <c r="C89" i="61"/>
  <c r="C88" i="61"/>
  <c r="C87" i="61"/>
  <c r="C86" i="61"/>
  <c r="C85" i="61"/>
  <c r="C84" i="61"/>
  <c r="C83" i="61"/>
  <c r="C82" i="61"/>
  <c r="C81" i="61"/>
  <c r="C80" i="61"/>
  <c r="C79" i="61"/>
  <c r="C78" i="61"/>
  <c r="C77" i="61"/>
  <c r="C76" i="61"/>
  <c r="C75" i="61"/>
  <c r="C74" i="61"/>
  <c r="C73" i="61"/>
  <c r="C72" i="61"/>
  <c r="C71" i="61"/>
  <c r="C70" i="61"/>
  <c r="C69" i="61"/>
  <c r="C42" i="61"/>
  <c r="C66" i="61"/>
  <c r="C65" i="61"/>
  <c r="C64" i="61"/>
  <c r="C63" i="61"/>
  <c r="C61" i="61"/>
  <c r="C60" i="61"/>
  <c r="C59" i="61"/>
  <c r="C58" i="61"/>
  <c r="C57" i="61"/>
  <c r="C55" i="61"/>
  <c r="C54" i="61"/>
  <c r="C52" i="61"/>
  <c r="C51" i="61"/>
  <c r="C50" i="61"/>
  <c r="C49" i="61"/>
  <c r="C48" i="61"/>
  <c r="C47" i="61"/>
  <c r="C46" i="61"/>
  <c r="C45" i="61"/>
  <c r="C44" i="61"/>
  <c r="C43" i="61"/>
  <c r="C41" i="61"/>
  <c r="C40" i="61"/>
  <c r="C38" i="61"/>
  <c r="C37" i="61"/>
  <c r="C36" i="61"/>
  <c r="C35" i="61"/>
  <c r="C34" i="61"/>
  <c r="C33" i="61"/>
  <c r="C32" i="61"/>
  <c r="C31" i="61"/>
  <c r="C30" i="61"/>
  <c r="C29" i="61"/>
  <c r="C28" i="61"/>
  <c r="C25" i="61"/>
  <c r="C24" i="61"/>
  <c r="C23" i="61"/>
  <c r="C21" i="61"/>
  <c r="C20" i="61"/>
  <c r="C19" i="61"/>
  <c r="C18" i="61"/>
  <c r="C17" i="61"/>
  <c r="C16" i="61"/>
  <c r="C15" i="61"/>
  <c r="C14" i="61"/>
  <c r="C13" i="61"/>
  <c r="C12" i="61"/>
  <c r="C11" i="61"/>
  <c r="C10" i="61"/>
  <c r="C9" i="61"/>
  <c r="C8" i="61"/>
  <c r="O18" i="50"/>
  <c r="M18" i="50" s="1"/>
  <c r="C11" i="64"/>
  <c r="H63" i="50" s="1"/>
  <c r="D12" i="64"/>
  <c r="D18" i="64" s="1"/>
  <c r="C18" i="64" s="1"/>
  <c r="H60" i="50" s="1"/>
  <c r="F60" i="50" s="1"/>
  <c r="C25" i="64"/>
  <c r="H57" i="50" s="1"/>
  <c r="F57" i="50" s="1"/>
  <c r="C22" i="64"/>
  <c r="H54" i="50" s="1"/>
  <c r="D289" i="62"/>
  <c r="E289" i="62"/>
  <c r="F289" i="62"/>
  <c r="G289" i="62"/>
  <c r="C289" i="62"/>
  <c r="H45" i="50" s="1"/>
  <c r="D237" i="62"/>
  <c r="E237" i="62"/>
  <c r="F237" i="62"/>
  <c r="G237" i="62"/>
  <c r="C237" i="62"/>
  <c r="H42" i="50" s="1"/>
  <c r="D116" i="62"/>
  <c r="E116" i="62"/>
  <c r="F116" i="62"/>
  <c r="G116" i="62"/>
  <c r="C116" i="62"/>
  <c r="H39" i="50" s="1"/>
  <c r="E75" i="62"/>
  <c r="F75" i="62"/>
  <c r="G75" i="62"/>
  <c r="C51" i="62"/>
  <c r="H33" i="50"/>
  <c r="F33" i="50" s="1"/>
  <c r="D241" i="62"/>
  <c r="D263" i="62"/>
  <c r="E241" i="62"/>
  <c r="E263" i="62"/>
  <c r="F241" i="62"/>
  <c r="F263" i="62"/>
  <c r="G241" i="62"/>
  <c r="G263" i="62"/>
  <c r="D209" i="62"/>
  <c r="D215" i="62"/>
  <c r="D217" i="62"/>
  <c r="D223" i="62"/>
  <c r="E209" i="62"/>
  <c r="E215" i="62" s="1"/>
  <c r="E217" i="62"/>
  <c r="E223" i="62" s="1"/>
  <c r="E228" i="62"/>
  <c r="F209" i="62"/>
  <c r="F215" i="62"/>
  <c r="F217" i="62"/>
  <c r="F223" i="62"/>
  <c r="G209" i="62"/>
  <c r="G215" i="62" s="1"/>
  <c r="G217" i="62"/>
  <c r="G223" i="62" s="1"/>
  <c r="G228" i="62" s="1"/>
  <c r="D101" i="62"/>
  <c r="D111" i="62"/>
  <c r="D124" i="62"/>
  <c r="D147" i="62"/>
  <c r="D175" i="62" s="1"/>
  <c r="D152" i="62"/>
  <c r="D157" i="62"/>
  <c r="C157" i="62" s="1"/>
  <c r="E101" i="62"/>
  <c r="E111" i="62"/>
  <c r="E124" i="62"/>
  <c r="E147" i="62"/>
  <c r="E175" i="62" s="1"/>
  <c r="E192" i="62" s="1"/>
  <c r="E152" i="62"/>
  <c r="E157" i="62"/>
  <c r="F101" i="62"/>
  <c r="F111" i="62"/>
  <c r="F124" i="62"/>
  <c r="F147" i="62"/>
  <c r="F175" i="62" s="1"/>
  <c r="F192" i="62" s="1"/>
  <c r="F152" i="62"/>
  <c r="F157" i="62"/>
  <c r="G101" i="62"/>
  <c r="G111" i="62"/>
  <c r="G124" i="62"/>
  <c r="G147" i="62"/>
  <c r="G175" i="62" s="1"/>
  <c r="G192" i="62" s="1"/>
  <c r="G152" i="62"/>
  <c r="G157" i="62"/>
  <c r="F39" i="62"/>
  <c r="C39" i="62"/>
  <c r="H18" i="50" s="1"/>
  <c r="F18" i="50" s="1"/>
  <c r="D14" i="62"/>
  <c r="E14" i="62"/>
  <c r="F14" i="62"/>
  <c r="G14" i="62"/>
  <c r="C14" i="62"/>
  <c r="H15" i="50" s="1"/>
  <c r="G21" i="64"/>
  <c r="G30" i="64" s="1"/>
  <c r="G39" i="64" s="1"/>
  <c r="F21" i="64"/>
  <c r="F30" i="64"/>
  <c r="F39" i="64" s="1"/>
  <c r="E21" i="64"/>
  <c r="D21" i="64"/>
  <c r="D29" i="64"/>
  <c r="C29" i="64" s="1"/>
  <c r="C38" i="64"/>
  <c r="C37" i="64"/>
  <c r="C36" i="64"/>
  <c r="C35" i="64"/>
  <c r="C34" i="64"/>
  <c r="C33" i="64"/>
  <c r="C32" i="64"/>
  <c r="C31" i="64"/>
  <c r="C28" i="64"/>
  <c r="C27" i="64"/>
  <c r="C26" i="64"/>
  <c r="C24" i="64"/>
  <c r="C23" i="64"/>
  <c r="C20" i="64"/>
  <c r="C19" i="64"/>
  <c r="C17" i="64"/>
  <c r="C16" i="64"/>
  <c r="C15" i="64"/>
  <c r="C14" i="64"/>
  <c r="C13" i="64"/>
  <c r="C10" i="64"/>
  <c r="C9" i="64"/>
  <c r="C8" i="64"/>
  <c r="G13" i="63"/>
  <c r="G36" i="63"/>
  <c r="G47" i="63" s="1"/>
  <c r="F13" i="63"/>
  <c r="F36" i="63" s="1"/>
  <c r="F47" i="63"/>
  <c r="E13" i="63"/>
  <c r="E36" i="63"/>
  <c r="E47" i="63" s="1"/>
  <c r="D13" i="63"/>
  <c r="C13" i="63" s="1"/>
  <c r="D35" i="63"/>
  <c r="D36" i="63"/>
  <c r="C46" i="63"/>
  <c r="C45" i="63"/>
  <c r="C44" i="63"/>
  <c r="C43" i="63"/>
  <c r="C42" i="63"/>
  <c r="C41" i="63"/>
  <c r="C40" i="63"/>
  <c r="C39" i="63"/>
  <c r="C38" i="63"/>
  <c r="C37" i="63"/>
  <c r="C35" i="63"/>
  <c r="C34" i="63"/>
  <c r="C33" i="63"/>
  <c r="C32" i="63"/>
  <c r="C31" i="63"/>
  <c r="C29" i="63"/>
  <c r="C27" i="63"/>
  <c r="C25" i="63"/>
  <c r="C24" i="63"/>
  <c r="C23" i="63"/>
  <c r="C22" i="63"/>
  <c r="C21" i="63"/>
  <c r="C20" i="63"/>
  <c r="C19" i="63"/>
  <c r="C18" i="63"/>
  <c r="C17" i="63"/>
  <c r="C16" i="63"/>
  <c r="C15" i="63"/>
  <c r="C14" i="63"/>
  <c r="C12" i="63"/>
  <c r="C11" i="63"/>
  <c r="C10" i="63"/>
  <c r="C9" i="63"/>
  <c r="C8" i="63"/>
  <c r="G17" i="62"/>
  <c r="G28" i="62"/>
  <c r="G50" i="62" s="1"/>
  <c r="G290" i="62" s="1"/>
  <c r="G53" i="62"/>
  <c r="G64" i="62"/>
  <c r="G86" i="62"/>
  <c r="F17" i="62"/>
  <c r="C17" i="62" s="1"/>
  <c r="F28" i="62"/>
  <c r="F50" i="62"/>
  <c r="F53" i="62"/>
  <c r="F64" i="62"/>
  <c r="F86" i="62" s="1"/>
  <c r="E17" i="62"/>
  <c r="E28" i="62"/>
  <c r="E53" i="62"/>
  <c r="E64" i="62"/>
  <c r="E86" i="62"/>
  <c r="D17" i="62"/>
  <c r="D28" i="62"/>
  <c r="D50" i="62"/>
  <c r="D53" i="62"/>
  <c r="D64" i="62"/>
  <c r="C288" i="62"/>
  <c r="C287" i="62"/>
  <c r="C286" i="62"/>
  <c r="C285" i="62"/>
  <c r="C284" i="62"/>
  <c r="C283" i="62"/>
  <c r="C282" i="62"/>
  <c r="C281" i="62"/>
  <c r="C280" i="62"/>
  <c r="C279" i="62"/>
  <c r="C278" i="62"/>
  <c r="C277" i="62"/>
  <c r="C276" i="62"/>
  <c r="C275" i="62"/>
  <c r="C274" i="62"/>
  <c r="C273" i="62"/>
  <c r="C272" i="62"/>
  <c r="C271" i="62"/>
  <c r="C270" i="62"/>
  <c r="C269" i="62"/>
  <c r="C268" i="62"/>
  <c r="C267" i="62"/>
  <c r="C266" i="62"/>
  <c r="C265" i="62"/>
  <c r="C264" i="62"/>
  <c r="C262" i="62"/>
  <c r="C261" i="62"/>
  <c r="C260" i="62"/>
  <c r="C259" i="62"/>
  <c r="C258" i="62"/>
  <c r="C257" i="62"/>
  <c r="C256" i="62"/>
  <c r="C255" i="62"/>
  <c r="C254" i="62"/>
  <c r="C253" i="62"/>
  <c r="C252" i="62"/>
  <c r="C251" i="62"/>
  <c r="C250" i="62"/>
  <c r="C249" i="62"/>
  <c r="C248" i="62"/>
  <c r="C247" i="62"/>
  <c r="C246" i="62"/>
  <c r="C245" i="62"/>
  <c r="C244" i="62"/>
  <c r="C243" i="62"/>
  <c r="C242" i="62"/>
  <c r="C241" i="62"/>
  <c r="C240" i="62"/>
  <c r="C239" i="62"/>
  <c r="C238" i="62"/>
  <c r="C236" i="62"/>
  <c r="C235" i="62"/>
  <c r="C234" i="62"/>
  <c r="C233" i="62"/>
  <c r="C232" i="62"/>
  <c r="C231" i="62"/>
  <c r="C230" i="62"/>
  <c r="C229" i="62"/>
  <c r="C227" i="62"/>
  <c r="C226" i="62"/>
  <c r="C225" i="62"/>
  <c r="C224" i="62"/>
  <c r="C223" i="62"/>
  <c r="C222" i="62"/>
  <c r="C221" i="62"/>
  <c r="C220" i="62"/>
  <c r="C219" i="62"/>
  <c r="C218" i="62"/>
  <c r="C217" i="62"/>
  <c r="C216" i="62"/>
  <c r="C215" i="62"/>
  <c r="C214" i="62"/>
  <c r="C213" i="62"/>
  <c r="C212" i="62"/>
  <c r="C211" i="62"/>
  <c r="C210" i="62"/>
  <c r="C209" i="62"/>
  <c r="C208" i="62"/>
  <c r="C207" i="62"/>
  <c r="C206" i="62"/>
  <c r="C205" i="62"/>
  <c r="C204" i="62"/>
  <c r="C203" i="62"/>
  <c r="C202" i="62"/>
  <c r="C201" i="62"/>
  <c r="C200" i="62"/>
  <c r="C199" i="62"/>
  <c r="C198" i="62"/>
  <c r="C197" i="62"/>
  <c r="C196" i="62"/>
  <c r="C195" i="62"/>
  <c r="C194" i="62"/>
  <c r="C193" i="62"/>
  <c r="C191" i="62"/>
  <c r="C190" i="62"/>
  <c r="C189" i="62"/>
  <c r="C188" i="62"/>
  <c r="C187" i="62"/>
  <c r="C186" i="62"/>
  <c r="C185" i="62"/>
  <c r="C184" i="62"/>
  <c r="C183" i="62"/>
  <c r="C182" i="62"/>
  <c r="C181" i="62"/>
  <c r="C180" i="62"/>
  <c r="C179" i="62"/>
  <c r="C178" i="62"/>
  <c r="C177" i="62"/>
  <c r="C176" i="62"/>
  <c r="C174" i="62"/>
  <c r="C173" i="62"/>
  <c r="C172" i="62"/>
  <c r="C171" i="62"/>
  <c r="C170" i="62"/>
  <c r="C169" i="62"/>
  <c r="C168" i="62"/>
  <c r="C167" i="62"/>
  <c r="C166" i="62"/>
  <c r="C165" i="62"/>
  <c r="C164" i="62"/>
  <c r="C163" i="62"/>
  <c r="C162" i="62"/>
  <c r="C161" i="62"/>
  <c r="C160" i="62"/>
  <c r="C159" i="62"/>
  <c r="C158" i="62"/>
  <c r="C156" i="62"/>
  <c r="C155" i="62"/>
  <c r="C154" i="62"/>
  <c r="C153" i="62"/>
  <c r="C152" i="62"/>
  <c r="C151" i="62"/>
  <c r="C150" i="62"/>
  <c r="C149" i="62"/>
  <c r="C148" i="62"/>
  <c r="C146" i="62"/>
  <c r="C145" i="62"/>
  <c r="C144" i="62"/>
  <c r="C143" i="62"/>
  <c r="C142" i="62"/>
  <c r="C141" i="62"/>
  <c r="C140" i="62"/>
  <c r="C139" i="62"/>
  <c r="C138" i="62"/>
  <c r="C137" i="62"/>
  <c r="C136" i="62"/>
  <c r="C135" i="62"/>
  <c r="C134" i="62"/>
  <c r="C133" i="62"/>
  <c r="C132" i="62"/>
  <c r="C131" i="62"/>
  <c r="C130" i="62"/>
  <c r="C129" i="62"/>
  <c r="C128" i="62"/>
  <c r="C127" i="62"/>
  <c r="C126" i="62"/>
  <c r="C125" i="62"/>
  <c r="C124" i="62"/>
  <c r="C123" i="62"/>
  <c r="C122" i="62"/>
  <c r="C121" i="62"/>
  <c r="C120" i="62"/>
  <c r="C119" i="62"/>
  <c r="C118" i="62"/>
  <c r="C117" i="62"/>
  <c r="C115" i="62"/>
  <c r="C114" i="62"/>
  <c r="C113" i="62"/>
  <c r="C112" i="62"/>
  <c r="C111" i="62"/>
  <c r="C110" i="62"/>
  <c r="C109" i="62"/>
  <c r="C108" i="62"/>
  <c r="C107" i="62"/>
  <c r="C106" i="62"/>
  <c r="C105" i="62"/>
  <c r="C104" i="62"/>
  <c r="C103" i="62"/>
  <c r="C102" i="62"/>
  <c r="C101" i="62"/>
  <c r="C100" i="62"/>
  <c r="C99" i="62"/>
  <c r="C98" i="62"/>
  <c r="C97" i="62"/>
  <c r="C96" i="62"/>
  <c r="C95" i="62"/>
  <c r="C94" i="62"/>
  <c r="C93" i="62"/>
  <c r="C92" i="62"/>
  <c r="G91" i="62"/>
  <c r="F91" i="62"/>
  <c r="E91" i="62"/>
  <c r="D91" i="62"/>
  <c r="C91" i="62"/>
  <c r="C90" i="62"/>
  <c r="C89" i="62"/>
  <c r="C88" i="62"/>
  <c r="G87" i="62"/>
  <c r="F87" i="62"/>
  <c r="E87" i="62"/>
  <c r="C87" i="62" s="1"/>
  <c r="C85" i="62"/>
  <c r="C84" i="62"/>
  <c r="C83" i="62"/>
  <c r="C82" i="62"/>
  <c r="C81" i="62"/>
  <c r="C80" i="62"/>
  <c r="C79" i="62"/>
  <c r="C78" i="62"/>
  <c r="C77" i="62"/>
  <c r="C76" i="62"/>
  <c r="C74" i="62"/>
  <c r="C73" i="62"/>
  <c r="C72" i="62"/>
  <c r="C71" i="62"/>
  <c r="C70" i="62"/>
  <c r="C69" i="62"/>
  <c r="C68" i="62"/>
  <c r="C67" i="62"/>
  <c r="C66" i="62"/>
  <c r="C65" i="62"/>
  <c r="C63" i="62"/>
  <c r="C62" i="62"/>
  <c r="C61" i="62"/>
  <c r="C60" i="62"/>
  <c r="C59" i="62"/>
  <c r="C58" i="62"/>
  <c r="C57" i="62"/>
  <c r="C56" i="62"/>
  <c r="C55" i="62"/>
  <c r="C54" i="62"/>
  <c r="C53" i="62"/>
  <c r="C52" i="62"/>
  <c r="C49" i="62"/>
  <c r="C48" i="62"/>
  <c r="C47" i="62"/>
  <c r="C46" i="62"/>
  <c r="C45" i="62"/>
  <c r="C44" i="62"/>
  <c r="C43" i="62"/>
  <c r="C42" i="62"/>
  <c r="C41" i="62"/>
  <c r="C40" i="62"/>
  <c r="C38" i="62"/>
  <c r="C37" i="62"/>
  <c r="C36" i="62"/>
  <c r="C35" i="62"/>
  <c r="C34" i="62"/>
  <c r="C33" i="62"/>
  <c r="C32" i="62"/>
  <c r="C31" i="62"/>
  <c r="C30" i="62"/>
  <c r="C29" i="62"/>
  <c r="C27" i="62"/>
  <c r="C26" i="62"/>
  <c r="C25" i="62"/>
  <c r="C24" i="62"/>
  <c r="C23" i="62"/>
  <c r="C22" i="62"/>
  <c r="C21" i="62"/>
  <c r="C20" i="62"/>
  <c r="C19" i="62"/>
  <c r="C18" i="62"/>
  <c r="C16" i="62"/>
  <c r="C15" i="62"/>
  <c r="C13" i="62"/>
  <c r="C12" i="62"/>
  <c r="C11" i="62"/>
  <c r="C10" i="62"/>
  <c r="C9" i="62"/>
  <c r="C8" i="62"/>
  <c r="H28" i="61"/>
  <c r="J21" i="64"/>
  <c r="J11" i="64"/>
  <c r="J30" i="64"/>
  <c r="J13" i="63"/>
  <c r="K207" i="61"/>
  <c r="H207" i="61"/>
  <c r="O34" i="50" s="1"/>
  <c r="K212" i="61"/>
  <c r="K263" i="61"/>
  <c r="H263" i="61"/>
  <c r="K214" i="61"/>
  <c r="K225" i="61"/>
  <c r="K236" i="61"/>
  <c r="K249" i="61"/>
  <c r="H249" i="61" s="1"/>
  <c r="K22" i="61"/>
  <c r="K26" i="61"/>
  <c r="K27" i="61"/>
  <c r="O19" i="50"/>
  <c r="M19" i="50"/>
  <c r="K39" i="61"/>
  <c r="K42" i="61"/>
  <c r="H42" i="61" s="1"/>
  <c r="K53" i="61"/>
  <c r="H53" i="61" s="1"/>
  <c r="H68" i="61" s="1"/>
  <c r="O22" i="50" s="1"/>
  <c r="M22" i="50" s="1"/>
  <c r="K56" i="61"/>
  <c r="H56" i="61"/>
  <c r="K67" i="61"/>
  <c r="H67" i="61"/>
  <c r="K128" i="61"/>
  <c r="H128" i="61"/>
  <c r="O25" i="50" s="1"/>
  <c r="M25" i="50" s="1"/>
  <c r="K147" i="61"/>
  <c r="H147" i="61"/>
  <c r="H197" i="61"/>
  <c r="O52" i="50" s="1"/>
  <c r="M52" i="50" s="1"/>
  <c r="K134" i="61"/>
  <c r="K136" i="61"/>
  <c r="K158" i="61"/>
  <c r="K171" i="61"/>
  <c r="K186" i="61"/>
  <c r="H186" i="61" s="1"/>
  <c r="H30" i="63"/>
  <c r="O58" i="50"/>
  <c r="M58" i="50" s="1"/>
  <c r="H26" i="63"/>
  <c r="O61" i="50" s="1"/>
  <c r="M61" i="50" s="1"/>
  <c r="N13" i="50"/>
  <c r="N31" i="50"/>
  <c r="N49" i="50" s="1"/>
  <c r="N67" i="50"/>
  <c r="N12" i="50"/>
  <c r="N30" i="50"/>
  <c r="N48" i="50"/>
  <c r="N66" i="50" s="1"/>
  <c r="M33" i="50"/>
  <c r="M36" i="50"/>
  <c r="M54" i="50"/>
  <c r="M60" i="50"/>
  <c r="G13" i="50"/>
  <c r="G31" i="50"/>
  <c r="G49" i="50"/>
  <c r="G67" i="50" s="1"/>
  <c r="H16" i="50"/>
  <c r="F16" i="50" s="1"/>
  <c r="F37" i="50"/>
  <c r="H34" i="50"/>
  <c r="F34" i="50"/>
  <c r="H40" i="50"/>
  <c r="F40" i="50"/>
  <c r="H43" i="50"/>
  <c r="F43" i="50"/>
  <c r="H46" i="50"/>
  <c r="F46" i="50"/>
  <c r="K21" i="64"/>
  <c r="H21" i="64"/>
  <c r="H52" i="50" s="1"/>
  <c r="F52" i="50" s="1"/>
  <c r="H22" i="64"/>
  <c r="H55" i="50"/>
  <c r="F55" i="50" s="1"/>
  <c r="H25" i="64"/>
  <c r="H58" i="50" s="1"/>
  <c r="F58" i="50" s="1"/>
  <c r="H18" i="64"/>
  <c r="H61" i="50"/>
  <c r="F61" i="50" s="1"/>
  <c r="K11" i="64"/>
  <c r="G12" i="50"/>
  <c r="G30" i="50"/>
  <c r="G48" i="50"/>
  <c r="G66" i="50" s="1"/>
  <c r="F15" i="50"/>
  <c r="F39" i="50"/>
  <c r="F42" i="50"/>
  <c r="F45" i="50"/>
  <c r="F51" i="50"/>
  <c r="F54" i="50"/>
  <c r="F63" i="50"/>
  <c r="H158" i="61"/>
  <c r="M50" i="50"/>
  <c r="M68" i="50"/>
  <c r="N50" i="50"/>
  <c r="N68" i="50"/>
  <c r="O50" i="50"/>
  <c r="O68" i="50"/>
  <c r="F68" i="50"/>
  <c r="G68" i="50"/>
  <c r="H68" i="50"/>
  <c r="L35" i="47"/>
  <c r="L80" i="47"/>
  <c r="M18" i="47"/>
  <c r="M21" i="47"/>
  <c r="M23" i="47"/>
  <c r="M20" i="47" s="1"/>
  <c r="M25" i="47"/>
  <c r="M27" i="47"/>
  <c r="M29" i="47"/>
  <c r="M31" i="47"/>
  <c r="M33" i="47"/>
  <c r="M35" i="47"/>
  <c r="M37" i="47"/>
  <c r="M80" i="47"/>
  <c r="M82" i="47"/>
  <c r="M77" i="47"/>
  <c r="M76" i="47" s="1"/>
  <c r="M70" i="47"/>
  <c r="M68" i="47"/>
  <c r="M66" i="47"/>
  <c r="M65" i="47"/>
  <c r="M61" i="47"/>
  <c r="M59" i="47"/>
  <c r="M57" i="47"/>
  <c r="M55" i="47"/>
  <c r="M53" i="47"/>
  <c r="M52" i="47"/>
  <c r="M50" i="47"/>
  <c r="M48" i="47"/>
  <c r="M44" i="47"/>
  <c r="M40" i="47"/>
  <c r="M39" i="47" s="1"/>
  <c r="M84" i="47"/>
  <c r="J19" i="47"/>
  <c r="L18" i="47" s="1"/>
  <c r="J22" i="47"/>
  <c r="L21" i="47" s="1"/>
  <c r="J24" i="47"/>
  <c r="L23" i="47" s="1"/>
  <c r="J28" i="47"/>
  <c r="L27" i="47" s="1"/>
  <c r="J26" i="47"/>
  <c r="L25" i="47" s="1"/>
  <c r="L20" i="47"/>
  <c r="J30" i="47"/>
  <c r="L29" i="47"/>
  <c r="J32" i="47"/>
  <c r="L31" i="47"/>
  <c r="J34" i="47"/>
  <c r="L33" i="47"/>
  <c r="L37" i="47"/>
  <c r="J42" i="47"/>
  <c r="J43" i="47"/>
  <c r="L40" i="47"/>
  <c r="J45" i="47"/>
  <c r="L44" i="47"/>
  <c r="L68" i="47"/>
  <c r="J67" i="47"/>
  <c r="L66" i="47"/>
  <c r="J71" i="47"/>
  <c r="L70" i="47"/>
  <c r="L50" i="47"/>
  <c r="J56" i="47"/>
  <c r="L55" i="47"/>
  <c r="L52" i="47" s="1"/>
  <c r="J58" i="47"/>
  <c r="L57" i="47"/>
  <c r="J60" i="47"/>
  <c r="L59" i="47"/>
  <c r="L61" i="47"/>
  <c r="J54" i="47"/>
  <c r="L53" i="47" s="1"/>
  <c r="J79" i="47"/>
  <c r="L77" i="47" s="1"/>
  <c r="L76" i="47" s="1"/>
  <c r="L84" i="47"/>
  <c r="N20" i="47"/>
  <c r="N17" i="47"/>
  <c r="N16" i="47" s="1"/>
  <c r="N39" i="47"/>
  <c r="N65" i="47"/>
  <c r="N61" i="47"/>
  <c r="N52" i="47" s="1"/>
  <c r="N48" i="47" s="1"/>
  <c r="N76" i="47"/>
  <c r="N84" i="47"/>
  <c r="J64" i="47"/>
  <c r="H26" i="50"/>
  <c r="F26" i="50" s="1"/>
  <c r="H8" i="64"/>
  <c r="H9" i="64"/>
  <c r="H10" i="64"/>
  <c r="H12" i="64"/>
  <c r="H13" i="64"/>
  <c r="H14" i="64"/>
  <c r="H15" i="64"/>
  <c r="H16" i="64"/>
  <c r="H17" i="64"/>
  <c r="H19" i="64"/>
  <c r="H20" i="64"/>
  <c r="H23" i="64"/>
  <c r="H24" i="64"/>
  <c r="H26" i="64"/>
  <c r="H27" i="64"/>
  <c r="H28" i="64"/>
  <c r="H29" i="64"/>
  <c r="H31" i="64"/>
  <c r="H32" i="64"/>
  <c r="H33" i="64"/>
  <c r="H34" i="64"/>
  <c r="H35" i="64"/>
  <c r="H36" i="64"/>
  <c r="H37" i="64"/>
  <c r="H38" i="64"/>
  <c r="H8" i="63"/>
  <c r="H9" i="63"/>
  <c r="H10" i="63"/>
  <c r="H11" i="63"/>
  <c r="H12" i="63"/>
  <c r="K13" i="63"/>
  <c r="L13" i="63"/>
  <c r="H14" i="63"/>
  <c r="H15" i="63"/>
  <c r="H16" i="63"/>
  <c r="H17" i="63"/>
  <c r="H18" i="63"/>
  <c r="H19" i="63"/>
  <c r="H20" i="63"/>
  <c r="H21" i="63"/>
  <c r="H22" i="63"/>
  <c r="H23" i="63"/>
  <c r="H24" i="63"/>
  <c r="H25" i="63"/>
  <c r="H27" i="63"/>
  <c r="H29" i="63"/>
  <c r="H31" i="63"/>
  <c r="H32" i="63"/>
  <c r="H33" i="63"/>
  <c r="H34" i="63"/>
  <c r="H35" i="63"/>
  <c r="K36" i="63"/>
  <c r="L36" i="63"/>
  <c r="L47" i="63" s="1"/>
  <c r="H37" i="63"/>
  <c r="H38" i="63"/>
  <c r="H39" i="63"/>
  <c r="H40" i="63"/>
  <c r="H41" i="63"/>
  <c r="H42" i="63"/>
  <c r="H43" i="63"/>
  <c r="H44" i="63"/>
  <c r="H45" i="63"/>
  <c r="H46" i="63"/>
  <c r="K47" i="63"/>
  <c r="H9" i="61"/>
  <c r="H10" i="61"/>
  <c r="H11" i="61"/>
  <c r="H12" i="61"/>
  <c r="H13" i="61"/>
  <c r="H14" i="61"/>
  <c r="H15" i="61"/>
  <c r="H16" i="61"/>
  <c r="H17" i="61"/>
  <c r="H18" i="61"/>
  <c r="H19" i="61"/>
  <c r="H20" i="61"/>
  <c r="H21" i="61"/>
  <c r="H22" i="61"/>
  <c r="H23" i="61"/>
  <c r="H24" i="61"/>
  <c r="H25" i="61"/>
  <c r="H26" i="61"/>
  <c r="H29" i="61"/>
  <c r="H30" i="61"/>
  <c r="H32" i="61"/>
  <c r="H33" i="61"/>
  <c r="H34" i="61"/>
  <c r="H35" i="61"/>
  <c r="H36" i="61"/>
  <c r="H37" i="61"/>
  <c r="H38" i="61"/>
  <c r="H40" i="61"/>
  <c r="H41" i="61"/>
  <c r="H43" i="61"/>
  <c r="H44" i="61"/>
  <c r="H45" i="61"/>
  <c r="H46" i="61"/>
  <c r="H47" i="61"/>
  <c r="H48" i="61"/>
  <c r="H49" i="61"/>
  <c r="H50" i="61"/>
  <c r="H51" i="61"/>
  <c r="H52" i="61"/>
  <c r="H54" i="61"/>
  <c r="H55" i="61"/>
  <c r="H57" i="61"/>
  <c r="H58" i="61"/>
  <c r="H59" i="61"/>
  <c r="H62" i="61"/>
  <c r="H63" i="61"/>
  <c r="H64" i="61"/>
  <c r="H65" i="61"/>
  <c r="H66" i="61"/>
  <c r="K68" i="61"/>
  <c r="H69" i="61"/>
  <c r="H70" i="61"/>
  <c r="H71" i="61"/>
  <c r="H72" i="61"/>
  <c r="H73" i="61"/>
  <c r="H74" i="61"/>
  <c r="H75" i="61"/>
  <c r="H76" i="61"/>
  <c r="H77" i="61"/>
  <c r="H78" i="61"/>
  <c r="H79" i="61"/>
  <c r="H80" i="61"/>
  <c r="H81" i="61"/>
  <c r="H82" i="61"/>
  <c r="H83" i="61"/>
  <c r="H84" i="61"/>
  <c r="H85" i="61"/>
  <c r="H86" i="61"/>
  <c r="H87" i="61"/>
  <c r="H88" i="61"/>
  <c r="H89" i="61"/>
  <c r="H91" i="61"/>
  <c r="H92" i="61"/>
  <c r="H93" i="61"/>
  <c r="H94" i="61"/>
  <c r="H95" i="61"/>
  <c r="H96" i="61"/>
  <c r="H97" i="61"/>
  <c r="H98" i="61"/>
  <c r="H99" i="61"/>
  <c r="H100" i="61"/>
  <c r="H101" i="61"/>
  <c r="H102" i="61"/>
  <c r="H103" i="61"/>
  <c r="H104" i="61"/>
  <c r="H105" i="61"/>
  <c r="H106" i="61"/>
  <c r="H107" i="61"/>
  <c r="H108" i="61"/>
  <c r="H109" i="61"/>
  <c r="H110" i="61"/>
  <c r="H111" i="61"/>
  <c r="H112" i="61"/>
  <c r="H113" i="61"/>
  <c r="H114" i="61"/>
  <c r="H115" i="61"/>
  <c r="H116" i="61"/>
  <c r="H117" i="61"/>
  <c r="H118" i="61"/>
  <c r="H119" i="61"/>
  <c r="H120" i="61"/>
  <c r="H121" i="61"/>
  <c r="H122" i="61"/>
  <c r="H123" i="61"/>
  <c r="H124" i="61"/>
  <c r="H125" i="61"/>
  <c r="H126" i="61"/>
  <c r="H127" i="61"/>
  <c r="H129" i="61"/>
  <c r="H130" i="61"/>
  <c r="H131" i="61"/>
  <c r="H132" i="61"/>
  <c r="H133" i="61"/>
  <c r="H134" i="61"/>
  <c r="H135" i="61"/>
  <c r="H136" i="61"/>
  <c r="H137" i="61"/>
  <c r="H138" i="61"/>
  <c r="H139" i="61"/>
  <c r="H140" i="61"/>
  <c r="H141" i="61"/>
  <c r="H142" i="61"/>
  <c r="H143" i="61"/>
  <c r="H144" i="61"/>
  <c r="H145" i="61"/>
  <c r="H146" i="61"/>
  <c r="H148" i="61"/>
  <c r="H149" i="61"/>
  <c r="H150" i="61"/>
  <c r="H151" i="61"/>
  <c r="H152" i="61"/>
  <c r="H153" i="61"/>
  <c r="H154" i="61"/>
  <c r="H155" i="61"/>
  <c r="H156" i="61"/>
  <c r="H157" i="61"/>
  <c r="H159" i="61"/>
  <c r="H160" i="61"/>
  <c r="H161" i="61"/>
  <c r="H162" i="61"/>
  <c r="H163" i="61"/>
  <c r="H164" i="61"/>
  <c r="H165" i="61"/>
  <c r="H166" i="61"/>
  <c r="H167" i="61"/>
  <c r="H168" i="61"/>
  <c r="H169" i="61"/>
  <c r="H170" i="61"/>
  <c r="H171" i="61"/>
  <c r="H172" i="61"/>
  <c r="H173" i="61"/>
  <c r="H174" i="61"/>
  <c r="H175" i="61"/>
  <c r="H176" i="61"/>
  <c r="H177" i="61"/>
  <c r="H178" i="61"/>
  <c r="H179" i="61"/>
  <c r="H180" i="61"/>
  <c r="H181" i="61"/>
  <c r="H182" i="61"/>
  <c r="H183" i="61"/>
  <c r="H184" i="61"/>
  <c r="H185" i="61"/>
  <c r="H187" i="61"/>
  <c r="H188" i="61"/>
  <c r="H189" i="61"/>
  <c r="H190" i="61"/>
  <c r="H191" i="61"/>
  <c r="H192" i="61"/>
  <c r="H193" i="61"/>
  <c r="H194" i="61"/>
  <c r="H195" i="61"/>
  <c r="H196" i="61"/>
  <c r="H199" i="61"/>
  <c r="H200" i="61"/>
  <c r="H201" i="61"/>
  <c r="H202" i="61"/>
  <c r="H203" i="61"/>
  <c r="H204" i="61"/>
  <c r="H205" i="61"/>
  <c r="H206" i="61"/>
  <c r="H208" i="61"/>
  <c r="H209" i="61"/>
  <c r="H210" i="61"/>
  <c r="H211" i="61"/>
  <c r="H213" i="61"/>
  <c r="H214" i="61"/>
  <c r="H215" i="61"/>
  <c r="H216" i="61"/>
  <c r="H217" i="61"/>
  <c r="H218" i="61"/>
  <c r="H219" i="61"/>
  <c r="H220" i="61"/>
  <c r="H221" i="61"/>
  <c r="H222" i="61"/>
  <c r="H223" i="61"/>
  <c r="H224" i="61"/>
  <c r="H226" i="61"/>
  <c r="H227" i="61"/>
  <c r="H228" i="61"/>
  <c r="H229" i="61"/>
  <c r="H230" i="61"/>
  <c r="H231" i="61"/>
  <c r="H232" i="61"/>
  <c r="H233" i="61"/>
  <c r="H234" i="61"/>
  <c r="H235" i="61"/>
  <c r="H236" i="61"/>
  <c r="H237" i="61"/>
  <c r="H238" i="61"/>
  <c r="H239" i="61"/>
  <c r="H240" i="61"/>
  <c r="H241" i="61"/>
  <c r="H242" i="61"/>
  <c r="H243" i="61"/>
  <c r="H244" i="61"/>
  <c r="H245" i="61"/>
  <c r="H246" i="61"/>
  <c r="H247" i="61"/>
  <c r="H248" i="61"/>
  <c r="H250" i="61"/>
  <c r="H251" i="61"/>
  <c r="H252" i="61"/>
  <c r="H253" i="61"/>
  <c r="H254" i="61"/>
  <c r="H255" i="61"/>
  <c r="H256" i="61"/>
  <c r="H257" i="61"/>
  <c r="H258" i="61"/>
  <c r="H259" i="61"/>
  <c r="H260" i="61"/>
  <c r="H261" i="61"/>
  <c r="H262" i="61"/>
  <c r="H264" i="61"/>
  <c r="H265" i="61"/>
  <c r="H266" i="61"/>
  <c r="H267" i="61"/>
  <c r="H268" i="61"/>
  <c r="H269" i="61"/>
  <c r="H270" i="61"/>
  <c r="H271" i="61"/>
  <c r="H272" i="61"/>
  <c r="H273" i="61"/>
  <c r="H39" i="61"/>
  <c r="H212" i="61"/>
  <c r="O37" i="50" s="1"/>
  <c r="M37" i="50" s="1"/>
  <c r="H90" i="61"/>
  <c r="H27" i="61"/>
  <c r="O16" i="50" s="1"/>
  <c r="M16" i="50"/>
  <c r="M34" i="50"/>
  <c r="F38" i="65" l="1"/>
  <c r="L39" i="47"/>
  <c r="M17" i="47"/>
  <c r="M16" i="47" s="1"/>
  <c r="M15" i="47" s="1"/>
  <c r="M14" i="47" s="1"/>
  <c r="H11" i="64"/>
  <c r="H64" i="50" s="1"/>
  <c r="F64" i="50" s="1"/>
  <c r="K30" i="64"/>
  <c r="K39" i="64" s="1"/>
  <c r="F31" i="50"/>
  <c r="K198" i="61"/>
  <c r="H198" i="61" s="1"/>
  <c r="O28" i="50" s="1"/>
  <c r="M28" i="50" s="1"/>
  <c r="M13" i="50" s="1"/>
  <c r="M49" i="50" s="1"/>
  <c r="M67" i="50" s="1"/>
  <c r="K274" i="61"/>
  <c r="H274" i="61" s="1"/>
  <c r="O40" i="50" s="1"/>
  <c r="M40" i="50" s="1"/>
  <c r="H225" i="61"/>
  <c r="J36" i="63"/>
  <c r="H13" i="63"/>
  <c r="E30" i="64"/>
  <c r="E39" i="64" s="1"/>
  <c r="C21" i="64"/>
  <c r="M31" i="50"/>
  <c r="O13" i="50"/>
  <c r="O49" i="50" s="1"/>
  <c r="O67" i="50" s="1"/>
  <c r="N15" i="47"/>
  <c r="N14" i="47" s="1"/>
  <c r="J83" i="47"/>
  <c r="L82" i="47" s="1"/>
  <c r="L65" i="47"/>
  <c r="L48" i="47" s="1"/>
  <c r="L17" i="47"/>
  <c r="L16" i="47" s="1"/>
  <c r="L15" i="47" s="1"/>
  <c r="L14" i="47" s="1"/>
  <c r="K275" i="61"/>
  <c r="O31" i="50"/>
  <c r="J39" i="64"/>
  <c r="H39" i="64" s="1"/>
  <c r="D86" i="62"/>
  <c r="C64" i="62"/>
  <c r="E50" i="62"/>
  <c r="C28" i="62"/>
  <c r="D47" i="63"/>
  <c r="C47" i="63" s="1"/>
  <c r="C36" i="63"/>
  <c r="C175" i="62"/>
  <c r="D192" i="62"/>
  <c r="C192" i="62" s="1"/>
  <c r="H21" i="50" s="1"/>
  <c r="F21" i="50" s="1"/>
  <c r="F228" i="62"/>
  <c r="F290" i="62" s="1"/>
  <c r="C263" i="62"/>
  <c r="H27" i="50" s="1"/>
  <c r="F27" i="50" s="1"/>
  <c r="D67" i="61"/>
  <c r="C67" i="61" s="1"/>
  <c r="C68" i="61" s="1"/>
  <c r="O21" i="50" s="1"/>
  <c r="M21" i="50" s="1"/>
  <c r="C62" i="61"/>
  <c r="G198" i="61"/>
  <c r="F274" i="61"/>
  <c r="D274" i="61"/>
  <c r="H50" i="62"/>
  <c r="H86" i="62"/>
  <c r="C147" i="62"/>
  <c r="C12" i="64"/>
  <c r="D30" i="64"/>
  <c r="D228" i="62"/>
  <c r="C228" i="62" s="1"/>
  <c r="H24" i="50" s="1"/>
  <c r="C75" i="62"/>
  <c r="H36" i="50" s="1"/>
  <c r="D128" i="61"/>
  <c r="C128" i="61" s="1"/>
  <c r="O24" i="50" s="1"/>
  <c r="M24" i="50" s="1"/>
  <c r="C90" i="61"/>
  <c r="D68" i="61"/>
  <c r="D27" i="61"/>
  <c r="C26" i="61"/>
  <c r="C22" i="61"/>
  <c r="F68" i="61"/>
  <c r="F275" i="61" s="1"/>
  <c r="C186" i="61"/>
  <c r="C158" i="61"/>
  <c r="E198" i="61"/>
  <c r="C136" i="61"/>
  <c r="C134" i="61"/>
  <c r="G274" i="61"/>
  <c r="C236" i="61"/>
  <c r="E274" i="61"/>
  <c r="C214" i="61"/>
  <c r="L275" i="61"/>
  <c r="I275" i="61"/>
  <c r="L290" i="62"/>
  <c r="J228" i="62"/>
  <c r="J290" i="62" s="1"/>
  <c r="H215" i="62"/>
  <c r="H228" i="62"/>
  <c r="H25" i="50" s="1"/>
  <c r="I192" i="62"/>
  <c r="H192" i="62" s="1"/>
  <c r="H22" i="50" s="1"/>
  <c r="F22" i="50" s="1"/>
  <c r="H175" i="62"/>
  <c r="H17" i="62"/>
  <c r="H53" i="62"/>
  <c r="F24" i="50" l="1"/>
  <c r="F12" i="50" s="1"/>
  <c r="F48" i="50" s="1"/>
  <c r="F66" i="50" s="1"/>
  <c r="H12" i="50"/>
  <c r="I290" i="62"/>
  <c r="H290" i="62" s="1"/>
  <c r="C274" i="61"/>
  <c r="O39" i="50" s="1"/>
  <c r="G275" i="61"/>
  <c r="E290" i="62"/>
  <c r="C50" i="62"/>
  <c r="C86" i="62"/>
  <c r="D290" i="62"/>
  <c r="C290" i="62" s="1"/>
  <c r="F25" i="50"/>
  <c r="F13" i="50" s="1"/>
  <c r="F49" i="50" s="1"/>
  <c r="F67" i="50" s="1"/>
  <c r="H13" i="50"/>
  <c r="H49" i="50" s="1"/>
  <c r="H67" i="50" s="1"/>
  <c r="H275" i="61"/>
  <c r="C198" i="61"/>
  <c r="O27" i="50" s="1"/>
  <c r="M27" i="50" s="1"/>
  <c r="E275" i="61"/>
  <c r="C27" i="61"/>
  <c r="O15" i="50" s="1"/>
  <c r="D275" i="61"/>
  <c r="H30" i="50"/>
  <c r="F36" i="50"/>
  <c r="F30" i="50" s="1"/>
  <c r="C30" i="64"/>
  <c r="D39" i="64"/>
  <c r="C39" i="64" s="1"/>
  <c r="H30" i="64"/>
  <c r="H36" i="63"/>
  <c r="J47" i="63"/>
  <c r="H47" i="63" s="1"/>
  <c r="O12" i="50" l="1"/>
  <c r="M15" i="50"/>
  <c r="M12" i="50" s="1"/>
  <c r="C275" i="61"/>
  <c r="M39" i="50"/>
  <c r="M30" i="50" s="1"/>
  <c r="O30" i="50"/>
  <c r="H48" i="50"/>
  <c r="H66" i="50" s="1"/>
  <c r="O48" i="50" l="1"/>
  <c r="O66" i="50" s="1"/>
  <c r="M48" i="50"/>
  <c r="M66" i="50" s="1"/>
</calcChain>
</file>

<file path=xl/sharedStrings.xml><?xml version="1.0" encoding="utf-8"?>
<sst xmlns="http://schemas.openxmlformats.org/spreadsheetml/2006/main" count="1645" uniqueCount="1129">
  <si>
    <t>Cím név és szám</t>
  </si>
  <si>
    <t>E</t>
  </si>
  <si>
    <t>Gyermekek napközbeni ellátása</t>
  </si>
  <si>
    <t>Házi segítségnyújtás</t>
  </si>
  <si>
    <t>Bölcsődei ellátás</t>
  </si>
  <si>
    <t>A</t>
  </si>
  <si>
    <t>B</t>
  </si>
  <si>
    <t>C</t>
  </si>
  <si>
    <t>D</t>
  </si>
  <si>
    <t>F</t>
  </si>
  <si>
    <t>G</t>
  </si>
  <si>
    <t>H</t>
  </si>
  <si>
    <t>I</t>
  </si>
  <si>
    <t>J</t>
  </si>
  <si>
    <t>K</t>
  </si>
  <si>
    <t>E:</t>
  </si>
  <si>
    <t>Eredeti előirányzat</t>
  </si>
  <si>
    <t>KIADÁSOK ÖSSZESEN</t>
  </si>
  <si>
    <t>L</t>
  </si>
  <si>
    <t>M</t>
  </si>
  <si>
    <t xml:space="preserve">Szociális étkeztetés  </t>
  </si>
  <si>
    <t>Szociális és gyermekjóléti alapszolgáltatások általános feladatai</t>
  </si>
  <si>
    <t>Falugondnoki vagy tanyagondnoki szolgáltatás</t>
  </si>
  <si>
    <t>KÖZSZER</t>
  </si>
  <si>
    <t>BEVÉTELEK ÖSSZESEN</t>
  </si>
  <si>
    <t>Dologi kiadások</t>
  </si>
  <si>
    <t>Egyéb felhalmozási kiadások</t>
  </si>
  <si>
    <t>Felhalmozási bevétel</t>
  </si>
  <si>
    <t>1</t>
  </si>
  <si>
    <t>5</t>
  </si>
  <si>
    <t>Kiemelt előirányzat név és szám</t>
  </si>
  <si>
    <t>2</t>
  </si>
  <si>
    <t>4</t>
  </si>
  <si>
    <t>6</t>
  </si>
  <si>
    <t>Jogcím csoport, jogcím név és szám</t>
  </si>
  <si>
    <t>A helyi önkormányzatok működésének általános támogatása</t>
  </si>
  <si>
    <t xml:space="preserve"> Önkormányzati hivatal működésének támogatása</t>
  </si>
  <si>
    <t>Település-üzemeltetéshez kapcsolódó feladatellátás támogatása</t>
  </si>
  <si>
    <t>Közvilágítás fenntartásának támogatása</t>
  </si>
  <si>
    <t>Óvodapedagógusok, és az óvodapedagógusok nevelő munkáját közvetlenül segítők bértámogatása</t>
  </si>
  <si>
    <t xml:space="preserve">A települési önkormányzatok kulturális feladatainak támogatása </t>
  </si>
  <si>
    <t xml:space="preserve">Lakott külterülettel kapcsolatos támogatás </t>
  </si>
  <si>
    <t>3</t>
  </si>
  <si>
    <t>26</t>
  </si>
  <si>
    <t>27</t>
  </si>
  <si>
    <t>20</t>
  </si>
  <si>
    <t>47</t>
  </si>
  <si>
    <t>30</t>
  </si>
  <si>
    <t>34</t>
  </si>
  <si>
    <t>39</t>
  </si>
  <si>
    <t xml:space="preserve">Közhatalmi bevételek </t>
  </si>
  <si>
    <t>Működési célú átvett pénzeszközök</t>
  </si>
  <si>
    <t>Kötelező feladatok</t>
  </si>
  <si>
    <t>Önként vállalt feladatok</t>
  </si>
  <si>
    <t>1 ÖNKORMÁNYZAT ÖSSZESEN</t>
  </si>
  <si>
    <t>Felhalmozási költségvetés beruházások</t>
  </si>
  <si>
    <t>Felújítások</t>
  </si>
  <si>
    <t>Felhalmozási célú átvett pénzeszköz</t>
  </si>
  <si>
    <t>Előir. csop név és szám</t>
  </si>
  <si>
    <t>Kiemelt előírányzatok név és szám</t>
  </si>
  <si>
    <t>Személyi juttatások</t>
  </si>
  <si>
    <t>Közhatalmi bevételek</t>
  </si>
  <si>
    <t>Pénzforgalmi bevételek</t>
  </si>
  <si>
    <t>Pénzforgalmi kiadások</t>
  </si>
  <si>
    <t>T</t>
  </si>
  <si>
    <t>Teljesítés</t>
  </si>
  <si>
    <t>Módosított előirányzat</t>
  </si>
  <si>
    <t>M:</t>
  </si>
  <si>
    <t>T:</t>
  </si>
  <si>
    <t>7</t>
  </si>
  <si>
    <t>A zöldterület-gazdálkodással kapcsolatos feladatok ellátásának támogatása</t>
  </si>
  <si>
    <t>Köztemető fenntartással kapcsolatos feladatok támogatása</t>
  </si>
  <si>
    <t xml:space="preserve"> Közutak fenntartásának támogatása</t>
  </si>
  <si>
    <t>Egyéb önkormányzati feladatok támogatása</t>
  </si>
  <si>
    <t xml:space="preserve">A települési önkormányzatok egyes köznevelési  feladatainak támogatása </t>
  </si>
  <si>
    <t xml:space="preserve">A települési önkormányzatok szociális, gyermekjóléti és gyermekétkeztetési feladatainak támogatása </t>
  </si>
  <si>
    <t xml:space="preserve">Gyermekétkeztetés támogatása </t>
  </si>
  <si>
    <t xml:space="preserve"> A finanszírozás szempontjából elismert dolgozók bértámogatása</t>
  </si>
  <si>
    <t xml:space="preserve"> Gyermekétkeztetés üzemeltetési támogatása</t>
  </si>
  <si>
    <t>Települési önkormányzatok nyilvános könyvtári és közművelődési feladatainak támogatása</t>
  </si>
  <si>
    <t>Üdülőhelyi feladatok támogatása</t>
  </si>
  <si>
    <t xml:space="preserve">Egyéb működési célú támogatások bevételei államháztartáson belülről </t>
  </si>
  <si>
    <t>1. Működési  bevételek</t>
  </si>
  <si>
    <t xml:space="preserve">Önkormányzatok működési támogatásai  </t>
  </si>
  <si>
    <t xml:space="preserve">Működési bevételek </t>
  </si>
  <si>
    <t>Munkaadókat terhelő járulékok és szociális hozzájárulási adó</t>
  </si>
  <si>
    <t>Egyébb működési célú kiadások</t>
  </si>
  <si>
    <t>42</t>
  </si>
  <si>
    <t>46</t>
  </si>
  <si>
    <t>45</t>
  </si>
  <si>
    <t>Önkormányzatok működési támogatásai kiemelt előirányzat részletezése</t>
  </si>
  <si>
    <t>Egyéb felhalmozási célú támogatások bevételei államháztartáson belülről</t>
  </si>
  <si>
    <t>Módosított előírányzat</t>
  </si>
  <si>
    <t>Rendkívüli önkormányzati támogatás</t>
  </si>
  <si>
    <t>Önkormányzatok felhalmozási támogatásai</t>
  </si>
  <si>
    <t>Szociális célú tüzelőanyag vásárláshoz kapcsolódó kiegészítő támogatás</t>
  </si>
  <si>
    <t>A települési önkormányzatok működésének támogatása</t>
  </si>
  <si>
    <t>A települési önkormányzatok szociális feladatainak egyéb támogatása</t>
  </si>
  <si>
    <t xml:space="preserve">Egyes szociális és gyermekjóléti feladatok támogatása </t>
  </si>
  <si>
    <t>Beszámítás kiegészítés</t>
  </si>
  <si>
    <t xml:space="preserve">Lakossági víz- és csatornaszolgáltatás támogatása </t>
  </si>
  <si>
    <t>Működési célú költségvetési támogatások és kiegészítő támogatások</t>
  </si>
  <si>
    <t xml:space="preserve"> Rendkívüli szociális támogatás</t>
  </si>
  <si>
    <t>Elszámolásból származó bevételek</t>
  </si>
  <si>
    <t>Önkormányzati adatszolgáltatás minőségének javítása</t>
  </si>
  <si>
    <t>256,7 ha x 22 300 Ft/ha</t>
  </si>
  <si>
    <t>25,23 km x 227 000 Ft/km</t>
  </si>
  <si>
    <t>7 080 m2 x 69 ft/m2</t>
  </si>
  <si>
    <t xml:space="preserve">5 fő x 494 100 Ft/fő </t>
  </si>
  <si>
    <t xml:space="preserve">2. Felhalmozási bevételek  </t>
  </si>
  <si>
    <t xml:space="preserve">6. Működési kiadások </t>
  </si>
  <si>
    <t>7. Felhalmozási célú kiadások</t>
  </si>
  <si>
    <t xml:space="preserve">Ellátottak  pénzbeni juttatásai </t>
  </si>
  <si>
    <t>Csabrendek Nagyközség Önkormányzata</t>
  </si>
  <si>
    <t>Csabrendeki Közös Önkormányzati Hivatal</t>
  </si>
  <si>
    <t xml:space="preserve"> Mese-domb Óvoda és Bölcsőde</t>
  </si>
  <si>
    <t xml:space="preserve">11,48 fő x 4 580 000 Ft </t>
  </si>
  <si>
    <t xml:space="preserve">22,4 km x 320 000 Ft/km </t>
  </si>
  <si>
    <t xml:space="preserve">3 045 fő x 2 700 Ft/fő = </t>
  </si>
  <si>
    <t xml:space="preserve">548 fő x 2 550 Ft/fő  = </t>
  </si>
  <si>
    <t>Polgármesteri illetmény támogatása</t>
  </si>
  <si>
    <t>2018. évi előirányzat</t>
  </si>
  <si>
    <t xml:space="preserve">(5 fő x 8/12+5 fő 4/12)  x 2 205 000 Ft </t>
  </si>
  <si>
    <t>(8,4 fő x 8/12 + 8,4 fő 4/12 ) x 4 419 000 Ft/fő</t>
  </si>
  <si>
    <t>92 fő x 8/12 + 92 fő 4/12) x 81 700 Ft/fő</t>
  </si>
  <si>
    <t>2018. évi módosított előirányzat</t>
  </si>
  <si>
    <t>2018. évi teljesítés</t>
  </si>
  <si>
    <t>A 2017. évről áthúzódó bérkompenzáció támogatása</t>
  </si>
  <si>
    <t>Óvodaműködtetési alaptámogatás</t>
  </si>
  <si>
    <t>B16</t>
  </si>
  <si>
    <t>Szociális ágazati összevont pótlék</t>
  </si>
  <si>
    <t>2018. évi bérkompenzáció</t>
  </si>
  <si>
    <t>65 fő x 55 360 Ft/fő x 110%=</t>
  </si>
  <si>
    <t>5,24 fő x 1 900 000 Ft/fő</t>
  </si>
  <si>
    <t>2283 adag x 570 Ft/fő</t>
  </si>
  <si>
    <t xml:space="preserve">3045 fő x 1210 Ft/fő = </t>
  </si>
  <si>
    <t>Bölcsődei kiegészítő ágazati pótlék</t>
  </si>
  <si>
    <t>Kúltúrális illetménypótlék</t>
  </si>
  <si>
    <t>135400 Ft x 1 Ft</t>
  </si>
  <si>
    <t>Garantált bérminimum emelés támogatása</t>
  </si>
  <si>
    <t>1,5 fő x 3 400 000 Ft/fő</t>
  </si>
  <si>
    <t>55 fő x 330 000 Ft/fő x 130% +9 fő x 25 000 Ft =</t>
  </si>
  <si>
    <t>2 szolgálat x 3 100 000 Ft/szolgálat</t>
  </si>
  <si>
    <t>Óvoda bér kiegézítő támogatás</t>
  </si>
  <si>
    <t>01</t>
  </si>
  <si>
    <t>Törvény szerinti illetmények, munkabérek (K1101)</t>
  </si>
  <si>
    <t>02</t>
  </si>
  <si>
    <t>Normatív jutalmak (K1102)</t>
  </si>
  <si>
    <t>03</t>
  </si>
  <si>
    <t>Céljuttatás, projektprémium (K1103)</t>
  </si>
  <si>
    <t>04</t>
  </si>
  <si>
    <t>Készenléti, ügyeleti, helyettesítési díj, túlóra, túlszolgálat (K1104)</t>
  </si>
  <si>
    <t>05</t>
  </si>
  <si>
    <t>Végkielégítés (K1105)</t>
  </si>
  <si>
    <t>06</t>
  </si>
  <si>
    <t>Jubileumi jutalom (K1106)</t>
  </si>
  <si>
    <t>07</t>
  </si>
  <si>
    <t>Béren kívüli juttatások (K1107)</t>
  </si>
  <si>
    <t>08</t>
  </si>
  <si>
    <t>Ruházati költségtérítés (K1108)</t>
  </si>
  <si>
    <t>09</t>
  </si>
  <si>
    <t>Közlekedési költségtérítés (K1109)</t>
  </si>
  <si>
    <t>10</t>
  </si>
  <si>
    <t>Egyéb költségtérítések (K1110)</t>
  </si>
  <si>
    <t>11</t>
  </si>
  <si>
    <t>Lakhatási támogatások (K1111)</t>
  </si>
  <si>
    <t>12</t>
  </si>
  <si>
    <t>Szociális támogatások (K1112)</t>
  </si>
  <si>
    <t>13</t>
  </si>
  <si>
    <t>Foglalkoztatottak egyéb személyi juttatásai (&gt;=14) (K1113)</t>
  </si>
  <si>
    <t>14</t>
  </si>
  <si>
    <t>ebből:biztosítási díjak (K1113)</t>
  </si>
  <si>
    <t>15</t>
  </si>
  <si>
    <t>Foglalkoztatottak személyi juttatásai (=01+…+13) (K11)</t>
  </si>
  <si>
    <t>16</t>
  </si>
  <si>
    <t>Választott tisztségviselők juttatásai (K121)</t>
  </si>
  <si>
    <t>17</t>
  </si>
  <si>
    <t>Munkavégzésre irányuló egyéb jogviszonyban nem saját foglalkoztatottnak fizetett juttatások (K122)</t>
  </si>
  <si>
    <t>18</t>
  </si>
  <si>
    <t>Egyéb külső személyi juttatások (K123)</t>
  </si>
  <si>
    <t>19</t>
  </si>
  <si>
    <t>Külső személyi juttatások (=16+17+18) (K12)</t>
  </si>
  <si>
    <t>Személyi juttatások (=15+19) (K1)</t>
  </si>
  <si>
    <t>21</t>
  </si>
  <si>
    <t>22</t>
  </si>
  <si>
    <t>ebből: szociális hozzájárulási adó (K2)</t>
  </si>
  <si>
    <t>23</t>
  </si>
  <si>
    <t>ebből: rehabilitációs hozzájárulás (K2)</t>
  </si>
  <si>
    <t>24</t>
  </si>
  <si>
    <t>25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</si>
  <si>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</si>
  <si>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</si>
  <si>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</si>
  <si>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28</t>
  </si>
  <si>
    <t>ebből: munkáltatót terhelő személyi jövedelemadó (K2)</t>
  </si>
  <si>
    <t>29</t>
  </si>
  <si>
    <t>Szakmai anyagok beszerzése (K311)</t>
  </si>
  <si>
    <t>Üzemeltetési anyagok beszerzése (K312)</t>
  </si>
  <si>
    <t>31</t>
  </si>
  <si>
    <t>Árubeszerzés (K313)</t>
  </si>
  <si>
    <t>32</t>
  </si>
  <si>
    <t>Készletbeszerzés (=29+30+31) (K31)</t>
  </si>
  <si>
    <t>33</t>
  </si>
  <si>
    <t>Informatikai szolgáltatások igénybevétele (K321)</t>
  </si>
  <si>
    <t>Egyéb kommunikációs szolgáltatások (K322)</t>
  </si>
  <si>
    <t>35</t>
  </si>
  <si>
    <t>Kommunikációs szolgáltatások (=33+34) (K32)</t>
  </si>
  <si>
    <t>36</t>
  </si>
  <si>
    <t>Közüzemi díjak (K331)</t>
  </si>
  <si>
    <t>37</t>
  </si>
  <si>
    <t>Vásárolt élelmezés (K332)</t>
  </si>
  <si>
    <t>38</t>
  </si>
  <si>
    <t>Bérleti és lízing díjak (&gt;=39) (K333)</t>
  </si>
  <si>
    <t>ebből: a közszféra és a magánszféra együttműködésén (PPP) alapuló szerződéses konstrukció (K333)</t>
  </si>
  <si>
    <t>40</t>
  </si>
  <si>
    <t>Karbantartási, kisjavítási szolgáltatások (K334)</t>
  </si>
  <si>
    <t>41</t>
  </si>
  <si>
    <t>Közvetített szolgáltatások  (&gt;=42) (K335)</t>
  </si>
  <si>
    <t>ebből: államháztartáson belül (K335)</t>
  </si>
  <si>
    <t>43</t>
  </si>
  <si>
    <t>Szakmai tevékenységet segítő szolgáltatások  (K336)</t>
  </si>
  <si>
    <t>44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</si>
  <si>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</si>
  <si>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</si>
  <si>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</si>
  <si>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</si>
  <si>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48</t>
  </si>
  <si>
    <t>Reklám- és propagandakiadások (K342)</t>
  </si>
  <si>
    <t>49</t>
  </si>
  <si>
    <t>Kiküldetések, reklám- és propagandakiadások (=47+48) (K34)</t>
  </si>
  <si>
    <t>50</t>
  </si>
  <si>
    <t>Működési célú előzetesen felszámított általános forgalmi adó (K351)</t>
  </si>
  <si>
    <t>51</t>
  </si>
  <si>
    <t>Fizetendő általános forgalmi adó  (K352)</t>
  </si>
  <si>
    <t>52</t>
  </si>
  <si>
    <t>Kamatkiadások (&gt;=53+54) (K353)</t>
  </si>
  <si>
    <t>53</t>
  </si>
  <si>
    <t>ebből: államháztartáson belül (K353)</t>
  </si>
  <si>
    <t>54</t>
  </si>
  <si>
    <t>ebből: fedezeti ügyletek kamatkiadásai (K353)</t>
  </si>
  <si>
    <t>55</t>
  </si>
  <si>
    <t>Egyéb pénzügyi műveletek kiadásai (&gt;=56+…+58) (K354)</t>
  </si>
  <si>
    <t>56</t>
  </si>
  <si>
    <t>ebből: valuta, deviza eszközök realizált árfolyamvesztesége (K354)</t>
  </si>
  <si>
    <t>57</t>
  </si>
  <si>
    <t>ebből: hitelviszonyt megtestesítő értékpapírok árfolyamkülönbözete (K354)</t>
  </si>
  <si>
    <t>58</t>
  </si>
  <si>
    <t>ebből: deviza kötelezettségek realizált árfolyamvesztesége (K354)</t>
  </si>
  <si>
    <t>59</t>
  </si>
  <si>
    <t>Egyéb dologi kiadások (K355)</t>
  </si>
  <si>
    <t>60</t>
  </si>
  <si>
    <t>Különféle befizetések és egyéb dologi kiadások (=50+51+52+55+59) (K35)</t>
  </si>
  <si>
    <t>61</t>
  </si>
  <si>
    <t>Dologi kiadások (=32+35+46+49+60) (K3)</t>
  </si>
  <si>
    <t>62</t>
  </si>
  <si>
    <t>Társadalombiztosítási ellátások (K41)</t>
  </si>
  <si>
    <t>63</t>
  </si>
  <si>
    <t>Családi támogatások (=64+…+73) (K42)</t>
  </si>
  <si>
    <t>64</t>
  </si>
  <si>
    <t>ebből: családi pótlék (K42)</t>
  </si>
  <si>
    <t>65</t>
  </si>
  <si>
    <t>ebből: anyasági támogatás (K42)</t>
  </si>
  <si>
    <t>66</t>
  </si>
  <si>
    <t>ebből: gyermekgondozást segítő ellátás (K42)</t>
  </si>
  <si>
    <t>67</t>
  </si>
  <si>
    <t>ebből: gyermeknevelési támogatás (K42)</t>
  </si>
  <si>
    <t>68</t>
  </si>
  <si>
    <t>ebből: gyermekek születésével kapcsolatos szabadság megtérítése (K42)</t>
  </si>
  <si>
    <t>69</t>
  </si>
  <si>
    <t>ebből: életkezdési támogatás (K42)</t>
  </si>
  <si>
    <t>70</t>
  </si>
  <si>
    <t>ebből: otthonteremtési támogatás (K42)</t>
  </si>
  <si>
    <t>71</t>
  </si>
  <si>
    <t>ebből: gyermektartásdíj megelőlegezése (K42)</t>
  </si>
  <si>
    <t>72</t>
  </si>
  <si>
    <t>ebből: GYES-en és GYED-en lévők hallgatói hitelének célzott támogatása a Gyvt. 161/T. § (1) bekezdése szerinti támogatás kivételével (K42)</t>
  </si>
  <si>
    <t>73</t>
  </si>
  <si>
    <t>ebből:  az egyéb pénzbeli és természetbeni gyermekvédelmi támogatások  (K42)</t>
  </si>
  <si>
    <t>74</t>
  </si>
  <si>
    <t>Pénzbeli kárpótlások, kártérítések (K43)</t>
  </si>
  <si>
    <t>75</t>
  </si>
  <si>
    <t>Betegséggel kapcsolatos (nem társadalombiztosítási) ellátások (=76+…+82) (K44)</t>
  </si>
  <si>
    <t>76</t>
  </si>
  <si>
    <t>ebből: ápolási díj (K44)</t>
  </si>
  <si>
    <t>77</t>
  </si>
  <si>
    <t>ebből: fogyatékossági támogatás és vakok személyi járadéka (K44)</t>
  </si>
  <si>
    <t>78</t>
  </si>
  <si>
    <t>ebből: mozgáskorlátozottak szerzési és átalakítási támogatása (K44)</t>
  </si>
  <si>
    <t>79</t>
  </si>
  <si>
    <t>ebből: megváltozott munkaképességűek illetve egészségkárosodottak kereset-kiegészítése (K44)</t>
  </si>
  <si>
    <t>80</t>
  </si>
  <si>
    <t>ebből: közgyógyellátás [Szoctv.50.§ (1)-(2) bekezdése] (K44)</t>
  </si>
  <si>
    <t>81</t>
  </si>
  <si>
    <t>ebből: cukorbetegek támogatása (K44)</t>
  </si>
  <si>
    <t>82</t>
  </si>
  <si>
    <t>ebből: egészségügyi szolgáltatási jogosultságra való jogosultság szociális rászorultság alapján [Szoctv. 54. §-a] (K44)</t>
  </si>
  <si>
    <t>83</t>
  </si>
  <si>
    <t>Foglalkoztatással, munkanélküliséggel kapcsolatos ellátások (=84+…+92) (K45)</t>
  </si>
  <si>
    <t>84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</si>
  <si>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</si>
  <si>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85</t>
  </si>
  <si>
    <t>ebből: korhatár előtti ellátás és a fegyveres testületek volt tagjai szolgálati járandósága (K45)</t>
  </si>
  <si>
    <t>86</t>
  </si>
  <si>
    <t>ebből: munkáltatói befizetésből finanszírozott korengedményes nyugdíj (K45)</t>
  </si>
  <si>
    <t>87</t>
  </si>
  <si>
    <t>ebből: átmeneti bányászjáradék (K45)</t>
  </si>
  <si>
    <t>88</t>
  </si>
  <si>
    <t>ebből: szénjárandóság pénzbeli megváltása (K45)</t>
  </si>
  <si>
    <t>89</t>
  </si>
  <si>
    <t>ebből: mecseki bányászatban munkát végzők bányászati kereset-kiegészítése (K45)</t>
  </si>
  <si>
    <t>90</t>
  </si>
  <si>
    <t>ebből: mezőgazdasági járadék (K45)</t>
  </si>
  <si>
    <t>91</t>
  </si>
  <si>
    <t>ebből: foglalkoztatást helyettesítő támogatás [Szoctv. 35. § (1) bek.] (K45)</t>
  </si>
  <si>
    <t>92</t>
  </si>
  <si>
    <t>ebből: polgármesterek korhatár előtti ellátása  (K45)</t>
  </si>
  <si>
    <t>93</t>
  </si>
  <si>
    <t>Lakhatással kapcsolatos ellátások (=94+…+97) (K46)</t>
  </si>
  <si>
    <t>94</t>
  </si>
  <si>
    <t>ebből: hozzájárulás a lakossági energiaköltségekhez (K46)</t>
  </si>
  <si>
    <t>95</t>
  </si>
  <si>
    <t>ebből: lakbértámogatás (K46)</t>
  </si>
  <si>
    <t>96</t>
  </si>
  <si>
    <t>ebből: lakásfenntartási támogatás [Szoctv. 38. § (1) bek. a) és b) pontok]  (K46)</t>
  </si>
  <si>
    <t>97</t>
  </si>
  <si>
    <t>ebből: adósságcsökkentési támogatás [Szoctv. 55/A. § 1. bek. b) pont] (K46)</t>
  </si>
  <si>
    <t>98</t>
  </si>
  <si>
    <t>Intézményi ellátottak pénzbeli juttatásai (&gt;=99+100) (K47)</t>
  </si>
  <si>
    <t>99</t>
  </si>
  <si>
    <t>ebből: állami gondozottak pénzbeli juttatásai (K47)</t>
  </si>
  <si>
    <t>100</t>
  </si>
  <si>
    <t>ebből: oktatásban résztvevők pénzbeli juttatásai (K47)</t>
  </si>
  <si>
    <t>101</t>
  </si>
  <si>
    <t>Egyéb nem intézményi ellátások (&gt;=102+…+120) (K48)</t>
  </si>
  <si>
    <t>102</t>
  </si>
  <si>
    <t>ebből: házastársi pótlék (K48)</t>
  </si>
  <si>
    <t>103</t>
  </si>
  <si>
    <t>ebből: Hadigondozottak Közalapítványát terhelő hadigondozotti ellátások (K48)</t>
  </si>
  <si>
    <t>104</t>
  </si>
  <si>
    <t>ebből: tudományos fokozattal rendelkezők nyugdíjkiegészítése (K48)</t>
  </si>
  <si>
    <t>105</t>
  </si>
  <si>
    <t>ebből:nemzeti gondozotti ellátások (K48)</t>
  </si>
  <si>
    <t>106</t>
  </si>
  <si>
    <t>ebből: nemzeti helytállásért pótlék (K48)</t>
  </si>
  <si>
    <t>107</t>
  </si>
  <si>
    <t>ebből: egyes nyugdíjjogi hátrányok enyhítése miatti (közszolgálati idő után járó) nyugdíj-kiegészítés (K48)</t>
  </si>
  <si>
    <t>108</t>
  </si>
  <si>
    <t>ebből: egyes, tartós időtartamú szabadságelvonást elszenvedettek részére járó juttatás (K48)</t>
  </si>
  <si>
    <t>109</t>
  </si>
  <si>
    <t>ebből: a Nemzet Színésze címet viselő színészek havi életjáradéka, művészeti nyugdíjsegélyek, balettművészeti életjáradék (K48)</t>
  </si>
  <si>
    <t>110</t>
  </si>
  <si>
    <t>ebből: az elhunyt akadémikusok hozzátartozóinak folyósított özvegyi- és árvaellátás (K48)</t>
  </si>
  <si>
    <t>111</t>
  </si>
  <si>
    <t>ebből: a Nemzet Sportolója címmel járó járadék, olimpiai járadék, idős sportolók szociális támogatása (K48)</t>
  </si>
  <si>
    <t>112</t>
  </si>
  <si>
    <t>ebből: életjáradék termőföldért (K48)</t>
  </si>
  <si>
    <t>113</t>
  </si>
  <si>
    <t>ebből: Bevándorlási és Állampolgársági Hivatal által folyósított ellátások (K48)</t>
  </si>
  <si>
    <t>114</t>
  </si>
  <si>
    <t>ebből: szépkorúak jubileumi juttatása (K48)</t>
  </si>
  <si>
    <t>115</t>
  </si>
  <si>
    <t>ebből: időskorúak járadéka [Szoctv. 32/B. § (1) bekezdése] (K48)</t>
  </si>
  <si>
    <t>116</t>
  </si>
  <si>
    <t>ebből: egyéb, az önkormányzat rendeletében megállapított juttatás (K48)</t>
  </si>
  <si>
    <t>117</t>
  </si>
  <si>
    <t>ebből: köztemetés [Szoctv. 48.§] (K48)</t>
  </si>
  <si>
    <t>118</t>
  </si>
  <si>
    <t>ebből: települési támogatás [Szoctv. 45. §], (K48)</t>
  </si>
  <si>
    <t>119</t>
  </si>
  <si>
    <t>ebből: egészségkárosodási és gyermekfelügyeleti támogatás [Szoctv. 37.§ (1) bekezdés a) és b) pontja] (K48)</t>
  </si>
  <si>
    <t>120</t>
  </si>
  <si>
    <t>ebből: önkormányzat által saját hatáskörben (nem szociális és gyermekvédelmi előírások alapján) adott más ellátás (K48)</t>
  </si>
  <si>
    <t>121</t>
  </si>
  <si>
    <t>Ellátottak pénzbeli juttatásai (=62+63+74+75+83+93+98+101) (K4)</t>
  </si>
  <si>
    <t>122</t>
  </si>
  <si>
    <t>Nemzetközi kötelezettségek (&gt;=123) (K501)</t>
  </si>
  <si>
    <t>123</t>
  </si>
  <si>
    <t>ebből: Európai Unió (K501)</t>
  </si>
  <si>
    <t>124</t>
  </si>
  <si>
    <t>A helyi önkormányzatok előző évi elszámolásából származó kiadások (K5021)</t>
  </si>
  <si>
    <t>125</t>
  </si>
  <si>
    <t>A helyi önkormányzatok törvényi előíráson alapuló befizetései (K5022)</t>
  </si>
  <si>
    <t>126</t>
  </si>
  <si>
    <t>Egyéb elvonások, befizetések (K5023)</t>
  </si>
  <si>
    <t>127</t>
  </si>
  <si>
    <t>Elvonások és befizetések (=124+125+126) (K502)</t>
  </si>
  <si>
    <t>128</t>
  </si>
  <si>
    <t>Működési célú garancia- és kezességvállalásból származó kifizetés államháztartáson belülre (K503)</t>
  </si>
  <si>
    <t>129</t>
  </si>
  <si>
    <t>Működési célú visszatérítendő támogatások, kölcsönök nyújtása államháztartáson belülre (=130+…+139) (K504)</t>
  </si>
  <si>
    <t>130</t>
  </si>
  <si>
    <t>ebből: központi költségvetési szervek (K504)</t>
  </si>
  <si>
    <t>131</t>
  </si>
  <si>
    <t>ebből: központi kezelésű előirányzatok (K504)</t>
  </si>
  <si>
    <t>132</t>
  </si>
  <si>
    <t>ebből: fejezeti kezelésű előirányzatok EU-s programokra és azok hazai társfinanszírozása (K504)</t>
  </si>
  <si>
    <t>133</t>
  </si>
  <si>
    <t>ebből: egyéb fejezeti kezelésű előirányzatok (K504)</t>
  </si>
  <si>
    <t>134</t>
  </si>
  <si>
    <t>ebből: társadalombiztosítás pénzügyi alapjai (K504)</t>
  </si>
  <si>
    <t>135</t>
  </si>
  <si>
    <t>ebből: elkülönített állami pénzalapok (K504)</t>
  </si>
  <si>
    <t>136</t>
  </si>
  <si>
    <t>ebből: helyi önkormányzatok és költségvetési szerveik (K504)</t>
  </si>
  <si>
    <t>137</t>
  </si>
  <si>
    <t>ebből: társulások és költségvetési szerveik (K504)</t>
  </si>
  <si>
    <t>138</t>
  </si>
  <si>
    <t>ebből: nemzetiségi önkormányzatok és költségvetési szerveik (K504)</t>
  </si>
  <si>
    <t>139</t>
  </si>
  <si>
    <t>ebből: térségi fejlesztési tanácsok és költségvetési szerveik (K504)</t>
  </si>
  <si>
    <t>140</t>
  </si>
  <si>
    <t>Működési célú visszatérítendő támogatások, kölcsönök törlesztése államháztartáson belülre (=141+…+150) (K505)</t>
  </si>
  <si>
    <t>141</t>
  </si>
  <si>
    <t>ebből: központi költségvetési szervek (K505)</t>
  </si>
  <si>
    <t>142</t>
  </si>
  <si>
    <t>ebből: központi kezelésű előirányzatok (K505)</t>
  </si>
  <si>
    <t>143</t>
  </si>
  <si>
    <t>ebből: fejezeti kezelésű előirányzatok EU-s programokra és azok hazai társfinanszírozása (K505)</t>
  </si>
  <si>
    <t>144</t>
  </si>
  <si>
    <t>ebből: egyéb fejezeti kezelésű előirányzatok (K505)</t>
  </si>
  <si>
    <t>145</t>
  </si>
  <si>
    <t>ebből: társadalombiztosítás pénzügyi alapjai (K505)</t>
  </si>
  <si>
    <t>146</t>
  </si>
  <si>
    <t>ebből: elkülönített állami pénzalapok (K505)</t>
  </si>
  <si>
    <t>147</t>
  </si>
  <si>
    <t>ebből: helyi önkormányzatok és költségvetési szerveik (K505)</t>
  </si>
  <si>
    <t>148</t>
  </si>
  <si>
    <t>ebből: társulások és költségvetési szerveik (K505)</t>
  </si>
  <si>
    <t>149</t>
  </si>
  <si>
    <t>ebből: nemzetiségi önkormányzatok és költségvetési szerveik (K505)</t>
  </si>
  <si>
    <t>150</t>
  </si>
  <si>
    <t>ebből: térségi fejlesztési tanácsok és költségvetési szerveik (K505)</t>
  </si>
  <si>
    <t>151</t>
  </si>
  <si>
    <t>Egyéb működési célú támogatások államháztartáson belülre (=152+…+161) (K506)</t>
  </si>
  <si>
    <t>152</t>
  </si>
  <si>
    <t>ebből: központi költségvetési szervek (K506)</t>
  </si>
  <si>
    <t>153</t>
  </si>
  <si>
    <t>ebből: központi kezelésű előirányzatok (K506)</t>
  </si>
  <si>
    <t>154</t>
  </si>
  <si>
    <t>ebből: fejezeti kezelésű előirányzatok EU-s programokra és azok hazai társfinanszírozása (K506)</t>
  </si>
  <si>
    <t>155</t>
  </si>
  <si>
    <t>ebből: egyéb fejezeti kezelésű előirányzatok (K506)</t>
  </si>
  <si>
    <t>156</t>
  </si>
  <si>
    <t>ebből: társadalombiztosítás pénzügyi alapjai (K506)</t>
  </si>
  <si>
    <t>157</t>
  </si>
  <si>
    <t>ebből: elkülönített állami pénzalapok (K506)</t>
  </si>
  <si>
    <t>158</t>
  </si>
  <si>
    <t>ebből: helyi önkormányzatok és költségvetési szerveik (K506)</t>
  </si>
  <si>
    <t>159</t>
  </si>
  <si>
    <t>ebből: társulások és költségvetési szerveik (K506)</t>
  </si>
  <si>
    <t>160</t>
  </si>
  <si>
    <t>ebből: nemzetiségi önkormányzatok és költségvetési szerveik (K506)</t>
  </si>
  <si>
    <t>161</t>
  </si>
  <si>
    <t>ebből: térségi fejlesztési tanácsok és költségvetési szerveik (K506)</t>
  </si>
  <si>
    <t>162</t>
  </si>
  <si>
    <t>Működési célú garancia- és kezességvállalásból származó kifizetés államháztartáson kívülre (&gt;=163) (K507)</t>
  </si>
  <si>
    <t>163</t>
  </si>
  <si>
    <t>ebből: állami vagy önkormányzati tulajdonban lévő gazdasági társaságok tartozásai miatti kifizetések (K507)</t>
  </si>
  <si>
    <t>164</t>
  </si>
  <si>
    <t>Működési célú visszatérítendő támogatások, kölcsönök nyújtása államháztartáson kívülre (=165+…+175) (K508)</t>
  </si>
  <si>
    <t>165</t>
  </si>
  <si>
    <t>ebből: egyházi jogi személyek (K508)</t>
  </si>
  <si>
    <t>166</t>
  </si>
  <si>
    <t>ebből: nonprofit gazdasági társaságok (K508)</t>
  </si>
  <si>
    <t>167</t>
  </si>
  <si>
    <t>ebből: egyéb civil szervezetek (K508)</t>
  </si>
  <si>
    <t>168</t>
  </si>
  <si>
    <t>ebből: háztartások (K508)</t>
  </si>
  <si>
    <t>169</t>
  </si>
  <si>
    <t>ebből: pénzügyi vállalkozások (K508)</t>
  </si>
  <si>
    <t>170</t>
  </si>
  <si>
    <t>ebből: állami többségi tulajdonú nem pénzügyi vállalkozások (K508)</t>
  </si>
  <si>
    <t>171</t>
  </si>
  <si>
    <t>ebből:önkormányzati többségi tulajdonú nem pénzügyi vállalkozások (K508)</t>
  </si>
  <si>
    <t>172</t>
  </si>
  <si>
    <t>ebből: egyéb vállalkozások (K508)</t>
  </si>
  <si>
    <t>173</t>
  </si>
  <si>
    <t>ebből: Európai Unió  (K508)</t>
  </si>
  <si>
    <t>174</t>
  </si>
  <si>
    <t>ebből: kormányok és nemzetközi szervezetek (K508)</t>
  </si>
  <si>
    <t>175</t>
  </si>
  <si>
    <t>ebből: egyéb külföldiek (K508)</t>
  </si>
  <si>
    <t>176</t>
  </si>
  <si>
    <t>Árkiegészítések, ártámogatások (K509)</t>
  </si>
  <si>
    <t>177</t>
  </si>
  <si>
    <t>Kamattámogatások (K510)</t>
  </si>
  <si>
    <t>178</t>
  </si>
  <si>
    <t>Működési célú támogatások az Európai Uniónak (K511)</t>
  </si>
  <si>
    <t>179</t>
  </si>
  <si>
    <t>Egyéb működési célú támogatások államháztartáson kívülre (=180+…+189) (K512)</t>
  </si>
  <si>
    <t>180</t>
  </si>
  <si>
    <t>ebből: egyházi jogi személyek (K512)</t>
  </si>
  <si>
    <t>181</t>
  </si>
  <si>
    <t>ebből: nonprofit gazdasági társaságok (K512)</t>
  </si>
  <si>
    <t>182</t>
  </si>
  <si>
    <t>ebből: egyéb civil szervezetek (K512)</t>
  </si>
  <si>
    <t>183</t>
  </si>
  <si>
    <t>ebből: háztartások (K512)</t>
  </si>
  <si>
    <t>184</t>
  </si>
  <si>
    <t>ebből: pénzügyi vállalkozások (K512)</t>
  </si>
  <si>
    <t>185</t>
  </si>
  <si>
    <t>ebből: állami többségi tulajdonú nem pénzügyi vállalkozások (K512)</t>
  </si>
  <si>
    <t>186</t>
  </si>
  <si>
    <t>ebből:önkormányzati többségi tulajdonú nem pénzügyi vállalkozások (K512)</t>
  </si>
  <si>
    <t>187</t>
  </si>
  <si>
    <t>ebből: egyéb vállalkozások (K512)</t>
  </si>
  <si>
    <t>188</t>
  </si>
  <si>
    <t>ebből: kormányok és nemzetközi szervezetek (K512)</t>
  </si>
  <si>
    <t>189</t>
  </si>
  <si>
    <t>ebből: egyéb külföldiek (K512)</t>
  </si>
  <si>
    <t>190</t>
  </si>
  <si>
    <t>Tartalékok (K513)</t>
  </si>
  <si>
    <t>191</t>
  </si>
  <si>
    <t>Egyéb működési célú kiadások (=122+127+128+129+140+151+162+164+176+177+178+179+190) (K5)</t>
  </si>
  <si>
    <t>192</t>
  </si>
  <si>
    <t>Immateriális javak beszerzése, létesítése (K61)</t>
  </si>
  <si>
    <t>193</t>
  </si>
  <si>
    <t>Ingatlanok beszerzése, létesítése (&gt;=194) (K62)</t>
  </si>
  <si>
    <t>194</t>
  </si>
  <si>
    <t>ebből: termőföld-vásárlás kiadásai (K62)</t>
  </si>
  <si>
    <t>195</t>
  </si>
  <si>
    <t>Informatikai eszközök beszerzése, létesítése (K63)</t>
  </si>
  <si>
    <t>196</t>
  </si>
  <si>
    <t>Egyéb tárgyi eszközök beszerzése, létesítése (K64)</t>
  </si>
  <si>
    <t>197</t>
  </si>
  <si>
    <t>Részesedések beszerzése (K65)</t>
  </si>
  <si>
    <t>198</t>
  </si>
  <si>
    <t>Meglévő részesedések növeléséhez kapcsolódó kiadások (K66)</t>
  </si>
  <si>
    <t>199</t>
  </si>
  <si>
    <t>Beruházási célú előzetesen felszámított általános forgalmi adó (K67)</t>
  </si>
  <si>
    <t>200</t>
  </si>
  <si>
    <t>Beruházások (=192+193+195+…+199) (K6)</t>
  </si>
  <si>
    <t>201</t>
  </si>
  <si>
    <t>Ingatlanok felújítása (K71)</t>
  </si>
  <si>
    <t>202</t>
  </si>
  <si>
    <t>Informatikai eszközök felújítása (K72)</t>
  </si>
  <si>
    <t>203</t>
  </si>
  <si>
    <t>Egyéb tárgyi eszközök felújítása  (K73)</t>
  </si>
  <si>
    <t>204</t>
  </si>
  <si>
    <t>Felújítási célú előzetesen felszámított általános forgalmi adó (K74)</t>
  </si>
  <si>
    <t>205</t>
  </si>
  <si>
    <t>Felújítások (=201+...+204) (K7)</t>
  </si>
  <si>
    <t>206</t>
  </si>
  <si>
    <t>Felhalmozási célú garancia- és kezességvállalásból származó kifizetés államháztartáson belülre (K81)</t>
  </si>
  <si>
    <t>207</t>
  </si>
  <si>
    <t>Felhalmozási célú visszatérítendő támogatások, kölcsönök nyújtása államháztartáson belülre (=208+…+217) (K82)</t>
  </si>
  <si>
    <t>208</t>
  </si>
  <si>
    <t>ebből: központi költségvetési szervek (K82)</t>
  </si>
  <si>
    <t>209</t>
  </si>
  <si>
    <t>ebből: központi kezelésű előirányzatok (K82)</t>
  </si>
  <si>
    <t>210</t>
  </si>
  <si>
    <t>ebből: fejezeti kezelésű előirányzatok EU-s programokra és azok hazai társfinanszírozása (K82)</t>
  </si>
  <si>
    <t>211</t>
  </si>
  <si>
    <t>ebből: egyéb fejezeti kezelésű előirányzatok (K82)</t>
  </si>
  <si>
    <t>212</t>
  </si>
  <si>
    <t>ebből: társadalombiztosítás pénzügyi alapjai (K82)</t>
  </si>
  <si>
    <t>213</t>
  </si>
  <si>
    <t>ebből: elkülönített állami pénzalapok (K82)</t>
  </si>
  <si>
    <t>214</t>
  </si>
  <si>
    <t>ebből: helyi önkormányzatok és költségvetési szerveik (K82)</t>
  </si>
  <si>
    <t>215</t>
  </si>
  <si>
    <t>ebből: társulások és költségvetési szerveik (K82)</t>
  </si>
  <si>
    <t>216</t>
  </si>
  <si>
    <t>ebből: nemzetiségi önkormányzatok és költségvetési szerveik (K82)</t>
  </si>
  <si>
    <t>217</t>
  </si>
  <si>
    <t>ebből: térségi fejlesztési tanácsok és költségvetési szerveik (K82)</t>
  </si>
  <si>
    <t>218</t>
  </si>
  <si>
    <t>Felhalmozási célú visszatérítendő támogatások, kölcsönök törlesztése államháztartáson belülre (=219+…+228) (K83)</t>
  </si>
  <si>
    <t>219</t>
  </si>
  <si>
    <t>ebből: központi költségvetési szervek (K83)</t>
  </si>
  <si>
    <t>220</t>
  </si>
  <si>
    <t>ebből: központi kezelésű előirányzatok (K83)</t>
  </si>
  <si>
    <t>221</t>
  </si>
  <si>
    <t>ebből: fejezeti kezelésű előirányzatok EU-s programokra és azok hazai társfinanszírozása (K83)</t>
  </si>
  <si>
    <t>222</t>
  </si>
  <si>
    <t>ebből: egyéb fejezeti kezelésű előirányzatok (K83)</t>
  </si>
  <si>
    <t>223</t>
  </si>
  <si>
    <t>ebből: társadalombiztosítás pénzügyi alapjai (K83)</t>
  </si>
  <si>
    <t>224</t>
  </si>
  <si>
    <t>ebből: elkülönített állami pénzalapok (K83)</t>
  </si>
  <si>
    <t>225</t>
  </si>
  <si>
    <t>ebből: helyi önkormányzatok és költségvetési szerveik (K83)</t>
  </si>
  <si>
    <t>226</t>
  </si>
  <si>
    <t>ebből: társulások és költségvetési szerveik (K83)</t>
  </si>
  <si>
    <t>227</t>
  </si>
  <si>
    <t>ebből: nemzetiségi önkormányzatok és költségvetési szerveik (K83)</t>
  </si>
  <si>
    <t>228</t>
  </si>
  <si>
    <t>ebből: térségi fejlesztési tanácsok és költségvetési szerveik (K83)</t>
  </si>
  <si>
    <t>229</t>
  </si>
  <si>
    <t>Egyéb felhalmozási célú támogatások államháztartáson belülre (=230+…+239) (K84)</t>
  </si>
  <si>
    <t>230</t>
  </si>
  <si>
    <t>ebből: központi költségvetési szervek (K84)</t>
  </si>
  <si>
    <t>231</t>
  </si>
  <si>
    <t>ebből: központi kezelésű előirányzatok (K84)</t>
  </si>
  <si>
    <t>232</t>
  </si>
  <si>
    <t>ebből: fejezeti kezelésű előirányzatok EU-s programokra és azok hazai társfinanszírozása (K84)</t>
  </si>
  <si>
    <t>233</t>
  </si>
  <si>
    <t>ebből: egyéb fejezeti kezelésű előirányzatok (K84)</t>
  </si>
  <si>
    <t>234</t>
  </si>
  <si>
    <t>ebből: társadalombiztosítás pénzügyi alapjai (K84)</t>
  </si>
  <si>
    <t>235</t>
  </si>
  <si>
    <t>ebből: elkülönített állami pénzalapok (K84)</t>
  </si>
  <si>
    <t>236</t>
  </si>
  <si>
    <t>ebből: helyi önkormányzatok és költségvetési szerveik (K84)</t>
  </si>
  <si>
    <t>237</t>
  </si>
  <si>
    <t>ebből: társulások és költségvetési szerveik (K84)</t>
  </si>
  <si>
    <t>238</t>
  </si>
  <si>
    <t>ebből: nemzetiségi önkormányzatok és költségvetési szerveik (K84)</t>
  </si>
  <si>
    <t>239</t>
  </si>
  <si>
    <t>ebből: térségi fejlesztési tanácsok és költségvetési szerveik (K84)</t>
  </si>
  <si>
    <t>240</t>
  </si>
  <si>
    <t>Felhalmozási célú garancia- és kezességvállalásból származó kifizetés államháztartáson kívülre (&gt;=241) (K85)</t>
  </si>
  <si>
    <t>241</t>
  </si>
  <si>
    <t>ebből: állami vagy önkormányzati tulajdonban lévő gazdasági társaságok tartozásai miatti kifizetések (K85)</t>
  </si>
  <si>
    <t>242</t>
  </si>
  <si>
    <t>Felhalmozási célú visszatérítendő támogatások, kölcsönök nyújtása államháztartáson kívülre (=243+…+253) (K86)</t>
  </si>
  <si>
    <t>243</t>
  </si>
  <si>
    <t>ebből: egyházi jogi személyek (K86)</t>
  </si>
  <si>
    <t>244</t>
  </si>
  <si>
    <t>ebből: nonprofit gazdasági társaságok (K86)</t>
  </si>
  <si>
    <t>245</t>
  </si>
  <si>
    <t>ebből: egyéb civil szervezetek (K86)</t>
  </si>
  <si>
    <t>246</t>
  </si>
  <si>
    <t>ebből: háztartások (K86)</t>
  </si>
  <si>
    <t>247</t>
  </si>
  <si>
    <t>ebből: pénzügyi vállalkozások (K86)</t>
  </si>
  <si>
    <t>248</t>
  </si>
  <si>
    <t>ebből: állami többségi tulajdonú nem pénzügyi vállalkozások (K86)</t>
  </si>
  <si>
    <t>249</t>
  </si>
  <si>
    <t>ebből:önkormányzati többségi tulajdonú nem pénzügyi vállalkozások (K86)</t>
  </si>
  <si>
    <t>250</t>
  </si>
  <si>
    <t>ebből: egyéb vállalkozások (K86)</t>
  </si>
  <si>
    <t>251</t>
  </si>
  <si>
    <t>ebből: Európai Unió  (K86)</t>
  </si>
  <si>
    <t>252</t>
  </si>
  <si>
    <t>ebből: kormányok és nemzetközi szervezetek (K86)</t>
  </si>
  <si>
    <t>253</t>
  </si>
  <si>
    <t>ebből: egyéb külföldiek (K86)</t>
  </si>
  <si>
    <t>254</t>
  </si>
  <si>
    <t>Lakástámogatás (K87)</t>
  </si>
  <si>
    <t>255</t>
  </si>
  <si>
    <t>Felhalmozási célú támogatások az Európai Uniónak (K88)</t>
  </si>
  <si>
    <t>256</t>
  </si>
  <si>
    <t>Egyéb felhalmozási célú támogatások államháztartáson kívülre (=257+…+266) (K89)</t>
  </si>
  <si>
    <t>257</t>
  </si>
  <si>
    <t>ebből: egyházi jogi személyek (K89)</t>
  </si>
  <si>
    <t>258</t>
  </si>
  <si>
    <t>ebből: nonprofit gazdasági társaságok (K89)</t>
  </si>
  <si>
    <t>259</t>
  </si>
  <si>
    <t>ebből: egyéb civil szervezetek (K89)</t>
  </si>
  <si>
    <t>260</t>
  </si>
  <si>
    <t>ebből: háztartások (K89)</t>
  </si>
  <si>
    <t>261</t>
  </si>
  <si>
    <t>ebből: pénzügyi vállalkozások (K89)</t>
  </si>
  <si>
    <t>262</t>
  </si>
  <si>
    <t>ebből: állami többségi tulajdonú nem pénzügyi vállalkozások (K89)</t>
  </si>
  <si>
    <t>263</t>
  </si>
  <si>
    <t>ebből:önkormányzati többségi tulajdonú nem pénzügyi vállalkozások (K89)</t>
  </si>
  <si>
    <t>264</t>
  </si>
  <si>
    <t>ebből: egyéb vállalkozások (K89)</t>
  </si>
  <si>
    <t>265</t>
  </si>
  <si>
    <t>ebből: kormányok és nemzetközi szervezetek (K89)</t>
  </si>
  <si>
    <t>266</t>
  </si>
  <si>
    <t>ebből: egyéb külföldiek (K89)</t>
  </si>
  <si>
    <t>267</t>
  </si>
  <si>
    <t>Egyéb felhalmozási célú kiadások (=206+207+218+229+240+242+254+255+256) (K8)</t>
  </si>
  <si>
    <t>268</t>
  </si>
  <si>
    <t>Költségvetési kiadások (=20+21+61+121+191+200+205+267) (K1-K8)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</si>
  <si>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</si>
  <si>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</si>
  <si>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</si>
  <si>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</si>
  <si>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</si>
  <si>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</si>
  <si>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</si>
  <si>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</si>
  <si>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</si>
  <si>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(=11+…+20)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</si>
  <si>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</si>
  <si>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</si>
  <si>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</si>
  <si>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</si>
  <si>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</si>
  <si>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</si>
  <si>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</si>
  <si>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</si>
  <si>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</si>
  <si>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</si>
  <si>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</si>
  <si>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</si>
  <si>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</si>
  <si>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</si>
  <si>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</si>
  <si>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</si>
  <si>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</si>
  <si>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</si>
  <si>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</si>
  <si>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</si>
  <si>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</si>
  <si>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</si>
  <si>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</si>
  <si>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</si>
  <si>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</si>
  <si>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</si>
  <si>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</si>
  <si>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</si>
  <si>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</si>
  <si>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</si>
  <si>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</si>
  <si>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</si>
  <si>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</si>
  <si>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</si>
  <si>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</si>
  <si>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</si>
  <si>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</si>
  <si>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</si>
  <si>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</si>
  <si>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</si>
  <si>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</si>
  <si>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</si>
  <si>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</si>
  <si>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</si>
  <si>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</si>
  <si>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</si>
  <si>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</si>
  <si>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</si>
  <si>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</si>
  <si>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</si>
  <si>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</si>
  <si>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</si>
  <si>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</si>
  <si>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</si>
  <si>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</si>
  <si>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</si>
  <si>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</si>
  <si>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</si>
  <si>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</si>
  <si>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</si>
  <si>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</si>
  <si>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</si>
  <si>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</si>
  <si>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</si>
  <si>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</si>
  <si>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</si>
  <si>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</si>
  <si>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</si>
  <si>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</si>
  <si>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</si>
  <si>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</si>
  <si>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</si>
  <si>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</si>
  <si>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</si>
  <si>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</si>
  <si>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</si>
  <si>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</si>
  <si>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</si>
  <si>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</si>
  <si>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</si>
  <si>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</si>
  <si>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</si>
  <si>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</si>
  <si>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</si>
  <si>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</si>
  <si>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</si>
  <si>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</si>
  <si>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</si>
  <si>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</si>
  <si>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</si>
  <si>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</si>
  <si>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</si>
  <si>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</si>
  <si>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</si>
  <si>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</si>
  <si>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</si>
  <si>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</si>
  <si>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</si>
  <si>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</si>
  <si>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</si>
  <si>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</si>
  <si>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</si>
  <si>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</si>
  <si>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</si>
  <si>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</si>
  <si>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</si>
  <si>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</si>
  <si>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</si>
  <si>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</si>
  <si>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</si>
  <si>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</si>
  <si>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</si>
  <si>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</si>
  <si>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</si>
  <si>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</si>
  <si>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</si>
  <si>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</si>
  <si>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</si>
  <si>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</si>
  <si>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</si>
  <si>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</si>
  <si>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</si>
  <si>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</si>
  <si>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</si>
  <si>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</si>
  <si>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</si>
  <si>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</si>
  <si>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</si>
  <si>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</si>
  <si>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</si>
  <si>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</si>
  <si>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</si>
  <si>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</si>
  <si>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</si>
  <si>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</si>
  <si>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</si>
  <si>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</si>
  <si>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</si>
  <si>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</si>
  <si>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</si>
  <si>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</si>
  <si>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</si>
  <si>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</si>
  <si>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</si>
  <si>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</si>
  <si>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</si>
  <si>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</si>
  <si>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</si>
  <si>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</si>
  <si>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</si>
  <si>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</si>
  <si>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</si>
  <si>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</si>
  <si>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</si>
  <si>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</si>
  <si>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</si>
  <si>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</si>
  <si>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</si>
  <si>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</si>
  <si>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</si>
  <si>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</si>
  <si>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</si>
  <si>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</si>
  <si>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</si>
  <si>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</si>
  <si>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</si>
  <si>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</si>
  <si>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</si>
  <si>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</si>
  <si>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</si>
  <si>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</si>
  <si>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</si>
  <si>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</si>
  <si>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</si>
  <si>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</si>
  <si>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</si>
  <si>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</si>
  <si>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</si>
  <si>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</si>
  <si>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</si>
  <si>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</si>
  <si>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</si>
  <si>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</si>
  <si>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</si>
  <si>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</si>
  <si>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</si>
  <si>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</si>
  <si>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</si>
  <si>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</si>
  <si>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</si>
  <si>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</si>
  <si>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</si>
  <si>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</si>
  <si>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</si>
  <si>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</si>
  <si>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</si>
  <si>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</si>
  <si>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</si>
  <si>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</si>
  <si>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</si>
  <si>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</si>
  <si>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</si>
  <si>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</si>
  <si>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</si>
  <si>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</si>
  <si>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</si>
  <si>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</si>
  <si>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</si>
  <si>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</si>
  <si>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</si>
  <si>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</si>
  <si>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</si>
  <si>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</si>
  <si>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</si>
  <si>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</si>
  <si>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</si>
  <si>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</si>
  <si>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</si>
  <si>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</si>
  <si>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</si>
  <si>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</si>
  <si>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</si>
  <si>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</si>
  <si>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</si>
  <si>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</si>
  <si>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</si>
  <si>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</si>
  <si>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</si>
  <si>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</si>
  <si>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</si>
  <si>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</si>
  <si>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</si>
  <si>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</si>
  <si>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</si>
  <si>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</si>
  <si>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</si>
  <si>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</si>
  <si>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</si>
  <si>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</si>
  <si>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</si>
  <si>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</si>
  <si>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</si>
  <si>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</si>
  <si>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</si>
  <si>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</si>
  <si>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</si>
  <si>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</si>
  <si>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</si>
  <si>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</si>
  <si>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</si>
  <si>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</si>
  <si>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</si>
  <si>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</si>
  <si>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</si>
  <si>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</si>
  <si>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</si>
  <si>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</si>
  <si>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</si>
  <si>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269</t>
  </si>
  <si>
    <t>ebből: külföldi szervezetek, személyek (B74)</t>
  </si>
  <si>
    <t>270</t>
  </si>
  <si>
    <t>Egyéb felhalmozási célú átvett pénzeszközök (=271+…+281) (B75)</t>
  </si>
  <si>
    <t>271</t>
  </si>
  <si>
    <t>ebből: egyházi jogi személyek (B75)</t>
  </si>
  <si>
    <t>272</t>
  </si>
  <si>
    <t>ebből: nonprofit gazdasági társaságok (B75)</t>
  </si>
  <si>
    <t>273</t>
  </si>
  <si>
    <t>ebből: egyéb civil szervezetek (B75)</t>
  </si>
  <si>
    <t>274</t>
  </si>
  <si>
    <t>ebből: háztartások (B75)</t>
  </si>
  <si>
    <t>275</t>
  </si>
  <si>
    <t>ebből: pénzügyi vállalkozások (B75)</t>
  </si>
  <si>
    <t>276</t>
  </si>
  <si>
    <t>ebből: állami többségi tulajdonú nem pénzügyi vállalkozások (B75)</t>
  </si>
  <si>
    <t>277</t>
  </si>
  <si>
    <t>ebből:önkormányzati többségi tulajdonú nem pénzügyi vállalkozások (B75)</t>
  </si>
  <si>
    <t>278</t>
  </si>
  <si>
    <t>ebből: egyéb vállalkozások (B75)</t>
  </si>
  <si>
    <t>279</t>
  </si>
  <si>
    <t>ebből: Európai Unió  (B75)</t>
  </si>
  <si>
    <t>280</t>
  </si>
  <si>
    <t>ebből: kormányok és nemzetközi szervezetek (B75)</t>
  </si>
  <si>
    <t>281</t>
  </si>
  <si>
    <t>ebből: egyéb külföldiek (B75)</t>
  </si>
  <si>
    <t>282</t>
  </si>
  <si>
    <t>Felhalmozási célú átvett pénzeszközök (=257+…+260+270) (B7)</t>
  </si>
  <si>
    <t>283</t>
  </si>
  <si>
    <t>Költségvetési bevételek (=43+79+185+221+230+256+282) (B1-B7)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</si>
  <si>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</si>
  <si>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</si>
  <si>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</si>
  <si>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</si>
  <si>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</si>
  <si>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</si>
  <si>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</si>
  <si>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</si>
  <si>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</si>
  <si>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</si>
  <si>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</si>
  <si>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</si>
  <si>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</si>
  <si>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</si>
  <si>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</si>
  <si>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</si>
  <si>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</si>
  <si>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</si>
  <si>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</si>
  <si>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</si>
  <si>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</si>
  <si>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</si>
  <si>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</si>
  <si>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</si>
  <si>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</si>
  <si>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</si>
  <si>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</si>
  <si>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</si>
  <si>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</si>
  <si>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</si>
  <si>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</si>
  <si>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</si>
  <si>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</si>
  <si>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</si>
  <si>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</si>
  <si>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</si>
  <si>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</si>
  <si>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</si>
  <si>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</si>
  <si>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</si>
  <si>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</si>
  <si>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</si>
  <si>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</si>
  <si>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</si>
  <si>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</si>
  <si>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</si>
  <si>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</si>
  <si>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</si>
  <si>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</si>
  <si>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</si>
  <si>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</si>
  <si>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</si>
  <si>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</si>
  <si>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</si>
  <si>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</si>
  <si>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</si>
  <si>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</si>
  <si>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</si>
  <si>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</si>
  <si>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</si>
  <si>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</si>
  <si>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</si>
  <si>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</si>
  <si>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</si>
  <si>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</si>
  <si>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</si>
  <si>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</si>
  <si>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</si>
  <si>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</si>
  <si>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</si>
  <si>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</si>
  <si>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</si>
  <si>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>Költségvetési kiadások</t>
  </si>
  <si>
    <t>Önkormányzat összesen</t>
  </si>
  <si>
    <t>Költségvetési bevételek</t>
  </si>
  <si>
    <t>Finanszírozási kiadások</t>
  </si>
  <si>
    <t>5. melléklet</t>
  </si>
  <si>
    <t>2018. évi  költségvetési mérlege</t>
  </si>
  <si>
    <t>adatok forintban</t>
  </si>
  <si>
    <t>K1</t>
  </si>
  <si>
    <t>K2</t>
  </si>
  <si>
    <t>K3</t>
  </si>
  <si>
    <t>K4</t>
  </si>
  <si>
    <t>K6</t>
  </si>
  <si>
    <t>K7</t>
  </si>
  <si>
    <t>K8</t>
  </si>
  <si>
    <t>Tartalék</t>
  </si>
  <si>
    <t xml:space="preserve">Államháztartáson belüli megelőlegezések visszafizetése </t>
  </si>
  <si>
    <t>B11</t>
  </si>
  <si>
    <t>B4</t>
  </si>
  <si>
    <t>B5</t>
  </si>
  <si>
    <t>B21</t>
  </si>
  <si>
    <t>B34</t>
  </si>
  <si>
    <t>K5-K513</t>
  </si>
  <si>
    <t>B3-B34</t>
  </si>
  <si>
    <t>B2-B21</t>
  </si>
  <si>
    <t>B7</t>
  </si>
  <si>
    <t>B6</t>
  </si>
  <si>
    <t>Maradvány igénybevétele</t>
  </si>
  <si>
    <t xml:space="preserve">Államháztartáson belüli megelőlegezések </t>
  </si>
  <si>
    <t>Lekötött bankbetétek megszüntetése</t>
  </si>
  <si>
    <t>6. melléklet</t>
  </si>
  <si>
    <t>adatok  forintban</t>
  </si>
  <si>
    <t>Felújítás</t>
  </si>
  <si>
    <t>Óvoda bővítés</t>
  </si>
  <si>
    <t>Egészségház felújítás</t>
  </si>
  <si>
    <t>Bel-és csapadékvíz elvezetés</t>
  </si>
  <si>
    <t>Belterületi utak</t>
  </si>
  <si>
    <t>Óvoda- konyha eszközbeszerzés</t>
  </si>
  <si>
    <t>Óvoda- konyha riasztó kiépítés</t>
  </si>
  <si>
    <t>Óvoda- konyha csapadékvíz elv.</t>
  </si>
  <si>
    <t>Iskola napelem</t>
  </si>
  <si>
    <t>Zártkerti utak</t>
  </si>
  <si>
    <t>Hatzky-kúria felújítás</t>
  </si>
  <si>
    <t>Temető</t>
  </si>
  <si>
    <t>Közfoglalkoztatás-eszközbeszerzés</t>
  </si>
  <si>
    <t>Szenyvíztelepi eszközök</t>
  </si>
  <si>
    <t>Igazgatás-eszközök</t>
  </si>
  <si>
    <t>Könyvtár-eszközbeszerzés</t>
  </si>
  <si>
    <t>összes kiadás</t>
  </si>
  <si>
    <t>Rendezési terv</t>
  </si>
  <si>
    <t>Művelődési Ház.tárgyi eszközök</t>
  </si>
  <si>
    <t>Művelődési Ház informatikai eszköz</t>
  </si>
  <si>
    <t>Művelődési Ház nagyterem felújítás</t>
  </si>
  <si>
    <t>7. melléklet</t>
  </si>
  <si>
    <t>Tárgyi eszköz beszerzés</t>
  </si>
  <si>
    <t>Immateriális javak</t>
  </si>
  <si>
    <t>Összesen</t>
  </si>
  <si>
    <t>Sportpálya lelátó és kijelző beszerzés</t>
  </si>
  <si>
    <t>Állattenyésztés, növénytermesztés eszközbeszerzés</t>
  </si>
  <si>
    <t>Nyírespuszta orvosi rendelő nyílászáró csere</t>
  </si>
  <si>
    <t>megnevezés</t>
  </si>
  <si>
    <t>Finanszírozási bevételek</t>
  </si>
  <si>
    <t>Kossuth 13.ingatlan felújítás</t>
  </si>
  <si>
    <t xml:space="preserve"> ASP rendszer működtetésének támogatása</t>
  </si>
  <si>
    <t>Csabrendek Nagyközség Önkormányzata Képviselő-testületének 1/2018. (1./30.) rendeletéhez"</t>
  </si>
  <si>
    <t>"5 melléklet</t>
  </si>
  <si>
    <t>Csabrendek Nagyközség Önkormányzata Képviselő-testületének 1/2018. (I. 30.) rendeletéhez"</t>
  </si>
  <si>
    <t xml:space="preserve">Belföldi értékpapírok bevételei </t>
  </si>
  <si>
    <t xml:space="preserve">Belföldi értékpapírok kiadásai </t>
  </si>
  <si>
    <t>"6. melléklet</t>
  </si>
  <si>
    <t>"1. melléklet Csabrendek Nagyközség Önkormányzata Képviselő-testületének 1/2018. (I. 30.) rendeletéhez"</t>
  </si>
  <si>
    <t>"2. melléklet Csabrendek Nagyközség Önkormányzata Képviselő-testületének 1/2018. (I. 30.) rendeletéhez"</t>
  </si>
  <si>
    <t>"3. melléklet Csabrendek Nagyközség Önkormányzata Képviselő-testületének 1/2018. (I. 30.) rendeletéhez"</t>
  </si>
  <si>
    <t>"4. melléklet Csabrendek Nagyközség Önkormányzata Képviselő-testületének 1/2018. (I. 30.) rendeletéhez"</t>
  </si>
  <si>
    <t>Bankbetétek lekötése</t>
  </si>
  <si>
    <t xml:space="preserve">Hitel-, kölcsönfelvétel pénzügyi vállalkozástól </t>
  </si>
  <si>
    <t>"7. melléklet</t>
  </si>
  <si>
    <t>Csabrendeki Közös Önkormányzati Hivatal MÓDOSÍTOTT</t>
  </si>
  <si>
    <t>Munkaadókat terhelő járulékok és szociális hozzájárulási adó (=22+…+27) (K2)</t>
  </si>
  <si>
    <t xml:space="preserve">Csabrendeki Közös Önkormányzati Hivatal </t>
  </si>
  <si>
    <t>ebből: korkedvezmény-biztosítási járulék (K2)</t>
  </si>
  <si>
    <t>Tanyagondnoki szolg-informatikai eszköz</t>
  </si>
  <si>
    <t>Önkormányzati vagyon-tehergépkocsi</t>
  </si>
  <si>
    <t>Hosszútávú-közfoglalkoztatás eszközbeszerzés</t>
  </si>
  <si>
    <t>Csr-Nagytárkányp.orvosi r.épületének felújítása</t>
  </si>
  <si>
    <t>2018. évi költségvetés fejlesztési kiadások</t>
  </si>
  <si>
    <t>Csabrendek Nagyközség Önkormányzata Képviselő-testületének  1/2018. (I. 30.) rendeletéhez"</t>
  </si>
  <si>
    <t>1. melléklet Csabrendek Nagyközség Önkormányzata Képviselő-testületének 12/2018 (XI.15.) rendeletéhez</t>
  </si>
  <si>
    <t>2. melléklet Csabrendek Nagyközség Önkormányzata Képviselő-testületének 12/2018 (XI.15.) rendeletéhez</t>
  </si>
  <si>
    <t>3. melléklet Csabrendek Nagyközség Önkormányzata Képviselő-testületének 12/2018 (XI.15.) rendeletéhez</t>
  </si>
  <si>
    <t>4. melléklet Csabrendek Nagyközség Önkormányzata Képviselő-testületének 12/2018 (XI.15.) rendeletéhez</t>
  </si>
  <si>
    <t>Csabrendek Nagyközség Önkormányzata Képviselő-testületének 12/2018 (XI.15.)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</si>
</sst>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Ft&quot;;[Red]\-#,##0\ &quot;Ft&quot;"/>
    <numFmt numFmtId="41" formatCode="_-* #,##0\ _F_t_-;\-* #,##0\ _F_t_-;_-* &quot;-&quot;\ _F_t_-;_-@_-"/>
    <numFmt numFmtId="43" formatCode="_-* #,##0.00\ _F_t_-;\-* #,##0.00\ _F_t_-;_-* &quot;-&quot;??\ _F_t_-;_-@_-"/>
    <numFmt numFmtId="164" formatCode="_-* #,##0.00\ &quot;.-Ft&quot;_-;\-* #,##0.00\ &quot;.-Ft&quot;_-;_-* &quot;-&quot;??\ &quot;.-Ft&quot;_-;_-@_-"/>
    <numFmt numFmtId="165" formatCode="_-* #,##0.00\ _._-_F_t_-;\-* #,##0.00\ _._-_F_t_-;_-* &quot;-&quot;??\ _._-_F_t_-;_-@_-"/>
    <numFmt numFmtId="166" formatCode="#,##0\ &quot;Ft&quot;"/>
    <numFmt numFmtId="167" formatCode="_-* #,##0\ _._-_F_t_-;\-* #,##0\ _._-_F_t_-;_-* &quot;-&quot;??\ _._-_F_t_-;_-@_-"/>
  </numFmts>
  <fonts count="29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Arial CE"/>
      <charset val="238"/>
    </font>
    <font>
      <sz val="12"/>
      <color indexed="8"/>
      <name val="Times New Roman"/>
      <family val="1"/>
    </font>
    <font>
      <sz val="10"/>
      <name val="Arial"/>
      <family val="2"/>
      <charset val="238"/>
    </font>
    <font>
      <b/>
      <sz val="12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2"/>
      <color indexed="8"/>
      <name val="Times New Roman"/>
      <family val="1"/>
    </font>
    <font>
      <sz val="11"/>
      <name val="Times New Roman"/>
      <family val="1"/>
      <charset val="238"/>
    </font>
    <font>
      <b/>
      <sz val="12"/>
      <name val="Arial"/>
      <family val="2"/>
      <charset val="238"/>
    </font>
    <font>
      <sz val="11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3" fillId="0" borderId="0"/>
    <xf numFmtId="164" fontId="1" fillId="0" borderId="0" applyFont="0" applyFill="0" applyBorder="0" applyAlignment="0" applyProtection="0"/>
    <xf numFmtId="0" fontId="27" fillId="0" borderId="0"/>
  </cellStyleXfs>
  <cellXfs count="405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14" applyFont="1" applyAlignment="1">
      <alignment horizontal="center"/>
    </xf>
    <xf numFmtId="0" fontId="2" fillId="0" borderId="0" xfId="14" applyFont="1" applyAlignment="1">
      <alignment horizontal="left"/>
    </xf>
    <xf numFmtId="0" fontId="6" fillId="0" borderId="0" xfId="16" applyFont="1"/>
    <xf numFmtId="49" fontId="6" fillId="0" borderId="0" xfId="16" applyNumberFormat="1" applyFont="1"/>
    <xf numFmtId="0" fontId="6" fillId="0" borderId="0" xfId="14" applyFont="1" applyAlignment="1">
      <alignment horizontal="center"/>
    </xf>
    <xf numFmtId="0" fontId="8" fillId="0" borderId="0" xfId="16" applyFont="1" applyAlignment="1"/>
    <xf numFmtId="0" fontId="6" fillId="0" borderId="0" xfId="14" applyFont="1"/>
    <xf numFmtId="49" fontId="6" fillId="0" borderId="0" xfId="16" applyNumberFormat="1" applyFont="1" applyBorder="1"/>
    <xf numFmtId="0" fontId="6" fillId="0" borderId="0" xfId="16" applyFont="1" applyBorder="1"/>
    <xf numFmtId="0" fontId="15" fillId="0" borderId="0" xfId="16" applyFont="1"/>
    <xf numFmtId="0" fontId="17" fillId="0" borderId="0" xfId="16" applyFont="1"/>
    <xf numFmtId="0" fontId="14" fillId="0" borderId="0" xfId="16" applyFont="1"/>
    <xf numFmtId="0" fontId="19" fillId="0" borderId="0" xfId="16" applyFont="1" applyAlignment="1"/>
    <xf numFmtId="0" fontId="15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0" fontId="2" fillId="0" borderId="7" xfId="0" applyFont="1" applyBorder="1"/>
    <xf numFmtId="0" fontId="5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6" fontId="6" fillId="0" borderId="0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166" fontId="6" fillId="0" borderId="9" xfId="0" applyNumberFormat="1" applyFont="1" applyBorder="1" applyAlignment="1">
      <alignment horizontal="right" vertical="center"/>
    </xf>
    <xf numFmtId="166" fontId="6" fillId="0" borderId="0" xfId="0" applyNumberFormat="1" applyFont="1" applyBorder="1" applyAlignment="1">
      <alignment horizontal="right" vertical="center"/>
    </xf>
    <xf numFmtId="6" fontId="6" fillId="0" borderId="9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49" fontId="5" fillId="0" borderId="2" xfId="14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49" fontId="18" fillId="0" borderId="0" xfId="16" applyNumberFormat="1" applyFont="1" applyBorder="1"/>
    <xf numFmtId="49" fontId="20" fillId="0" borderId="0" xfId="16" applyNumberFormat="1" applyFont="1" applyBorder="1"/>
    <xf numFmtId="0" fontId="4" fillId="0" borderId="2" xfId="16" applyFont="1" applyBorder="1" applyAlignment="1">
      <alignment horizontal="center"/>
    </xf>
    <xf numFmtId="0" fontId="4" fillId="0" borderId="2" xfId="16" applyFont="1" applyBorder="1" applyAlignment="1">
      <alignment horizontal="center" vertical="top"/>
    </xf>
    <xf numFmtId="41" fontId="4" fillId="0" borderId="2" xfId="16" applyNumberFormat="1" applyFont="1" applyBorder="1" applyAlignment="1">
      <alignment horizontal="right" vertical="top"/>
    </xf>
    <xf numFmtId="0" fontId="5" fillId="0" borderId="2" xfId="16" applyFont="1" applyBorder="1" applyAlignment="1">
      <alignment horizontal="center" vertical="top"/>
    </xf>
    <xf numFmtId="41" fontId="6" fillId="0" borderId="2" xfId="16" applyNumberFormat="1" applyFont="1" applyBorder="1" applyAlignment="1">
      <alignment vertical="top"/>
    </xf>
    <xf numFmtId="41" fontId="6" fillId="0" borderId="2" xfId="16" applyNumberFormat="1" applyFont="1" applyBorder="1" applyAlignment="1">
      <alignment horizontal="right" vertical="top"/>
    </xf>
    <xf numFmtId="41" fontId="4" fillId="0" borderId="2" xfId="16" applyNumberFormat="1" applyFont="1" applyBorder="1" applyAlignment="1">
      <alignment vertical="top"/>
    </xf>
    <xf numFmtId="49" fontId="4" fillId="0" borderId="10" xfId="14" applyNumberFormat="1" applyFont="1" applyBorder="1" applyAlignment="1">
      <alignment horizontal="center" vertical="top"/>
    </xf>
    <xf numFmtId="41" fontId="4" fillId="0" borderId="11" xfId="16" applyNumberFormat="1" applyFont="1" applyBorder="1" applyAlignment="1">
      <alignment vertical="top"/>
    </xf>
    <xf numFmtId="0" fontId="0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10" fontId="6" fillId="0" borderId="9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center" wrapText="1"/>
    </xf>
    <xf numFmtId="49" fontId="4" fillId="0" borderId="5" xfId="14" applyNumberFormat="1" applyFont="1" applyBorder="1" applyAlignment="1">
      <alignment horizontal="center" vertical="top"/>
    </xf>
    <xf numFmtId="0" fontId="2" fillId="0" borderId="0" xfId="15" applyFont="1" applyAlignment="1">
      <alignment horizontal="center"/>
    </xf>
    <xf numFmtId="0" fontId="2" fillId="0" borderId="0" xfId="15" applyFont="1" applyAlignment="1">
      <alignment horizontal="left"/>
    </xf>
    <xf numFmtId="0" fontId="4" fillId="0" borderId="0" xfId="0" applyFont="1" applyAlignment="1">
      <alignment vertical="center" wrapText="1"/>
    </xf>
    <xf numFmtId="0" fontId="18" fillId="0" borderId="2" xfId="0" applyFont="1" applyBorder="1" applyAlignment="1">
      <alignment horizontal="center" vertical="top"/>
    </xf>
    <xf numFmtId="49" fontId="4" fillId="0" borderId="11" xfId="16" applyNumberFormat="1" applyFont="1" applyBorder="1" applyAlignment="1">
      <alignment horizontal="center"/>
    </xf>
    <xf numFmtId="0" fontId="6" fillId="0" borderId="7" xfId="16" applyFont="1" applyBorder="1"/>
    <xf numFmtId="49" fontId="6" fillId="0" borderId="7" xfId="16" applyNumberFormat="1" applyFont="1" applyBorder="1"/>
    <xf numFmtId="49" fontId="7" fillId="0" borderId="2" xfId="16" applyNumberFormat="1" applyFont="1" applyBorder="1" applyAlignment="1">
      <alignment horizontal="center"/>
    </xf>
    <xf numFmtId="0" fontId="7" fillId="0" borderId="2" xfId="16" applyFont="1" applyBorder="1" applyAlignment="1">
      <alignment horizontal="center"/>
    </xf>
    <xf numFmtId="49" fontId="6" fillId="0" borderId="2" xfId="16" applyNumberFormat="1" applyFont="1" applyBorder="1" applyAlignment="1">
      <alignment vertical="top"/>
    </xf>
    <xf numFmtId="49" fontId="12" fillId="0" borderId="2" xfId="16" applyNumberFormat="1" applyFont="1" applyBorder="1" applyAlignment="1">
      <alignment vertical="top"/>
    </xf>
    <xf numFmtId="49" fontId="12" fillId="0" borderId="2" xfId="16" applyNumberFormat="1" applyFont="1" applyBorder="1" applyAlignment="1">
      <alignment vertical="top" wrapText="1"/>
    </xf>
    <xf numFmtId="0" fontId="6" fillId="0" borderId="10" xfId="0" applyFont="1" applyBorder="1" applyAlignment="1">
      <alignment horizontal="center" vertical="center"/>
    </xf>
    <xf numFmtId="167" fontId="7" fillId="0" borderId="12" xfId="8" applyNumberFormat="1" applyFont="1" applyBorder="1" applyAlignment="1">
      <alignment horizontal="right" vertical="center"/>
    </xf>
    <xf numFmtId="167" fontId="5" fillId="0" borderId="8" xfId="8" applyNumberFormat="1" applyFont="1" applyBorder="1" applyAlignment="1">
      <alignment horizontal="right" vertical="center"/>
    </xf>
    <xf numFmtId="167" fontId="4" fillId="0" borderId="4" xfId="8" applyNumberFormat="1" applyFont="1" applyBorder="1" applyAlignment="1">
      <alignment horizontal="right" vertical="center"/>
    </xf>
    <xf numFmtId="167" fontId="5" fillId="0" borderId="11" xfId="8" applyNumberFormat="1" applyFont="1" applyBorder="1" applyAlignment="1">
      <alignment horizontal="right" vertical="center"/>
    </xf>
    <xf numFmtId="167" fontId="4" fillId="0" borderId="12" xfId="8" applyNumberFormat="1" applyFont="1" applyBorder="1" applyAlignment="1">
      <alignment horizontal="right" vertical="center"/>
    </xf>
    <xf numFmtId="167" fontId="7" fillId="0" borderId="1" xfId="8" applyNumberFormat="1" applyFont="1" applyBorder="1" applyAlignment="1">
      <alignment horizontal="right" vertical="center"/>
    </xf>
    <xf numFmtId="167" fontId="5" fillId="0" borderId="4" xfId="8" applyNumberFormat="1" applyFont="1" applyBorder="1" applyAlignment="1">
      <alignment horizontal="right" vertical="center"/>
    </xf>
    <xf numFmtId="167" fontId="7" fillId="0" borderId="11" xfId="8" applyNumberFormat="1" applyFont="1" applyBorder="1" applyAlignment="1">
      <alignment horizontal="right" vertical="center"/>
    </xf>
    <xf numFmtId="167" fontId="8" fillId="0" borderId="4" xfId="8" applyNumberFormat="1" applyFont="1" applyBorder="1" applyAlignment="1">
      <alignment vertical="center"/>
    </xf>
    <xf numFmtId="167" fontId="8" fillId="0" borderId="1" xfId="8" applyNumberFormat="1" applyFont="1" applyBorder="1" applyAlignment="1">
      <alignment vertical="center"/>
    </xf>
    <xf numFmtId="167" fontId="8" fillId="0" borderId="12" xfId="8" applyNumberFormat="1" applyFont="1" applyBorder="1" applyAlignment="1">
      <alignment vertical="center"/>
    </xf>
    <xf numFmtId="167" fontId="4" fillId="0" borderId="12" xfId="8" applyNumberFormat="1" applyFont="1" applyBorder="1" applyAlignment="1">
      <alignment horizontal="center" vertical="center"/>
    </xf>
    <xf numFmtId="167" fontId="7" fillId="0" borderId="8" xfId="8" applyNumberFormat="1" applyFont="1" applyBorder="1" applyAlignment="1">
      <alignment horizontal="right" vertical="center"/>
    </xf>
    <xf numFmtId="167" fontId="6" fillId="0" borderId="8" xfId="8" applyNumberFormat="1" applyFont="1" applyBorder="1" applyAlignment="1">
      <alignment horizontal="right" vertical="center"/>
    </xf>
    <xf numFmtId="167" fontId="6" fillId="0" borderId="4" xfId="8" applyNumberFormat="1" applyFont="1" applyBorder="1" applyAlignment="1">
      <alignment horizontal="right" vertical="center"/>
    </xf>
    <xf numFmtId="167" fontId="5" fillId="0" borderId="12" xfId="8" applyNumberFormat="1" applyFont="1" applyBorder="1" applyAlignment="1">
      <alignment horizontal="right" vertical="center"/>
    </xf>
    <xf numFmtId="167" fontId="4" fillId="0" borderId="2" xfId="8" applyNumberFormat="1" applyFont="1" applyBorder="1" applyAlignment="1">
      <alignment horizontal="right" vertical="center"/>
    </xf>
    <xf numFmtId="167" fontId="5" fillId="0" borderId="13" xfId="8" applyNumberFormat="1" applyFont="1" applyBorder="1" applyAlignment="1">
      <alignment horizontal="right" vertical="center"/>
    </xf>
    <xf numFmtId="167" fontId="5" fillId="0" borderId="2" xfId="8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11" applyFont="1"/>
    <xf numFmtId="167" fontId="6" fillId="0" borderId="0" xfId="8" applyNumberFormat="1" applyFont="1" applyBorder="1" applyAlignment="1">
      <alignment horizontal="right" vertical="top"/>
    </xf>
    <xf numFmtId="167" fontId="8" fillId="0" borderId="0" xfId="8" applyNumberFormat="1" applyFont="1" applyAlignment="1">
      <alignment vertical="center"/>
    </xf>
    <xf numFmtId="167" fontId="4" fillId="0" borderId="0" xfId="8" applyNumberFormat="1" applyFont="1" applyBorder="1"/>
    <xf numFmtId="167" fontId="10" fillId="0" borderId="2" xfId="8" applyNumberFormat="1" applyFont="1" applyBorder="1" applyAlignment="1">
      <alignment horizontal="center" vertical="center"/>
    </xf>
    <xf numFmtId="49" fontId="4" fillId="0" borderId="10" xfId="14" applyNumberFormat="1" applyFont="1" applyBorder="1" applyAlignment="1">
      <alignment horizontal="center" vertical="center"/>
    </xf>
    <xf numFmtId="167" fontId="7" fillId="0" borderId="2" xfId="8" applyNumberFormat="1" applyFont="1" applyBorder="1" applyAlignment="1">
      <alignment horizontal="right" vertical="center"/>
    </xf>
    <xf numFmtId="49" fontId="4" fillId="0" borderId="2" xfId="14" applyNumberFormat="1" applyFont="1" applyBorder="1" applyAlignment="1">
      <alignment horizontal="center" vertical="center"/>
    </xf>
    <xf numFmtId="167" fontId="4" fillId="0" borderId="1" xfId="8" applyNumberFormat="1" applyFont="1" applyBorder="1" applyAlignment="1">
      <alignment horizontal="right" vertical="center"/>
    </xf>
    <xf numFmtId="167" fontId="4" fillId="0" borderId="8" xfId="8" applyNumberFormat="1" applyFont="1" applyBorder="1" applyAlignment="1">
      <alignment horizontal="right" vertical="center"/>
    </xf>
    <xf numFmtId="167" fontId="4" fillId="0" borderId="4" xfId="8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11" applyFont="1" applyBorder="1"/>
    <xf numFmtId="167" fontId="4" fillId="0" borderId="4" xfId="8" applyNumberFormat="1" applyFont="1" applyBorder="1" applyAlignment="1">
      <alignment horizontal="center" vertical="center"/>
    </xf>
    <xf numFmtId="0" fontId="9" fillId="0" borderId="0" xfId="11" applyFont="1"/>
    <xf numFmtId="41" fontId="6" fillId="0" borderId="11" xfId="16" applyNumberFormat="1" applyFont="1" applyBorder="1" applyAlignment="1">
      <alignment vertical="top"/>
    </xf>
    <xf numFmtId="0" fontId="15" fillId="0" borderId="2" xfId="11" applyFont="1" applyBorder="1" applyAlignment="1">
      <alignment horizontal="center" vertical="top"/>
    </xf>
    <xf numFmtId="167" fontId="7" fillId="0" borderId="0" xfId="8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6" fillId="0" borderId="12" xfId="11" applyFont="1" applyBorder="1" applyAlignment="1">
      <alignment horizontal="center" vertical="top" wrapText="1"/>
    </xf>
    <xf numFmtId="0" fontId="6" fillId="0" borderId="13" xfId="11" applyFont="1" applyBorder="1" applyAlignment="1">
      <alignment horizontal="center" vertical="top" wrapText="1"/>
    </xf>
    <xf numFmtId="49" fontId="4" fillId="0" borderId="6" xfId="14" applyNumberFormat="1" applyFont="1" applyBorder="1" applyAlignment="1">
      <alignment horizontal="center" vertical="top"/>
    </xf>
    <xf numFmtId="167" fontId="4" fillId="0" borderId="11" xfId="8" applyNumberFormat="1" applyFont="1" applyBorder="1" applyAlignment="1">
      <alignment horizontal="center" vertical="top"/>
    </xf>
    <xf numFmtId="167" fontId="4" fillId="0" borderId="12" xfId="8" applyNumberFormat="1" applyFont="1" applyBorder="1" applyAlignment="1">
      <alignment horizontal="center" vertical="top"/>
    </xf>
    <xf numFmtId="0" fontId="5" fillId="0" borderId="14" xfId="11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6" fontId="4" fillId="0" borderId="9" xfId="0" applyNumberFormat="1" applyFont="1" applyBorder="1" applyAlignment="1">
      <alignment horizontal="right" vertical="center"/>
    </xf>
    <xf numFmtId="0" fontId="2" fillId="0" borderId="0" xfId="11" applyFont="1" applyAlignment="1">
      <alignment horizontal="center" vertical="top"/>
    </xf>
    <xf numFmtId="167" fontId="4" fillId="0" borderId="11" xfId="8" applyNumberFormat="1" applyFont="1" applyBorder="1" applyAlignment="1">
      <alignment horizontal="center" vertical="center"/>
    </xf>
    <xf numFmtId="167" fontId="8" fillId="0" borderId="13" xfId="8" applyNumberFormat="1" applyFont="1" applyBorder="1" applyAlignment="1">
      <alignment vertical="center"/>
    </xf>
    <xf numFmtId="167" fontId="10" fillId="0" borderId="10" xfId="8" applyNumberFormat="1" applyFont="1" applyBorder="1" applyAlignment="1">
      <alignment horizontal="center" vertical="center"/>
    </xf>
    <xf numFmtId="167" fontId="7" fillId="0" borderId="5" xfId="8" applyNumberFormat="1" applyFont="1" applyBorder="1" applyAlignment="1">
      <alignment horizontal="right" vertical="center"/>
    </xf>
    <xf numFmtId="167" fontId="7" fillId="0" borderId="10" xfId="8" applyNumberFormat="1" applyFont="1" applyBorder="1" applyAlignment="1">
      <alignment horizontal="right" vertical="center"/>
    </xf>
    <xf numFmtId="167" fontId="5" fillId="0" borderId="7" xfId="8" applyNumberFormat="1" applyFont="1" applyBorder="1" applyAlignment="1">
      <alignment horizontal="right" vertical="center"/>
    </xf>
    <xf numFmtId="167" fontId="4" fillId="0" borderId="0" xfId="8" applyNumberFormat="1" applyFont="1" applyBorder="1" applyAlignment="1">
      <alignment horizontal="right" vertical="center"/>
    </xf>
    <xf numFmtId="167" fontId="5" fillId="0" borderId="6" xfId="8" applyNumberFormat="1" applyFont="1" applyBorder="1" applyAlignment="1">
      <alignment horizontal="right" vertical="center"/>
    </xf>
    <xf numFmtId="167" fontId="4" fillId="0" borderId="5" xfId="8" applyNumberFormat="1" applyFont="1" applyBorder="1" applyAlignment="1">
      <alignment horizontal="right" vertical="center"/>
    </xf>
    <xf numFmtId="167" fontId="7" fillId="0" borderId="9" xfId="8" applyNumberFormat="1" applyFont="1" applyBorder="1" applyAlignment="1">
      <alignment horizontal="right" vertical="center"/>
    </xf>
    <xf numFmtId="167" fontId="5" fillId="0" borderId="0" xfId="8" applyNumberFormat="1" applyFont="1" applyBorder="1" applyAlignment="1">
      <alignment horizontal="right" vertical="center"/>
    </xf>
    <xf numFmtId="167" fontId="5" fillId="0" borderId="5" xfId="8" applyNumberFormat="1" applyFont="1" applyBorder="1" applyAlignment="1">
      <alignment horizontal="right" vertical="center"/>
    </xf>
    <xf numFmtId="167" fontId="5" fillId="0" borderId="3" xfId="8" applyNumberFormat="1" applyFont="1" applyBorder="1" applyAlignment="1">
      <alignment horizontal="right" vertical="center"/>
    </xf>
    <xf numFmtId="167" fontId="4" fillId="0" borderId="5" xfId="8" applyNumberFormat="1" applyFont="1" applyBorder="1" applyAlignment="1">
      <alignment horizontal="center" vertical="center"/>
    </xf>
    <xf numFmtId="167" fontId="4" fillId="0" borderId="0" xfId="8" applyNumberFormat="1" applyFont="1" applyBorder="1" applyAlignment="1">
      <alignment horizontal="center" vertical="center"/>
    </xf>
    <xf numFmtId="167" fontId="7" fillId="0" borderId="7" xfId="8" applyNumberFormat="1" applyFont="1" applyBorder="1" applyAlignment="1">
      <alignment horizontal="right" vertical="center"/>
    </xf>
    <xf numFmtId="167" fontId="8" fillId="0" borderId="0" xfId="8" applyNumberFormat="1" applyFont="1" applyBorder="1" applyAlignment="1">
      <alignment vertical="center"/>
    </xf>
    <xf numFmtId="167" fontId="8" fillId="0" borderId="9" xfId="8" applyNumberFormat="1" applyFont="1" applyBorder="1" applyAlignment="1">
      <alignment vertical="center"/>
    </xf>
    <xf numFmtId="167" fontId="8" fillId="0" borderId="5" xfId="8" applyNumberFormat="1" applyFont="1" applyBorder="1" applyAlignment="1">
      <alignment vertical="center"/>
    </xf>
    <xf numFmtId="167" fontId="8" fillId="0" borderId="3" xfId="8" applyNumberFormat="1" applyFont="1" applyBorder="1" applyAlignment="1">
      <alignment vertical="center"/>
    </xf>
    <xf numFmtId="167" fontId="4" fillId="0" borderId="6" xfId="8" applyNumberFormat="1" applyFont="1" applyBorder="1" applyAlignment="1">
      <alignment horizontal="center" vertical="top"/>
    </xf>
    <xf numFmtId="167" fontId="4" fillId="0" borderId="5" xfId="8" applyNumberFormat="1" applyFont="1" applyBorder="1" applyAlignment="1">
      <alignment horizontal="center" vertical="top"/>
    </xf>
    <xf numFmtId="167" fontId="6" fillId="0" borderId="7" xfId="8" applyNumberFormat="1" applyFont="1" applyBorder="1" applyAlignment="1">
      <alignment horizontal="right" vertical="center"/>
    </xf>
    <xf numFmtId="167" fontId="6" fillId="0" borderId="0" xfId="8" applyNumberFormat="1" applyFont="1" applyBorder="1" applyAlignment="1">
      <alignment horizontal="right" vertical="center"/>
    </xf>
    <xf numFmtId="167" fontId="4" fillId="0" borderId="9" xfId="8" applyNumberFormat="1" applyFont="1" applyBorder="1" applyAlignment="1">
      <alignment horizontal="right" vertical="center"/>
    </xf>
    <xf numFmtId="167" fontId="4" fillId="0" borderId="10" xfId="8" applyNumberFormat="1" applyFont="1" applyBorder="1" applyAlignment="1">
      <alignment horizontal="right" vertical="center"/>
    </xf>
    <xf numFmtId="167" fontId="4" fillId="0" borderId="7" xfId="8" applyNumberFormat="1" applyFont="1" applyBorder="1" applyAlignment="1">
      <alignment horizontal="right" vertical="center"/>
    </xf>
    <xf numFmtId="167" fontId="4" fillId="0" borderId="0" xfId="8" applyNumberFormat="1" applyFont="1" applyBorder="1" applyAlignment="1">
      <alignment vertical="center"/>
    </xf>
    <xf numFmtId="167" fontId="7" fillId="0" borderId="6" xfId="8" applyNumberFormat="1" applyFont="1" applyBorder="1" applyAlignment="1">
      <alignment horizontal="right" vertical="center"/>
    </xf>
    <xf numFmtId="167" fontId="5" fillId="0" borderId="10" xfId="8" applyNumberFormat="1" applyFont="1" applyBorder="1" applyAlignment="1">
      <alignment horizontal="right" vertical="center"/>
    </xf>
    <xf numFmtId="6" fontId="6" fillId="0" borderId="1" xfId="0" applyNumberFormat="1" applyFont="1" applyBorder="1" applyAlignment="1">
      <alignment horizontal="right" vertical="center"/>
    </xf>
    <xf numFmtId="0" fontId="3" fillId="0" borderId="2" xfId="16" applyFont="1" applyBorder="1" applyAlignment="1">
      <alignment horizontal="center" vertical="top" wrapText="1"/>
    </xf>
    <xf numFmtId="0" fontId="3" fillId="0" borderId="2" xfId="16" applyFont="1" applyBorder="1" applyAlignment="1">
      <alignment vertical="top" wrapText="1"/>
    </xf>
    <xf numFmtId="49" fontId="3" fillId="0" borderId="2" xfId="16" applyNumberFormat="1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 wrapText="1"/>
    </xf>
    <xf numFmtId="167" fontId="22" fillId="0" borderId="2" xfId="7" applyNumberFormat="1" applyFont="1" applyBorder="1" applyAlignment="1">
      <alignment horizontal="right" vertical="top"/>
    </xf>
    <xf numFmtId="167" fontId="22" fillId="0" borderId="2" xfId="7" applyNumberFormat="1" applyFont="1" applyBorder="1" applyAlignment="1">
      <alignment horizontal="right" vertical="top" wrapText="1"/>
    </xf>
    <xf numFmtId="167" fontId="0" fillId="0" borderId="2" xfId="7" applyNumberFormat="1" applyFont="1" applyBorder="1"/>
    <xf numFmtId="167" fontId="23" fillId="0" borderId="2" xfId="7" applyNumberFormat="1" applyFont="1" applyBorder="1"/>
    <xf numFmtId="167" fontId="19" fillId="0" borderId="0" xfId="7" applyNumberFormat="1" applyFont="1" applyAlignment="1"/>
    <xf numFmtId="167" fontId="6" fillId="0" borderId="0" xfId="7" applyNumberFormat="1" applyFont="1" applyBorder="1" applyAlignment="1">
      <alignment horizontal="right"/>
    </xf>
    <xf numFmtId="167" fontId="6" fillId="0" borderId="0" xfId="7" applyNumberFormat="1" applyFont="1" applyBorder="1"/>
    <xf numFmtId="167" fontId="6" fillId="0" borderId="0" xfId="7" applyNumberFormat="1" applyFont="1"/>
    <xf numFmtId="167" fontId="12" fillId="0" borderId="0" xfId="7" applyNumberFormat="1" applyFont="1" applyBorder="1"/>
    <xf numFmtId="167" fontId="7" fillId="0" borderId="2" xfId="7" applyNumberFormat="1" applyFont="1" applyBorder="1" applyAlignment="1">
      <alignment horizontal="center"/>
    </xf>
    <xf numFmtId="167" fontId="4" fillId="0" borderId="2" xfId="7" applyNumberFormat="1" applyFont="1" applyBorder="1" applyAlignment="1">
      <alignment horizontal="center"/>
    </xf>
    <xf numFmtId="167" fontId="4" fillId="0" borderId="2" xfId="7" applyNumberFormat="1" applyFont="1" applyBorder="1" applyAlignment="1">
      <alignment horizontal="right" vertical="top"/>
    </xf>
    <xf numFmtId="167" fontId="6" fillId="0" borderId="2" xfId="7" applyNumberFormat="1" applyFont="1" applyBorder="1" applyAlignment="1">
      <alignment vertical="top"/>
    </xf>
    <xf numFmtId="167" fontId="5" fillId="0" borderId="2" xfId="7" applyNumberFormat="1" applyFont="1" applyBorder="1" applyAlignment="1">
      <alignment horizontal="right" vertical="top"/>
    </xf>
    <xf numFmtId="167" fontId="5" fillId="0" borderId="2" xfId="7" applyNumberFormat="1" applyFont="1" applyBorder="1" applyAlignment="1">
      <alignment vertical="top"/>
    </xf>
    <xf numFmtId="167" fontId="4" fillId="0" borderId="2" xfId="7" applyNumberFormat="1" applyFont="1" applyBorder="1" applyAlignment="1">
      <alignment vertical="top"/>
    </xf>
    <xf numFmtId="167" fontId="6" fillId="0" borderId="7" xfId="7" applyNumberFormat="1" applyFont="1" applyBorder="1"/>
    <xf numFmtId="0" fontId="13" fillId="0" borderId="2" xfId="0" applyFont="1" applyBorder="1" applyAlignment="1">
      <alignment horizontal="left" vertical="top" wrapText="1"/>
    </xf>
    <xf numFmtId="167" fontId="3" fillId="0" borderId="2" xfId="7" applyNumberFormat="1" applyFont="1" applyBorder="1" applyAlignment="1">
      <alignment horizontal="center" vertical="top" wrapText="1"/>
    </xf>
    <xf numFmtId="0" fontId="0" fillId="0" borderId="2" xfId="0" applyBorder="1"/>
    <xf numFmtId="0" fontId="25" fillId="0" borderId="2" xfId="0" applyFont="1" applyBorder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2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0" xfId="0" applyBorder="1" applyAlignment="1"/>
    <xf numFmtId="0" fontId="6" fillId="0" borderId="10" xfId="11" applyFont="1" applyBorder="1" applyAlignment="1">
      <alignment horizontal="center" vertical="center"/>
    </xf>
    <xf numFmtId="0" fontId="6" fillId="0" borderId="15" xfId="11" applyFont="1" applyBorder="1" applyAlignment="1">
      <alignment horizontal="center" vertical="center"/>
    </xf>
    <xf numFmtId="0" fontId="6" fillId="0" borderId="14" xfId="1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67" fontId="4" fillId="0" borderId="13" xfId="8" applyNumberFormat="1" applyFont="1" applyBorder="1" applyAlignment="1">
      <alignment horizontal="right" vertical="center"/>
    </xf>
    <xf numFmtId="167" fontId="4" fillId="0" borderId="13" xfId="8" applyNumberFormat="1" applyFont="1" applyBorder="1" applyAlignment="1">
      <alignment horizontal="center" vertical="center"/>
    </xf>
    <xf numFmtId="167" fontId="6" fillId="0" borderId="11" xfId="8" applyNumberFormat="1" applyFont="1" applyBorder="1" applyAlignment="1">
      <alignment horizontal="right" vertical="center"/>
    </xf>
    <xf numFmtId="167" fontId="6" fillId="0" borderId="13" xfId="8" applyNumberFormat="1" applyFont="1" applyBorder="1" applyAlignment="1">
      <alignment horizontal="right" vertical="center"/>
    </xf>
    <xf numFmtId="167" fontId="4" fillId="0" borderId="11" xfId="8" applyNumberFormat="1" applyFont="1" applyBorder="1" applyAlignment="1">
      <alignment horizontal="right" vertical="center"/>
    </xf>
    <xf numFmtId="167" fontId="7" fillId="0" borderId="13" xfId="8" applyNumberFormat="1" applyFont="1" applyBorder="1" applyAlignment="1">
      <alignment horizontal="right" vertical="center"/>
    </xf>
    <xf numFmtId="167" fontId="4" fillId="0" borderId="13" xfId="8" applyNumberFormat="1" applyFont="1" applyBorder="1" applyAlignment="1">
      <alignment vertical="center"/>
    </xf>
    <xf numFmtId="167" fontId="13" fillId="0" borderId="2" xfId="7" applyNumberFormat="1" applyFont="1" applyBorder="1" applyAlignment="1">
      <alignment horizontal="right" vertical="top" wrapText="1"/>
    </xf>
    <xf numFmtId="167" fontId="22" fillId="0" borderId="2" xfId="7" applyNumberFormat="1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167" fontId="13" fillId="0" borderId="2" xfId="7" applyNumberFormat="1" applyFont="1" applyBorder="1" applyAlignment="1">
      <alignment horizontal="right" vertical="top"/>
    </xf>
    <xf numFmtId="0" fontId="13" fillId="0" borderId="2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0" fillId="0" borderId="0" xfId="0" applyFont="1"/>
    <xf numFmtId="0" fontId="13" fillId="0" borderId="2" xfId="0" applyFont="1" applyBorder="1" applyAlignment="1">
      <alignment horizontal="center" vertical="top" wrapText="1"/>
    </xf>
    <xf numFmtId="167" fontId="0" fillId="0" borderId="0" xfId="0" applyNumberFormat="1" applyFont="1"/>
    <xf numFmtId="0" fontId="28" fillId="0" borderId="0" xfId="18" applyFont="1"/>
    <xf numFmtId="167" fontId="22" fillId="0" borderId="2" xfId="7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/>
    </xf>
    <xf numFmtId="167" fontId="25" fillId="0" borderId="2" xfId="7" applyNumberFormat="1" applyFont="1" applyBorder="1"/>
    <xf numFmtId="0" fontId="13" fillId="0" borderId="10" xfId="0" applyFont="1" applyFill="1" applyBorder="1" applyAlignment="1">
      <alignment horizontal="center" vertical="top" wrapText="1"/>
    </xf>
    <xf numFmtId="0" fontId="13" fillId="0" borderId="15" xfId="0" applyFont="1" applyFill="1" applyBorder="1" applyAlignment="1">
      <alignment horizontal="center" vertical="top" wrapText="1"/>
    </xf>
    <xf numFmtId="0" fontId="13" fillId="0" borderId="14" xfId="0" applyFont="1" applyFill="1" applyBorder="1" applyAlignment="1">
      <alignment horizontal="center" vertical="top" wrapText="1"/>
    </xf>
    <xf numFmtId="0" fontId="13" fillId="0" borderId="6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horizontal="center"/>
    </xf>
    <xf numFmtId="0" fontId="13" fillId="0" borderId="2" xfId="0" applyFont="1" applyFill="1" applyBorder="1" applyAlignment="1">
      <alignment horizontal="center" vertical="top" wrapText="1"/>
    </xf>
    <xf numFmtId="49" fontId="4" fillId="0" borderId="6" xfId="16" applyNumberFormat="1" applyFont="1" applyBorder="1" applyAlignment="1">
      <alignment horizontal="center" vertical="top" wrapText="1"/>
    </xf>
    <xf numFmtId="49" fontId="4" fillId="0" borderId="7" xfId="16" applyNumberFormat="1" applyFont="1" applyBorder="1" applyAlignment="1">
      <alignment horizontal="center" vertical="top" wrapText="1"/>
    </xf>
    <xf numFmtId="49" fontId="4" fillId="0" borderId="8" xfId="16" applyNumberFormat="1" applyFont="1" applyBorder="1" applyAlignment="1">
      <alignment horizontal="center" vertical="top" wrapText="1"/>
    </xf>
    <xf numFmtId="49" fontId="4" fillId="0" borderId="3" xfId="16" applyNumberFormat="1" applyFont="1" applyBorder="1" applyAlignment="1">
      <alignment horizontal="center" vertical="top" wrapText="1"/>
    </xf>
    <xf numFmtId="49" fontId="4" fillId="0" borderId="0" xfId="16" applyNumberFormat="1" applyFont="1" applyBorder="1" applyAlignment="1">
      <alignment horizontal="center" vertical="top" wrapText="1"/>
    </xf>
    <xf numFmtId="49" fontId="4" fillId="0" borderId="4" xfId="16" applyNumberFormat="1" applyFont="1" applyBorder="1" applyAlignment="1">
      <alignment horizontal="center" vertical="top" wrapText="1"/>
    </xf>
    <xf numFmtId="49" fontId="4" fillId="0" borderId="5" xfId="16" applyNumberFormat="1" applyFont="1" applyBorder="1" applyAlignment="1">
      <alignment horizontal="center" vertical="top" wrapText="1"/>
    </xf>
    <xf numFmtId="49" fontId="4" fillId="0" borderId="9" xfId="16" applyNumberFormat="1" applyFont="1" applyBorder="1" applyAlignment="1">
      <alignment horizontal="center" vertical="top" wrapText="1"/>
    </xf>
    <xf numFmtId="49" fontId="4" fillId="0" borderId="1" xfId="16" applyNumberFormat="1" applyFont="1" applyBorder="1" applyAlignment="1">
      <alignment horizontal="center" vertical="top" wrapText="1"/>
    </xf>
    <xf numFmtId="49" fontId="4" fillId="0" borderId="6" xfId="16" applyNumberFormat="1" applyFont="1" applyBorder="1" applyAlignment="1">
      <alignment horizontal="left" vertical="top"/>
    </xf>
    <xf numFmtId="49" fontId="4" fillId="0" borderId="7" xfId="16" applyNumberFormat="1" applyFont="1" applyBorder="1" applyAlignment="1">
      <alignment horizontal="left" vertical="top"/>
    </xf>
    <xf numFmtId="49" fontId="4" fillId="0" borderId="8" xfId="16" applyNumberFormat="1" applyFont="1" applyBorder="1" applyAlignment="1">
      <alignment horizontal="left" vertical="top"/>
    </xf>
    <xf numFmtId="49" fontId="4" fillId="0" borderId="3" xfId="16" applyNumberFormat="1" applyFont="1" applyBorder="1" applyAlignment="1">
      <alignment horizontal="left" vertical="top"/>
    </xf>
    <xf numFmtId="49" fontId="4" fillId="0" borderId="0" xfId="16" applyNumberFormat="1" applyFont="1" applyBorder="1" applyAlignment="1">
      <alignment horizontal="left" vertical="top"/>
    </xf>
    <xf numFmtId="49" fontId="4" fillId="0" borderId="4" xfId="16" applyNumberFormat="1" applyFont="1" applyBorder="1" applyAlignment="1">
      <alignment horizontal="left" vertical="top"/>
    </xf>
    <xf numFmtId="49" fontId="4" fillId="0" borderId="5" xfId="16" applyNumberFormat="1" applyFont="1" applyBorder="1" applyAlignment="1">
      <alignment horizontal="left" vertical="top"/>
    </xf>
    <xf numFmtId="49" fontId="4" fillId="0" borderId="9" xfId="16" applyNumberFormat="1" applyFont="1" applyBorder="1" applyAlignment="1">
      <alignment horizontal="left" vertical="top"/>
    </xf>
    <xf numFmtId="49" fontId="4" fillId="0" borderId="1" xfId="16" applyNumberFormat="1" applyFont="1" applyBorder="1" applyAlignment="1">
      <alignment horizontal="left" vertical="top"/>
    </xf>
    <xf numFmtId="49" fontId="4" fillId="0" borderId="6" xfId="16" applyNumberFormat="1" applyFont="1" applyBorder="1" applyAlignment="1">
      <alignment horizontal="left" vertical="top" wrapText="1"/>
    </xf>
    <xf numFmtId="49" fontId="4" fillId="0" borderId="7" xfId="16" applyNumberFormat="1" applyFont="1" applyBorder="1" applyAlignment="1">
      <alignment horizontal="left" vertical="top" wrapText="1"/>
    </xf>
    <xf numFmtId="49" fontId="4" fillId="0" borderId="8" xfId="16" applyNumberFormat="1" applyFont="1" applyBorder="1" applyAlignment="1">
      <alignment horizontal="left" vertical="top" wrapText="1"/>
    </xf>
    <xf numFmtId="49" fontId="4" fillId="0" borderId="3" xfId="16" applyNumberFormat="1" applyFont="1" applyBorder="1" applyAlignment="1">
      <alignment horizontal="left" vertical="top" wrapText="1"/>
    </xf>
    <xf numFmtId="49" fontId="4" fillId="0" borderId="0" xfId="16" applyNumberFormat="1" applyFont="1" applyBorder="1" applyAlignment="1">
      <alignment horizontal="left" vertical="top" wrapText="1"/>
    </xf>
    <xf numFmtId="49" fontId="4" fillId="0" borderId="4" xfId="16" applyNumberFormat="1" applyFont="1" applyBorder="1" applyAlignment="1">
      <alignment horizontal="left" vertical="top" wrapText="1"/>
    </xf>
    <xf numFmtId="49" fontId="4" fillId="0" borderId="9" xfId="16" applyNumberFormat="1" applyFont="1" applyBorder="1" applyAlignment="1">
      <alignment horizontal="left" vertical="top" wrapText="1"/>
    </xf>
    <xf numFmtId="49" fontId="4" fillId="0" borderId="1" xfId="16" applyNumberFormat="1" applyFont="1" applyBorder="1" applyAlignment="1">
      <alignment horizontal="left" vertical="top" wrapText="1"/>
    </xf>
    <xf numFmtId="49" fontId="6" fillId="0" borderId="6" xfId="16" applyNumberFormat="1" applyFont="1" applyBorder="1" applyAlignment="1">
      <alignment horizontal="center" vertical="top"/>
    </xf>
    <xf numFmtId="49" fontId="6" fillId="0" borderId="7" xfId="16" applyNumberFormat="1" applyFont="1" applyBorder="1" applyAlignment="1">
      <alignment horizontal="center" vertical="top"/>
    </xf>
    <xf numFmtId="49" fontId="6" fillId="0" borderId="8" xfId="16" applyNumberFormat="1" applyFont="1" applyBorder="1" applyAlignment="1">
      <alignment horizontal="center" vertical="top"/>
    </xf>
    <xf numFmtId="49" fontId="6" fillId="0" borderId="3" xfId="16" applyNumberFormat="1" applyFont="1" applyBorder="1" applyAlignment="1">
      <alignment horizontal="center" vertical="top"/>
    </xf>
    <xf numFmtId="49" fontId="6" fillId="0" borderId="0" xfId="16" applyNumberFormat="1" applyFont="1" applyBorder="1" applyAlignment="1">
      <alignment horizontal="center" vertical="top"/>
    </xf>
    <xf numFmtId="49" fontId="6" fillId="0" borderId="4" xfId="16" applyNumberFormat="1" applyFont="1" applyBorder="1" applyAlignment="1">
      <alignment horizontal="center" vertical="top"/>
    </xf>
    <xf numFmtId="49" fontId="6" fillId="0" borderId="5" xfId="16" applyNumberFormat="1" applyFont="1" applyBorder="1" applyAlignment="1">
      <alignment horizontal="center" vertical="top"/>
    </xf>
    <xf numFmtId="49" fontId="6" fillId="0" borderId="9" xfId="16" applyNumberFormat="1" applyFont="1" applyBorder="1" applyAlignment="1">
      <alignment horizontal="center" vertical="top"/>
    </xf>
    <xf numFmtId="49" fontId="6" fillId="0" borderId="1" xfId="16" applyNumberFormat="1" applyFont="1" applyBorder="1" applyAlignment="1">
      <alignment horizontal="center" vertical="top"/>
    </xf>
    <xf numFmtId="49" fontId="12" fillId="0" borderId="2" xfId="16" applyNumberFormat="1" applyFont="1" applyBorder="1" applyAlignment="1">
      <alignment horizontal="left" vertical="top" wrapText="1"/>
    </xf>
    <xf numFmtId="49" fontId="4" fillId="0" borderId="5" xfId="16" applyNumberFormat="1" applyFont="1" applyBorder="1" applyAlignment="1">
      <alignment horizontal="left" vertical="top" wrapText="1"/>
    </xf>
    <xf numFmtId="0" fontId="5" fillId="0" borderId="2" xfId="16" applyFont="1" applyBorder="1" applyAlignment="1">
      <alignment horizontal="center" vertical="top" shrinkToFit="1"/>
    </xf>
    <xf numFmtId="49" fontId="14" fillId="0" borderId="2" xfId="16" applyNumberFormat="1" applyFont="1" applyBorder="1" applyAlignment="1">
      <alignment horizontal="left" vertical="top" wrapText="1"/>
    </xf>
    <xf numFmtId="49" fontId="12" fillId="0" borderId="2" xfId="16" applyNumberFormat="1" applyFont="1" applyBorder="1" applyAlignment="1">
      <alignment horizontal="left" vertical="top"/>
    </xf>
    <xf numFmtId="49" fontId="6" fillId="0" borderId="2" xfId="16" applyNumberFormat="1" applyFont="1" applyBorder="1" applyAlignment="1">
      <alignment horizontal="center" vertical="top"/>
    </xf>
    <xf numFmtId="0" fontId="5" fillId="0" borderId="10" xfId="16" applyFont="1" applyBorder="1" applyAlignment="1">
      <alignment horizontal="center" vertical="top" shrinkToFit="1"/>
    </xf>
    <xf numFmtId="49" fontId="14" fillId="0" borderId="2" xfId="16" applyNumberFormat="1" applyFont="1" applyBorder="1" applyAlignment="1">
      <alignment horizontal="left" vertical="top"/>
    </xf>
    <xf numFmtId="0" fontId="7" fillId="0" borderId="0" xfId="14" applyFont="1" applyAlignment="1">
      <alignment horizontal="center"/>
    </xf>
    <xf numFmtId="0" fontId="19" fillId="0" borderId="0" xfId="16" applyFont="1" applyAlignment="1"/>
    <xf numFmtId="0" fontId="4" fillId="0" borderId="2" xfId="16" applyFont="1" applyBorder="1" applyAlignment="1">
      <alignment horizontal="center"/>
    </xf>
    <xf numFmtId="0" fontId="5" fillId="0" borderId="2" xfId="16" applyFont="1" applyBorder="1" applyAlignment="1">
      <alignment horizontal="center" vertical="top"/>
    </xf>
    <xf numFmtId="49" fontId="16" fillId="0" borderId="2" xfId="16" applyNumberFormat="1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6" xfId="14" applyNumberFormat="1" applyFont="1" applyBorder="1" applyAlignment="1">
      <alignment horizontal="center" vertical="top"/>
    </xf>
    <xf numFmtId="49" fontId="4" fillId="0" borderId="5" xfId="14" applyNumberFormat="1" applyFont="1" applyBorder="1" applyAlignment="1">
      <alignment horizontal="center" vertical="top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10" xfId="11" applyFont="1" applyBorder="1" applyAlignment="1">
      <alignment horizontal="left" vertical="center" wrapText="1"/>
    </xf>
    <xf numFmtId="0" fontId="5" fillId="0" borderId="15" xfId="11" applyFont="1" applyBorder="1" applyAlignment="1">
      <alignment horizontal="left" vertical="center" wrapText="1"/>
    </xf>
    <xf numFmtId="0" fontId="6" fillId="0" borderId="3" xfId="11" applyFont="1" applyBorder="1" applyAlignment="1">
      <alignment horizontal="center" vertical="center"/>
    </xf>
    <xf numFmtId="0" fontId="6" fillId="0" borderId="0" xfId="11" applyFont="1" applyBorder="1" applyAlignment="1">
      <alignment horizontal="center" vertical="center"/>
    </xf>
    <xf numFmtId="0" fontId="6" fillId="0" borderId="4" xfId="1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49" fontId="5" fillId="0" borderId="6" xfId="14" applyNumberFormat="1" applyFont="1" applyBorder="1" applyAlignment="1">
      <alignment horizontal="center" vertical="top"/>
    </xf>
    <xf numFmtId="49" fontId="5" fillId="0" borderId="3" xfId="14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11" applyFont="1" applyBorder="1" applyAlignment="1">
      <alignment horizontal="center" vertical="center"/>
    </xf>
    <xf numFmtId="0" fontId="6" fillId="0" borderId="15" xfId="11" applyFont="1" applyBorder="1" applyAlignment="1">
      <alignment horizontal="center" vertical="center"/>
    </xf>
    <xf numFmtId="0" fontId="6" fillId="0" borderId="14" xfId="1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49" fontId="5" fillId="0" borderId="5" xfId="14" applyNumberFormat="1" applyFont="1" applyBorder="1" applyAlignment="1">
      <alignment horizontal="center" vertical="top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49" fontId="5" fillId="0" borderId="11" xfId="14" applyNumberFormat="1" applyFont="1" applyBorder="1" applyAlignment="1">
      <alignment horizontal="center" vertical="top"/>
    </xf>
    <xf numFmtId="49" fontId="5" fillId="0" borderId="12" xfId="14" applyNumberFormat="1" applyFont="1" applyBorder="1" applyAlignment="1">
      <alignment horizontal="center" vertical="top"/>
    </xf>
    <xf numFmtId="0" fontId="4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49" fontId="5" fillId="0" borderId="13" xfId="14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49" fontId="4" fillId="0" borderId="11" xfId="14" applyNumberFormat="1" applyFont="1" applyBorder="1" applyAlignment="1">
      <alignment horizontal="center" vertical="top"/>
    </xf>
    <xf numFmtId="49" fontId="4" fillId="0" borderId="12" xfId="14" applyNumberFormat="1" applyFont="1" applyBorder="1" applyAlignment="1">
      <alignment horizontal="center" vertical="top"/>
    </xf>
    <xf numFmtId="167" fontId="7" fillId="0" borderId="6" xfId="8" applyNumberFormat="1" applyFont="1" applyBorder="1" applyAlignment="1">
      <alignment horizontal="center" vertical="top" wrapText="1"/>
    </xf>
    <xf numFmtId="167" fontId="7" fillId="0" borderId="3" xfId="8" applyNumberFormat="1" applyFont="1" applyBorder="1" applyAlignment="1">
      <alignment horizontal="center" vertical="top" wrapText="1"/>
    </xf>
    <xf numFmtId="167" fontId="7" fillId="0" borderId="5" xfId="8" applyNumberFormat="1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49" fontId="4" fillId="0" borderId="10" xfId="14" applyNumberFormat="1" applyFont="1" applyBorder="1" applyAlignment="1">
      <alignment horizontal="left" vertical="center"/>
    </xf>
    <xf numFmtId="49" fontId="4" fillId="0" borderId="15" xfId="14" applyNumberFormat="1" applyFont="1" applyBorder="1" applyAlignment="1">
      <alignment horizontal="left" vertical="center"/>
    </xf>
    <xf numFmtId="167" fontId="7" fillId="0" borderId="11" xfId="8" applyNumberFormat="1" applyFont="1" applyBorder="1" applyAlignment="1">
      <alignment horizontal="center" vertical="top" wrapText="1"/>
    </xf>
    <xf numFmtId="167" fontId="7" fillId="0" borderId="13" xfId="8" applyNumberFormat="1" applyFont="1" applyBorder="1" applyAlignment="1">
      <alignment horizontal="center" vertical="top" wrapText="1"/>
    </xf>
    <xf numFmtId="167" fontId="7" fillId="0" borderId="12" xfId="8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26" fillId="0" borderId="0" xfId="0" applyFont="1" applyAlignment="1">
      <alignment horizontal="center"/>
    </xf>
  </cellXfs>
  <cellStyles count="19">
    <cellStyle name="1. jelölőszín" xfId="1" xr:uid="{00000000-0005-0000-0000-000000000000}"/>
    <cellStyle name="2. jelölőszín" xfId="2" xr:uid="{00000000-0005-0000-0000-000001000000}"/>
    <cellStyle name="3. jelölőszín" xfId="3" xr:uid="{00000000-0005-0000-0000-000002000000}"/>
    <cellStyle name="4. jelölőszín" xfId="4" xr:uid="{00000000-0005-0000-0000-000003000000}"/>
    <cellStyle name="5. jelölőszín" xfId="5" xr:uid="{00000000-0005-0000-0000-000004000000}"/>
    <cellStyle name="6. jelölőszín" xfId="6" xr:uid="{00000000-0005-0000-0000-000005000000}"/>
    <cellStyle name="Ezres" xfId="7" builtinId="3"/>
    <cellStyle name="Ezres 2" xfId="8" xr:uid="{00000000-0005-0000-0000-000007000000}"/>
    <cellStyle name="Ezres 3" xfId="9" xr:uid="{00000000-0005-0000-0000-000008000000}"/>
    <cellStyle name="Ezres 4" xfId="10" xr:uid="{00000000-0005-0000-0000-000009000000}"/>
    <cellStyle name="Normál" xfId="0" builtinId="0"/>
    <cellStyle name="Normál 2" xfId="11" xr:uid="{00000000-0005-0000-0000-00000B000000}"/>
    <cellStyle name="Normál 3" xfId="12" xr:uid="{00000000-0005-0000-0000-00000C000000}"/>
    <cellStyle name="Normál 4" xfId="13" xr:uid="{00000000-0005-0000-0000-00000D000000}"/>
    <cellStyle name="Normál 5" xfId="18" xr:uid="{00000000-0005-0000-0000-00000E000000}"/>
    <cellStyle name="Normál_2010. 04. 20." xfId="14" xr:uid="{00000000-0005-0000-0000-00000F000000}"/>
    <cellStyle name="Normál_2010. 04. 20. 2" xfId="15" xr:uid="{00000000-0005-0000-0000-000010000000}"/>
    <cellStyle name="Normál_Z.szegv.táblák2010" xfId="16" xr:uid="{00000000-0005-0000-0000-000011000000}"/>
    <cellStyle name="Pénznem 2" xfId="17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5"/>
  <sheetViews>
    <sheetView view="pageBreakPreview" zoomScale="160" zoomScaleNormal="100" zoomScaleSheetLayoutView="160" workbookViewId="0">
      <selection sqref="A1:L1"/>
    </sheetView>
  </sheetViews>
  <sheetFormatPr defaultRowHeight="12.75" x14ac:dyDescent="0.2"/>
  <cols>
    <col min="1" max="1" width="4.140625" style="211" bestFit="1" customWidth="1"/>
    <col min="2" max="2" width="41" style="211" customWidth="1"/>
    <col min="3" max="7" width="17.7109375" style="211" hidden="1" customWidth="1"/>
    <col min="8" max="8" width="17.7109375" style="211" customWidth="1"/>
    <col min="9" max="9" width="16.42578125" style="211" bestFit="1" customWidth="1"/>
    <col min="10" max="10" width="15.28515625" style="211" bestFit="1" customWidth="1"/>
    <col min="11" max="11" width="17.7109375" style="211" customWidth="1"/>
    <col min="12" max="12" width="15.28515625" style="211" bestFit="1" customWidth="1"/>
    <col min="13" max="14" width="9.140625" style="211"/>
    <col min="15" max="15" width="14.140625" style="211" bestFit="1" customWidth="1"/>
    <col min="16" max="16384" width="9.140625" style="211"/>
  </cols>
  <sheetData>
    <row r="1" spans="1:15" x14ac:dyDescent="0.2">
      <c r="A1" s="225" t="s">
        <v>1124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</row>
    <row r="2" spans="1:15" x14ac:dyDescent="0.2">
      <c r="A2" s="225" t="s">
        <v>1107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</row>
    <row r="3" spans="1:15" x14ac:dyDescent="0.2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</row>
    <row r="4" spans="1:15" ht="12.75" customHeight="1" x14ac:dyDescent="0.2">
      <c r="A4" s="225" t="s">
        <v>1038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</row>
    <row r="5" spans="1:15" ht="30" customHeight="1" x14ac:dyDescent="0.2">
      <c r="A5" s="221"/>
      <c r="B5" s="222"/>
      <c r="C5" s="218" t="s">
        <v>16</v>
      </c>
      <c r="D5" s="219"/>
      <c r="E5" s="219"/>
      <c r="F5" s="219"/>
      <c r="G5" s="220"/>
      <c r="H5" s="218" t="s">
        <v>66</v>
      </c>
      <c r="I5" s="219"/>
      <c r="J5" s="219"/>
      <c r="K5" s="219"/>
      <c r="L5" s="220"/>
    </row>
    <row r="6" spans="1:15" ht="67.5" customHeight="1" x14ac:dyDescent="0.2">
      <c r="A6" s="223"/>
      <c r="B6" s="224"/>
      <c r="C6" s="207" t="s">
        <v>1039</v>
      </c>
      <c r="D6" s="207" t="s">
        <v>113</v>
      </c>
      <c r="E6" s="207" t="s">
        <v>114</v>
      </c>
      <c r="F6" s="207" t="s">
        <v>115</v>
      </c>
      <c r="G6" s="207" t="s">
        <v>23</v>
      </c>
      <c r="H6" s="207" t="s">
        <v>1039</v>
      </c>
      <c r="I6" s="207" t="s">
        <v>113</v>
      </c>
      <c r="J6" s="207" t="s">
        <v>114</v>
      </c>
      <c r="K6" s="207" t="s">
        <v>115</v>
      </c>
      <c r="L6" s="207" t="s">
        <v>23</v>
      </c>
    </row>
    <row r="7" spans="1:15" ht="15" x14ac:dyDescent="0.2">
      <c r="A7" s="205">
        <v>1</v>
      </c>
      <c r="B7" s="205">
        <v>2</v>
      </c>
      <c r="C7" s="205">
        <v>3</v>
      </c>
      <c r="D7" s="205">
        <v>4</v>
      </c>
      <c r="E7" s="205">
        <v>5</v>
      </c>
      <c r="F7" s="205">
        <v>6</v>
      </c>
      <c r="G7" s="205">
        <v>7</v>
      </c>
      <c r="H7" s="205">
        <v>3</v>
      </c>
      <c r="I7" s="205">
        <v>4</v>
      </c>
      <c r="J7" s="205">
        <v>5</v>
      </c>
      <c r="K7" s="205">
        <v>6</v>
      </c>
      <c r="L7" s="205">
        <v>7</v>
      </c>
      <c r="O7" s="213"/>
    </row>
    <row r="8" spans="1:15" ht="25.5" x14ac:dyDescent="0.2">
      <c r="A8" s="212" t="s">
        <v>144</v>
      </c>
      <c r="B8" s="183" t="s">
        <v>145</v>
      </c>
      <c r="C8" s="206">
        <f t="shared" ref="C8:C39" si="0">SUM(D8:G8)</f>
        <v>181691000</v>
      </c>
      <c r="D8" s="206">
        <v>51340000</v>
      </c>
      <c r="E8" s="206">
        <v>47420000</v>
      </c>
      <c r="F8" s="206">
        <v>41512000</v>
      </c>
      <c r="G8" s="206">
        <v>41419000</v>
      </c>
      <c r="H8" s="206">
        <f>SUM(I8:L8)</f>
        <v>181921000</v>
      </c>
      <c r="I8" s="206">
        <v>51197000</v>
      </c>
      <c r="J8" s="206">
        <v>47420000</v>
      </c>
      <c r="K8" s="206">
        <v>41512000</v>
      </c>
      <c r="L8" s="206">
        <v>41792000</v>
      </c>
    </row>
    <row r="9" spans="1:15" x14ac:dyDescent="0.2">
      <c r="A9" s="212" t="s">
        <v>146</v>
      </c>
      <c r="B9" s="183" t="s">
        <v>147</v>
      </c>
      <c r="C9" s="206">
        <f t="shared" si="0"/>
        <v>1075000</v>
      </c>
      <c r="D9" s="206">
        <v>1075000</v>
      </c>
      <c r="E9" s="206"/>
      <c r="F9" s="206"/>
      <c r="G9" s="206"/>
      <c r="H9" s="206">
        <f t="shared" ref="H9:H30" si="1">SUM(I9:L9)</f>
        <v>11725000</v>
      </c>
      <c r="I9" s="206">
        <v>1075000</v>
      </c>
      <c r="J9" s="206">
        <v>3900000</v>
      </c>
      <c r="K9" s="206">
        <v>3400000</v>
      </c>
      <c r="L9" s="206">
        <v>3350000</v>
      </c>
      <c r="O9" s="213"/>
    </row>
    <row r="10" spans="1:15" x14ac:dyDescent="0.2">
      <c r="A10" s="212" t="s">
        <v>148</v>
      </c>
      <c r="B10" s="183" t="s">
        <v>149</v>
      </c>
      <c r="C10" s="206">
        <f t="shared" si="0"/>
        <v>1122000</v>
      </c>
      <c r="D10" s="206"/>
      <c r="E10" s="206">
        <v>1122000</v>
      </c>
      <c r="F10" s="206"/>
      <c r="G10" s="206"/>
      <c r="H10" s="206">
        <f t="shared" si="1"/>
        <v>686000</v>
      </c>
      <c r="I10" s="206"/>
      <c r="J10" s="206">
        <v>686000</v>
      </c>
      <c r="K10" s="206"/>
      <c r="L10" s="206"/>
    </row>
    <row r="11" spans="1:15" ht="25.5" hidden="1" x14ac:dyDescent="0.2">
      <c r="A11" s="212" t="s">
        <v>150</v>
      </c>
      <c r="B11" s="183" t="s">
        <v>151</v>
      </c>
      <c r="C11" s="206">
        <f t="shared" si="0"/>
        <v>0</v>
      </c>
      <c r="D11" s="206">
        <v>0</v>
      </c>
      <c r="E11" s="206"/>
      <c r="F11" s="206"/>
      <c r="G11" s="206"/>
      <c r="H11" s="206">
        <f t="shared" si="1"/>
        <v>0</v>
      </c>
      <c r="I11" s="206">
        <v>0</v>
      </c>
      <c r="J11" s="206"/>
      <c r="K11" s="206"/>
      <c r="L11" s="206"/>
    </row>
    <row r="12" spans="1:15" hidden="1" x14ac:dyDescent="0.2">
      <c r="A12" s="212" t="s">
        <v>152</v>
      </c>
      <c r="B12" s="183" t="s">
        <v>153</v>
      </c>
      <c r="C12" s="206">
        <f t="shared" si="0"/>
        <v>0</v>
      </c>
      <c r="D12" s="206">
        <v>0</v>
      </c>
      <c r="E12" s="206"/>
      <c r="F12" s="206"/>
      <c r="G12" s="206"/>
      <c r="H12" s="206">
        <f t="shared" si="1"/>
        <v>0</v>
      </c>
      <c r="I12" s="206">
        <v>0</v>
      </c>
      <c r="J12" s="206"/>
      <c r="K12" s="206"/>
      <c r="L12" s="206"/>
    </row>
    <row r="13" spans="1:15" x14ac:dyDescent="0.2">
      <c r="A13" s="212" t="s">
        <v>154</v>
      </c>
      <c r="B13" s="183" t="s">
        <v>155</v>
      </c>
      <c r="C13" s="206">
        <f t="shared" si="0"/>
        <v>2334000</v>
      </c>
      <c r="D13" s="206"/>
      <c r="E13" s="206">
        <v>1525000</v>
      </c>
      <c r="F13" s="206"/>
      <c r="G13" s="206">
        <v>809000</v>
      </c>
      <c r="H13" s="206">
        <f t="shared" si="1"/>
        <v>3369000</v>
      </c>
      <c r="I13" s="206"/>
      <c r="J13" s="206">
        <v>2560000</v>
      </c>
      <c r="K13" s="206"/>
      <c r="L13" s="206">
        <v>809000</v>
      </c>
    </row>
    <row r="14" spans="1:15" x14ac:dyDescent="0.2">
      <c r="A14" s="212" t="s">
        <v>156</v>
      </c>
      <c r="B14" s="183" t="s">
        <v>157</v>
      </c>
      <c r="C14" s="206">
        <f t="shared" si="0"/>
        <v>1919000</v>
      </c>
      <c r="D14" s="206"/>
      <c r="E14" s="206">
        <v>1919000</v>
      </c>
      <c r="F14" s="206"/>
      <c r="G14" s="206"/>
      <c r="H14" s="206">
        <f t="shared" si="1"/>
        <v>1919000</v>
      </c>
      <c r="I14" s="206"/>
      <c r="J14" s="206">
        <v>1919000</v>
      </c>
      <c r="K14" s="206"/>
      <c r="L14" s="206"/>
    </row>
    <row r="15" spans="1:15" hidden="1" x14ac:dyDescent="0.2">
      <c r="A15" s="212" t="s">
        <v>158</v>
      </c>
      <c r="B15" s="183" t="s">
        <v>159</v>
      </c>
      <c r="C15" s="206">
        <f t="shared" si="0"/>
        <v>0</v>
      </c>
      <c r="D15" s="206">
        <v>0</v>
      </c>
      <c r="E15" s="206"/>
      <c r="F15" s="206"/>
      <c r="G15" s="206"/>
      <c r="H15" s="206">
        <f t="shared" si="1"/>
        <v>0</v>
      </c>
      <c r="I15" s="206">
        <v>0</v>
      </c>
      <c r="J15" s="206"/>
      <c r="K15" s="206"/>
      <c r="L15" s="206"/>
    </row>
    <row r="16" spans="1:15" x14ac:dyDescent="0.2">
      <c r="A16" s="212" t="s">
        <v>160</v>
      </c>
      <c r="B16" s="183" t="s">
        <v>161</v>
      </c>
      <c r="C16" s="206">
        <f t="shared" si="0"/>
        <v>1185000</v>
      </c>
      <c r="D16" s="206">
        <v>550000</v>
      </c>
      <c r="E16" s="206">
        <v>282000</v>
      </c>
      <c r="F16" s="206">
        <v>270000</v>
      </c>
      <c r="G16" s="206">
        <v>83000</v>
      </c>
      <c r="H16" s="206">
        <f t="shared" si="1"/>
        <v>1185000</v>
      </c>
      <c r="I16" s="206">
        <v>550000</v>
      </c>
      <c r="J16" s="206">
        <v>282000</v>
      </c>
      <c r="K16" s="206">
        <v>270000</v>
      </c>
      <c r="L16" s="206">
        <v>83000</v>
      </c>
    </row>
    <row r="17" spans="1:15" hidden="1" x14ac:dyDescent="0.2">
      <c r="A17" s="212" t="s">
        <v>162</v>
      </c>
      <c r="B17" s="183" t="s">
        <v>163</v>
      </c>
      <c r="C17" s="206">
        <f t="shared" si="0"/>
        <v>0</v>
      </c>
      <c r="D17" s="206">
        <v>0</v>
      </c>
      <c r="E17" s="206"/>
      <c r="F17" s="206"/>
      <c r="G17" s="206"/>
      <c r="H17" s="206">
        <f t="shared" si="1"/>
        <v>0</v>
      </c>
      <c r="I17" s="206">
        <v>0</v>
      </c>
      <c r="J17" s="206"/>
      <c r="K17" s="206"/>
      <c r="L17" s="206"/>
    </row>
    <row r="18" spans="1:15" hidden="1" x14ac:dyDescent="0.2">
      <c r="A18" s="212" t="s">
        <v>164</v>
      </c>
      <c r="B18" s="183" t="s">
        <v>165</v>
      </c>
      <c r="C18" s="206">
        <f t="shared" si="0"/>
        <v>0</v>
      </c>
      <c r="D18" s="206">
        <v>0</v>
      </c>
      <c r="E18" s="206"/>
      <c r="F18" s="206"/>
      <c r="G18" s="206"/>
      <c r="H18" s="206">
        <f t="shared" si="1"/>
        <v>0</v>
      </c>
      <c r="I18" s="206">
        <v>0</v>
      </c>
      <c r="J18" s="206"/>
      <c r="K18" s="206"/>
      <c r="L18" s="206"/>
    </row>
    <row r="19" spans="1:15" hidden="1" x14ac:dyDescent="0.2">
      <c r="A19" s="212" t="s">
        <v>166</v>
      </c>
      <c r="B19" s="183" t="s">
        <v>167</v>
      </c>
      <c r="C19" s="206">
        <f t="shared" si="0"/>
        <v>0</v>
      </c>
      <c r="D19" s="206">
        <v>0</v>
      </c>
      <c r="E19" s="206"/>
      <c r="F19" s="206"/>
      <c r="G19" s="206"/>
      <c r="H19" s="206">
        <f t="shared" si="1"/>
        <v>0</v>
      </c>
      <c r="I19" s="206">
        <v>0</v>
      </c>
      <c r="J19" s="206"/>
      <c r="K19" s="206"/>
      <c r="L19" s="206"/>
    </row>
    <row r="20" spans="1:15" ht="25.5" x14ac:dyDescent="0.2">
      <c r="A20" s="212" t="s">
        <v>168</v>
      </c>
      <c r="B20" s="183" t="s">
        <v>169</v>
      </c>
      <c r="C20" s="206">
        <f t="shared" si="0"/>
        <v>3794000</v>
      </c>
      <c r="D20" s="206">
        <v>1600000</v>
      </c>
      <c r="E20" s="206">
        <v>753000</v>
      </c>
      <c r="F20" s="206">
        <v>420000</v>
      </c>
      <c r="G20" s="206">
        <v>1021000</v>
      </c>
      <c r="H20" s="206">
        <f t="shared" si="1"/>
        <v>3794000</v>
      </c>
      <c r="I20" s="206">
        <v>1600000</v>
      </c>
      <c r="J20" s="206">
        <v>753000</v>
      </c>
      <c r="K20" s="206">
        <v>420000</v>
      </c>
      <c r="L20" s="206">
        <v>1021000</v>
      </c>
    </row>
    <row r="21" spans="1:15" hidden="1" x14ac:dyDescent="0.2">
      <c r="A21" s="212" t="s">
        <v>170</v>
      </c>
      <c r="B21" s="183" t="s">
        <v>171</v>
      </c>
      <c r="C21" s="206">
        <f t="shared" si="0"/>
        <v>0</v>
      </c>
      <c r="D21" s="206">
        <v>0</v>
      </c>
      <c r="E21" s="206"/>
      <c r="F21" s="206"/>
      <c r="G21" s="206"/>
      <c r="H21" s="206">
        <f t="shared" si="1"/>
        <v>0</v>
      </c>
      <c r="I21" s="206">
        <v>0</v>
      </c>
      <c r="J21" s="206"/>
      <c r="K21" s="206"/>
      <c r="L21" s="206"/>
    </row>
    <row r="22" spans="1:15" ht="25.5" x14ac:dyDescent="0.2">
      <c r="A22" s="212" t="s">
        <v>172</v>
      </c>
      <c r="B22" s="183" t="s">
        <v>173</v>
      </c>
      <c r="C22" s="206">
        <f t="shared" si="0"/>
        <v>193120000</v>
      </c>
      <c r="D22" s="206">
        <f>SUM(D8,D9,D10,D11,D12,D13,D14,D15,D16,D17,D18,D19,D20)</f>
        <v>54565000</v>
      </c>
      <c r="E22" s="206">
        <f>SUM(E8:E20)</f>
        <v>53021000</v>
      </c>
      <c r="F22" s="206">
        <f>SUM(F8:F20)</f>
        <v>42202000</v>
      </c>
      <c r="G22" s="206">
        <f>SUM(G8:G20)</f>
        <v>43332000</v>
      </c>
      <c r="H22" s="206">
        <f t="shared" si="1"/>
        <v>204599000</v>
      </c>
      <c r="I22" s="206">
        <f>SUM(I8,I9,I10,I11,I12,I13,I14,I15,I16,I17,I18,I19,I20)</f>
        <v>54422000</v>
      </c>
      <c r="J22" s="206">
        <f>SUM(J8:J20)</f>
        <v>57520000</v>
      </c>
      <c r="K22" s="206">
        <f>SUM(K8:K20)</f>
        <v>45602000</v>
      </c>
      <c r="L22" s="206">
        <f>SUM(L8:L20)</f>
        <v>47055000</v>
      </c>
    </row>
    <row r="23" spans="1:15" x14ac:dyDescent="0.2">
      <c r="A23" s="212" t="s">
        <v>174</v>
      </c>
      <c r="B23" s="183" t="s">
        <v>175</v>
      </c>
      <c r="C23" s="206">
        <f t="shared" si="0"/>
        <v>16800000</v>
      </c>
      <c r="D23" s="206">
        <v>16800000</v>
      </c>
      <c r="E23" s="206"/>
      <c r="F23" s="206"/>
      <c r="G23" s="206"/>
      <c r="H23" s="206">
        <f t="shared" si="1"/>
        <v>16800000</v>
      </c>
      <c r="I23" s="206">
        <v>16800000</v>
      </c>
      <c r="J23" s="206"/>
      <c r="K23" s="206"/>
      <c r="L23" s="206"/>
    </row>
    <row r="24" spans="1:15" ht="38.25" x14ac:dyDescent="0.2">
      <c r="A24" s="212" t="s">
        <v>176</v>
      </c>
      <c r="B24" s="183" t="s">
        <v>177</v>
      </c>
      <c r="C24" s="206">
        <f t="shared" si="0"/>
        <v>5330000</v>
      </c>
      <c r="D24" s="206">
        <v>2950000</v>
      </c>
      <c r="E24" s="206">
        <v>2380000</v>
      </c>
      <c r="F24" s="206"/>
      <c r="G24" s="206"/>
      <c r="H24" s="206">
        <f t="shared" si="1"/>
        <v>5139000</v>
      </c>
      <c r="I24" s="206">
        <v>3093000</v>
      </c>
      <c r="J24" s="206">
        <v>2046000</v>
      </c>
      <c r="K24" s="206"/>
      <c r="L24" s="206"/>
    </row>
    <row r="25" spans="1:15" x14ac:dyDescent="0.2">
      <c r="A25" s="212" t="s">
        <v>178</v>
      </c>
      <c r="B25" s="183" t="s">
        <v>179</v>
      </c>
      <c r="C25" s="206">
        <f t="shared" si="0"/>
        <v>9569000</v>
      </c>
      <c r="D25" s="206">
        <v>9247000</v>
      </c>
      <c r="E25" s="206">
        <v>242000</v>
      </c>
      <c r="F25" s="206">
        <v>40000</v>
      </c>
      <c r="G25" s="206">
        <v>40000</v>
      </c>
      <c r="H25" s="206">
        <f t="shared" si="1"/>
        <v>9569000</v>
      </c>
      <c r="I25" s="206">
        <v>9247000</v>
      </c>
      <c r="J25" s="206">
        <v>242000</v>
      </c>
      <c r="K25" s="206">
        <v>40000</v>
      </c>
      <c r="L25" s="206">
        <v>40000</v>
      </c>
    </row>
    <row r="26" spans="1:15" x14ac:dyDescent="0.2">
      <c r="A26" s="212" t="s">
        <v>180</v>
      </c>
      <c r="B26" s="183" t="s">
        <v>181</v>
      </c>
      <c r="C26" s="206">
        <f t="shared" si="0"/>
        <v>31699000</v>
      </c>
      <c r="D26" s="206">
        <f>SUM(D23,D24,D25)</f>
        <v>28997000</v>
      </c>
      <c r="E26" s="206">
        <f>SUM(E23:E25)</f>
        <v>2622000</v>
      </c>
      <c r="F26" s="206">
        <f>SUM(F23:F25)</f>
        <v>40000</v>
      </c>
      <c r="G26" s="206">
        <f>SUM(G23:G25)</f>
        <v>40000</v>
      </c>
      <c r="H26" s="206">
        <f t="shared" si="1"/>
        <v>31508000</v>
      </c>
      <c r="I26" s="206">
        <f>SUM(I23,I24,I25)</f>
        <v>29140000</v>
      </c>
      <c r="J26" s="206">
        <f>SUM(J23:J25)</f>
        <v>2288000</v>
      </c>
      <c r="K26" s="206">
        <f>SUM(K23:K25)</f>
        <v>40000</v>
      </c>
      <c r="L26" s="206">
        <f>SUM(L23:L25)</f>
        <v>40000</v>
      </c>
    </row>
    <row r="27" spans="1:15" x14ac:dyDescent="0.2">
      <c r="A27" s="215" t="s">
        <v>45</v>
      </c>
      <c r="B27" s="204" t="s">
        <v>182</v>
      </c>
      <c r="C27" s="166">
        <f t="shared" si="0"/>
        <v>224819000</v>
      </c>
      <c r="D27" s="166">
        <f>SUM(D22,D26)</f>
        <v>83562000</v>
      </c>
      <c r="E27" s="166">
        <f>SUM(E22,E26)</f>
        <v>55643000</v>
      </c>
      <c r="F27" s="166">
        <f>F22+F26</f>
        <v>42242000</v>
      </c>
      <c r="G27" s="166">
        <f>G22+G26</f>
        <v>43372000</v>
      </c>
      <c r="H27" s="166">
        <f t="shared" si="1"/>
        <v>236107000</v>
      </c>
      <c r="I27" s="166">
        <f>SUM(I22,I26)</f>
        <v>83562000</v>
      </c>
      <c r="J27" s="166">
        <f>SUM(J22,J26)</f>
        <v>59808000</v>
      </c>
      <c r="K27" s="166">
        <f>K22+K26</f>
        <v>45642000</v>
      </c>
      <c r="L27" s="166">
        <f>L22+L26</f>
        <v>47095000</v>
      </c>
    </row>
    <row r="28" spans="1:15" ht="38.25" customHeight="1" x14ac:dyDescent="0.2">
      <c r="A28" s="215" t="s">
        <v>183</v>
      </c>
      <c r="B28" s="204" t="s">
        <v>1115</v>
      </c>
      <c r="C28" s="166">
        <f t="shared" si="0"/>
        <v>42045629</v>
      </c>
      <c r="D28" s="166">
        <v>13600000</v>
      </c>
      <c r="E28" s="166">
        <v>11421294</v>
      </c>
      <c r="F28" s="166">
        <v>8381964</v>
      </c>
      <c r="G28" s="166">
        <v>8642371</v>
      </c>
      <c r="H28" s="166">
        <f t="shared" si="1"/>
        <v>44255629</v>
      </c>
      <c r="I28" s="166">
        <v>13600000</v>
      </c>
      <c r="J28" s="166">
        <v>12278294</v>
      </c>
      <c r="K28" s="166">
        <f>8381964+663000</f>
        <v>9044964</v>
      </c>
      <c r="L28" s="166">
        <v>9332371</v>
      </c>
      <c r="O28" s="213"/>
    </row>
    <row r="29" spans="1:15" ht="17.25" hidden="1" customHeight="1" x14ac:dyDescent="0.2">
      <c r="A29" s="212" t="s">
        <v>184</v>
      </c>
      <c r="B29" s="183" t="s">
        <v>185</v>
      </c>
      <c r="C29" s="206">
        <f t="shared" si="0"/>
        <v>0</v>
      </c>
      <c r="D29" s="206">
        <v>0</v>
      </c>
      <c r="E29" s="206"/>
      <c r="F29" s="206"/>
      <c r="G29" s="206"/>
      <c r="H29" s="206">
        <f t="shared" si="1"/>
        <v>0</v>
      </c>
      <c r="I29" s="206">
        <v>0</v>
      </c>
      <c r="J29" s="206"/>
      <c r="K29" s="206"/>
      <c r="L29" s="206"/>
    </row>
    <row r="30" spans="1:15" ht="17.25" hidden="1" customHeight="1" x14ac:dyDescent="0.2">
      <c r="A30" s="212" t="s">
        <v>186</v>
      </c>
      <c r="B30" s="183" t="s">
        <v>187</v>
      </c>
      <c r="C30" s="206">
        <f t="shared" si="0"/>
        <v>0</v>
      </c>
      <c r="D30" s="206">
        <v>0</v>
      </c>
      <c r="E30" s="206"/>
      <c r="F30" s="206"/>
      <c r="G30" s="206"/>
      <c r="H30" s="206">
        <f t="shared" si="1"/>
        <v>0</v>
      </c>
      <c r="I30" s="206">
        <v>0</v>
      </c>
      <c r="J30" s="206"/>
      <c r="K30" s="206"/>
      <c r="L30" s="206"/>
    </row>
    <row r="31" spans="1:15" ht="17.25" hidden="1" customHeight="1" x14ac:dyDescent="0.2">
      <c r="A31" s="212">
        <v>24</v>
      </c>
      <c r="B31" s="183" t="s">
        <v>1117</v>
      </c>
      <c r="C31" s="206">
        <f t="shared" si="0"/>
        <v>0</v>
      </c>
      <c r="D31" s="206">
        <v>0</v>
      </c>
      <c r="E31" s="206"/>
      <c r="F31" s="206"/>
      <c r="G31" s="206"/>
      <c r="H31" s="206"/>
      <c r="I31" s="206">
        <v>0</v>
      </c>
      <c r="J31" s="206"/>
      <c r="K31" s="206"/>
      <c r="L31" s="206"/>
    </row>
    <row r="32" spans="1:15" ht="16.5" hidden="1" customHeight="1" x14ac:dyDescent="0.2">
      <c r="A32" s="212" t="s">
        <v>189</v>
      </c>
      <c r="B32" s="183" t="s">
        <v>190</v>
      </c>
      <c r="C32" s="206">
        <f t="shared" si="0"/>
        <v>0</v>
      </c>
      <c r="D32" s="206">
        <v>0</v>
      </c>
      <c r="E32" s="206"/>
      <c r="F32" s="206"/>
      <c r="G32" s="206"/>
      <c r="H32" s="206">
        <f t="shared" ref="H32:H59" si="2">SUM(I32:L32)</f>
        <v>0</v>
      </c>
      <c r="I32" s="206">
        <v>0</v>
      </c>
      <c r="J32" s="206"/>
      <c r="K32" s="206"/>
      <c r="L32" s="206"/>
    </row>
    <row r="33" spans="1:12" ht="17.25" hidden="1" customHeight="1" x14ac:dyDescent="0.2">
      <c r="A33" s="212" t="s">
        <v>43</v>
      </c>
      <c r="B33" s="183" t="s">
        <v>191</v>
      </c>
      <c r="C33" s="206">
        <f t="shared" si="0"/>
        <v>0</v>
      </c>
      <c r="D33" s="206">
        <v>0</v>
      </c>
      <c r="E33" s="206"/>
      <c r="F33" s="206"/>
      <c r="G33" s="206"/>
      <c r="H33" s="206">
        <f t="shared" si="2"/>
        <v>0</v>
      </c>
      <c r="I33" s="206">
        <v>0</v>
      </c>
      <c r="J33" s="206"/>
      <c r="K33" s="206"/>
      <c r="L33" s="206"/>
    </row>
    <row r="34" spans="1:12" ht="17.25" hidden="1" customHeight="1" x14ac:dyDescent="0.2">
      <c r="A34" s="212" t="s">
        <v>44</v>
      </c>
      <c r="B34" s="183" t="s">
        <v>192</v>
      </c>
      <c r="C34" s="206">
        <f t="shared" si="0"/>
        <v>0</v>
      </c>
      <c r="D34" s="206">
        <v>0</v>
      </c>
      <c r="E34" s="206"/>
      <c r="F34" s="206"/>
      <c r="G34" s="206"/>
      <c r="H34" s="206">
        <f t="shared" si="2"/>
        <v>0</v>
      </c>
      <c r="I34" s="206">
        <v>0</v>
      </c>
      <c r="J34" s="206"/>
      <c r="K34" s="206"/>
      <c r="L34" s="206"/>
    </row>
    <row r="35" spans="1:12" ht="15.75" hidden="1" customHeight="1" x14ac:dyDescent="0.2">
      <c r="A35" s="212" t="s">
        <v>193</v>
      </c>
      <c r="B35" s="183" t="s">
        <v>194</v>
      </c>
      <c r="C35" s="206">
        <f t="shared" si="0"/>
        <v>0</v>
      </c>
      <c r="D35" s="206">
        <v>0</v>
      </c>
      <c r="E35" s="206"/>
      <c r="F35" s="206"/>
      <c r="G35" s="206"/>
      <c r="H35" s="206">
        <f t="shared" si="2"/>
        <v>0</v>
      </c>
      <c r="I35" s="206">
        <v>0</v>
      </c>
      <c r="J35" s="206"/>
      <c r="K35" s="206"/>
      <c r="L35" s="206"/>
    </row>
    <row r="36" spans="1:12" x14ac:dyDescent="0.2">
      <c r="A36" s="212" t="s">
        <v>195</v>
      </c>
      <c r="B36" s="183" t="s">
        <v>196</v>
      </c>
      <c r="C36" s="206">
        <f t="shared" si="0"/>
        <v>1984000</v>
      </c>
      <c r="D36" s="206">
        <v>1600000</v>
      </c>
      <c r="E36" s="206">
        <v>30000</v>
      </c>
      <c r="F36" s="206">
        <v>346000</v>
      </c>
      <c r="G36" s="206">
        <v>8000</v>
      </c>
      <c r="H36" s="206">
        <f t="shared" si="2"/>
        <v>1984000</v>
      </c>
      <c r="I36" s="206">
        <v>1600000</v>
      </c>
      <c r="J36" s="206">
        <v>30000</v>
      </c>
      <c r="K36" s="206">
        <v>346000</v>
      </c>
      <c r="L36" s="206">
        <v>8000</v>
      </c>
    </row>
    <row r="37" spans="1:12" x14ac:dyDescent="0.2">
      <c r="A37" s="212" t="s">
        <v>47</v>
      </c>
      <c r="B37" s="183" t="s">
        <v>197</v>
      </c>
      <c r="C37" s="206">
        <f t="shared" si="0"/>
        <v>59463000</v>
      </c>
      <c r="D37" s="206">
        <v>34625000</v>
      </c>
      <c r="E37" s="206">
        <v>1010000</v>
      </c>
      <c r="F37" s="206">
        <v>600000</v>
      </c>
      <c r="G37" s="206">
        <v>23228000</v>
      </c>
      <c r="H37" s="206">
        <f t="shared" si="2"/>
        <v>59967540</v>
      </c>
      <c r="I37" s="206">
        <v>35389540</v>
      </c>
      <c r="J37" s="206">
        <v>1010000</v>
      </c>
      <c r="K37" s="206">
        <v>600000</v>
      </c>
      <c r="L37" s="206">
        <v>22968000</v>
      </c>
    </row>
    <row r="38" spans="1:12" hidden="1" x14ac:dyDescent="0.2">
      <c r="A38" s="212" t="s">
        <v>198</v>
      </c>
      <c r="B38" s="183" t="s">
        <v>199</v>
      </c>
      <c r="C38" s="206">
        <f t="shared" si="0"/>
        <v>0</v>
      </c>
      <c r="D38" s="206">
        <v>0</v>
      </c>
      <c r="E38" s="206"/>
      <c r="F38" s="206"/>
      <c r="G38" s="206"/>
      <c r="H38" s="206">
        <f t="shared" si="2"/>
        <v>0</v>
      </c>
      <c r="I38" s="206">
        <v>0</v>
      </c>
      <c r="J38" s="206"/>
      <c r="K38" s="206"/>
      <c r="L38" s="206"/>
    </row>
    <row r="39" spans="1:12" x14ac:dyDescent="0.2">
      <c r="A39" s="212" t="s">
        <v>200</v>
      </c>
      <c r="B39" s="183" t="s">
        <v>201</v>
      </c>
      <c r="C39" s="206">
        <f t="shared" si="0"/>
        <v>61447000</v>
      </c>
      <c r="D39" s="206">
        <f>SUM(D36,D37,D38)</f>
        <v>36225000</v>
      </c>
      <c r="E39" s="206">
        <f>SUM(E36:E38)</f>
        <v>1040000</v>
      </c>
      <c r="F39" s="206">
        <f>SUM(F36:F38)</f>
        <v>946000</v>
      </c>
      <c r="G39" s="206">
        <f>SUM(G36:G38)</f>
        <v>23236000</v>
      </c>
      <c r="H39" s="206">
        <f t="shared" si="2"/>
        <v>61951540</v>
      </c>
      <c r="I39" s="206">
        <f>SUM(I36,I37,I38)</f>
        <v>36989540</v>
      </c>
      <c r="J39" s="206">
        <f>SUM(J36:J38)</f>
        <v>1040000</v>
      </c>
      <c r="K39" s="206">
        <f>SUM(K36:K38)</f>
        <v>946000</v>
      </c>
      <c r="L39" s="206">
        <f>SUM(L36:L38)</f>
        <v>22976000</v>
      </c>
    </row>
    <row r="40" spans="1:12" ht="25.5" x14ac:dyDescent="0.2">
      <c r="A40" s="212" t="s">
        <v>202</v>
      </c>
      <c r="B40" s="183" t="s">
        <v>203</v>
      </c>
      <c r="C40" s="206">
        <f t="shared" ref="C40:C67" si="3">SUM(D40:G40)</f>
        <v>1854000</v>
      </c>
      <c r="D40" s="206">
        <v>460000</v>
      </c>
      <c r="E40" s="206">
        <v>1005000</v>
      </c>
      <c r="F40" s="206">
        <v>112000</v>
      </c>
      <c r="G40" s="206">
        <v>277000</v>
      </c>
      <c r="H40" s="206">
        <f t="shared" si="2"/>
        <v>2370000</v>
      </c>
      <c r="I40" s="206">
        <v>560000</v>
      </c>
      <c r="J40" s="206">
        <v>1371000</v>
      </c>
      <c r="K40" s="206">
        <v>112000</v>
      </c>
      <c r="L40" s="206">
        <v>327000</v>
      </c>
    </row>
    <row r="41" spans="1:12" x14ac:dyDescent="0.2">
      <c r="A41" s="212" t="s">
        <v>48</v>
      </c>
      <c r="B41" s="183" t="s">
        <v>204</v>
      </c>
      <c r="C41" s="206">
        <f t="shared" si="3"/>
        <v>1205000</v>
      </c>
      <c r="D41" s="206">
        <v>600000</v>
      </c>
      <c r="E41" s="206">
        <v>255000</v>
      </c>
      <c r="F41" s="206">
        <v>80000</v>
      </c>
      <c r="G41" s="206">
        <v>270000</v>
      </c>
      <c r="H41" s="206">
        <f t="shared" si="2"/>
        <v>1245000</v>
      </c>
      <c r="I41" s="206">
        <v>660000</v>
      </c>
      <c r="J41" s="206">
        <f>255000-20000</f>
        <v>235000</v>
      </c>
      <c r="K41" s="206">
        <v>80000</v>
      </c>
      <c r="L41" s="206">
        <v>270000</v>
      </c>
    </row>
    <row r="42" spans="1:12" x14ac:dyDescent="0.2">
      <c r="A42" s="212" t="s">
        <v>205</v>
      </c>
      <c r="B42" s="183" t="s">
        <v>206</v>
      </c>
      <c r="C42" s="206">
        <f t="shared" si="3"/>
        <v>3059000</v>
      </c>
      <c r="D42" s="206">
        <f>SUM(D40,D41)</f>
        <v>1060000</v>
      </c>
      <c r="E42" s="206">
        <f>SUM(E40:E41)</f>
        <v>1260000</v>
      </c>
      <c r="F42" s="206">
        <f>SUM(F40:F41)</f>
        <v>192000</v>
      </c>
      <c r="G42" s="206">
        <f>SUM(G40:G41)</f>
        <v>547000</v>
      </c>
      <c r="H42" s="206">
        <f t="shared" si="2"/>
        <v>3615000</v>
      </c>
      <c r="I42" s="206">
        <f>SUM(I40,I41)</f>
        <v>1220000</v>
      </c>
      <c r="J42" s="206">
        <f>SUM(J40:J41)</f>
        <v>1606000</v>
      </c>
      <c r="K42" s="206">
        <f>SUM(K40:K41)</f>
        <v>192000</v>
      </c>
      <c r="L42" s="206">
        <f>SUM(L40:L41)</f>
        <v>597000</v>
      </c>
    </row>
    <row r="43" spans="1:12" x14ac:dyDescent="0.2">
      <c r="A43" s="212" t="s">
        <v>207</v>
      </c>
      <c r="B43" s="183" t="s">
        <v>208</v>
      </c>
      <c r="C43" s="206">
        <f t="shared" si="3"/>
        <v>9200000</v>
      </c>
      <c r="D43" s="206">
        <v>5000000</v>
      </c>
      <c r="E43" s="206">
        <v>1150000</v>
      </c>
      <c r="F43" s="206">
        <v>1500000</v>
      </c>
      <c r="G43" s="206">
        <v>1550000</v>
      </c>
      <c r="H43" s="206">
        <f t="shared" si="2"/>
        <v>9410000</v>
      </c>
      <c r="I43" s="206">
        <v>5000000</v>
      </c>
      <c r="J43" s="206">
        <v>1150000</v>
      </c>
      <c r="K43" s="206">
        <v>1500000</v>
      </c>
      <c r="L43" s="206">
        <v>1760000</v>
      </c>
    </row>
    <row r="44" spans="1:12" x14ac:dyDescent="0.2">
      <c r="A44" s="212" t="s">
        <v>209</v>
      </c>
      <c r="B44" s="183" t="s">
        <v>210</v>
      </c>
      <c r="C44" s="206">
        <f t="shared" si="3"/>
        <v>724000</v>
      </c>
      <c r="D44" s="206"/>
      <c r="E44" s="206"/>
      <c r="F44" s="206"/>
      <c r="G44" s="206">
        <v>724000</v>
      </c>
      <c r="H44" s="206">
        <f t="shared" si="2"/>
        <v>724000</v>
      </c>
      <c r="I44" s="206"/>
      <c r="J44" s="206"/>
      <c r="K44" s="206"/>
      <c r="L44" s="206">
        <v>724000</v>
      </c>
    </row>
    <row r="45" spans="1:12" x14ac:dyDescent="0.2">
      <c r="A45" s="212" t="s">
        <v>211</v>
      </c>
      <c r="B45" s="183" t="s">
        <v>212</v>
      </c>
      <c r="C45" s="206">
        <f t="shared" si="3"/>
        <v>2500000</v>
      </c>
      <c r="D45" s="206">
        <v>2500000</v>
      </c>
      <c r="E45" s="206"/>
      <c r="F45" s="206"/>
      <c r="G45" s="206"/>
      <c r="H45" s="206">
        <f t="shared" si="2"/>
        <v>2500000</v>
      </c>
      <c r="I45" s="206">
        <v>2500000</v>
      </c>
      <c r="J45" s="206"/>
      <c r="K45" s="206"/>
      <c r="L45" s="206"/>
    </row>
    <row r="46" spans="1:12" ht="38.25" hidden="1" x14ac:dyDescent="0.2">
      <c r="A46" s="212" t="s">
        <v>49</v>
      </c>
      <c r="B46" s="183" t="s">
        <v>213</v>
      </c>
      <c r="C46" s="206">
        <f t="shared" si="3"/>
        <v>0</v>
      </c>
      <c r="D46" s="206">
        <v>0</v>
      </c>
      <c r="E46" s="206"/>
      <c r="F46" s="206"/>
      <c r="G46" s="206"/>
      <c r="H46" s="206">
        <f t="shared" si="2"/>
        <v>0</v>
      </c>
      <c r="I46" s="206">
        <v>0</v>
      </c>
      <c r="J46" s="206"/>
      <c r="K46" s="206"/>
      <c r="L46" s="206"/>
    </row>
    <row r="47" spans="1:12" x14ac:dyDescent="0.2">
      <c r="A47" s="212" t="s">
        <v>214</v>
      </c>
      <c r="B47" s="183" t="s">
        <v>215</v>
      </c>
      <c r="C47" s="206">
        <f t="shared" si="3"/>
        <v>2970000</v>
      </c>
      <c r="D47" s="206">
        <v>1400000</v>
      </c>
      <c r="E47" s="206">
        <v>30000</v>
      </c>
      <c r="F47" s="206">
        <v>180000</v>
      </c>
      <c r="G47" s="206">
        <v>1360000</v>
      </c>
      <c r="H47" s="206">
        <f t="shared" si="2"/>
        <v>5345000</v>
      </c>
      <c r="I47" s="206">
        <v>3775000</v>
      </c>
      <c r="J47" s="206">
        <v>30000</v>
      </c>
      <c r="K47" s="206">
        <v>180000</v>
      </c>
      <c r="L47" s="206">
        <v>1360000</v>
      </c>
    </row>
    <row r="48" spans="1:12" x14ac:dyDescent="0.2">
      <c r="A48" s="212" t="s">
        <v>216</v>
      </c>
      <c r="B48" s="183" t="s">
        <v>217</v>
      </c>
      <c r="C48" s="206">
        <f t="shared" si="3"/>
        <v>7005000</v>
      </c>
      <c r="D48" s="206">
        <v>6000000</v>
      </c>
      <c r="E48" s="206">
        <v>40000</v>
      </c>
      <c r="F48" s="206">
        <v>65000</v>
      </c>
      <c r="G48" s="206">
        <v>900000</v>
      </c>
      <c r="H48" s="206">
        <f t="shared" si="2"/>
        <v>9019000</v>
      </c>
      <c r="I48" s="206">
        <v>7700000</v>
      </c>
      <c r="J48" s="206">
        <v>50000</v>
      </c>
      <c r="K48" s="206">
        <v>369000</v>
      </c>
      <c r="L48" s="206">
        <v>900000</v>
      </c>
    </row>
    <row r="49" spans="1:12" x14ac:dyDescent="0.2">
      <c r="A49" s="212" t="s">
        <v>87</v>
      </c>
      <c r="B49" s="183" t="s">
        <v>218</v>
      </c>
      <c r="C49" s="206">
        <f t="shared" si="3"/>
        <v>0</v>
      </c>
      <c r="D49" s="206">
        <v>0</v>
      </c>
      <c r="E49" s="206"/>
      <c r="F49" s="206"/>
      <c r="G49" s="206"/>
      <c r="H49" s="206">
        <f t="shared" si="2"/>
        <v>0</v>
      </c>
      <c r="I49" s="206">
        <v>0</v>
      </c>
      <c r="J49" s="206"/>
      <c r="K49" s="206"/>
      <c r="L49" s="206"/>
    </row>
    <row r="50" spans="1:12" ht="25.5" x14ac:dyDescent="0.2">
      <c r="A50" s="212" t="s">
        <v>219</v>
      </c>
      <c r="B50" s="183" t="s">
        <v>220</v>
      </c>
      <c r="C50" s="206">
        <f t="shared" si="3"/>
        <v>2281000</v>
      </c>
      <c r="D50" s="206">
        <v>1900000</v>
      </c>
      <c r="E50" s="206">
        <v>100000</v>
      </c>
      <c r="F50" s="206">
        <v>196000</v>
      </c>
      <c r="G50" s="206">
        <v>85000</v>
      </c>
      <c r="H50" s="206">
        <f t="shared" si="2"/>
        <v>2308000</v>
      </c>
      <c r="I50" s="206">
        <v>1900000</v>
      </c>
      <c r="J50" s="206">
        <f>107000+20000</f>
        <v>127000</v>
      </c>
      <c r="K50" s="206">
        <v>196000</v>
      </c>
      <c r="L50" s="206">
        <v>85000</v>
      </c>
    </row>
    <row r="51" spans="1:12" x14ac:dyDescent="0.2">
      <c r="A51" s="212" t="s">
        <v>221</v>
      </c>
      <c r="B51" s="183" t="s">
        <v>222</v>
      </c>
      <c r="C51" s="206">
        <f t="shared" si="3"/>
        <v>42219000</v>
      </c>
      <c r="D51" s="206">
        <v>39044000</v>
      </c>
      <c r="E51" s="206">
        <v>1400000</v>
      </c>
      <c r="F51" s="206">
        <v>600000</v>
      </c>
      <c r="G51" s="206">
        <v>1175000</v>
      </c>
      <c r="H51" s="206">
        <f t="shared" si="2"/>
        <v>48519000</v>
      </c>
      <c r="I51" s="206">
        <v>45044000</v>
      </c>
      <c r="J51" s="206">
        <v>1700000</v>
      </c>
      <c r="K51" s="206">
        <v>600000</v>
      </c>
      <c r="L51" s="206">
        <v>1175000</v>
      </c>
    </row>
    <row r="52" spans="1:12" ht="12.75" hidden="1" customHeight="1" x14ac:dyDescent="0.2">
      <c r="A52" s="212" t="s">
        <v>89</v>
      </c>
      <c r="B52" s="183" t="s">
        <v>223</v>
      </c>
      <c r="C52" s="206">
        <f t="shared" si="3"/>
        <v>0</v>
      </c>
      <c r="D52" s="206">
        <v>0</v>
      </c>
      <c r="E52" s="206"/>
      <c r="F52" s="206"/>
      <c r="G52" s="206"/>
      <c r="H52" s="206">
        <f t="shared" si="2"/>
        <v>0</v>
      </c>
      <c r="I52" s="206">
        <v>0</v>
      </c>
      <c r="J52" s="206"/>
      <c r="K52" s="206"/>
      <c r="L52" s="206"/>
    </row>
    <row r="53" spans="1:12" ht="25.5" x14ac:dyDescent="0.2">
      <c r="A53" s="212" t="s">
        <v>88</v>
      </c>
      <c r="B53" s="183" t="s">
        <v>224</v>
      </c>
      <c r="C53" s="206">
        <f t="shared" si="3"/>
        <v>66899000</v>
      </c>
      <c r="D53" s="206">
        <f>SUM(D43,D44,D45,D47,D48,D50,D51)</f>
        <v>55844000</v>
      </c>
      <c r="E53" s="206">
        <f>SUM((E43:E45),(E47:E48),(E50:E51))</f>
        <v>2720000</v>
      </c>
      <c r="F53" s="206">
        <f>SUM((F43:F45),(F47:F48),(F50:F51))</f>
        <v>2541000</v>
      </c>
      <c r="G53" s="206">
        <f>SUM((G43:G45),(G47:G48),(G50:G51))</f>
        <v>5794000</v>
      </c>
      <c r="H53" s="206">
        <f t="shared" si="2"/>
        <v>77825000</v>
      </c>
      <c r="I53" s="206">
        <f>SUM(I43,I44,I45,I47,I48,I50,I51)</f>
        <v>65919000</v>
      </c>
      <c r="J53" s="206">
        <f>SUM((J43:J45),(J47:J48),(J50:J51))</f>
        <v>3057000</v>
      </c>
      <c r="K53" s="206">
        <f>SUM((K43:K45),(K47:K48),(K50:K51))</f>
        <v>2845000</v>
      </c>
      <c r="L53" s="206">
        <f>SUM((L43:L45),(L47:L48),(L50:L51))</f>
        <v>6004000</v>
      </c>
    </row>
    <row r="54" spans="1:12" x14ac:dyDescent="0.2">
      <c r="A54" s="212" t="s">
        <v>46</v>
      </c>
      <c r="B54" s="183" t="s">
        <v>225</v>
      </c>
      <c r="C54" s="206">
        <f t="shared" si="3"/>
        <v>820000</v>
      </c>
      <c r="D54" s="206">
        <v>350000</v>
      </c>
      <c r="E54" s="206">
        <v>405000</v>
      </c>
      <c r="F54" s="206">
        <v>60000</v>
      </c>
      <c r="G54" s="206">
        <v>5000</v>
      </c>
      <c r="H54" s="206">
        <f t="shared" si="2"/>
        <v>820000</v>
      </c>
      <c r="I54" s="206">
        <v>350000</v>
      </c>
      <c r="J54" s="206">
        <v>405000</v>
      </c>
      <c r="K54" s="206">
        <v>60000</v>
      </c>
      <c r="L54" s="206">
        <v>5000</v>
      </c>
    </row>
    <row r="55" spans="1:12" ht="12.75" hidden="1" customHeight="1" x14ac:dyDescent="0.2">
      <c r="A55" s="212" t="s">
        <v>226</v>
      </c>
      <c r="B55" s="183" t="s">
        <v>227</v>
      </c>
      <c r="C55" s="206">
        <f t="shared" si="3"/>
        <v>0</v>
      </c>
      <c r="D55" s="206">
        <v>0</v>
      </c>
      <c r="E55" s="206"/>
      <c r="F55" s="206"/>
      <c r="G55" s="206"/>
      <c r="H55" s="206">
        <f t="shared" si="2"/>
        <v>0</v>
      </c>
      <c r="I55" s="206">
        <v>0</v>
      </c>
      <c r="J55" s="206"/>
      <c r="K55" s="206"/>
      <c r="L55" s="206"/>
    </row>
    <row r="56" spans="1:12" ht="25.5" x14ac:dyDescent="0.2">
      <c r="A56" s="212" t="s">
        <v>228</v>
      </c>
      <c r="B56" s="183" t="s">
        <v>229</v>
      </c>
      <c r="C56" s="206">
        <f t="shared" si="3"/>
        <v>820000</v>
      </c>
      <c r="D56" s="206">
        <f>SUM(D54,D55)</f>
        <v>350000</v>
      </c>
      <c r="E56" s="206">
        <f>SUM(E54:E55)</f>
        <v>405000</v>
      </c>
      <c r="F56" s="206">
        <f>SUM(F54:F55)</f>
        <v>60000</v>
      </c>
      <c r="G56" s="206">
        <f>SUM(G54:G55)</f>
        <v>5000</v>
      </c>
      <c r="H56" s="206">
        <f t="shared" si="2"/>
        <v>820000</v>
      </c>
      <c r="I56" s="206">
        <f>SUM(I54,I55)</f>
        <v>350000</v>
      </c>
      <c r="J56" s="206">
        <f>SUM(J54:J55)</f>
        <v>405000</v>
      </c>
      <c r="K56" s="206">
        <f>SUM(K54:K55)</f>
        <v>60000</v>
      </c>
      <c r="L56" s="206">
        <f>SUM(L54:L55)</f>
        <v>5000</v>
      </c>
    </row>
    <row r="57" spans="1:12" ht="25.5" x14ac:dyDescent="0.2">
      <c r="A57" s="212" t="s">
        <v>230</v>
      </c>
      <c r="B57" s="183" t="s">
        <v>231</v>
      </c>
      <c r="C57" s="206">
        <f t="shared" si="3"/>
        <v>28722000</v>
      </c>
      <c r="D57" s="206">
        <v>20000000</v>
      </c>
      <c r="E57" s="206">
        <v>1033000</v>
      </c>
      <c r="F57" s="206">
        <v>885000</v>
      </c>
      <c r="G57" s="206">
        <v>6804000</v>
      </c>
      <c r="H57" s="206">
        <f t="shared" si="2"/>
        <v>28882000</v>
      </c>
      <c r="I57" s="206">
        <v>20000000</v>
      </c>
      <c r="J57" s="206">
        <v>1193000</v>
      </c>
      <c r="K57" s="206">
        <v>885000</v>
      </c>
      <c r="L57" s="206">
        <v>6804000</v>
      </c>
    </row>
    <row r="58" spans="1:12" x14ac:dyDescent="0.2">
      <c r="A58" s="212" t="s">
        <v>232</v>
      </c>
      <c r="B58" s="183" t="s">
        <v>233</v>
      </c>
      <c r="C58" s="206">
        <f t="shared" si="3"/>
        <v>22621000</v>
      </c>
      <c r="D58" s="206">
        <v>18500000</v>
      </c>
      <c r="E58" s="206"/>
      <c r="F58" s="206"/>
      <c r="G58" s="206">
        <v>4121000</v>
      </c>
      <c r="H58" s="206">
        <f t="shared" si="2"/>
        <v>40220000</v>
      </c>
      <c r="I58" s="206">
        <v>36099000</v>
      </c>
      <c r="J58" s="206"/>
      <c r="K58" s="206"/>
      <c r="L58" s="206">
        <v>4121000</v>
      </c>
    </row>
    <row r="59" spans="1:12" x14ac:dyDescent="0.2">
      <c r="A59" s="212" t="s">
        <v>234</v>
      </c>
      <c r="B59" s="183" t="s">
        <v>235</v>
      </c>
      <c r="C59" s="206">
        <f t="shared" si="3"/>
        <v>0</v>
      </c>
      <c r="D59" s="206">
        <v>0</v>
      </c>
      <c r="E59" s="206"/>
      <c r="F59" s="206"/>
      <c r="G59" s="206"/>
      <c r="H59" s="206">
        <f t="shared" si="2"/>
        <v>1000</v>
      </c>
      <c r="I59" s="206">
        <v>1000</v>
      </c>
      <c r="J59" s="206"/>
      <c r="K59" s="206"/>
      <c r="L59" s="206"/>
    </row>
    <row r="60" spans="1:12" hidden="1" x14ac:dyDescent="0.2">
      <c r="A60" s="212" t="s">
        <v>236</v>
      </c>
      <c r="B60" s="183" t="s">
        <v>237</v>
      </c>
      <c r="C60" s="206">
        <f t="shared" si="3"/>
        <v>0</v>
      </c>
      <c r="D60" s="206">
        <v>0</v>
      </c>
      <c r="E60" s="206"/>
      <c r="F60" s="206"/>
      <c r="G60" s="206"/>
      <c r="H60" s="206"/>
      <c r="I60" s="206">
        <v>0</v>
      </c>
      <c r="J60" s="206"/>
      <c r="K60" s="206"/>
      <c r="L60" s="206"/>
    </row>
    <row r="61" spans="1:12" hidden="1" x14ac:dyDescent="0.2">
      <c r="A61" s="212" t="s">
        <v>238</v>
      </c>
      <c r="B61" s="183" t="s">
        <v>239</v>
      </c>
      <c r="C61" s="206">
        <f t="shared" si="3"/>
        <v>0</v>
      </c>
      <c r="D61" s="206">
        <v>0</v>
      </c>
      <c r="E61" s="206"/>
      <c r="F61" s="206"/>
      <c r="G61" s="206"/>
      <c r="H61" s="206"/>
      <c r="I61" s="206">
        <v>0</v>
      </c>
      <c r="J61" s="206"/>
      <c r="K61" s="206"/>
      <c r="L61" s="206"/>
    </row>
    <row r="62" spans="1:12" ht="25.5" x14ac:dyDescent="0.2">
      <c r="A62" s="212" t="s">
        <v>240</v>
      </c>
      <c r="B62" s="183" t="s">
        <v>241</v>
      </c>
      <c r="C62" s="206">
        <f t="shared" si="3"/>
        <v>4000</v>
      </c>
      <c r="D62" s="206">
        <f>SUM(D63,D64,D65)</f>
        <v>4000</v>
      </c>
      <c r="E62" s="206"/>
      <c r="F62" s="206"/>
      <c r="G62" s="206"/>
      <c r="H62" s="206">
        <f t="shared" ref="H62:H67" si="4">SUM(I62:L62)</f>
        <v>4000</v>
      </c>
      <c r="I62" s="206">
        <f>SUM(I63,I64,I65)</f>
        <v>4000</v>
      </c>
      <c r="J62" s="206"/>
      <c r="K62" s="206"/>
      <c r="L62" s="206"/>
    </row>
    <row r="63" spans="1:12" ht="25.5" hidden="1" x14ac:dyDescent="0.2">
      <c r="A63" s="212" t="s">
        <v>242</v>
      </c>
      <c r="B63" s="183" t="s">
        <v>243</v>
      </c>
      <c r="C63" s="206">
        <f t="shared" si="3"/>
        <v>4000</v>
      </c>
      <c r="D63" s="206">
        <v>4000</v>
      </c>
      <c r="E63" s="206"/>
      <c r="F63" s="206"/>
      <c r="G63" s="206"/>
      <c r="H63" s="206">
        <f t="shared" si="4"/>
        <v>4000</v>
      </c>
      <c r="I63" s="206">
        <v>4000</v>
      </c>
      <c r="J63" s="206"/>
      <c r="K63" s="206"/>
      <c r="L63" s="206"/>
    </row>
    <row r="64" spans="1:12" ht="25.5" hidden="1" x14ac:dyDescent="0.2">
      <c r="A64" s="212" t="s">
        <v>244</v>
      </c>
      <c r="B64" s="183" t="s">
        <v>245</v>
      </c>
      <c r="C64" s="206">
        <f t="shared" si="3"/>
        <v>0</v>
      </c>
      <c r="D64" s="206">
        <v>0</v>
      </c>
      <c r="E64" s="206"/>
      <c r="F64" s="206"/>
      <c r="G64" s="206"/>
      <c r="H64" s="206">
        <f t="shared" si="4"/>
        <v>0</v>
      </c>
      <c r="I64" s="206">
        <v>0</v>
      </c>
      <c r="J64" s="206"/>
      <c r="K64" s="206"/>
      <c r="L64" s="206"/>
    </row>
    <row r="65" spans="1:12" ht="25.5" hidden="1" x14ac:dyDescent="0.2">
      <c r="A65" s="212" t="s">
        <v>246</v>
      </c>
      <c r="B65" s="183" t="s">
        <v>247</v>
      </c>
      <c r="C65" s="206">
        <f t="shared" si="3"/>
        <v>0</v>
      </c>
      <c r="D65" s="206">
        <v>0</v>
      </c>
      <c r="E65" s="206"/>
      <c r="F65" s="206"/>
      <c r="G65" s="206"/>
      <c r="H65" s="206">
        <f t="shared" si="4"/>
        <v>0</v>
      </c>
      <c r="I65" s="206">
        <v>0</v>
      </c>
      <c r="J65" s="206"/>
      <c r="K65" s="206"/>
      <c r="L65" s="206"/>
    </row>
    <row r="66" spans="1:12" x14ac:dyDescent="0.2">
      <c r="A66" s="212" t="s">
        <v>248</v>
      </c>
      <c r="B66" s="183" t="s">
        <v>249</v>
      </c>
      <c r="C66" s="206">
        <f t="shared" si="3"/>
        <v>2888000</v>
      </c>
      <c r="D66" s="206">
        <v>2800000</v>
      </c>
      <c r="E66" s="206">
        <v>10000</v>
      </c>
      <c r="F66" s="206">
        <v>8000</v>
      </c>
      <c r="G66" s="206">
        <v>70000</v>
      </c>
      <c r="H66" s="206">
        <f t="shared" si="4"/>
        <v>3027734</v>
      </c>
      <c r="I66" s="206">
        <v>2800000</v>
      </c>
      <c r="J66" s="206">
        <v>149734</v>
      </c>
      <c r="K66" s="206">
        <v>8000</v>
      </c>
      <c r="L66" s="206">
        <v>70000</v>
      </c>
    </row>
    <row r="67" spans="1:12" ht="25.5" x14ac:dyDescent="0.2">
      <c r="A67" s="212" t="s">
        <v>250</v>
      </c>
      <c r="B67" s="183" t="s">
        <v>251</v>
      </c>
      <c r="C67" s="206">
        <f t="shared" si="3"/>
        <v>54235000</v>
      </c>
      <c r="D67" s="206">
        <f>SUM(D57,D58,D59,D62,D66)</f>
        <v>41304000</v>
      </c>
      <c r="E67" s="206">
        <f>SUM((E57:E59),(E62,E66))</f>
        <v>1043000</v>
      </c>
      <c r="F67" s="206">
        <f>SUM((F57:F59),(F62,F66))</f>
        <v>893000</v>
      </c>
      <c r="G67" s="206">
        <f>SUM((G57:G59),(G62,G66))</f>
        <v>10995000</v>
      </c>
      <c r="H67" s="206">
        <f t="shared" si="4"/>
        <v>72134734</v>
      </c>
      <c r="I67" s="206">
        <f>SUM(I57,I58,I59,I62,I66)</f>
        <v>58904000</v>
      </c>
      <c r="J67" s="206">
        <f>SUM((J57:J59),(J62,J66))</f>
        <v>1342734</v>
      </c>
      <c r="K67" s="206">
        <f>SUM((K57:K59),(K62,K66))</f>
        <v>893000</v>
      </c>
      <c r="L67" s="206">
        <f>SUM((L57:L59),(L62,L66))</f>
        <v>10995000</v>
      </c>
    </row>
    <row r="68" spans="1:12" x14ac:dyDescent="0.2">
      <c r="A68" s="164" t="s">
        <v>252</v>
      </c>
      <c r="B68" s="165" t="s">
        <v>253</v>
      </c>
      <c r="C68" s="166">
        <f>SUM(C39,C42,C53,C56,C67)</f>
        <v>186460000</v>
      </c>
      <c r="D68" s="166">
        <f>SUM(D39,D42,D53,D56,D67)</f>
        <v>134783000</v>
      </c>
      <c r="E68" s="166">
        <f>SUM(E39,E42,E53,E56,E67)</f>
        <v>6468000</v>
      </c>
      <c r="F68" s="166">
        <f>SUM(F39,F42,F53,F56,F67)</f>
        <v>4632000</v>
      </c>
      <c r="G68" s="166">
        <f>SUM(G39,G42,G53,G56,G67)</f>
        <v>40577000</v>
      </c>
      <c r="H68" s="166">
        <f t="shared" ref="H68:L68" si="5">SUM(H39,H42,H53,H56,H67)</f>
        <v>216346274</v>
      </c>
      <c r="I68" s="166">
        <f t="shared" si="5"/>
        <v>163382540</v>
      </c>
      <c r="J68" s="166">
        <f t="shared" si="5"/>
        <v>7450734</v>
      </c>
      <c r="K68" s="166">
        <f t="shared" si="5"/>
        <v>4936000</v>
      </c>
      <c r="L68" s="166">
        <f t="shared" si="5"/>
        <v>40577000</v>
      </c>
    </row>
    <row r="69" spans="1:12" hidden="1" x14ac:dyDescent="0.2">
      <c r="A69" s="212" t="s">
        <v>254</v>
      </c>
      <c r="B69" s="183" t="s">
        <v>255</v>
      </c>
      <c r="C69" s="206">
        <f t="shared" ref="C69:C100" si="6">SUM(D69:G69)</f>
        <v>0</v>
      </c>
      <c r="D69" s="206">
        <v>0</v>
      </c>
      <c r="E69" s="206"/>
      <c r="F69" s="206"/>
      <c r="G69" s="206"/>
      <c r="H69" s="206">
        <f t="shared" ref="H69:H132" si="7">SUM(I69:L69)</f>
        <v>0</v>
      </c>
      <c r="I69" s="206">
        <v>0</v>
      </c>
      <c r="J69" s="206"/>
      <c r="K69" s="206"/>
      <c r="L69" s="206"/>
    </row>
    <row r="70" spans="1:12" x14ac:dyDescent="0.2">
      <c r="A70" s="212" t="s">
        <v>256</v>
      </c>
      <c r="B70" s="183" t="s">
        <v>257</v>
      </c>
      <c r="C70" s="206">
        <f t="shared" si="6"/>
        <v>905000</v>
      </c>
      <c r="D70" s="206">
        <v>905000</v>
      </c>
      <c r="E70" s="206"/>
      <c r="F70" s="206"/>
      <c r="G70" s="206"/>
      <c r="H70" s="206">
        <f t="shared" si="7"/>
        <v>905000</v>
      </c>
      <c r="I70" s="206">
        <v>905000</v>
      </c>
      <c r="J70" s="206"/>
      <c r="K70" s="206"/>
      <c r="L70" s="206"/>
    </row>
    <row r="71" spans="1:12" hidden="1" x14ac:dyDescent="0.2">
      <c r="A71" s="212" t="s">
        <v>258</v>
      </c>
      <c r="B71" s="183" t="s">
        <v>259</v>
      </c>
      <c r="C71" s="206">
        <f t="shared" si="6"/>
        <v>0</v>
      </c>
      <c r="D71" s="206">
        <v>0</v>
      </c>
      <c r="E71" s="206"/>
      <c r="F71" s="206"/>
      <c r="G71" s="206"/>
      <c r="H71" s="206">
        <f t="shared" si="7"/>
        <v>0</v>
      </c>
      <c r="I71" s="206">
        <v>0</v>
      </c>
      <c r="J71" s="206"/>
      <c r="K71" s="206"/>
      <c r="L71" s="206"/>
    </row>
    <row r="72" spans="1:12" hidden="1" x14ac:dyDescent="0.2">
      <c r="A72" s="212" t="s">
        <v>260</v>
      </c>
      <c r="B72" s="183" t="s">
        <v>261</v>
      </c>
      <c r="C72" s="206">
        <f t="shared" si="6"/>
        <v>0</v>
      </c>
      <c r="D72" s="206">
        <v>0</v>
      </c>
      <c r="E72" s="206"/>
      <c r="F72" s="206"/>
      <c r="G72" s="206"/>
      <c r="H72" s="206">
        <f t="shared" si="7"/>
        <v>0</v>
      </c>
      <c r="I72" s="206">
        <v>0</v>
      </c>
      <c r="J72" s="206"/>
      <c r="K72" s="206"/>
      <c r="L72" s="206"/>
    </row>
    <row r="73" spans="1:12" hidden="1" x14ac:dyDescent="0.2">
      <c r="A73" s="212" t="s">
        <v>262</v>
      </c>
      <c r="B73" s="183" t="s">
        <v>263</v>
      </c>
      <c r="C73" s="206">
        <f t="shared" si="6"/>
        <v>0</v>
      </c>
      <c r="D73" s="206">
        <v>0</v>
      </c>
      <c r="E73" s="206"/>
      <c r="F73" s="206"/>
      <c r="G73" s="206"/>
      <c r="H73" s="206">
        <f t="shared" si="7"/>
        <v>0</v>
      </c>
      <c r="I73" s="206">
        <v>0</v>
      </c>
      <c r="J73" s="206"/>
      <c r="K73" s="206"/>
      <c r="L73" s="206"/>
    </row>
    <row r="74" spans="1:12" hidden="1" x14ac:dyDescent="0.2">
      <c r="A74" s="212" t="s">
        <v>264</v>
      </c>
      <c r="B74" s="183" t="s">
        <v>265</v>
      </c>
      <c r="C74" s="206">
        <f t="shared" si="6"/>
        <v>0</v>
      </c>
      <c r="D74" s="206">
        <v>0</v>
      </c>
      <c r="E74" s="206"/>
      <c r="F74" s="206"/>
      <c r="G74" s="206"/>
      <c r="H74" s="206">
        <f t="shared" si="7"/>
        <v>0</v>
      </c>
      <c r="I74" s="206">
        <v>0</v>
      </c>
      <c r="J74" s="206"/>
      <c r="K74" s="206"/>
      <c r="L74" s="206"/>
    </row>
    <row r="75" spans="1:12" ht="25.5" hidden="1" x14ac:dyDescent="0.2">
      <c r="A75" s="212" t="s">
        <v>266</v>
      </c>
      <c r="B75" s="183" t="s">
        <v>267</v>
      </c>
      <c r="C75" s="206">
        <f t="shared" si="6"/>
        <v>0</v>
      </c>
      <c r="D75" s="206">
        <v>0</v>
      </c>
      <c r="E75" s="206"/>
      <c r="F75" s="206"/>
      <c r="G75" s="206"/>
      <c r="H75" s="206">
        <f t="shared" si="7"/>
        <v>0</v>
      </c>
      <c r="I75" s="206">
        <v>0</v>
      </c>
      <c r="J75" s="206"/>
      <c r="K75" s="206"/>
      <c r="L75" s="206"/>
    </row>
    <row r="76" spans="1:12" hidden="1" x14ac:dyDescent="0.2">
      <c r="A76" s="212" t="s">
        <v>268</v>
      </c>
      <c r="B76" s="183" t="s">
        <v>269</v>
      </c>
      <c r="C76" s="206">
        <f t="shared" si="6"/>
        <v>0</v>
      </c>
      <c r="D76" s="206">
        <v>0</v>
      </c>
      <c r="E76" s="206"/>
      <c r="F76" s="206"/>
      <c r="G76" s="206"/>
      <c r="H76" s="206">
        <f t="shared" si="7"/>
        <v>0</v>
      </c>
      <c r="I76" s="206">
        <v>0</v>
      </c>
      <c r="J76" s="206"/>
      <c r="K76" s="206"/>
      <c r="L76" s="206"/>
    </row>
    <row r="77" spans="1:12" hidden="1" x14ac:dyDescent="0.2">
      <c r="A77" s="212" t="s">
        <v>270</v>
      </c>
      <c r="B77" s="183" t="s">
        <v>271</v>
      </c>
      <c r="C77" s="206">
        <f t="shared" si="6"/>
        <v>0</v>
      </c>
      <c r="D77" s="206">
        <v>0</v>
      </c>
      <c r="E77" s="206"/>
      <c r="F77" s="206"/>
      <c r="G77" s="206"/>
      <c r="H77" s="206">
        <f t="shared" si="7"/>
        <v>0</v>
      </c>
      <c r="I77" s="206">
        <v>0</v>
      </c>
      <c r="J77" s="206"/>
      <c r="K77" s="206"/>
      <c r="L77" s="206"/>
    </row>
    <row r="78" spans="1:12" hidden="1" x14ac:dyDescent="0.2">
      <c r="A78" s="212" t="s">
        <v>272</v>
      </c>
      <c r="B78" s="183" t="s">
        <v>273</v>
      </c>
      <c r="C78" s="206">
        <f t="shared" si="6"/>
        <v>0</v>
      </c>
      <c r="D78" s="206">
        <v>0</v>
      </c>
      <c r="E78" s="206"/>
      <c r="F78" s="206"/>
      <c r="G78" s="206"/>
      <c r="H78" s="206">
        <f t="shared" si="7"/>
        <v>0</v>
      </c>
      <c r="I78" s="206">
        <v>0</v>
      </c>
      <c r="J78" s="206"/>
      <c r="K78" s="206"/>
      <c r="L78" s="206"/>
    </row>
    <row r="79" spans="1:12" ht="51" hidden="1" x14ac:dyDescent="0.2">
      <c r="A79" s="212" t="s">
        <v>274</v>
      </c>
      <c r="B79" s="183" t="s">
        <v>275</v>
      </c>
      <c r="C79" s="206">
        <f t="shared" si="6"/>
        <v>0</v>
      </c>
      <c r="D79" s="206">
        <v>0</v>
      </c>
      <c r="E79" s="206"/>
      <c r="F79" s="206"/>
      <c r="G79" s="206"/>
      <c r="H79" s="206">
        <f t="shared" si="7"/>
        <v>0</v>
      </c>
      <c r="I79" s="206">
        <v>0</v>
      </c>
      <c r="J79" s="206"/>
      <c r="K79" s="206"/>
      <c r="L79" s="206"/>
    </row>
    <row r="80" spans="1:12" ht="25.5" hidden="1" x14ac:dyDescent="0.2">
      <c r="A80" s="212" t="s">
        <v>276</v>
      </c>
      <c r="B80" s="183" t="s">
        <v>277</v>
      </c>
      <c r="C80" s="206">
        <f t="shared" si="6"/>
        <v>0</v>
      </c>
      <c r="D80" s="206">
        <v>0</v>
      </c>
      <c r="E80" s="206"/>
      <c r="F80" s="206"/>
      <c r="G80" s="206"/>
      <c r="H80" s="206">
        <f t="shared" si="7"/>
        <v>0</v>
      </c>
      <c r="I80" s="206">
        <v>0</v>
      </c>
      <c r="J80" s="206"/>
      <c r="K80" s="206"/>
      <c r="L80" s="206"/>
    </row>
    <row r="81" spans="1:12" hidden="1" x14ac:dyDescent="0.2">
      <c r="A81" s="212" t="s">
        <v>278</v>
      </c>
      <c r="B81" s="183" t="s">
        <v>279</v>
      </c>
      <c r="C81" s="206">
        <f t="shared" si="6"/>
        <v>0</v>
      </c>
      <c r="D81" s="206">
        <v>0</v>
      </c>
      <c r="E81" s="206"/>
      <c r="F81" s="206"/>
      <c r="G81" s="206"/>
      <c r="H81" s="206">
        <f t="shared" si="7"/>
        <v>0</v>
      </c>
      <c r="I81" s="206">
        <v>0</v>
      </c>
      <c r="J81" s="206"/>
      <c r="K81" s="206"/>
      <c r="L81" s="206"/>
    </row>
    <row r="82" spans="1:12" ht="38.25" hidden="1" x14ac:dyDescent="0.2">
      <c r="A82" s="212" t="s">
        <v>280</v>
      </c>
      <c r="B82" s="183" t="s">
        <v>281</v>
      </c>
      <c r="C82" s="206">
        <f t="shared" si="6"/>
        <v>0</v>
      </c>
      <c r="D82" s="206">
        <f>SUM(D83,D84,D85,D86,D87,D88,D89)</f>
        <v>0</v>
      </c>
      <c r="E82" s="206"/>
      <c r="F82" s="206"/>
      <c r="G82" s="206"/>
      <c r="H82" s="206">
        <f t="shared" si="7"/>
        <v>0</v>
      </c>
      <c r="I82" s="206">
        <f>SUM(I83,I84,I85,I86,I87,I88,I89)</f>
        <v>0</v>
      </c>
      <c r="J82" s="206"/>
      <c r="K82" s="206"/>
      <c r="L82" s="206"/>
    </row>
    <row r="83" spans="1:12" hidden="1" x14ac:dyDescent="0.2">
      <c r="A83" s="212" t="s">
        <v>282</v>
      </c>
      <c r="B83" s="183" t="s">
        <v>283</v>
      </c>
      <c r="C83" s="206">
        <f t="shared" si="6"/>
        <v>0</v>
      </c>
      <c r="D83" s="206">
        <v>0</v>
      </c>
      <c r="E83" s="206"/>
      <c r="F83" s="206"/>
      <c r="G83" s="206"/>
      <c r="H83" s="206">
        <f t="shared" si="7"/>
        <v>0</v>
      </c>
      <c r="I83" s="206">
        <v>0</v>
      </c>
      <c r="J83" s="206"/>
      <c r="K83" s="206"/>
      <c r="L83" s="206"/>
    </row>
    <row r="84" spans="1:12" ht="25.5" hidden="1" x14ac:dyDescent="0.2">
      <c r="A84" s="212" t="s">
        <v>284</v>
      </c>
      <c r="B84" s="183" t="s">
        <v>285</v>
      </c>
      <c r="C84" s="206">
        <f t="shared" si="6"/>
        <v>0</v>
      </c>
      <c r="D84" s="206">
        <v>0</v>
      </c>
      <c r="E84" s="206"/>
      <c r="F84" s="206"/>
      <c r="G84" s="206"/>
      <c r="H84" s="206">
        <f t="shared" si="7"/>
        <v>0</v>
      </c>
      <c r="I84" s="206">
        <v>0</v>
      </c>
      <c r="J84" s="206"/>
      <c r="K84" s="206"/>
      <c r="L84" s="206"/>
    </row>
    <row r="85" spans="1:12" ht="25.5" hidden="1" x14ac:dyDescent="0.2">
      <c r="A85" s="212" t="s">
        <v>286</v>
      </c>
      <c r="B85" s="183" t="s">
        <v>287</v>
      </c>
      <c r="C85" s="206">
        <f t="shared" si="6"/>
        <v>0</v>
      </c>
      <c r="D85" s="206">
        <v>0</v>
      </c>
      <c r="E85" s="206"/>
      <c r="F85" s="206"/>
      <c r="G85" s="206"/>
      <c r="H85" s="206">
        <f t="shared" si="7"/>
        <v>0</v>
      </c>
      <c r="I85" s="206">
        <v>0</v>
      </c>
      <c r="J85" s="206"/>
      <c r="K85" s="206"/>
      <c r="L85" s="206"/>
    </row>
    <row r="86" spans="1:12" ht="38.25" hidden="1" x14ac:dyDescent="0.2">
      <c r="A86" s="212" t="s">
        <v>288</v>
      </c>
      <c r="B86" s="183" t="s">
        <v>289</v>
      </c>
      <c r="C86" s="206">
        <f t="shared" si="6"/>
        <v>0</v>
      </c>
      <c r="D86" s="206">
        <v>0</v>
      </c>
      <c r="E86" s="206"/>
      <c r="F86" s="206"/>
      <c r="G86" s="206"/>
      <c r="H86" s="206">
        <f t="shared" si="7"/>
        <v>0</v>
      </c>
      <c r="I86" s="206">
        <v>0</v>
      </c>
      <c r="J86" s="206"/>
      <c r="K86" s="206"/>
      <c r="L86" s="206"/>
    </row>
    <row r="87" spans="1:12" ht="25.5" hidden="1" x14ac:dyDescent="0.2">
      <c r="A87" s="212" t="s">
        <v>290</v>
      </c>
      <c r="B87" s="183" t="s">
        <v>291</v>
      </c>
      <c r="C87" s="206">
        <f t="shared" si="6"/>
        <v>0</v>
      </c>
      <c r="D87" s="206">
        <v>0</v>
      </c>
      <c r="E87" s="206">
        <v>0</v>
      </c>
      <c r="F87" s="206">
        <v>0</v>
      </c>
      <c r="G87" s="206">
        <v>0</v>
      </c>
      <c r="H87" s="206">
        <f t="shared" si="7"/>
        <v>0</v>
      </c>
      <c r="I87" s="206">
        <v>0</v>
      </c>
      <c r="J87" s="206">
        <v>0</v>
      </c>
      <c r="K87" s="206">
        <v>0</v>
      </c>
      <c r="L87" s="206">
        <v>0</v>
      </c>
    </row>
    <row r="88" spans="1:12" hidden="1" x14ac:dyDescent="0.2">
      <c r="A88" s="212" t="s">
        <v>292</v>
      </c>
      <c r="B88" s="183" t="s">
        <v>293</v>
      </c>
      <c r="C88" s="206">
        <f t="shared" si="6"/>
        <v>0</v>
      </c>
      <c r="D88" s="206">
        <v>0</v>
      </c>
      <c r="E88" s="206">
        <v>0</v>
      </c>
      <c r="F88" s="206">
        <v>0</v>
      </c>
      <c r="G88" s="206">
        <v>0</v>
      </c>
      <c r="H88" s="206">
        <f t="shared" si="7"/>
        <v>0</v>
      </c>
      <c r="I88" s="206">
        <v>0</v>
      </c>
      <c r="J88" s="206">
        <v>0</v>
      </c>
      <c r="K88" s="206">
        <v>0</v>
      </c>
      <c r="L88" s="206">
        <v>0</v>
      </c>
    </row>
    <row r="89" spans="1:12" ht="38.25" hidden="1" x14ac:dyDescent="0.2">
      <c r="A89" s="212" t="s">
        <v>294</v>
      </c>
      <c r="B89" s="183" t="s">
        <v>295</v>
      </c>
      <c r="C89" s="206">
        <f t="shared" si="6"/>
        <v>0</v>
      </c>
      <c r="D89" s="206">
        <v>0</v>
      </c>
      <c r="E89" s="206">
        <v>0</v>
      </c>
      <c r="F89" s="206">
        <v>0</v>
      </c>
      <c r="G89" s="206">
        <v>0</v>
      </c>
      <c r="H89" s="206">
        <f t="shared" si="7"/>
        <v>0</v>
      </c>
      <c r="I89" s="206">
        <v>0</v>
      </c>
      <c r="J89" s="206">
        <v>0</v>
      </c>
      <c r="K89" s="206">
        <v>0</v>
      </c>
      <c r="L89" s="206">
        <v>0</v>
      </c>
    </row>
    <row r="90" spans="1:12" ht="25.5" hidden="1" x14ac:dyDescent="0.2">
      <c r="A90" s="212" t="s">
        <v>296</v>
      </c>
      <c r="B90" s="183" t="s">
        <v>297</v>
      </c>
      <c r="C90" s="206">
        <f t="shared" si="6"/>
        <v>0</v>
      </c>
      <c r="D90" s="206">
        <f>SUM(D91,D92,D93,D94,D95,D96,D97,D98,D99)</f>
        <v>0</v>
      </c>
      <c r="E90" s="206">
        <v>0</v>
      </c>
      <c r="F90" s="206">
        <v>0</v>
      </c>
      <c r="G90" s="206">
        <v>0</v>
      </c>
      <c r="H90" s="206">
        <f t="shared" si="7"/>
        <v>0</v>
      </c>
      <c r="I90" s="206">
        <f>SUM(I91,I92,I93,I94,I95,I96,I97,I98,I99)</f>
        <v>0</v>
      </c>
      <c r="J90" s="206">
        <v>0</v>
      </c>
      <c r="K90" s="206">
        <v>0</v>
      </c>
      <c r="L90" s="206">
        <v>0</v>
      </c>
    </row>
    <row r="91" spans="1:12" ht="76.5" hidden="1" x14ac:dyDescent="0.2">
      <c r="A91" s="212" t="s">
        <v>298</v>
      </c>
      <c r="B91" s="183" t="s">
        <v>299</v>
      </c>
      <c r="C91" s="206">
        <f t="shared" si="6"/>
        <v>0</v>
      </c>
      <c r="D91" s="206">
        <v>0</v>
      </c>
      <c r="E91" s="206">
        <v>0</v>
      </c>
      <c r="F91" s="206">
        <v>0</v>
      </c>
      <c r="G91" s="206">
        <v>0</v>
      </c>
      <c r="H91" s="206">
        <f t="shared" si="7"/>
        <v>0</v>
      </c>
      <c r="I91" s="206">
        <v>0</v>
      </c>
      <c r="J91" s="206">
        <v>0</v>
      </c>
      <c r="K91" s="206">
        <v>0</v>
      </c>
      <c r="L91" s="206">
        <v>0</v>
      </c>
    </row>
    <row r="92" spans="1:12" ht="38.25" hidden="1" x14ac:dyDescent="0.2">
      <c r="A92" s="212" t="s">
        <v>300</v>
      </c>
      <c r="B92" s="183" t="s">
        <v>301</v>
      </c>
      <c r="C92" s="206">
        <f t="shared" si="6"/>
        <v>0</v>
      </c>
      <c r="D92" s="206">
        <v>0</v>
      </c>
      <c r="E92" s="206">
        <v>0</v>
      </c>
      <c r="F92" s="206">
        <v>0</v>
      </c>
      <c r="G92" s="206">
        <v>0</v>
      </c>
      <c r="H92" s="206">
        <f t="shared" si="7"/>
        <v>0</v>
      </c>
      <c r="I92" s="206">
        <v>0</v>
      </c>
      <c r="J92" s="206">
        <v>0</v>
      </c>
      <c r="K92" s="206">
        <v>0</v>
      </c>
      <c r="L92" s="206">
        <v>0</v>
      </c>
    </row>
    <row r="93" spans="1:12" ht="25.5" hidden="1" x14ac:dyDescent="0.2">
      <c r="A93" s="212" t="s">
        <v>302</v>
      </c>
      <c r="B93" s="183" t="s">
        <v>303</v>
      </c>
      <c r="C93" s="206">
        <f t="shared" si="6"/>
        <v>0</v>
      </c>
      <c r="D93" s="206">
        <v>0</v>
      </c>
      <c r="E93" s="206">
        <v>0</v>
      </c>
      <c r="F93" s="206">
        <v>0</v>
      </c>
      <c r="G93" s="206">
        <v>0</v>
      </c>
      <c r="H93" s="206">
        <f t="shared" si="7"/>
        <v>0</v>
      </c>
      <c r="I93" s="206">
        <v>0</v>
      </c>
      <c r="J93" s="206">
        <v>0</v>
      </c>
      <c r="K93" s="206">
        <v>0</v>
      </c>
      <c r="L93" s="206">
        <v>0</v>
      </c>
    </row>
    <row r="94" spans="1:12" hidden="1" x14ac:dyDescent="0.2">
      <c r="A94" s="212" t="s">
        <v>304</v>
      </c>
      <c r="B94" s="183" t="s">
        <v>305</v>
      </c>
      <c r="C94" s="206">
        <f t="shared" si="6"/>
        <v>0</v>
      </c>
      <c r="D94" s="206">
        <v>0</v>
      </c>
      <c r="E94" s="206">
        <v>0</v>
      </c>
      <c r="F94" s="206">
        <v>0</v>
      </c>
      <c r="G94" s="206">
        <v>0</v>
      </c>
      <c r="H94" s="206">
        <f t="shared" si="7"/>
        <v>0</v>
      </c>
      <c r="I94" s="206">
        <v>0</v>
      </c>
      <c r="J94" s="206">
        <v>0</v>
      </c>
      <c r="K94" s="206">
        <v>0</v>
      </c>
      <c r="L94" s="206">
        <v>0</v>
      </c>
    </row>
    <row r="95" spans="1:12" ht="25.5" hidden="1" x14ac:dyDescent="0.2">
      <c r="A95" s="212" t="s">
        <v>306</v>
      </c>
      <c r="B95" s="183" t="s">
        <v>307</v>
      </c>
      <c r="C95" s="206">
        <f t="shared" si="6"/>
        <v>0</v>
      </c>
      <c r="D95" s="206">
        <v>0</v>
      </c>
      <c r="E95" s="206">
        <v>0</v>
      </c>
      <c r="F95" s="206">
        <v>0</v>
      </c>
      <c r="G95" s="206">
        <v>0</v>
      </c>
      <c r="H95" s="206">
        <f t="shared" si="7"/>
        <v>0</v>
      </c>
      <c r="I95" s="206">
        <v>0</v>
      </c>
      <c r="J95" s="206">
        <v>0</v>
      </c>
      <c r="K95" s="206">
        <v>0</v>
      </c>
      <c r="L95" s="206">
        <v>0</v>
      </c>
    </row>
    <row r="96" spans="1:12" ht="25.5" hidden="1" x14ac:dyDescent="0.2">
      <c r="A96" s="212" t="s">
        <v>308</v>
      </c>
      <c r="B96" s="183" t="s">
        <v>309</v>
      </c>
      <c r="C96" s="206">
        <f t="shared" si="6"/>
        <v>0</v>
      </c>
      <c r="D96" s="206">
        <v>0</v>
      </c>
      <c r="E96" s="206">
        <v>0</v>
      </c>
      <c r="F96" s="206">
        <v>0</v>
      </c>
      <c r="G96" s="206">
        <v>0</v>
      </c>
      <c r="H96" s="206">
        <f t="shared" si="7"/>
        <v>0</v>
      </c>
      <c r="I96" s="206">
        <v>0</v>
      </c>
      <c r="J96" s="206">
        <v>0</v>
      </c>
      <c r="K96" s="206">
        <v>0</v>
      </c>
      <c r="L96" s="206">
        <v>0</v>
      </c>
    </row>
    <row r="97" spans="1:12" hidden="1" x14ac:dyDescent="0.2">
      <c r="A97" s="212" t="s">
        <v>310</v>
      </c>
      <c r="B97" s="183" t="s">
        <v>311</v>
      </c>
      <c r="C97" s="206">
        <f t="shared" si="6"/>
        <v>0</v>
      </c>
      <c r="D97" s="206">
        <v>0</v>
      </c>
      <c r="E97" s="206">
        <v>0</v>
      </c>
      <c r="F97" s="206">
        <v>0</v>
      </c>
      <c r="G97" s="206">
        <v>0</v>
      </c>
      <c r="H97" s="206">
        <f t="shared" si="7"/>
        <v>0</v>
      </c>
      <c r="I97" s="206">
        <v>0</v>
      </c>
      <c r="J97" s="206">
        <v>0</v>
      </c>
      <c r="K97" s="206">
        <v>0</v>
      </c>
      <c r="L97" s="206">
        <v>0</v>
      </c>
    </row>
    <row r="98" spans="1:12" ht="25.5" hidden="1" x14ac:dyDescent="0.2">
      <c r="A98" s="212" t="s">
        <v>312</v>
      </c>
      <c r="B98" s="183" t="s">
        <v>313</v>
      </c>
      <c r="C98" s="206">
        <f t="shared" si="6"/>
        <v>0</v>
      </c>
      <c r="D98" s="206">
        <v>0</v>
      </c>
      <c r="E98" s="206">
        <v>0</v>
      </c>
      <c r="F98" s="206">
        <v>0</v>
      </c>
      <c r="G98" s="206">
        <v>0</v>
      </c>
      <c r="H98" s="206">
        <f t="shared" si="7"/>
        <v>0</v>
      </c>
      <c r="I98" s="206">
        <v>0</v>
      </c>
      <c r="J98" s="206">
        <v>0</v>
      </c>
      <c r="K98" s="206">
        <v>0</v>
      </c>
      <c r="L98" s="206">
        <v>0</v>
      </c>
    </row>
    <row r="99" spans="1:12" ht="25.5" hidden="1" x14ac:dyDescent="0.2">
      <c r="A99" s="212" t="s">
        <v>314</v>
      </c>
      <c r="B99" s="183" t="s">
        <v>315</v>
      </c>
      <c r="C99" s="206">
        <f t="shared" si="6"/>
        <v>0</v>
      </c>
      <c r="D99" s="206">
        <v>0</v>
      </c>
      <c r="E99" s="206">
        <v>0</v>
      </c>
      <c r="F99" s="206">
        <v>0</v>
      </c>
      <c r="G99" s="206">
        <v>0</v>
      </c>
      <c r="H99" s="206">
        <f t="shared" si="7"/>
        <v>0</v>
      </c>
      <c r="I99" s="206">
        <v>0</v>
      </c>
      <c r="J99" s="206">
        <v>0</v>
      </c>
      <c r="K99" s="206">
        <v>0</v>
      </c>
      <c r="L99" s="206">
        <v>0</v>
      </c>
    </row>
    <row r="100" spans="1:12" ht="25.5" hidden="1" x14ac:dyDescent="0.2">
      <c r="A100" s="212" t="s">
        <v>316</v>
      </c>
      <c r="B100" s="183" t="s">
        <v>317</v>
      </c>
      <c r="C100" s="206">
        <f t="shared" si="6"/>
        <v>0</v>
      </c>
      <c r="D100" s="206">
        <f>SUM(D101,D102,D103,D104)</f>
        <v>0</v>
      </c>
      <c r="E100" s="206">
        <v>0</v>
      </c>
      <c r="F100" s="206">
        <v>0</v>
      </c>
      <c r="G100" s="206">
        <v>0</v>
      </c>
      <c r="H100" s="206">
        <f t="shared" si="7"/>
        <v>0</v>
      </c>
      <c r="I100" s="206">
        <f>SUM(I101,I102,I103,I104)</f>
        <v>0</v>
      </c>
      <c r="J100" s="206">
        <v>0</v>
      </c>
      <c r="K100" s="206">
        <v>0</v>
      </c>
      <c r="L100" s="206">
        <v>0</v>
      </c>
    </row>
    <row r="101" spans="1:12" ht="25.5" hidden="1" x14ac:dyDescent="0.2">
      <c r="A101" s="212" t="s">
        <v>318</v>
      </c>
      <c r="B101" s="183" t="s">
        <v>319</v>
      </c>
      <c r="C101" s="206">
        <f t="shared" ref="C101:C132" si="8">SUM(D101:G101)</f>
        <v>0</v>
      </c>
      <c r="D101" s="206">
        <v>0</v>
      </c>
      <c r="E101" s="206">
        <v>0</v>
      </c>
      <c r="F101" s="206">
        <v>0</v>
      </c>
      <c r="G101" s="206">
        <v>0</v>
      </c>
      <c r="H101" s="206">
        <f t="shared" si="7"/>
        <v>0</v>
      </c>
      <c r="I101" s="206">
        <v>0</v>
      </c>
      <c r="J101" s="206">
        <v>0</v>
      </c>
      <c r="K101" s="206">
        <v>0</v>
      </c>
      <c r="L101" s="206">
        <v>0</v>
      </c>
    </row>
    <row r="102" spans="1:12" hidden="1" x14ac:dyDescent="0.2">
      <c r="A102" s="212" t="s">
        <v>320</v>
      </c>
      <c r="B102" s="183" t="s">
        <v>321</v>
      </c>
      <c r="C102" s="206">
        <f t="shared" si="8"/>
        <v>0</v>
      </c>
      <c r="D102" s="206">
        <v>0</v>
      </c>
      <c r="E102" s="206">
        <v>0</v>
      </c>
      <c r="F102" s="206">
        <v>0</v>
      </c>
      <c r="G102" s="206">
        <v>0</v>
      </c>
      <c r="H102" s="206">
        <f t="shared" si="7"/>
        <v>0</v>
      </c>
      <c r="I102" s="206">
        <v>0</v>
      </c>
      <c r="J102" s="206">
        <v>0</v>
      </c>
      <c r="K102" s="206">
        <v>0</v>
      </c>
      <c r="L102" s="206">
        <v>0</v>
      </c>
    </row>
    <row r="103" spans="1:12" ht="25.5" hidden="1" x14ac:dyDescent="0.2">
      <c r="A103" s="212" t="s">
        <v>322</v>
      </c>
      <c r="B103" s="183" t="s">
        <v>323</v>
      </c>
      <c r="C103" s="206">
        <f t="shared" si="8"/>
        <v>0</v>
      </c>
      <c r="D103" s="206">
        <v>0</v>
      </c>
      <c r="E103" s="206">
        <v>0</v>
      </c>
      <c r="F103" s="206">
        <v>0</v>
      </c>
      <c r="G103" s="206">
        <v>0</v>
      </c>
      <c r="H103" s="206">
        <f t="shared" si="7"/>
        <v>0</v>
      </c>
      <c r="I103" s="206">
        <v>0</v>
      </c>
      <c r="J103" s="206">
        <v>0</v>
      </c>
      <c r="K103" s="206">
        <v>0</v>
      </c>
      <c r="L103" s="206">
        <v>0</v>
      </c>
    </row>
    <row r="104" spans="1:12" ht="25.5" hidden="1" x14ac:dyDescent="0.2">
      <c r="A104" s="212" t="s">
        <v>324</v>
      </c>
      <c r="B104" s="183" t="s">
        <v>325</v>
      </c>
      <c r="C104" s="206">
        <f t="shared" si="8"/>
        <v>0</v>
      </c>
      <c r="D104" s="206">
        <v>0</v>
      </c>
      <c r="E104" s="206">
        <v>0</v>
      </c>
      <c r="F104" s="206">
        <v>0</v>
      </c>
      <c r="G104" s="206">
        <v>0</v>
      </c>
      <c r="H104" s="206">
        <f t="shared" si="7"/>
        <v>0</v>
      </c>
      <c r="I104" s="206">
        <v>0</v>
      </c>
      <c r="J104" s="206">
        <v>0</v>
      </c>
      <c r="K104" s="206">
        <v>0</v>
      </c>
      <c r="L104" s="206">
        <v>0</v>
      </c>
    </row>
    <row r="105" spans="1:12" ht="25.5" hidden="1" x14ac:dyDescent="0.2">
      <c r="A105" s="212" t="s">
        <v>326</v>
      </c>
      <c r="B105" s="183" t="s">
        <v>327</v>
      </c>
      <c r="C105" s="206">
        <f t="shared" si="8"/>
        <v>0</v>
      </c>
      <c r="D105" s="206">
        <f>SUM(D106,D107)</f>
        <v>0</v>
      </c>
      <c r="E105" s="206"/>
      <c r="F105" s="206"/>
      <c r="G105" s="206"/>
      <c r="H105" s="206">
        <f t="shared" si="7"/>
        <v>0</v>
      </c>
      <c r="I105" s="206">
        <f>SUM(I106,I107)</f>
        <v>0</v>
      </c>
      <c r="J105" s="206"/>
      <c r="K105" s="206"/>
      <c r="L105" s="206"/>
    </row>
    <row r="106" spans="1:12" ht="25.5" hidden="1" x14ac:dyDescent="0.2">
      <c r="A106" s="212" t="s">
        <v>328</v>
      </c>
      <c r="B106" s="183" t="s">
        <v>329</v>
      </c>
      <c r="C106" s="206">
        <f t="shared" si="8"/>
        <v>0</v>
      </c>
      <c r="D106" s="206"/>
      <c r="E106" s="206">
        <v>0</v>
      </c>
      <c r="F106" s="206">
        <v>0</v>
      </c>
      <c r="G106" s="206">
        <v>0</v>
      </c>
      <c r="H106" s="206">
        <f t="shared" si="7"/>
        <v>0</v>
      </c>
      <c r="I106" s="206"/>
      <c r="J106" s="206">
        <v>0</v>
      </c>
      <c r="K106" s="206">
        <v>0</v>
      </c>
      <c r="L106" s="206">
        <v>0</v>
      </c>
    </row>
    <row r="107" spans="1:12" ht="25.5" hidden="1" x14ac:dyDescent="0.2">
      <c r="A107" s="212" t="s">
        <v>330</v>
      </c>
      <c r="B107" s="183" t="s">
        <v>331</v>
      </c>
      <c r="C107" s="206">
        <f t="shared" si="8"/>
        <v>0</v>
      </c>
      <c r="D107" s="206">
        <v>0</v>
      </c>
      <c r="E107" s="206">
        <v>0</v>
      </c>
      <c r="F107" s="206">
        <v>0</v>
      </c>
      <c r="G107" s="206">
        <v>0</v>
      </c>
      <c r="H107" s="206">
        <f t="shared" si="7"/>
        <v>0</v>
      </c>
      <c r="I107" s="206">
        <v>0</v>
      </c>
      <c r="J107" s="206">
        <v>0</v>
      </c>
      <c r="K107" s="206">
        <v>0</v>
      </c>
      <c r="L107" s="206">
        <v>0</v>
      </c>
    </row>
    <row r="108" spans="1:12" ht="25.5" x14ac:dyDescent="0.2">
      <c r="A108" s="212" t="s">
        <v>332</v>
      </c>
      <c r="B108" s="183" t="s">
        <v>333</v>
      </c>
      <c r="C108" s="206">
        <f t="shared" si="8"/>
        <v>9500000</v>
      </c>
      <c r="D108" s="206">
        <v>9500000</v>
      </c>
      <c r="E108" s="206"/>
      <c r="F108" s="206"/>
      <c r="G108" s="206"/>
      <c r="H108" s="206">
        <f t="shared" si="7"/>
        <v>9500000</v>
      </c>
      <c r="I108" s="206">
        <v>9500000</v>
      </c>
      <c r="J108" s="206"/>
      <c r="K108" s="206"/>
      <c r="L108" s="206"/>
    </row>
    <row r="109" spans="1:12" hidden="1" x14ac:dyDescent="0.2">
      <c r="A109" s="212" t="s">
        <v>334</v>
      </c>
      <c r="B109" s="183" t="s">
        <v>335</v>
      </c>
      <c r="C109" s="206">
        <f t="shared" si="8"/>
        <v>0</v>
      </c>
      <c r="D109" s="206">
        <v>0</v>
      </c>
      <c r="E109" s="206">
        <v>0</v>
      </c>
      <c r="F109" s="206">
        <v>0</v>
      </c>
      <c r="G109" s="206">
        <v>0</v>
      </c>
      <c r="H109" s="206">
        <f t="shared" si="7"/>
        <v>0</v>
      </c>
      <c r="I109" s="206">
        <v>0</v>
      </c>
      <c r="J109" s="206">
        <v>0</v>
      </c>
      <c r="K109" s="206">
        <v>0</v>
      </c>
      <c r="L109" s="206">
        <v>0</v>
      </c>
    </row>
    <row r="110" spans="1:12" ht="25.5" hidden="1" x14ac:dyDescent="0.2">
      <c r="A110" s="212" t="s">
        <v>336</v>
      </c>
      <c r="B110" s="183" t="s">
        <v>337</v>
      </c>
      <c r="C110" s="206">
        <f t="shared" si="8"/>
        <v>0</v>
      </c>
      <c r="D110" s="206">
        <v>0</v>
      </c>
      <c r="E110" s="206">
        <v>0</v>
      </c>
      <c r="F110" s="206">
        <v>0</v>
      </c>
      <c r="G110" s="206">
        <v>0</v>
      </c>
      <c r="H110" s="206">
        <f t="shared" si="7"/>
        <v>0</v>
      </c>
      <c r="I110" s="206">
        <v>0</v>
      </c>
      <c r="J110" s="206">
        <v>0</v>
      </c>
      <c r="K110" s="206">
        <v>0</v>
      </c>
      <c r="L110" s="206">
        <v>0</v>
      </c>
    </row>
    <row r="111" spans="1:12" ht="25.5" hidden="1" x14ac:dyDescent="0.2">
      <c r="A111" s="212" t="s">
        <v>338</v>
      </c>
      <c r="B111" s="183" t="s">
        <v>339</v>
      </c>
      <c r="C111" s="206">
        <f t="shared" si="8"/>
        <v>0</v>
      </c>
      <c r="D111" s="206">
        <v>0</v>
      </c>
      <c r="E111" s="206">
        <v>0</v>
      </c>
      <c r="F111" s="206">
        <v>0</v>
      </c>
      <c r="G111" s="206">
        <v>0</v>
      </c>
      <c r="H111" s="206">
        <f t="shared" si="7"/>
        <v>0</v>
      </c>
      <c r="I111" s="206">
        <v>0</v>
      </c>
      <c r="J111" s="206">
        <v>0</v>
      </c>
      <c r="K111" s="206">
        <v>0</v>
      </c>
      <c r="L111" s="206">
        <v>0</v>
      </c>
    </row>
    <row r="112" spans="1:12" hidden="1" x14ac:dyDescent="0.2">
      <c r="A112" s="212" t="s">
        <v>340</v>
      </c>
      <c r="B112" s="183" t="s">
        <v>341</v>
      </c>
      <c r="C112" s="206">
        <f t="shared" si="8"/>
        <v>0</v>
      </c>
      <c r="D112" s="206">
        <v>0</v>
      </c>
      <c r="E112" s="206">
        <v>0</v>
      </c>
      <c r="F112" s="206">
        <v>0</v>
      </c>
      <c r="G112" s="206">
        <v>0</v>
      </c>
      <c r="H112" s="206">
        <f t="shared" si="7"/>
        <v>0</v>
      </c>
      <c r="I112" s="206">
        <v>0</v>
      </c>
      <c r="J112" s="206">
        <v>0</v>
      </c>
      <c r="K112" s="206">
        <v>0</v>
      </c>
      <c r="L112" s="206">
        <v>0</v>
      </c>
    </row>
    <row r="113" spans="1:12" hidden="1" x14ac:dyDescent="0.2">
      <c r="A113" s="212" t="s">
        <v>342</v>
      </c>
      <c r="B113" s="183" t="s">
        <v>343</v>
      </c>
      <c r="C113" s="206">
        <f t="shared" si="8"/>
        <v>0</v>
      </c>
      <c r="D113" s="206">
        <v>0</v>
      </c>
      <c r="E113" s="206">
        <v>0</v>
      </c>
      <c r="F113" s="206">
        <v>0</v>
      </c>
      <c r="G113" s="206">
        <v>0</v>
      </c>
      <c r="H113" s="206">
        <f t="shared" si="7"/>
        <v>0</v>
      </c>
      <c r="I113" s="206">
        <v>0</v>
      </c>
      <c r="J113" s="206">
        <v>0</v>
      </c>
      <c r="K113" s="206">
        <v>0</v>
      </c>
      <c r="L113" s="206">
        <v>0</v>
      </c>
    </row>
    <row r="114" spans="1:12" ht="38.25" hidden="1" x14ac:dyDescent="0.2">
      <c r="A114" s="212" t="s">
        <v>344</v>
      </c>
      <c r="B114" s="183" t="s">
        <v>345</v>
      </c>
      <c r="C114" s="206">
        <f t="shared" si="8"/>
        <v>0</v>
      </c>
      <c r="D114" s="206">
        <v>0</v>
      </c>
      <c r="E114" s="206">
        <v>0</v>
      </c>
      <c r="F114" s="206">
        <v>0</v>
      </c>
      <c r="G114" s="206">
        <v>0</v>
      </c>
      <c r="H114" s="206">
        <f t="shared" si="7"/>
        <v>0</v>
      </c>
      <c r="I114" s="206">
        <v>0</v>
      </c>
      <c r="J114" s="206">
        <v>0</v>
      </c>
      <c r="K114" s="206">
        <v>0</v>
      </c>
      <c r="L114" s="206">
        <v>0</v>
      </c>
    </row>
    <row r="115" spans="1:12" ht="38.25" hidden="1" x14ac:dyDescent="0.2">
      <c r="A115" s="212" t="s">
        <v>346</v>
      </c>
      <c r="B115" s="183" t="s">
        <v>347</v>
      </c>
      <c r="C115" s="206">
        <f t="shared" si="8"/>
        <v>0</v>
      </c>
      <c r="D115" s="206">
        <v>0</v>
      </c>
      <c r="E115" s="206">
        <v>0</v>
      </c>
      <c r="F115" s="206">
        <v>0</v>
      </c>
      <c r="G115" s="206">
        <v>0</v>
      </c>
      <c r="H115" s="206">
        <f t="shared" si="7"/>
        <v>0</v>
      </c>
      <c r="I115" s="206">
        <v>0</v>
      </c>
      <c r="J115" s="206">
        <v>0</v>
      </c>
      <c r="K115" s="206">
        <v>0</v>
      </c>
      <c r="L115" s="206">
        <v>0</v>
      </c>
    </row>
    <row r="116" spans="1:12" ht="51" hidden="1" x14ac:dyDescent="0.2">
      <c r="A116" s="212" t="s">
        <v>348</v>
      </c>
      <c r="B116" s="183" t="s">
        <v>349</v>
      </c>
      <c r="C116" s="206">
        <f t="shared" si="8"/>
        <v>0</v>
      </c>
      <c r="D116" s="206">
        <v>0</v>
      </c>
      <c r="E116" s="206">
        <v>0</v>
      </c>
      <c r="F116" s="206">
        <v>0</v>
      </c>
      <c r="G116" s="206">
        <v>0</v>
      </c>
      <c r="H116" s="206">
        <f t="shared" si="7"/>
        <v>0</v>
      </c>
      <c r="I116" s="206">
        <v>0</v>
      </c>
      <c r="J116" s="206">
        <v>0</v>
      </c>
      <c r="K116" s="206">
        <v>0</v>
      </c>
      <c r="L116" s="206">
        <v>0</v>
      </c>
    </row>
    <row r="117" spans="1:12" ht="38.25" hidden="1" x14ac:dyDescent="0.2">
      <c r="A117" s="212" t="s">
        <v>350</v>
      </c>
      <c r="B117" s="183" t="s">
        <v>351</v>
      </c>
      <c r="C117" s="206">
        <f t="shared" si="8"/>
        <v>0</v>
      </c>
      <c r="D117" s="206">
        <v>0</v>
      </c>
      <c r="E117" s="206">
        <v>0</v>
      </c>
      <c r="F117" s="206">
        <v>0</v>
      </c>
      <c r="G117" s="206">
        <v>0</v>
      </c>
      <c r="H117" s="206">
        <f t="shared" si="7"/>
        <v>0</v>
      </c>
      <c r="I117" s="206">
        <v>0</v>
      </c>
      <c r="J117" s="206">
        <v>0</v>
      </c>
      <c r="K117" s="206">
        <v>0</v>
      </c>
      <c r="L117" s="206">
        <v>0</v>
      </c>
    </row>
    <row r="118" spans="1:12" ht="38.25" hidden="1" x14ac:dyDescent="0.2">
      <c r="A118" s="212" t="s">
        <v>352</v>
      </c>
      <c r="B118" s="183" t="s">
        <v>353</v>
      </c>
      <c r="C118" s="206">
        <f t="shared" si="8"/>
        <v>0</v>
      </c>
      <c r="D118" s="206">
        <v>0</v>
      </c>
      <c r="E118" s="206">
        <v>0</v>
      </c>
      <c r="F118" s="206">
        <v>0</v>
      </c>
      <c r="G118" s="206">
        <v>0</v>
      </c>
      <c r="H118" s="206">
        <f t="shared" si="7"/>
        <v>0</v>
      </c>
      <c r="I118" s="206">
        <v>0</v>
      </c>
      <c r="J118" s="206">
        <v>0</v>
      </c>
      <c r="K118" s="206">
        <v>0</v>
      </c>
      <c r="L118" s="206">
        <v>0</v>
      </c>
    </row>
    <row r="119" spans="1:12" hidden="1" x14ac:dyDescent="0.2">
      <c r="A119" s="212" t="s">
        <v>354</v>
      </c>
      <c r="B119" s="183" t="s">
        <v>355</v>
      </c>
      <c r="C119" s="206">
        <f t="shared" si="8"/>
        <v>0</v>
      </c>
      <c r="D119" s="206">
        <v>0</v>
      </c>
      <c r="E119" s="206">
        <v>0</v>
      </c>
      <c r="F119" s="206">
        <v>0</v>
      </c>
      <c r="G119" s="206">
        <v>0</v>
      </c>
      <c r="H119" s="206">
        <f t="shared" si="7"/>
        <v>0</v>
      </c>
      <c r="I119" s="206">
        <v>0</v>
      </c>
      <c r="J119" s="206">
        <v>0</v>
      </c>
      <c r="K119" s="206">
        <v>0</v>
      </c>
      <c r="L119" s="206">
        <v>0</v>
      </c>
    </row>
    <row r="120" spans="1:12" ht="25.5" hidden="1" x14ac:dyDescent="0.2">
      <c r="A120" s="212" t="s">
        <v>356</v>
      </c>
      <c r="B120" s="183" t="s">
        <v>357</v>
      </c>
      <c r="C120" s="206">
        <f t="shared" si="8"/>
        <v>0</v>
      </c>
      <c r="D120" s="206">
        <v>0</v>
      </c>
      <c r="E120" s="206">
        <v>0</v>
      </c>
      <c r="F120" s="206">
        <v>0</v>
      </c>
      <c r="G120" s="206">
        <v>0</v>
      </c>
      <c r="H120" s="206">
        <f t="shared" si="7"/>
        <v>0</v>
      </c>
      <c r="I120" s="206">
        <v>0</v>
      </c>
      <c r="J120" s="206">
        <v>0</v>
      </c>
      <c r="K120" s="206">
        <v>0</v>
      </c>
      <c r="L120" s="206">
        <v>0</v>
      </c>
    </row>
    <row r="121" spans="1:12" hidden="1" x14ac:dyDescent="0.2">
      <c r="A121" s="212" t="s">
        <v>358</v>
      </c>
      <c r="B121" s="183" t="s">
        <v>359</v>
      </c>
      <c r="C121" s="206">
        <f t="shared" si="8"/>
        <v>0</v>
      </c>
      <c r="D121" s="206">
        <v>0</v>
      </c>
      <c r="E121" s="206">
        <v>0</v>
      </c>
      <c r="F121" s="206">
        <v>0</v>
      </c>
      <c r="G121" s="206">
        <v>0</v>
      </c>
      <c r="H121" s="206">
        <f t="shared" si="7"/>
        <v>0</v>
      </c>
      <c r="I121" s="206">
        <v>0</v>
      </c>
      <c r="J121" s="206">
        <v>0</v>
      </c>
      <c r="K121" s="206">
        <v>0</v>
      </c>
      <c r="L121" s="206">
        <v>0</v>
      </c>
    </row>
    <row r="122" spans="1:12" ht="25.5" hidden="1" x14ac:dyDescent="0.2">
      <c r="A122" s="212" t="s">
        <v>360</v>
      </c>
      <c r="B122" s="183" t="s">
        <v>361</v>
      </c>
      <c r="C122" s="206">
        <f t="shared" si="8"/>
        <v>0</v>
      </c>
      <c r="D122" s="206">
        <v>0</v>
      </c>
      <c r="E122" s="206">
        <v>0</v>
      </c>
      <c r="F122" s="206">
        <v>0</v>
      </c>
      <c r="G122" s="206">
        <v>0</v>
      </c>
      <c r="H122" s="206">
        <f t="shared" si="7"/>
        <v>0</v>
      </c>
      <c r="I122" s="206">
        <v>0</v>
      </c>
      <c r="J122" s="206">
        <v>0</v>
      </c>
      <c r="K122" s="206">
        <v>0</v>
      </c>
      <c r="L122" s="206">
        <v>0</v>
      </c>
    </row>
    <row r="123" spans="1:12" ht="25.5" hidden="1" x14ac:dyDescent="0.2">
      <c r="A123" s="212" t="s">
        <v>362</v>
      </c>
      <c r="B123" s="183" t="s">
        <v>363</v>
      </c>
      <c r="C123" s="206">
        <f t="shared" si="8"/>
        <v>0</v>
      </c>
      <c r="D123" s="206">
        <v>0</v>
      </c>
      <c r="E123" s="206">
        <v>0</v>
      </c>
      <c r="F123" s="206">
        <v>0</v>
      </c>
      <c r="G123" s="206">
        <v>0</v>
      </c>
      <c r="H123" s="206">
        <f t="shared" si="7"/>
        <v>0</v>
      </c>
      <c r="I123" s="206">
        <v>0</v>
      </c>
      <c r="J123" s="206">
        <v>0</v>
      </c>
      <c r="K123" s="206">
        <v>0</v>
      </c>
      <c r="L123" s="206">
        <v>0</v>
      </c>
    </row>
    <row r="124" spans="1:12" hidden="1" x14ac:dyDescent="0.2">
      <c r="A124" s="212" t="s">
        <v>364</v>
      </c>
      <c r="B124" s="183" t="s">
        <v>365</v>
      </c>
      <c r="C124" s="206">
        <f t="shared" si="8"/>
        <v>0</v>
      </c>
      <c r="D124" s="206">
        <v>0</v>
      </c>
      <c r="E124" s="206">
        <v>0</v>
      </c>
      <c r="F124" s="206">
        <v>0</v>
      </c>
      <c r="G124" s="206">
        <v>0</v>
      </c>
      <c r="H124" s="206">
        <f t="shared" si="7"/>
        <v>0</v>
      </c>
      <c r="I124" s="206">
        <v>0</v>
      </c>
      <c r="J124" s="206">
        <v>0</v>
      </c>
      <c r="K124" s="206">
        <v>0</v>
      </c>
      <c r="L124" s="206">
        <v>0</v>
      </c>
    </row>
    <row r="125" spans="1:12" ht="25.5" hidden="1" x14ac:dyDescent="0.2">
      <c r="A125" s="212" t="s">
        <v>366</v>
      </c>
      <c r="B125" s="183" t="s">
        <v>367</v>
      </c>
      <c r="C125" s="206">
        <f t="shared" si="8"/>
        <v>0</v>
      </c>
      <c r="D125" s="206">
        <v>0</v>
      </c>
      <c r="E125" s="206">
        <v>0</v>
      </c>
      <c r="F125" s="206">
        <v>0</v>
      </c>
      <c r="G125" s="206">
        <v>0</v>
      </c>
      <c r="H125" s="206">
        <f t="shared" si="7"/>
        <v>0</v>
      </c>
      <c r="I125" s="206">
        <v>0</v>
      </c>
      <c r="J125" s="206">
        <v>0</v>
      </c>
      <c r="K125" s="206">
        <v>0</v>
      </c>
      <c r="L125" s="206">
        <v>0</v>
      </c>
    </row>
    <row r="126" spans="1:12" ht="38.25" hidden="1" x14ac:dyDescent="0.2">
      <c r="A126" s="212" t="s">
        <v>368</v>
      </c>
      <c r="B126" s="183" t="s">
        <v>369</v>
      </c>
      <c r="C126" s="206">
        <f t="shared" si="8"/>
        <v>0</v>
      </c>
      <c r="D126" s="206">
        <v>0</v>
      </c>
      <c r="E126" s="206">
        <v>0</v>
      </c>
      <c r="F126" s="206">
        <v>0</v>
      </c>
      <c r="G126" s="206">
        <v>0</v>
      </c>
      <c r="H126" s="206">
        <f t="shared" si="7"/>
        <v>0</v>
      </c>
      <c r="I126" s="206">
        <v>0</v>
      </c>
      <c r="J126" s="206">
        <v>0</v>
      </c>
      <c r="K126" s="206">
        <v>0</v>
      </c>
      <c r="L126" s="206">
        <v>0</v>
      </c>
    </row>
    <row r="127" spans="1:12" ht="38.25" hidden="1" x14ac:dyDescent="0.2">
      <c r="A127" s="212" t="s">
        <v>370</v>
      </c>
      <c r="B127" s="183" t="s">
        <v>371</v>
      </c>
      <c r="C127" s="206">
        <f t="shared" si="8"/>
        <v>0</v>
      </c>
      <c r="D127" s="206">
        <v>0</v>
      </c>
      <c r="E127" s="206">
        <v>0</v>
      </c>
      <c r="F127" s="206">
        <v>0</v>
      </c>
      <c r="G127" s="206">
        <v>0</v>
      </c>
      <c r="H127" s="206">
        <f t="shared" si="7"/>
        <v>0</v>
      </c>
      <c r="I127" s="206">
        <v>0</v>
      </c>
      <c r="J127" s="206">
        <v>0</v>
      </c>
      <c r="K127" s="206">
        <v>0</v>
      </c>
      <c r="L127" s="206">
        <v>0</v>
      </c>
    </row>
    <row r="128" spans="1:12" ht="25.5" x14ac:dyDescent="0.2">
      <c r="A128" s="164" t="s">
        <v>372</v>
      </c>
      <c r="B128" s="165" t="s">
        <v>373</v>
      </c>
      <c r="C128" s="166">
        <f t="shared" si="8"/>
        <v>10405000</v>
      </c>
      <c r="D128" s="166">
        <f>SUM(D69,D70,D81,D82,D90,D100,D105,D108)</f>
        <v>10405000</v>
      </c>
      <c r="E128" s="166">
        <f>SUM(E69,E70,E81,E82,E90,E100,E105,E108)</f>
        <v>0</v>
      </c>
      <c r="F128" s="166">
        <f>SUM(F69,F70,F81,F82,F90,F100,F105,F108)</f>
        <v>0</v>
      </c>
      <c r="G128" s="166">
        <f>SUM(G69,G70,G81,G82,G90,G100,G105,G108)</f>
        <v>0</v>
      </c>
      <c r="H128" s="166">
        <f t="shared" si="7"/>
        <v>10405000</v>
      </c>
      <c r="I128" s="166">
        <f>SUM(I69,I70,I81,I82,I90,I100,I105,I108)</f>
        <v>10405000</v>
      </c>
      <c r="J128" s="166">
        <f>SUM(J69,J70,J81,J82,J90,J100,J105,J108)</f>
        <v>0</v>
      </c>
      <c r="K128" s="166">
        <f>SUM(K69,K70,K81,K82,K90,K100,K105,K108)</f>
        <v>0</v>
      </c>
      <c r="L128" s="166">
        <f>SUM(L69,L70,L81,L82,L90,L100,L105,L108)</f>
        <v>0</v>
      </c>
    </row>
    <row r="129" spans="1:12" hidden="1" x14ac:dyDescent="0.2">
      <c r="A129" s="212" t="s">
        <v>374</v>
      </c>
      <c r="B129" s="183" t="s">
        <v>375</v>
      </c>
      <c r="C129" s="206">
        <f t="shared" si="8"/>
        <v>0</v>
      </c>
      <c r="D129" s="206">
        <v>0</v>
      </c>
      <c r="E129" s="206">
        <v>0</v>
      </c>
      <c r="F129" s="206">
        <v>0</v>
      </c>
      <c r="G129" s="206">
        <v>0</v>
      </c>
      <c r="H129" s="206">
        <f t="shared" si="7"/>
        <v>0</v>
      </c>
      <c r="I129" s="206">
        <v>0</v>
      </c>
      <c r="J129" s="206">
        <v>0</v>
      </c>
      <c r="K129" s="206">
        <v>0</v>
      </c>
      <c r="L129" s="206">
        <v>0</v>
      </c>
    </row>
    <row r="130" spans="1:12" hidden="1" x14ac:dyDescent="0.2">
      <c r="A130" s="212" t="s">
        <v>376</v>
      </c>
      <c r="B130" s="183" t="s">
        <v>377</v>
      </c>
      <c r="C130" s="206">
        <f t="shared" si="8"/>
        <v>0</v>
      </c>
      <c r="D130" s="206">
        <v>0</v>
      </c>
      <c r="E130" s="206"/>
      <c r="F130" s="206"/>
      <c r="G130" s="206"/>
      <c r="H130" s="206">
        <f t="shared" si="7"/>
        <v>0</v>
      </c>
      <c r="I130" s="206">
        <v>0</v>
      </c>
      <c r="J130" s="206"/>
      <c r="K130" s="206"/>
      <c r="L130" s="206"/>
    </row>
    <row r="131" spans="1:12" ht="25.5" x14ac:dyDescent="0.2">
      <c r="A131" s="212" t="s">
        <v>378</v>
      </c>
      <c r="B131" s="183" t="s">
        <v>379</v>
      </c>
      <c r="C131" s="206">
        <f t="shared" si="8"/>
        <v>0</v>
      </c>
      <c r="D131" s="206">
        <v>0</v>
      </c>
      <c r="E131" s="206"/>
      <c r="F131" s="206"/>
      <c r="G131" s="206"/>
      <c r="H131" s="206">
        <f t="shared" si="7"/>
        <v>2240601</v>
      </c>
      <c r="I131" s="206">
        <v>2240601</v>
      </c>
      <c r="J131" s="206"/>
      <c r="K131" s="206"/>
      <c r="L131" s="206"/>
    </row>
    <row r="132" spans="1:12" ht="25.5" hidden="1" x14ac:dyDescent="0.2">
      <c r="A132" s="212" t="s">
        <v>380</v>
      </c>
      <c r="B132" s="183" t="s">
        <v>381</v>
      </c>
      <c r="C132" s="206">
        <f t="shared" si="8"/>
        <v>0</v>
      </c>
      <c r="D132" s="206">
        <v>0</v>
      </c>
      <c r="E132" s="206"/>
      <c r="F132" s="206"/>
      <c r="G132" s="206"/>
      <c r="H132" s="206">
        <f t="shared" si="7"/>
        <v>0</v>
      </c>
      <c r="I132" s="206">
        <v>0</v>
      </c>
      <c r="J132" s="206"/>
      <c r="K132" s="206"/>
      <c r="L132" s="206"/>
    </row>
    <row r="133" spans="1:12" hidden="1" x14ac:dyDescent="0.2">
      <c r="A133" s="212" t="s">
        <v>382</v>
      </c>
      <c r="B133" s="183" t="s">
        <v>383</v>
      </c>
      <c r="C133" s="206">
        <f t="shared" ref="C133:C164" si="9">SUM(D133:G133)</f>
        <v>0</v>
      </c>
      <c r="D133" s="206">
        <v>0</v>
      </c>
      <c r="E133" s="206"/>
      <c r="F133" s="206"/>
      <c r="G133" s="206"/>
      <c r="H133" s="206">
        <f t="shared" ref="H133:H196" si="10">SUM(I133:L133)</f>
        <v>0</v>
      </c>
      <c r="I133" s="206">
        <v>0</v>
      </c>
      <c r="J133" s="206"/>
      <c r="K133" s="206"/>
      <c r="L133" s="206"/>
    </row>
    <row r="134" spans="1:12" ht="25.5" x14ac:dyDescent="0.2">
      <c r="A134" s="212" t="s">
        <v>384</v>
      </c>
      <c r="B134" s="183" t="s">
        <v>385</v>
      </c>
      <c r="C134" s="206">
        <f t="shared" si="9"/>
        <v>0</v>
      </c>
      <c r="D134" s="206">
        <f>SUM(D131,D132,D133)</f>
        <v>0</v>
      </c>
      <c r="E134" s="206">
        <f>SUM(E131:E133)</f>
        <v>0</v>
      </c>
      <c r="F134" s="206">
        <f>SUM(F131:F133)</f>
        <v>0</v>
      </c>
      <c r="G134" s="206">
        <f>SUM(G131:G133)</f>
        <v>0</v>
      </c>
      <c r="H134" s="206">
        <f t="shared" si="10"/>
        <v>2240601</v>
      </c>
      <c r="I134" s="206">
        <f>SUM(I131,I132,I133)</f>
        <v>2240601</v>
      </c>
      <c r="J134" s="206">
        <f>SUM(J131:J133)</f>
        <v>0</v>
      </c>
      <c r="K134" s="206">
        <f>SUM(K131:K133)</f>
        <v>0</v>
      </c>
      <c r="L134" s="206">
        <f>SUM(L131:L133)</f>
        <v>0</v>
      </c>
    </row>
    <row r="135" spans="1:12" ht="38.25" hidden="1" x14ac:dyDescent="0.2">
      <c r="A135" s="212" t="s">
        <v>386</v>
      </c>
      <c r="B135" s="183" t="s">
        <v>387</v>
      </c>
      <c r="C135" s="206">
        <f t="shared" si="9"/>
        <v>0</v>
      </c>
      <c r="D135" s="206">
        <v>0</v>
      </c>
      <c r="E135" s="206">
        <v>0</v>
      </c>
      <c r="F135" s="206">
        <v>0</v>
      </c>
      <c r="G135" s="206">
        <v>0</v>
      </c>
      <c r="H135" s="206">
        <f t="shared" si="10"/>
        <v>0</v>
      </c>
      <c r="I135" s="206">
        <v>0</v>
      </c>
      <c r="J135" s="206">
        <v>0</v>
      </c>
      <c r="K135" s="206">
        <v>0</v>
      </c>
      <c r="L135" s="206">
        <v>0</v>
      </c>
    </row>
    <row r="136" spans="1:12" ht="38.25" hidden="1" x14ac:dyDescent="0.2">
      <c r="A136" s="212" t="s">
        <v>388</v>
      </c>
      <c r="B136" s="183" t="s">
        <v>389</v>
      </c>
      <c r="C136" s="206">
        <f t="shared" si="9"/>
        <v>0</v>
      </c>
      <c r="D136" s="206">
        <f>SUM(D137,D138,D139,D140,D141,D142,D143,D144,D145,D146)</f>
        <v>0</v>
      </c>
      <c r="E136" s="206">
        <f>SUM(E137:E146)</f>
        <v>0</v>
      </c>
      <c r="F136" s="206">
        <f>SUM(F137:F146)</f>
        <v>0</v>
      </c>
      <c r="G136" s="206">
        <f>SUM(G137:G146)</f>
        <v>0</v>
      </c>
      <c r="H136" s="206">
        <f t="shared" si="10"/>
        <v>0</v>
      </c>
      <c r="I136" s="206">
        <f>SUM(I137,I138,I139,I140,I141,I142,I143,I144,I145,I146)</f>
        <v>0</v>
      </c>
      <c r="J136" s="206">
        <f>SUM(J137:J146)</f>
        <v>0</v>
      </c>
      <c r="K136" s="206">
        <f>SUM(K137:K146)</f>
        <v>0</v>
      </c>
      <c r="L136" s="206">
        <f>SUM(L137:L146)</f>
        <v>0</v>
      </c>
    </row>
    <row r="137" spans="1:12" hidden="1" x14ac:dyDescent="0.2">
      <c r="A137" s="212" t="s">
        <v>390</v>
      </c>
      <c r="B137" s="183" t="s">
        <v>391</v>
      </c>
      <c r="C137" s="206">
        <f t="shared" si="9"/>
        <v>0</v>
      </c>
      <c r="D137" s="206">
        <v>0</v>
      </c>
      <c r="E137" s="206"/>
      <c r="F137" s="206"/>
      <c r="G137" s="206"/>
      <c r="H137" s="206">
        <f t="shared" si="10"/>
        <v>0</v>
      </c>
      <c r="I137" s="206">
        <v>0</v>
      </c>
      <c r="J137" s="206"/>
      <c r="K137" s="206"/>
      <c r="L137" s="206"/>
    </row>
    <row r="138" spans="1:12" hidden="1" x14ac:dyDescent="0.2">
      <c r="A138" s="212" t="s">
        <v>392</v>
      </c>
      <c r="B138" s="183" t="s">
        <v>393</v>
      </c>
      <c r="C138" s="206">
        <f t="shared" si="9"/>
        <v>0</v>
      </c>
      <c r="D138" s="206">
        <v>0</v>
      </c>
      <c r="E138" s="206"/>
      <c r="F138" s="206"/>
      <c r="G138" s="206"/>
      <c r="H138" s="206">
        <f t="shared" si="10"/>
        <v>0</v>
      </c>
      <c r="I138" s="206">
        <v>0</v>
      </c>
      <c r="J138" s="206"/>
      <c r="K138" s="206"/>
      <c r="L138" s="206"/>
    </row>
    <row r="139" spans="1:12" ht="38.25" hidden="1" x14ac:dyDescent="0.2">
      <c r="A139" s="212" t="s">
        <v>394</v>
      </c>
      <c r="B139" s="183" t="s">
        <v>395</v>
      </c>
      <c r="C139" s="206">
        <f t="shared" si="9"/>
        <v>0</v>
      </c>
      <c r="D139" s="206">
        <v>0</v>
      </c>
      <c r="E139" s="206"/>
      <c r="F139" s="206"/>
      <c r="G139" s="206"/>
      <c r="H139" s="206">
        <f t="shared" si="10"/>
        <v>0</v>
      </c>
      <c r="I139" s="206">
        <v>0</v>
      </c>
      <c r="J139" s="206"/>
      <c r="K139" s="206"/>
      <c r="L139" s="206"/>
    </row>
    <row r="140" spans="1:12" ht="25.5" hidden="1" x14ac:dyDescent="0.2">
      <c r="A140" s="212" t="s">
        <v>396</v>
      </c>
      <c r="B140" s="183" t="s">
        <v>397</v>
      </c>
      <c r="C140" s="206">
        <f t="shared" si="9"/>
        <v>0</v>
      </c>
      <c r="D140" s="206">
        <v>0</v>
      </c>
      <c r="E140" s="206"/>
      <c r="F140" s="206"/>
      <c r="G140" s="206"/>
      <c r="H140" s="206">
        <f t="shared" si="10"/>
        <v>0</v>
      </c>
      <c r="I140" s="206">
        <v>0</v>
      </c>
      <c r="J140" s="206"/>
      <c r="K140" s="206"/>
      <c r="L140" s="206"/>
    </row>
    <row r="141" spans="1:12" ht="25.5" hidden="1" x14ac:dyDescent="0.2">
      <c r="A141" s="212" t="s">
        <v>398</v>
      </c>
      <c r="B141" s="183" t="s">
        <v>399</v>
      </c>
      <c r="C141" s="206">
        <f t="shared" si="9"/>
        <v>0</v>
      </c>
      <c r="D141" s="206">
        <v>0</v>
      </c>
      <c r="E141" s="206"/>
      <c r="F141" s="206"/>
      <c r="G141" s="206"/>
      <c r="H141" s="206">
        <f t="shared" si="10"/>
        <v>0</v>
      </c>
      <c r="I141" s="206">
        <v>0</v>
      </c>
      <c r="J141" s="206"/>
      <c r="K141" s="206"/>
      <c r="L141" s="206"/>
    </row>
    <row r="142" spans="1:12" hidden="1" x14ac:dyDescent="0.2">
      <c r="A142" s="212" t="s">
        <v>400</v>
      </c>
      <c r="B142" s="183" t="s">
        <v>401</v>
      </c>
      <c r="C142" s="206">
        <f t="shared" si="9"/>
        <v>0</v>
      </c>
      <c r="D142" s="206">
        <v>0</v>
      </c>
      <c r="E142" s="206"/>
      <c r="F142" s="206"/>
      <c r="G142" s="206"/>
      <c r="H142" s="206">
        <f t="shared" si="10"/>
        <v>0</v>
      </c>
      <c r="I142" s="206">
        <v>0</v>
      </c>
      <c r="J142" s="206"/>
      <c r="K142" s="206"/>
      <c r="L142" s="206"/>
    </row>
    <row r="143" spans="1:12" ht="25.5" hidden="1" x14ac:dyDescent="0.2">
      <c r="A143" s="212" t="s">
        <v>402</v>
      </c>
      <c r="B143" s="183" t="s">
        <v>403</v>
      </c>
      <c r="C143" s="206">
        <f t="shared" si="9"/>
        <v>0</v>
      </c>
      <c r="D143" s="206">
        <v>0</v>
      </c>
      <c r="E143" s="206"/>
      <c r="F143" s="206"/>
      <c r="G143" s="206"/>
      <c r="H143" s="206">
        <f t="shared" si="10"/>
        <v>0</v>
      </c>
      <c r="I143" s="206">
        <v>0</v>
      </c>
      <c r="J143" s="206"/>
      <c r="K143" s="206"/>
      <c r="L143" s="206"/>
    </row>
    <row r="144" spans="1:12" ht="25.5" hidden="1" x14ac:dyDescent="0.2">
      <c r="A144" s="212" t="s">
        <v>404</v>
      </c>
      <c r="B144" s="183" t="s">
        <v>405</v>
      </c>
      <c r="C144" s="206">
        <f t="shared" si="9"/>
        <v>0</v>
      </c>
      <c r="D144" s="206">
        <v>0</v>
      </c>
      <c r="E144" s="206"/>
      <c r="F144" s="206"/>
      <c r="G144" s="206"/>
      <c r="H144" s="206">
        <f t="shared" si="10"/>
        <v>0</v>
      </c>
      <c r="I144" s="206">
        <v>0</v>
      </c>
      <c r="J144" s="206"/>
      <c r="K144" s="206"/>
      <c r="L144" s="206"/>
    </row>
    <row r="145" spans="1:12" ht="25.5" hidden="1" x14ac:dyDescent="0.2">
      <c r="A145" s="212" t="s">
        <v>406</v>
      </c>
      <c r="B145" s="183" t="s">
        <v>407</v>
      </c>
      <c r="C145" s="206">
        <f t="shared" si="9"/>
        <v>0</v>
      </c>
      <c r="D145" s="206">
        <v>0</v>
      </c>
      <c r="E145" s="206"/>
      <c r="F145" s="206"/>
      <c r="G145" s="206"/>
      <c r="H145" s="206">
        <f t="shared" si="10"/>
        <v>0</v>
      </c>
      <c r="I145" s="206">
        <v>0</v>
      </c>
      <c r="J145" s="206"/>
      <c r="K145" s="206"/>
      <c r="L145" s="206"/>
    </row>
    <row r="146" spans="1:12" ht="25.5" hidden="1" x14ac:dyDescent="0.2">
      <c r="A146" s="212" t="s">
        <v>408</v>
      </c>
      <c r="B146" s="183" t="s">
        <v>409</v>
      </c>
      <c r="C146" s="206">
        <f t="shared" si="9"/>
        <v>0</v>
      </c>
      <c r="D146" s="206">
        <v>0</v>
      </c>
      <c r="E146" s="206"/>
      <c r="F146" s="206"/>
      <c r="G146" s="206"/>
      <c r="H146" s="206">
        <f t="shared" si="10"/>
        <v>0</v>
      </c>
      <c r="I146" s="206">
        <v>0</v>
      </c>
      <c r="J146" s="206"/>
      <c r="K146" s="206"/>
      <c r="L146" s="206"/>
    </row>
    <row r="147" spans="1:12" ht="38.25" hidden="1" x14ac:dyDescent="0.2">
      <c r="A147" s="212" t="s">
        <v>410</v>
      </c>
      <c r="B147" s="183" t="s">
        <v>411</v>
      </c>
      <c r="C147" s="206">
        <f t="shared" si="9"/>
        <v>0</v>
      </c>
      <c r="D147" s="206">
        <f>SUM(D148,D149,D150,D151,D152,D153,D154,D155,D156,D157)</f>
        <v>0</v>
      </c>
      <c r="E147" s="206">
        <f>SUM(E148:E157)</f>
        <v>0</v>
      </c>
      <c r="F147" s="206">
        <f>SUM(F148:F157)</f>
        <v>0</v>
      </c>
      <c r="G147" s="206">
        <f>SUM(G148:G157)</f>
        <v>0</v>
      </c>
      <c r="H147" s="206">
        <f t="shared" si="10"/>
        <v>0</v>
      </c>
      <c r="I147" s="206">
        <f>SUM(I148,I149,I150,I151,I152,I153,I154,I155,I156,I157)</f>
        <v>0</v>
      </c>
      <c r="J147" s="206">
        <f>SUM(J148:J157)</f>
        <v>0</v>
      </c>
      <c r="K147" s="206">
        <f>SUM(K148:K157)</f>
        <v>0</v>
      </c>
      <c r="L147" s="206">
        <f>SUM(L148:L157)</f>
        <v>0</v>
      </c>
    </row>
    <row r="148" spans="1:12" hidden="1" x14ac:dyDescent="0.2">
      <c r="A148" s="212" t="s">
        <v>412</v>
      </c>
      <c r="B148" s="183" t="s">
        <v>413</v>
      </c>
      <c r="C148" s="206">
        <f t="shared" si="9"/>
        <v>0</v>
      </c>
      <c r="D148" s="206">
        <v>0</v>
      </c>
      <c r="E148" s="206"/>
      <c r="F148" s="206"/>
      <c r="G148" s="206"/>
      <c r="H148" s="206">
        <f t="shared" si="10"/>
        <v>0</v>
      </c>
      <c r="I148" s="206">
        <v>0</v>
      </c>
      <c r="J148" s="206"/>
      <c r="K148" s="206"/>
      <c r="L148" s="206"/>
    </row>
    <row r="149" spans="1:12" hidden="1" x14ac:dyDescent="0.2">
      <c r="A149" s="212" t="s">
        <v>414</v>
      </c>
      <c r="B149" s="183" t="s">
        <v>415</v>
      </c>
      <c r="C149" s="206">
        <f t="shared" si="9"/>
        <v>0</v>
      </c>
      <c r="D149" s="206">
        <v>0</v>
      </c>
      <c r="E149" s="206"/>
      <c r="F149" s="206"/>
      <c r="G149" s="206"/>
      <c r="H149" s="206">
        <f t="shared" si="10"/>
        <v>0</v>
      </c>
      <c r="I149" s="206">
        <v>0</v>
      </c>
      <c r="J149" s="206"/>
      <c r="K149" s="206"/>
      <c r="L149" s="206"/>
    </row>
    <row r="150" spans="1:12" ht="38.25" hidden="1" x14ac:dyDescent="0.2">
      <c r="A150" s="212" t="s">
        <v>416</v>
      </c>
      <c r="B150" s="183" t="s">
        <v>417</v>
      </c>
      <c r="C150" s="206">
        <f t="shared" si="9"/>
        <v>0</v>
      </c>
      <c r="D150" s="206">
        <v>0</v>
      </c>
      <c r="E150" s="206"/>
      <c r="F150" s="206"/>
      <c r="G150" s="206"/>
      <c r="H150" s="206">
        <f t="shared" si="10"/>
        <v>0</v>
      </c>
      <c r="I150" s="206">
        <v>0</v>
      </c>
      <c r="J150" s="206"/>
      <c r="K150" s="206"/>
      <c r="L150" s="206"/>
    </row>
    <row r="151" spans="1:12" ht="25.5" hidden="1" x14ac:dyDescent="0.2">
      <c r="A151" s="212" t="s">
        <v>418</v>
      </c>
      <c r="B151" s="183" t="s">
        <v>419</v>
      </c>
      <c r="C151" s="206">
        <f t="shared" si="9"/>
        <v>0</v>
      </c>
      <c r="D151" s="206">
        <v>0</v>
      </c>
      <c r="E151" s="206"/>
      <c r="F151" s="206"/>
      <c r="G151" s="206"/>
      <c r="H151" s="206">
        <f t="shared" si="10"/>
        <v>0</v>
      </c>
      <c r="I151" s="206">
        <v>0</v>
      </c>
      <c r="J151" s="206"/>
      <c r="K151" s="206"/>
      <c r="L151" s="206"/>
    </row>
    <row r="152" spans="1:12" ht="25.5" hidden="1" x14ac:dyDescent="0.2">
      <c r="A152" s="212" t="s">
        <v>420</v>
      </c>
      <c r="B152" s="183" t="s">
        <v>421</v>
      </c>
      <c r="C152" s="206">
        <f t="shared" si="9"/>
        <v>0</v>
      </c>
      <c r="D152" s="206">
        <v>0</v>
      </c>
      <c r="E152" s="206"/>
      <c r="F152" s="206"/>
      <c r="G152" s="206"/>
      <c r="H152" s="206">
        <f t="shared" si="10"/>
        <v>0</v>
      </c>
      <c r="I152" s="206">
        <v>0</v>
      </c>
      <c r="J152" s="206"/>
      <c r="K152" s="206"/>
      <c r="L152" s="206"/>
    </row>
    <row r="153" spans="1:12" hidden="1" x14ac:dyDescent="0.2">
      <c r="A153" s="212" t="s">
        <v>422</v>
      </c>
      <c r="B153" s="183" t="s">
        <v>423</v>
      </c>
      <c r="C153" s="206">
        <f t="shared" si="9"/>
        <v>0</v>
      </c>
      <c r="D153" s="206">
        <v>0</v>
      </c>
      <c r="E153" s="206"/>
      <c r="F153" s="206"/>
      <c r="G153" s="206"/>
      <c r="H153" s="206">
        <f t="shared" si="10"/>
        <v>0</v>
      </c>
      <c r="I153" s="206">
        <v>0</v>
      </c>
      <c r="J153" s="206"/>
      <c r="K153" s="206"/>
      <c r="L153" s="206"/>
    </row>
    <row r="154" spans="1:12" ht="25.5" hidden="1" x14ac:dyDescent="0.2">
      <c r="A154" s="212" t="s">
        <v>424</v>
      </c>
      <c r="B154" s="183" t="s">
        <v>425</v>
      </c>
      <c r="C154" s="206">
        <f t="shared" si="9"/>
        <v>0</v>
      </c>
      <c r="D154" s="206">
        <v>0</v>
      </c>
      <c r="E154" s="206"/>
      <c r="F154" s="206"/>
      <c r="G154" s="206"/>
      <c r="H154" s="206">
        <f t="shared" si="10"/>
        <v>0</v>
      </c>
      <c r="I154" s="206">
        <v>0</v>
      </c>
      <c r="J154" s="206"/>
      <c r="K154" s="206"/>
      <c r="L154" s="206"/>
    </row>
    <row r="155" spans="1:12" ht="25.5" hidden="1" x14ac:dyDescent="0.2">
      <c r="A155" s="212" t="s">
        <v>426</v>
      </c>
      <c r="B155" s="183" t="s">
        <v>427</v>
      </c>
      <c r="C155" s="206">
        <f t="shared" si="9"/>
        <v>0</v>
      </c>
      <c r="D155" s="206">
        <v>0</v>
      </c>
      <c r="E155" s="206"/>
      <c r="F155" s="206"/>
      <c r="G155" s="206"/>
      <c r="H155" s="206">
        <f t="shared" si="10"/>
        <v>0</v>
      </c>
      <c r="I155" s="206">
        <v>0</v>
      </c>
      <c r="J155" s="206"/>
      <c r="K155" s="206"/>
      <c r="L155" s="206"/>
    </row>
    <row r="156" spans="1:12" ht="25.5" hidden="1" x14ac:dyDescent="0.2">
      <c r="A156" s="212" t="s">
        <v>428</v>
      </c>
      <c r="B156" s="183" t="s">
        <v>429</v>
      </c>
      <c r="C156" s="206">
        <f t="shared" si="9"/>
        <v>0</v>
      </c>
      <c r="D156" s="206">
        <v>0</v>
      </c>
      <c r="E156" s="206"/>
      <c r="F156" s="206"/>
      <c r="G156" s="206"/>
      <c r="H156" s="206">
        <f t="shared" si="10"/>
        <v>0</v>
      </c>
      <c r="I156" s="206">
        <v>0</v>
      </c>
      <c r="J156" s="206"/>
      <c r="K156" s="206"/>
      <c r="L156" s="206"/>
    </row>
    <row r="157" spans="1:12" ht="25.5" hidden="1" x14ac:dyDescent="0.2">
      <c r="A157" s="212" t="s">
        <v>430</v>
      </c>
      <c r="B157" s="183" t="s">
        <v>431</v>
      </c>
      <c r="C157" s="206">
        <f t="shared" si="9"/>
        <v>0</v>
      </c>
      <c r="D157" s="206">
        <v>0</v>
      </c>
      <c r="E157" s="206"/>
      <c r="F157" s="206"/>
      <c r="G157" s="206"/>
      <c r="H157" s="206">
        <f t="shared" si="10"/>
        <v>0</v>
      </c>
      <c r="I157" s="206">
        <v>0</v>
      </c>
      <c r="J157" s="206"/>
      <c r="K157" s="206"/>
      <c r="L157" s="206"/>
    </row>
    <row r="158" spans="1:12" ht="25.5" x14ac:dyDescent="0.2">
      <c r="A158" s="212" t="s">
        <v>432</v>
      </c>
      <c r="B158" s="183" t="s">
        <v>433</v>
      </c>
      <c r="C158" s="206">
        <f t="shared" si="9"/>
        <v>55029000</v>
      </c>
      <c r="D158" s="206">
        <v>55029000</v>
      </c>
      <c r="E158" s="206">
        <f>SUM(E159:E168)</f>
        <v>0</v>
      </c>
      <c r="F158" s="206">
        <f>SUM(F159:F168)</f>
        <v>0</v>
      </c>
      <c r="G158" s="206">
        <f>SUM(G159:G168)</f>
        <v>0</v>
      </c>
      <c r="H158" s="206">
        <f t="shared" si="10"/>
        <v>59450000</v>
      </c>
      <c r="I158" s="206">
        <v>59450000</v>
      </c>
      <c r="J158" s="206">
        <f>SUM(J159:J168)</f>
        <v>0</v>
      </c>
      <c r="K158" s="206">
        <f>SUM(K159:K168)</f>
        <v>0</v>
      </c>
      <c r="L158" s="206">
        <f>SUM(L159:L168)</f>
        <v>0</v>
      </c>
    </row>
    <row r="159" spans="1:12" ht="12" hidden="1" customHeight="1" x14ac:dyDescent="0.2">
      <c r="A159" s="212" t="s">
        <v>434</v>
      </c>
      <c r="B159" s="183" t="s">
        <v>435</v>
      </c>
      <c r="C159" s="206">
        <f t="shared" si="9"/>
        <v>0</v>
      </c>
      <c r="D159" s="206">
        <v>0</v>
      </c>
      <c r="E159" s="206"/>
      <c r="F159" s="206"/>
      <c r="G159" s="206"/>
      <c r="H159" s="206">
        <f t="shared" si="10"/>
        <v>0</v>
      </c>
      <c r="I159" s="206">
        <v>0</v>
      </c>
      <c r="J159" s="206"/>
      <c r="K159" s="206"/>
      <c r="L159" s="206"/>
    </row>
    <row r="160" spans="1:12" hidden="1" x14ac:dyDescent="0.2">
      <c r="A160" s="212" t="s">
        <v>436</v>
      </c>
      <c r="B160" s="183" t="s">
        <v>437</v>
      </c>
      <c r="C160" s="206">
        <f t="shared" si="9"/>
        <v>0</v>
      </c>
      <c r="D160" s="206">
        <v>0</v>
      </c>
      <c r="E160" s="206"/>
      <c r="F160" s="206"/>
      <c r="G160" s="206"/>
      <c r="H160" s="206">
        <f t="shared" si="10"/>
        <v>0</v>
      </c>
      <c r="I160" s="206">
        <v>0</v>
      </c>
      <c r="J160" s="206"/>
      <c r="K160" s="206"/>
      <c r="L160" s="206"/>
    </row>
    <row r="161" spans="1:12" ht="38.25" hidden="1" x14ac:dyDescent="0.2">
      <c r="A161" s="212" t="s">
        <v>438</v>
      </c>
      <c r="B161" s="183" t="s">
        <v>439</v>
      </c>
      <c r="C161" s="206">
        <f t="shared" si="9"/>
        <v>0</v>
      </c>
      <c r="D161" s="206">
        <v>0</v>
      </c>
      <c r="E161" s="206"/>
      <c r="F161" s="206"/>
      <c r="G161" s="206"/>
      <c r="H161" s="206">
        <f t="shared" si="10"/>
        <v>0</v>
      </c>
      <c r="I161" s="206">
        <v>0</v>
      </c>
      <c r="J161" s="206"/>
      <c r="K161" s="206"/>
      <c r="L161" s="206"/>
    </row>
    <row r="162" spans="1:12" ht="25.5" hidden="1" x14ac:dyDescent="0.2">
      <c r="A162" s="212" t="s">
        <v>440</v>
      </c>
      <c r="B162" s="183" t="s">
        <v>441</v>
      </c>
      <c r="C162" s="206">
        <f t="shared" si="9"/>
        <v>0</v>
      </c>
      <c r="D162" s="206">
        <v>0</v>
      </c>
      <c r="E162" s="206"/>
      <c r="F162" s="206"/>
      <c r="G162" s="206"/>
      <c r="H162" s="206">
        <f t="shared" si="10"/>
        <v>0</v>
      </c>
      <c r="I162" s="206">
        <v>0</v>
      </c>
      <c r="J162" s="206"/>
      <c r="K162" s="206"/>
      <c r="L162" s="206"/>
    </row>
    <row r="163" spans="1:12" ht="25.5" hidden="1" x14ac:dyDescent="0.2">
      <c r="A163" s="212" t="s">
        <v>442</v>
      </c>
      <c r="B163" s="183" t="s">
        <v>443</v>
      </c>
      <c r="C163" s="206">
        <f t="shared" si="9"/>
        <v>0</v>
      </c>
      <c r="D163" s="206">
        <v>0</v>
      </c>
      <c r="E163" s="206"/>
      <c r="F163" s="206"/>
      <c r="G163" s="206"/>
      <c r="H163" s="206">
        <f t="shared" si="10"/>
        <v>0</v>
      </c>
      <c r="I163" s="206">
        <v>0</v>
      </c>
      <c r="J163" s="206"/>
      <c r="K163" s="206"/>
      <c r="L163" s="206"/>
    </row>
    <row r="164" spans="1:12" hidden="1" x14ac:dyDescent="0.2">
      <c r="A164" s="212" t="s">
        <v>444</v>
      </c>
      <c r="B164" s="183" t="s">
        <v>445</v>
      </c>
      <c r="C164" s="206">
        <f t="shared" si="9"/>
        <v>0</v>
      </c>
      <c r="D164" s="206">
        <v>0</v>
      </c>
      <c r="E164" s="206"/>
      <c r="F164" s="206"/>
      <c r="G164" s="206"/>
      <c r="H164" s="206">
        <f t="shared" si="10"/>
        <v>0</v>
      </c>
      <c r="I164" s="206">
        <v>0</v>
      </c>
      <c r="J164" s="206"/>
      <c r="K164" s="206"/>
      <c r="L164" s="206"/>
    </row>
    <row r="165" spans="1:12" ht="25.5" hidden="1" x14ac:dyDescent="0.2">
      <c r="A165" s="212" t="s">
        <v>446</v>
      </c>
      <c r="B165" s="183" t="s">
        <v>447</v>
      </c>
      <c r="C165" s="206">
        <f t="shared" ref="C165:C196" si="11">SUM(D165:G165)</f>
        <v>0</v>
      </c>
      <c r="D165" s="206">
        <v>0</v>
      </c>
      <c r="E165" s="206"/>
      <c r="F165" s="206"/>
      <c r="G165" s="206"/>
      <c r="H165" s="206">
        <f t="shared" si="10"/>
        <v>0</v>
      </c>
      <c r="I165" s="206">
        <v>0</v>
      </c>
      <c r="J165" s="206"/>
      <c r="K165" s="206"/>
      <c r="L165" s="206"/>
    </row>
    <row r="166" spans="1:12" ht="25.5" hidden="1" x14ac:dyDescent="0.2">
      <c r="A166" s="212" t="s">
        <v>448</v>
      </c>
      <c r="B166" s="183" t="s">
        <v>449</v>
      </c>
      <c r="C166" s="206">
        <f t="shared" si="11"/>
        <v>0</v>
      </c>
      <c r="D166" s="206">
        <v>0</v>
      </c>
      <c r="E166" s="206"/>
      <c r="F166" s="206"/>
      <c r="G166" s="206"/>
      <c r="H166" s="206">
        <f t="shared" si="10"/>
        <v>0</v>
      </c>
      <c r="I166" s="206">
        <v>0</v>
      </c>
      <c r="J166" s="206"/>
      <c r="K166" s="206"/>
      <c r="L166" s="206"/>
    </row>
    <row r="167" spans="1:12" ht="25.5" hidden="1" x14ac:dyDescent="0.2">
      <c r="A167" s="212" t="s">
        <v>450</v>
      </c>
      <c r="B167" s="183" t="s">
        <v>451</v>
      </c>
      <c r="C167" s="206">
        <f t="shared" si="11"/>
        <v>0</v>
      </c>
      <c r="D167" s="206">
        <v>0</v>
      </c>
      <c r="E167" s="206"/>
      <c r="F167" s="206"/>
      <c r="G167" s="206"/>
      <c r="H167" s="206">
        <f t="shared" si="10"/>
        <v>0</v>
      </c>
      <c r="I167" s="206">
        <v>0</v>
      </c>
      <c r="J167" s="206"/>
      <c r="K167" s="206"/>
      <c r="L167" s="206"/>
    </row>
    <row r="168" spans="1:12" ht="25.5" hidden="1" x14ac:dyDescent="0.2">
      <c r="A168" s="212" t="s">
        <v>452</v>
      </c>
      <c r="B168" s="183" t="s">
        <v>453</v>
      </c>
      <c r="C168" s="206">
        <f t="shared" si="11"/>
        <v>0</v>
      </c>
      <c r="D168" s="206">
        <v>0</v>
      </c>
      <c r="E168" s="206"/>
      <c r="F168" s="206"/>
      <c r="G168" s="206"/>
      <c r="H168" s="206">
        <f t="shared" si="10"/>
        <v>0</v>
      </c>
      <c r="I168" s="206">
        <v>0</v>
      </c>
      <c r="J168" s="206"/>
      <c r="K168" s="206"/>
      <c r="L168" s="206"/>
    </row>
    <row r="169" spans="1:12" ht="38.25" hidden="1" x14ac:dyDescent="0.2">
      <c r="A169" s="212" t="s">
        <v>454</v>
      </c>
      <c r="B169" s="183" t="s">
        <v>455</v>
      </c>
      <c r="C169" s="206">
        <f t="shared" si="11"/>
        <v>0</v>
      </c>
      <c r="D169" s="206">
        <v>0</v>
      </c>
      <c r="E169" s="206">
        <v>0</v>
      </c>
      <c r="F169" s="206">
        <v>0</v>
      </c>
      <c r="G169" s="206">
        <v>0</v>
      </c>
      <c r="H169" s="206">
        <f t="shared" si="10"/>
        <v>0</v>
      </c>
      <c r="I169" s="206">
        <v>0</v>
      </c>
      <c r="J169" s="206">
        <v>0</v>
      </c>
      <c r="K169" s="206">
        <v>0</v>
      </c>
      <c r="L169" s="206">
        <v>0</v>
      </c>
    </row>
    <row r="170" spans="1:12" ht="38.25" hidden="1" x14ac:dyDescent="0.2">
      <c r="A170" s="212" t="s">
        <v>456</v>
      </c>
      <c r="B170" s="183" t="s">
        <v>457</v>
      </c>
      <c r="C170" s="206">
        <f t="shared" si="11"/>
        <v>0</v>
      </c>
      <c r="D170" s="206">
        <v>0</v>
      </c>
      <c r="E170" s="206"/>
      <c r="F170" s="206"/>
      <c r="G170" s="206"/>
      <c r="H170" s="206">
        <f t="shared" si="10"/>
        <v>0</v>
      </c>
      <c r="I170" s="206">
        <v>0</v>
      </c>
      <c r="J170" s="206"/>
      <c r="K170" s="206"/>
      <c r="L170" s="206"/>
    </row>
    <row r="171" spans="1:12" ht="38.25" hidden="1" x14ac:dyDescent="0.2">
      <c r="A171" s="212" t="s">
        <v>458</v>
      </c>
      <c r="B171" s="183" t="s">
        <v>459</v>
      </c>
      <c r="C171" s="206">
        <f t="shared" si="11"/>
        <v>0</v>
      </c>
      <c r="D171" s="206">
        <f>SUM(D172,D173,D174,D175,D176,D177,D178,D179,D180,D181,D182)</f>
        <v>0</v>
      </c>
      <c r="E171" s="206">
        <f>SUM(E172:E182)</f>
        <v>0</v>
      </c>
      <c r="F171" s="206">
        <f>SUM(F172:F182)</f>
        <v>0</v>
      </c>
      <c r="G171" s="206">
        <f>SUM(G172:G182)</f>
        <v>0</v>
      </c>
      <c r="H171" s="206">
        <f t="shared" si="10"/>
        <v>0</v>
      </c>
      <c r="I171" s="206">
        <f>SUM(I172,I173,I174,I175,I176,I177,I178,I179,I180,I181,I182)</f>
        <v>0</v>
      </c>
      <c r="J171" s="206">
        <f>SUM(J172:J182)</f>
        <v>0</v>
      </c>
      <c r="K171" s="206">
        <f>SUM(K172:K182)</f>
        <v>0</v>
      </c>
      <c r="L171" s="206">
        <f>SUM(L172:L182)</f>
        <v>0</v>
      </c>
    </row>
    <row r="172" spans="1:12" hidden="1" x14ac:dyDescent="0.2">
      <c r="A172" s="212" t="s">
        <v>460</v>
      </c>
      <c r="B172" s="183" t="s">
        <v>461</v>
      </c>
      <c r="C172" s="206">
        <f t="shared" si="11"/>
        <v>0</v>
      </c>
      <c r="D172" s="206">
        <v>0</v>
      </c>
      <c r="E172" s="206"/>
      <c r="F172" s="206"/>
      <c r="G172" s="206"/>
      <c r="H172" s="206">
        <f t="shared" si="10"/>
        <v>0</v>
      </c>
      <c r="I172" s="206">
        <v>0</v>
      </c>
      <c r="J172" s="206"/>
      <c r="K172" s="206"/>
      <c r="L172" s="206"/>
    </row>
    <row r="173" spans="1:12" hidden="1" x14ac:dyDescent="0.2">
      <c r="A173" s="212" t="s">
        <v>462</v>
      </c>
      <c r="B173" s="183" t="s">
        <v>463</v>
      </c>
      <c r="C173" s="206">
        <f t="shared" si="11"/>
        <v>0</v>
      </c>
      <c r="D173" s="206">
        <v>0</v>
      </c>
      <c r="E173" s="206"/>
      <c r="F173" s="206"/>
      <c r="G173" s="206"/>
      <c r="H173" s="206">
        <f t="shared" si="10"/>
        <v>0</v>
      </c>
      <c r="I173" s="206">
        <v>0</v>
      </c>
      <c r="J173" s="206"/>
      <c r="K173" s="206"/>
      <c r="L173" s="206"/>
    </row>
    <row r="174" spans="1:12" hidden="1" x14ac:dyDescent="0.2">
      <c r="A174" s="212" t="s">
        <v>464</v>
      </c>
      <c r="B174" s="183" t="s">
        <v>465</v>
      </c>
      <c r="C174" s="206">
        <f t="shared" si="11"/>
        <v>0</v>
      </c>
      <c r="D174" s="206">
        <v>0</v>
      </c>
      <c r="E174" s="206"/>
      <c r="F174" s="206"/>
      <c r="G174" s="206"/>
      <c r="H174" s="206">
        <f t="shared" si="10"/>
        <v>0</v>
      </c>
      <c r="I174" s="206">
        <v>0</v>
      </c>
      <c r="J174" s="206"/>
      <c r="K174" s="206"/>
      <c r="L174" s="206"/>
    </row>
    <row r="175" spans="1:12" hidden="1" x14ac:dyDescent="0.2">
      <c r="A175" s="212" t="s">
        <v>466</v>
      </c>
      <c r="B175" s="183" t="s">
        <v>467</v>
      </c>
      <c r="C175" s="206">
        <f t="shared" si="11"/>
        <v>0</v>
      </c>
      <c r="D175" s="206">
        <v>0</v>
      </c>
      <c r="E175" s="206"/>
      <c r="F175" s="206"/>
      <c r="G175" s="206"/>
      <c r="H175" s="206">
        <f t="shared" si="10"/>
        <v>0</v>
      </c>
      <c r="I175" s="206">
        <v>0</v>
      </c>
      <c r="J175" s="206"/>
      <c r="K175" s="206"/>
      <c r="L175" s="206"/>
    </row>
    <row r="176" spans="1:12" hidden="1" x14ac:dyDescent="0.2">
      <c r="A176" s="212" t="s">
        <v>468</v>
      </c>
      <c r="B176" s="183" t="s">
        <v>469</v>
      </c>
      <c r="C176" s="206">
        <f t="shared" si="11"/>
        <v>0</v>
      </c>
      <c r="D176" s="206">
        <v>0</v>
      </c>
      <c r="E176" s="206"/>
      <c r="F176" s="206"/>
      <c r="G176" s="206"/>
      <c r="H176" s="206">
        <f t="shared" si="10"/>
        <v>0</v>
      </c>
      <c r="I176" s="206">
        <v>0</v>
      </c>
      <c r="J176" s="206"/>
      <c r="K176" s="206"/>
      <c r="L176" s="206"/>
    </row>
    <row r="177" spans="1:12" ht="25.5" hidden="1" x14ac:dyDescent="0.2">
      <c r="A177" s="212" t="s">
        <v>470</v>
      </c>
      <c r="B177" s="183" t="s">
        <v>471</v>
      </c>
      <c r="C177" s="206">
        <f t="shared" si="11"/>
        <v>0</v>
      </c>
      <c r="D177" s="206">
        <v>0</v>
      </c>
      <c r="E177" s="206"/>
      <c r="F177" s="206"/>
      <c r="G177" s="206"/>
      <c r="H177" s="206">
        <f t="shared" si="10"/>
        <v>0</v>
      </c>
      <c r="I177" s="206">
        <v>0</v>
      </c>
      <c r="J177" s="206"/>
      <c r="K177" s="206"/>
      <c r="L177" s="206"/>
    </row>
    <row r="178" spans="1:12" ht="25.5" hidden="1" x14ac:dyDescent="0.2">
      <c r="A178" s="212" t="s">
        <v>472</v>
      </c>
      <c r="B178" s="183" t="s">
        <v>473</v>
      </c>
      <c r="C178" s="206">
        <f t="shared" si="11"/>
        <v>0</v>
      </c>
      <c r="D178" s="206">
        <v>0</v>
      </c>
      <c r="E178" s="206"/>
      <c r="F178" s="206"/>
      <c r="G178" s="206"/>
      <c r="H178" s="206">
        <f t="shared" si="10"/>
        <v>0</v>
      </c>
      <c r="I178" s="206">
        <v>0</v>
      </c>
      <c r="J178" s="206"/>
      <c r="K178" s="206"/>
      <c r="L178" s="206"/>
    </row>
    <row r="179" spans="1:12" hidden="1" x14ac:dyDescent="0.2">
      <c r="A179" s="212" t="s">
        <v>474</v>
      </c>
      <c r="B179" s="183" t="s">
        <v>475</v>
      </c>
      <c r="C179" s="206">
        <f t="shared" si="11"/>
        <v>0</v>
      </c>
      <c r="D179" s="206">
        <v>0</v>
      </c>
      <c r="E179" s="206"/>
      <c r="F179" s="206"/>
      <c r="G179" s="206"/>
      <c r="H179" s="206">
        <f t="shared" si="10"/>
        <v>0</v>
      </c>
      <c r="I179" s="206">
        <v>0</v>
      </c>
      <c r="J179" s="206"/>
      <c r="K179" s="206"/>
      <c r="L179" s="206"/>
    </row>
    <row r="180" spans="1:12" hidden="1" x14ac:dyDescent="0.2">
      <c r="A180" s="212" t="s">
        <v>476</v>
      </c>
      <c r="B180" s="183" t="s">
        <v>477</v>
      </c>
      <c r="C180" s="206">
        <f t="shared" si="11"/>
        <v>0</v>
      </c>
      <c r="D180" s="206">
        <v>0</v>
      </c>
      <c r="E180" s="206"/>
      <c r="F180" s="206"/>
      <c r="G180" s="206"/>
      <c r="H180" s="206">
        <f t="shared" si="10"/>
        <v>0</v>
      </c>
      <c r="I180" s="206">
        <v>0</v>
      </c>
      <c r="J180" s="206"/>
      <c r="K180" s="206"/>
      <c r="L180" s="206"/>
    </row>
    <row r="181" spans="1:12" ht="25.5" hidden="1" x14ac:dyDescent="0.2">
      <c r="A181" s="212" t="s">
        <v>478</v>
      </c>
      <c r="B181" s="183" t="s">
        <v>479</v>
      </c>
      <c r="C181" s="206">
        <f t="shared" si="11"/>
        <v>0</v>
      </c>
      <c r="D181" s="206">
        <v>0</v>
      </c>
      <c r="E181" s="206"/>
      <c r="F181" s="206"/>
      <c r="G181" s="206"/>
      <c r="H181" s="206">
        <f t="shared" si="10"/>
        <v>0</v>
      </c>
      <c r="I181" s="206">
        <v>0</v>
      </c>
      <c r="J181" s="206"/>
      <c r="K181" s="206"/>
      <c r="L181" s="206"/>
    </row>
    <row r="182" spans="1:12" hidden="1" x14ac:dyDescent="0.2">
      <c r="A182" s="212" t="s">
        <v>480</v>
      </c>
      <c r="B182" s="183" t="s">
        <v>481</v>
      </c>
      <c r="C182" s="206">
        <f t="shared" si="11"/>
        <v>0</v>
      </c>
      <c r="D182" s="206">
        <v>0</v>
      </c>
      <c r="E182" s="206"/>
      <c r="F182" s="206"/>
      <c r="G182" s="206"/>
      <c r="H182" s="206">
        <f t="shared" si="10"/>
        <v>0</v>
      </c>
      <c r="I182" s="206">
        <v>0</v>
      </c>
      <c r="J182" s="206"/>
      <c r="K182" s="206"/>
      <c r="L182" s="206"/>
    </row>
    <row r="183" spans="1:12" hidden="1" x14ac:dyDescent="0.2">
      <c r="A183" s="212" t="s">
        <v>482</v>
      </c>
      <c r="B183" s="183" t="s">
        <v>483</v>
      </c>
      <c r="C183" s="206">
        <f t="shared" si="11"/>
        <v>0</v>
      </c>
      <c r="D183" s="206">
        <v>0</v>
      </c>
      <c r="E183" s="206"/>
      <c r="F183" s="206"/>
      <c r="G183" s="206"/>
      <c r="H183" s="206">
        <f t="shared" si="10"/>
        <v>0</v>
      </c>
      <c r="I183" s="206">
        <v>0</v>
      </c>
      <c r="J183" s="206"/>
      <c r="K183" s="206"/>
      <c r="L183" s="206"/>
    </row>
    <row r="184" spans="1:12" hidden="1" x14ac:dyDescent="0.2">
      <c r="A184" s="212" t="s">
        <v>484</v>
      </c>
      <c r="B184" s="183" t="s">
        <v>485</v>
      </c>
      <c r="C184" s="206">
        <f t="shared" si="11"/>
        <v>0</v>
      </c>
      <c r="D184" s="206">
        <v>0</v>
      </c>
      <c r="E184" s="206"/>
      <c r="F184" s="206"/>
      <c r="G184" s="206"/>
      <c r="H184" s="206">
        <f t="shared" si="10"/>
        <v>0</v>
      </c>
      <c r="I184" s="206">
        <v>0</v>
      </c>
      <c r="J184" s="206"/>
      <c r="K184" s="206"/>
      <c r="L184" s="206"/>
    </row>
    <row r="185" spans="1:12" ht="25.5" hidden="1" x14ac:dyDescent="0.2">
      <c r="A185" s="212" t="s">
        <v>486</v>
      </c>
      <c r="B185" s="183" t="s">
        <v>487</v>
      </c>
      <c r="C185" s="206">
        <f t="shared" si="11"/>
        <v>0</v>
      </c>
      <c r="D185" s="206">
        <v>0</v>
      </c>
      <c r="E185" s="206"/>
      <c r="F185" s="206"/>
      <c r="G185" s="206"/>
      <c r="H185" s="206">
        <f t="shared" si="10"/>
        <v>0</v>
      </c>
      <c r="I185" s="206">
        <v>0</v>
      </c>
      <c r="J185" s="206"/>
      <c r="K185" s="206"/>
      <c r="L185" s="206"/>
    </row>
    <row r="186" spans="1:12" ht="25.5" x14ac:dyDescent="0.2">
      <c r="A186" s="212" t="s">
        <v>488</v>
      </c>
      <c r="B186" s="183" t="s">
        <v>489</v>
      </c>
      <c r="C186" s="206">
        <f t="shared" si="11"/>
        <v>23471000</v>
      </c>
      <c r="D186" s="206">
        <v>23471000</v>
      </c>
      <c r="E186" s="206">
        <f>SUM(E187:E196)</f>
        <v>0</v>
      </c>
      <c r="F186" s="206">
        <f>SUM(F187:F196)</f>
        <v>0</v>
      </c>
      <c r="G186" s="206">
        <f>SUM(G187:G196)</f>
        <v>0</v>
      </c>
      <c r="H186" s="206">
        <f t="shared" si="10"/>
        <v>24471000</v>
      </c>
      <c r="I186" s="206">
        <v>24471000</v>
      </c>
      <c r="J186" s="206">
        <f>SUM(J187:J196)</f>
        <v>0</v>
      </c>
      <c r="K186" s="206">
        <f>SUM(K187:K196)</f>
        <v>0</v>
      </c>
      <c r="L186" s="206">
        <f>SUM(L187:L196)</f>
        <v>0</v>
      </c>
    </row>
    <row r="187" spans="1:12" hidden="1" x14ac:dyDescent="0.2">
      <c r="A187" s="212" t="s">
        <v>490</v>
      </c>
      <c r="B187" s="183" t="s">
        <v>491</v>
      </c>
      <c r="C187" s="206">
        <f t="shared" si="11"/>
        <v>0</v>
      </c>
      <c r="D187" s="206">
        <v>0</v>
      </c>
      <c r="E187" s="206"/>
      <c r="F187" s="206"/>
      <c r="G187" s="206"/>
      <c r="H187" s="206">
        <f t="shared" si="10"/>
        <v>0</v>
      </c>
      <c r="I187" s="206">
        <v>0</v>
      </c>
      <c r="J187" s="206"/>
      <c r="K187" s="206"/>
      <c r="L187" s="206"/>
    </row>
    <row r="188" spans="1:12" hidden="1" x14ac:dyDescent="0.2">
      <c r="A188" s="212" t="s">
        <v>492</v>
      </c>
      <c r="B188" s="183" t="s">
        <v>493</v>
      </c>
      <c r="C188" s="206">
        <f t="shared" si="11"/>
        <v>0</v>
      </c>
      <c r="D188" s="206">
        <v>0</v>
      </c>
      <c r="E188" s="206"/>
      <c r="F188" s="206"/>
      <c r="G188" s="206"/>
      <c r="H188" s="206">
        <f t="shared" si="10"/>
        <v>0</v>
      </c>
      <c r="I188" s="206">
        <v>0</v>
      </c>
      <c r="J188" s="206"/>
      <c r="K188" s="206"/>
      <c r="L188" s="206"/>
    </row>
    <row r="189" spans="1:12" hidden="1" x14ac:dyDescent="0.2">
      <c r="A189" s="212" t="s">
        <v>494</v>
      </c>
      <c r="B189" s="183" t="s">
        <v>495</v>
      </c>
      <c r="C189" s="206">
        <f t="shared" si="11"/>
        <v>0</v>
      </c>
      <c r="D189" s="206">
        <v>0</v>
      </c>
      <c r="E189" s="206"/>
      <c r="F189" s="206"/>
      <c r="G189" s="206"/>
      <c r="H189" s="206">
        <f t="shared" si="10"/>
        <v>0</v>
      </c>
      <c r="I189" s="206">
        <v>0</v>
      </c>
      <c r="J189" s="206"/>
      <c r="K189" s="206"/>
      <c r="L189" s="206"/>
    </row>
    <row r="190" spans="1:12" hidden="1" x14ac:dyDescent="0.2">
      <c r="A190" s="212" t="s">
        <v>496</v>
      </c>
      <c r="B190" s="183" t="s">
        <v>497</v>
      </c>
      <c r="C190" s="206">
        <f t="shared" si="11"/>
        <v>0</v>
      </c>
      <c r="D190" s="206">
        <v>0</v>
      </c>
      <c r="E190" s="206"/>
      <c r="F190" s="206"/>
      <c r="G190" s="206"/>
      <c r="H190" s="206">
        <f t="shared" si="10"/>
        <v>0</v>
      </c>
      <c r="I190" s="206">
        <v>0</v>
      </c>
      <c r="J190" s="206"/>
      <c r="K190" s="206"/>
      <c r="L190" s="206"/>
    </row>
    <row r="191" spans="1:12" hidden="1" x14ac:dyDescent="0.2">
      <c r="A191" s="212" t="s">
        <v>498</v>
      </c>
      <c r="B191" s="183" t="s">
        <v>499</v>
      </c>
      <c r="C191" s="206">
        <f t="shared" si="11"/>
        <v>0</v>
      </c>
      <c r="D191" s="206">
        <v>0</v>
      </c>
      <c r="E191" s="206"/>
      <c r="F191" s="206"/>
      <c r="G191" s="206"/>
      <c r="H191" s="206">
        <f t="shared" si="10"/>
        <v>0</v>
      </c>
      <c r="I191" s="206">
        <v>0</v>
      </c>
      <c r="J191" s="206"/>
      <c r="K191" s="206"/>
      <c r="L191" s="206"/>
    </row>
    <row r="192" spans="1:12" ht="25.5" hidden="1" x14ac:dyDescent="0.2">
      <c r="A192" s="212" t="s">
        <v>500</v>
      </c>
      <c r="B192" s="183" t="s">
        <v>501</v>
      </c>
      <c r="C192" s="206">
        <f t="shared" si="11"/>
        <v>0</v>
      </c>
      <c r="D192" s="206">
        <v>0</v>
      </c>
      <c r="E192" s="206"/>
      <c r="F192" s="206"/>
      <c r="G192" s="206"/>
      <c r="H192" s="206">
        <f t="shared" si="10"/>
        <v>0</v>
      </c>
      <c r="I192" s="206">
        <v>0</v>
      </c>
      <c r="J192" s="206"/>
      <c r="K192" s="206"/>
      <c r="L192" s="206"/>
    </row>
    <row r="193" spans="1:12" ht="25.5" hidden="1" x14ac:dyDescent="0.2">
      <c r="A193" s="212" t="s">
        <v>502</v>
      </c>
      <c r="B193" s="183" t="s">
        <v>503</v>
      </c>
      <c r="C193" s="206">
        <f t="shared" si="11"/>
        <v>0</v>
      </c>
      <c r="D193" s="206">
        <v>0</v>
      </c>
      <c r="E193" s="206"/>
      <c r="F193" s="206"/>
      <c r="G193" s="206"/>
      <c r="H193" s="206">
        <f t="shared" si="10"/>
        <v>0</v>
      </c>
      <c r="I193" s="206">
        <v>0</v>
      </c>
      <c r="J193" s="206"/>
      <c r="K193" s="206"/>
      <c r="L193" s="206"/>
    </row>
    <row r="194" spans="1:12" hidden="1" x14ac:dyDescent="0.2">
      <c r="A194" s="212" t="s">
        <v>504</v>
      </c>
      <c r="B194" s="183" t="s">
        <v>505</v>
      </c>
      <c r="C194" s="206">
        <f t="shared" si="11"/>
        <v>0</v>
      </c>
      <c r="D194" s="206">
        <v>0</v>
      </c>
      <c r="E194" s="206"/>
      <c r="F194" s="206"/>
      <c r="G194" s="206"/>
      <c r="H194" s="206">
        <f t="shared" si="10"/>
        <v>0</v>
      </c>
      <c r="I194" s="206">
        <v>0</v>
      </c>
      <c r="J194" s="206"/>
      <c r="K194" s="206"/>
      <c r="L194" s="206"/>
    </row>
    <row r="195" spans="1:12" ht="25.5" hidden="1" x14ac:dyDescent="0.2">
      <c r="A195" s="212" t="s">
        <v>506</v>
      </c>
      <c r="B195" s="183" t="s">
        <v>507</v>
      </c>
      <c r="C195" s="206">
        <f t="shared" si="11"/>
        <v>0</v>
      </c>
      <c r="D195" s="206">
        <v>0</v>
      </c>
      <c r="E195" s="206"/>
      <c r="F195" s="206"/>
      <c r="G195" s="206"/>
      <c r="H195" s="206">
        <f t="shared" si="10"/>
        <v>0</v>
      </c>
      <c r="I195" s="206">
        <v>0</v>
      </c>
      <c r="J195" s="206"/>
      <c r="K195" s="206"/>
      <c r="L195" s="206"/>
    </row>
    <row r="196" spans="1:12" hidden="1" x14ac:dyDescent="0.2">
      <c r="A196" s="212" t="s">
        <v>508</v>
      </c>
      <c r="B196" s="183" t="s">
        <v>509</v>
      </c>
      <c r="C196" s="206">
        <f t="shared" si="11"/>
        <v>0</v>
      </c>
      <c r="D196" s="206">
        <v>0</v>
      </c>
      <c r="E196" s="206"/>
      <c r="F196" s="206"/>
      <c r="G196" s="206"/>
      <c r="H196" s="206">
        <f t="shared" si="10"/>
        <v>0</v>
      </c>
      <c r="I196" s="206">
        <v>0</v>
      </c>
      <c r="J196" s="206"/>
      <c r="K196" s="206"/>
      <c r="L196" s="206"/>
    </row>
    <row r="197" spans="1:12" x14ac:dyDescent="0.2">
      <c r="A197" s="212" t="s">
        <v>510</v>
      </c>
      <c r="B197" s="183" t="s">
        <v>511</v>
      </c>
      <c r="C197" s="166">
        <f t="shared" ref="C197:C228" si="12">SUM(D197:G197)</f>
        <v>15244920</v>
      </c>
      <c r="D197" s="166">
        <v>15244920</v>
      </c>
      <c r="E197" s="166"/>
      <c r="F197" s="166"/>
      <c r="G197" s="166"/>
      <c r="H197" s="166">
        <f t="shared" ref="H197:H260" si="13">SUM(I197:L197)</f>
        <v>21903486</v>
      </c>
      <c r="I197" s="166">
        <v>21903486</v>
      </c>
      <c r="J197" s="166"/>
      <c r="K197" s="166"/>
      <c r="L197" s="166"/>
    </row>
    <row r="198" spans="1:12" ht="38.25" x14ac:dyDescent="0.2">
      <c r="A198" s="164" t="s">
        <v>512</v>
      </c>
      <c r="B198" s="165" t="s">
        <v>513</v>
      </c>
      <c r="C198" s="166">
        <f t="shared" si="12"/>
        <v>93744920</v>
      </c>
      <c r="D198" s="166">
        <f>SUM(D129,D134,D135,D136,D147,D158,D169,D171,D183,D184,D186,D197)</f>
        <v>93744920</v>
      </c>
      <c r="E198" s="166">
        <f>SUM(E129,E134,E135,E136,E147,E158,E169,E171,E183,E184,E186,E185,E197)</f>
        <v>0</v>
      </c>
      <c r="F198" s="166">
        <f>SUM(F129,F134,F135,F136,F147,F158,F169,F171,F183,F184,F186,F185,F197)</f>
        <v>0</v>
      </c>
      <c r="G198" s="166">
        <f>SUM(G129,G134,G135,G136,G147,G158,G169,G171,G183,G184,G186,G185,G197)</f>
        <v>0</v>
      </c>
      <c r="H198" s="166">
        <f t="shared" si="13"/>
        <v>108065087</v>
      </c>
      <c r="I198" s="166">
        <f>SUM(I129,I134,I135,I136,I147,I158,I169,I171,I183,I184,I186,I197)</f>
        <v>108065087</v>
      </c>
      <c r="J198" s="166">
        <f>SUM(J129,J134,J135,J136,J147,J158,J169,J171,J183,J184,J186,J185,J197)</f>
        <v>0</v>
      </c>
      <c r="K198" s="166">
        <f>SUM(K129,K134,K135,K136,K147,K158,K169,K171,K183,K184,K186,K185,K197)</f>
        <v>0</v>
      </c>
      <c r="L198" s="166">
        <f>SUM(L129,L134,L135,L136,L147,L158,L169,L171,L183,L184,L186,L185,L197)</f>
        <v>0</v>
      </c>
    </row>
    <row r="199" spans="1:12" hidden="1" x14ac:dyDescent="0.2">
      <c r="A199" s="212" t="s">
        <v>514</v>
      </c>
      <c r="B199" s="183" t="s">
        <v>515</v>
      </c>
      <c r="C199" s="206">
        <f t="shared" si="12"/>
        <v>800000</v>
      </c>
      <c r="D199" s="206">
        <v>800000</v>
      </c>
      <c r="E199" s="206"/>
      <c r="F199" s="206"/>
      <c r="G199" s="206"/>
      <c r="H199" s="206">
        <f t="shared" si="13"/>
        <v>0</v>
      </c>
      <c r="I199" s="206">
        <v>0</v>
      </c>
      <c r="J199" s="206"/>
      <c r="K199" s="206"/>
      <c r="L199" s="206"/>
    </row>
    <row r="200" spans="1:12" ht="25.5" hidden="1" x14ac:dyDescent="0.2">
      <c r="A200" s="212" t="s">
        <v>516</v>
      </c>
      <c r="B200" s="183" t="s">
        <v>517</v>
      </c>
      <c r="C200" s="206">
        <f t="shared" si="12"/>
        <v>0</v>
      </c>
      <c r="D200" s="206">
        <v>0</v>
      </c>
      <c r="E200" s="206"/>
      <c r="F200" s="206"/>
      <c r="G200" s="206"/>
      <c r="H200" s="206">
        <f t="shared" si="13"/>
        <v>0</v>
      </c>
      <c r="I200" s="206">
        <v>0</v>
      </c>
      <c r="J200" s="206"/>
      <c r="K200" s="206"/>
      <c r="L200" s="206"/>
    </row>
    <row r="201" spans="1:12" hidden="1" x14ac:dyDescent="0.2">
      <c r="A201" s="212" t="s">
        <v>518</v>
      </c>
      <c r="B201" s="183" t="s">
        <v>519</v>
      </c>
      <c r="C201" s="206">
        <f t="shared" si="12"/>
        <v>0</v>
      </c>
      <c r="D201" s="206">
        <v>0</v>
      </c>
      <c r="E201" s="206"/>
      <c r="F201" s="206"/>
      <c r="G201" s="206"/>
      <c r="H201" s="206">
        <f t="shared" si="13"/>
        <v>0</v>
      </c>
      <c r="I201" s="206">
        <v>0</v>
      </c>
      <c r="J201" s="206"/>
      <c r="K201" s="206"/>
      <c r="L201" s="206"/>
    </row>
    <row r="202" spans="1:12" ht="25.5" x14ac:dyDescent="0.2">
      <c r="A202" s="212" t="s">
        <v>520</v>
      </c>
      <c r="B202" s="183" t="s">
        <v>521</v>
      </c>
      <c r="C202" s="206">
        <f t="shared" si="12"/>
        <v>1053000</v>
      </c>
      <c r="D202" s="206">
        <v>157000</v>
      </c>
      <c r="E202" s="206">
        <v>660000</v>
      </c>
      <c r="F202" s="206">
        <v>126000</v>
      </c>
      <c r="G202" s="206">
        <v>110000</v>
      </c>
      <c r="H202" s="206">
        <f t="shared" si="13"/>
        <v>1225000</v>
      </c>
      <c r="I202" s="206">
        <v>194000</v>
      </c>
      <c r="J202" s="206">
        <v>660000</v>
      </c>
      <c r="K202" s="206">
        <v>126000</v>
      </c>
      <c r="L202" s="206">
        <v>245000</v>
      </c>
    </row>
    <row r="203" spans="1:12" ht="25.5" x14ac:dyDescent="0.2">
      <c r="A203" s="212" t="s">
        <v>522</v>
      </c>
      <c r="B203" s="183" t="s">
        <v>523</v>
      </c>
      <c r="C203" s="206">
        <f t="shared" si="12"/>
        <v>16175000</v>
      </c>
      <c r="D203" s="206">
        <v>15769000</v>
      </c>
      <c r="E203" s="206"/>
      <c r="F203" s="206">
        <v>31000</v>
      </c>
      <c r="G203" s="206">
        <v>375000</v>
      </c>
      <c r="H203" s="206">
        <f t="shared" si="13"/>
        <v>19753000</v>
      </c>
      <c r="I203" s="206">
        <v>19347000</v>
      </c>
      <c r="J203" s="206"/>
      <c r="K203" s="206">
        <v>31000</v>
      </c>
      <c r="L203" s="206">
        <v>375000</v>
      </c>
    </row>
    <row r="204" spans="1:12" hidden="1" x14ac:dyDescent="0.2">
      <c r="A204" s="212" t="s">
        <v>524</v>
      </c>
      <c r="B204" s="183" t="s">
        <v>525</v>
      </c>
      <c r="C204" s="206">
        <f t="shared" si="12"/>
        <v>0</v>
      </c>
      <c r="D204" s="206">
        <v>0</v>
      </c>
      <c r="E204" s="206"/>
      <c r="F204" s="206"/>
      <c r="G204" s="206"/>
      <c r="H204" s="206">
        <f t="shared" si="13"/>
        <v>0</v>
      </c>
      <c r="I204" s="206">
        <v>0</v>
      </c>
      <c r="J204" s="206"/>
      <c r="K204" s="206"/>
      <c r="L204" s="206"/>
    </row>
    <row r="205" spans="1:12" ht="25.5" hidden="1" x14ac:dyDescent="0.2">
      <c r="A205" s="212" t="s">
        <v>526</v>
      </c>
      <c r="B205" s="183" t="s">
        <v>527</v>
      </c>
      <c r="C205" s="206">
        <f t="shared" si="12"/>
        <v>0</v>
      </c>
      <c r="D205" s="206">
        <v>0</v>
      </c>
      <c r="E205" s="206"/>
      <c r="F205" s="206"/>
      <c r="G205" s="206"/>
      <c r="H205" s="206">
        <f t="shared" si="13"/>
        <v>0</v>
      </c>
      <c r="I205" s="206">
        <v>0</v>
      </c>
      <c r="J205" s="206"/>
      <c r="K205" s="206"/>
      <c r="L205" s="206"/>
    </row>
    <row r="206" spans="1:12" ht="25.5" x14ac:dyDescent="0.2">
      <c r="A206" s="212" t="s">
        <v>528</v>
      </c>
      <c r="B206" s="183" t="s">
        <v>529</v>
      </c>
      <c r="C206" s="206">
        <f t="shared" si="12"/>
        <v>4691000</v>
      </c>
      <c r="D206" s="206">
        <v>4517000</v>
      </c>
      <c r="E206" s="206"/>
      <c r="F206" s="206">
        <v>43000</v>
      </c>
      <c r="G206" s="206">
        <v>131000</v>
      </c>
      <c r="H206" s="206">
        <f t="shared" si="13"/>
        <v>5487000</v>
      </c>
      <c r="I206" s="206">
        <v>5277000</v>
      </c>
      <c r="J206" s="206"/>
      <c r="K206" s="206">
        <v>43000</v>
      </c>
      <c r="L206" s="206">
        <v>167000</v>
      </c>
    </row>
    <row r="207" spans="1:12" x14ac:dyDescent="0.2">
      <c r="A207" s="164" t="s">
        <v>530</v>
      </c>
      <c r="B207" s="165" t="s">
        <v>531</v>
      </c>
      <c r="C207" s="166">
        <f t="shared" si="12"/>
        <v>22719000</v>
      </c>
      <c r="D207" s="166">
        <f>SUM(D199,D200,D202,D203,D204,D205,D206)</f>
        <v>21243000</v>
      </c>
      <c r="E207" s="166">
        <f>SUM(E199,E200,E202,E203,E204,E205,E206)</f>
        <v>660000</v>
      </c>
      <c r="F207" s="166">
        <f>SUM(F199,F200,F202,F203,F204,F205,F206)</f>
        <v>200000</v>
      </c>
      <c r="G207" s="166">
        <f>SUM(G199,G200,G202,G203,G204,G205,G206)</f>
        <v>616000</v>
      </c>
      <c r="H207" s="166">
        <f t="shared" si="13"/>
        <v>26465000</v>
      </c>
      <c r="I207" s="166">
        <f>SUM(I199,I200,I202,I203,I204,I205,I206)</f>
        <v>24818000</v>
      </c>
      <c r="J207" s="166">
        <f>SUM(J199,J200,J202,J203,J204,J205,J206)</f>
        <v>660000</v>
      </c>
      <c r="K207" s="166">
        <f>SUM(K199,K200,K202,K203,K204,K205,K206)</f>
        <v>200000</v>
      </c>
      <c r="L207" s="166">
        <f>SUM(L199,L200,L202,L203,L204,L205,L206)</f>
        <v>787000</v>
      </c>
    </row>
    <row r="208" spans="1:12" x14ac:dyDescent="0.2">
      <c r="A208" s="212" t="s">
        <v>532</v>
      </c>
      <c r="B208" s="183" t="s">
        <v>533</v>
      </c>
      <c r="C208" s="206">
        <f t="shared" si="12"/>
        <v>264243000</v>
      </c>
      <c r="D208" s="206">
        <v>264243000</v>
      </c>
      <c r="E208" s="206"/>
      <c r="F208" s="206"/>
      <c r="G208" s="206"/>
      <c r="H208" s="206">
        <f t="shared" si="13"/>
        <v>313939000</v>
      </c>
      <c r="I208" s="206">
        <v>313939000</v>
      </c>
      <c r="J208" s="206"/>
      <c r="K208" s="206"/>
      <c r="L208" s="206"/>
    </row>
    <row r="209" spans="1:12" hidden="1" x14ac:dyDescent="0.2">
      <c r="A209" s="212" t="s">
        <v>534</v>
      </c>
      <c r="B209" s="183" t="s">
        <v>535</v>
      </c>
      <c r="C209" s="206">
        <f t="shared" si="12"/>
        <v>0</v>
      </c>
      <c r="D209" s="206">
        <v>0</v>
      </c>
      <c r="E209" s="206"/>
      <c r="F209" s="206"/>
      <c r="G209" s="206"/>
      <c r="H209" s="206">
        <f t="shared" si="13"/>
        <v>0</v>
      </c>
      <c r="I209" s="206">
        <v>0</v>
      </c>
      <c r="J209" s="206"/>
      <c r="K209" s="206"/>
      <c r="L209" s="206"/>
    </row>
    <row r="210" spans="1:12" x14ac:dyDescent="0.2">
      <c r="A210" s="212" t="s">
        <v>536</v>
      </c>
      <c r="B210" s="183" t="s">
        <v>537</v>
      </c>
      <c r="C210" s="206">
        <f t="shared" si="12"/>
        <v>4646000</v>
      </c>
      <c r="D210" s="206">
        <v>4646000</v>
      </c>
      <c r="E210" s="206"/>
      <c r="F210" s="206"/>
      <c r="G210" s="206"/>
      <c r="H210" s="206">
        <f t="shared" si="13"/>
        <v>4646000</v>
      </c>
      <c r="I210" s="206">
        <v>4646000</v>
      </c>
      <c r="J210" s="206"/>
      <c r="K210" s="206"/>
      <c r="L210" s="206"/>
    </row>
    <row r="211" spans="1:12" ht="25.5" x14ac:dyDescent="0.2">
      <c r="A211" s="212" t="s">
        <v>538</v>
      </c>
      <c r="B211" s="183" t="s">
        <v>539</v>
      </c>
      <c r="C211" s="206">
        <f t="shared" si="12"/>
        <v>72599000</v>
      </c>
      <c r="D211" s="206">
        <v>72599000</v>
      </c>
      <c r="E211" s="206"/>
      <c r="F211" s="206"/>
      <c r="G211" s="206"/>
      <c r="H211" s="206">
        <f t="shared" si="13"/>
        <v>57617000</v>
      </c>
      <c r="I211" s="206">
        <v>57617000</v>
      </c>
      <c r="J211" s="206"/>
      <c r="K211" s="206"/>
      <c r="L211" s="206"/>
    </row>
    <row r="212" spans="1:12" x14ac:dyDescent="0.2">
      <c r="A212" s="164" t="s">
        <v>540</v>
      </c>
      <c r="B212" s="165" t="s">
        <v>541</v>
      </c>
      <c r="C212" s="166">
        <f t="shared" si="12"/>
        <v>341488000</v>
      </c>
      <c r="D212" s="166">
        <f>SUM(D208,D209,D210,D211)</f>
        <v>341488000</v>
      </c>
      <c r="E212" s="166">
        <f>SUM(E208:E211)</f>
        <v>0</v>
      </c>
      <c r="F212" s="166">
        <f>SUM(F208:F211)</f>
        <v>0</v>
      </c>
      <c r="G212" s="166">
        <f>SUM(G208:G211)</f>
        <v>0</v>
      </c>
      <c r="H212" s="166">
        <f t="shared" si="13"/>
        <v>376202000</v>
      </c>
      <c r="I212" s="166">
        <f>SUM(I208,I209,I210,I211)</f>
        <v>376202000</v>
      </c>
      <c r="J212" s="166">
        <f>SUM(J208:J211)</f>
        <v>0</v>
      </c>
      <c r="K212" s="166">
        <f>SUM(K208:K211)</f>
        <v>0</v>
      </c>
      <c r="L212" s="166">
        <f>SUM(L208:L211)</f>
        <v>0</v>
      </c>
    </row>
    <row r="213" spans="1:12" ht="38.25" hidden="1" x14ac:dyDescent="0.2">
      <c r="A213" s="212" t="s">
        <v>542</v>
      </c>
      <c r="B213" s="183" t="s">
        <v>543</v>
      </c>
      <c r="C213" s="206">
        <f t="shared" si="12"/>
        <v>0</v>
      </c>
      <c r="D213" s="206">
        <v>0</v>
      </c>
      <c r="E213" s="206"/>
      <c r="F213" s="206"/>
      <c r="G213" s="206"/>
      <c r="H213" s="206">
        <f t="shared" si="13"/>
        <v>0</v>
      </c>
      <c r="I213" s="206">
        <v>0</v>
      </c>
      <c r="J213" s="206"/>
      <c r="K213" s="206"/>
      <c r="L213" s="206"/>
    </row>
    <row r="214" spans="1:12" ht="38.25" hidden="1" x14ac:dyDescent="0.2">
      <c r="A214" s="212" t="s">
        <v>544</v>
      </c>
      <c r="B214" s="183" t="s">
        <v>545</v>
      </c>
      <c r="C214" s="206">
        <f t="shared" si="12"/>
        <v>0</v>
      </c>
      <c r="D214" s="206">
        <f>SUM(D215,D216,D217,D218,D219,D220,D221,D222,D223,D224)</f>
        <v>0</v>
      </c>
      <c r="E214" s="206">
        <f>SUM(E215:E224)</f>
        <v>0</v>
      </c>
      <c r="F214" s="206">
        <f>SUM(F215:F224)</f>
        <v>0</v>
      </c>
      <c r="G214" s="206">
        <f>SUM(G215:G224)</f>
        <v>0</v>
      </c>
      <c r="H214" s="206">
        <f t="shared" si="13"/>
        <v>0</v>
      </c>
      <c r="I214" s="206">
        <f>SUM(I215,I216,I217,I218,I219,I220,I221,I222,I223,I224)</f>
        <v>0</v>
      </c>
      <c r="J214" s="206">
        <f>SUM(J215:J224)</f>
        <v>0</v>
      </c>
      <c r="K214" s="206">
        <f>SUM(K215:K224)</f>
        <v>0</v>
      </c>
      <c r="L214" s="206">
        <f>SUM(L215:L224)</f>
        <v>0</v>
      </c>
    </row>
    <row r="215" spans="1:12" hidden="1" x14ac:dyDescent="0.2">
      <c r="A215" s="212" t="s">
        <v>546</v>
      </c>
      <c r="B215" s="183" t="s">
        <v>547</v>
      </c>
      <c r="C215" s="206">
        <f t="shared" si="12"/>
        <v>0</v>
      </c>
      <c r="D215" s="206">
        <v>0</v>
      </c>
      <c r="E215" s="206"/>
      <c r="F215" s="206"/>
      <c r="G215" s="206"/>
      <c r="H215" s="206">
        <f t="shared" si="13"/>
        <v>0</v>
      </c>
      <c r="I215" s="206">
        <v>0</v>
      </c>
      <c r="J215" s="206"/>
      <c r="K215" s="206"/>
      <c r="L215" s="206"/>
    </row>
    <row r="216" spans="1:12" hidden="1" x14ac:dyDescent="0.2">
      <c r="A216" s="212" t="s">
        <v>548</v>
      </c>
      <c r="B216" s="183" t="s">
        <v>549</v>
      </c>
      <c r="C216" s="206">
        <f t="shared" si="12"/>
        <v>0</v>
      </c>
      <c r="D216" s="206">
        <v>0</v>
      </c>
      <c r="E216" s="206"/>
      <c r="F216" s="206"/>
      <c r="G216" s="206"/>
      <c r="H216" s="206">
        <f t="shared" si="13"/>
        <v>0</v>
      </c>
      <c r="I216" s="206">
        <v>0</v>
      </c>
      <c r="J216" s="206"/>
      <c r="K216" s="206"/>
      <c r="L216" s="206"/>
    </row>
    <row r="217" spans="1:12" ht="38.25" hidden="1" x14ac:dyDescent="0.2">
      <c r="A217" s="212" t="s">
        <v>550</v>
      </c>
      <c r="B217" s="183" t="s">
        <v>551</v>
      </c>
      <c r="C217" s="206">
        <f t="shared" si="12"/>
        <v>0</v>
      </c>
      <c r="D217" s="206">
        <v>0</v>
      </c>
      <c r="E217" s="206"/>
      <c r="F217" s="206"/>
      <c r="G217" s="206"/>
      <c r="H217" s="206">
        <f t="shared" si="13"/>
        <v>0</v>
      </c>
      <c r="I217" s="206">
        <v>0</v>
      </c>
      <c r="J217" s="206"/>
      <c r="K217" s="206"/>
      <c r="L217" s="206"/>
    </row>
    <row r="218" spans="1:12" ht="25.5" hidden="1" x14ac:dyDescent="0.2">
      <c r="A218" s="212" t="s">
        <v>552</v>
      </c>
      <c r="B218" s="183" t="s">
        <v>553</v>
      </c>
      <c r="C218" s="206">
        <f t="shared" si="12"/>
        <v>0</v>
      </c>
      <c r="D218" s="206">
        <v>0</v>
      </c>
      <c r="E218" s="206"/>
      <c r="F218" s="206"/>
      <c r="G218" s="206"/>
      <c r="H218" s="206">
        <f t="shared" si="13"/>
        <v>0</v>
      </c>
      <c r="I218" s="206">
        <v>0</v>
      </c>
      <c r="J218" s="206"/>
      <c r="K218" s="206"/>
      <c r="L218" s="206"/>
    </row>
    <row r="219" spans="1:12" ht="25.5" hidden="1" x14ac:dyDescent="0.2">
      <c r="A219" s="212" t="s">
        <v>554</v>
      </c>
      <c r="B219" s="183" t="s">
        <v>555</v>
      </c>
      <c r="C219" s="206">
        <f t="shared" si="12"/>
        <v>0</v>
      </c>
      <c r="D219" s="206">
        <v>0</v>
      </c>
      <c r="E219" s="206"/>
      <c r="F219" s="206"/>
      <c r="G219" s="206"/>
      <c r="H219" s="206">
        <f t="shared" si="13"/>
        <v>0</v>
      </c>
      <c r="I219" s="206">
        <v>0</v>
      </c>
      <c r="J219" s="206"/>
      <c r="K219" s="206"/>
      <c r="L219" s="206"/>
    </row>
    <row r="220" spans="1:12" hidden="1" x14ac:dyDescent="0.2">
      <c r="A220" s="212" t="s">
        <v>556</v>
      </c>
      <c r="B220" s="183" t="s">
        <v>557</v>
      </c>
      <c r="C220" s="206">
        <f t="shared" si="12"/>
        <v>0</v>
      </c>
      <c r="D220" s="206">
        <v>0</v>
      </c>
      <c r="E220" s="206"/>
      <c r="F220" s="206"/>
      <c r="G220" s="206"/>
      <c r="H220" s="206">
        <f t="shared" si="13"/>
        <v>0</v>
      </c>
      <c r="I220" s="206">
        <v>0</v>
      </c>
      <c r="J220" s="206"/>
      <c r="K220" s="206"/>
      <c r="L220" s="206"/>
    </row>
    <row r="221" spans="1:12" ht="25.5" hidden="1" x14ac:dyDescent="0.2">
      <c r="A221" s="212" t="s">
        <v>558</v>
      </c>
      <c r="B221" s="183" t="s">
        <v>559</v>
      </c>
      <c r="C221" s="206">
        <f t="shared" si="12"/>
        <v>0</v>
      </c>
      <c r="D221" s="206">
        <v>0</v>
      </c>
      <c r="E221" s="206"/>
      <c r="F221" s="206"/>
      <c r="G221" s="206"/>
      <c r="H221" s="206">
        <f t="shared" si="13"/>
        <v>0</v>
      </c>
      <c r="I221" s="206">
        <v>0</v>
      </c>
      <c r="J221" s="206"/>
      <c r="K221" s="206"/>
      <c r="L221" s="206"/>
    </row>
    <row r="222" spans="1:12" ht="25.5" hidden="1" x14ac:dyDescent="0.2">
      <c r="A222" s="212" t="s">
        <v>560</v>
      </c>
      <c r="B222" s="183" t="s">
        <v>561</v>
      </c>
      <c r="C222" s="206">
        <f t="shared" si="12"/>
        <v>0</v>
      </c>
      <c r="D222" s="206">
        <v>0</v>
      </c>
      <c r="E222" s="206"/>
      <c r="F222" s="206"/>
      <c r="G222" s="206"/>
      <c r="H222" s="206">
        <f t="shared" si="13"/>
        <v>0</v>
      </c>
      <c r="I222" s="206">
        <v>0</v>
      </c>
      <c r="J222" s="206"/>
      <c r="K222" s="206"/>
      <c r="L222" s="206"/>
    </row>
    <row r="223" spans="1:12" ht="25.5" hidden="1" x14ac:dyDescent="0.2">
      <c r="A223" s="212" t="s">
        <v>562</v>
      </c>
      <c r="B223" s="183" t="s">
        <v>563</v>
      </c>
      <c r="C223" s="206">
        <f t="shared" si="12"/>
        <v>0</v>
      </c>
      <c r="D223" s="206">
        <v>0</v>
      </c>
      <c r="E223" s="206"/>
      <c r="F223" s="206"/>
      <c r="G223" s="206"/>
      <c r="H223" s="206">
        <f t="shared" si="13"/>
        <v>0</v>
      </c>
      <c r="I223" s="206">
        <v>0</v>
      </c>
      <c r="J223" s="206"/>
      <c r="K223" s="206"/>
      <c r="L223" s="206"/>
    </row>
    <row r="224" spans="1:12" ht="25.5" hidden="1" x14ac:dyDescent="0.2">
      <c r="A224" s="212" t="s">
        <v>564</v>
      </c>
      <c r="B224" s="183" t="s">
        <v>565</v>
      </c>
      <c r="C224" s="206">
        <f t="shared" si="12"/>
        <v>0</v>
      </c>
      <c r="D224" s="206">
        <v>0</v>
      </c>
      <c r="E224" s="206"/>
      <c r="F224" s="206"/>
      <c r="G224" s="206"/>
      <c r="H224" s="206">
        <f t="shared" si="13"/>
        <v>0</v>
      </c>
      <c r="I224" s="206">
        <v>0</v>
      </c>
      <c r="J224" s="206"/>
      <c r="K224" s="206"/>
      <c r="L224" s="206"/>
    </row>
    <row r="225" spans="1:12" ht="38.25" hidden="1" x14ac:dyDescent="0.2">
      <c r="A225" s="212" t="s">
        <v>566</v>
      </c>
      <c r="B225" s="183" t="s">
        <v>567</v>
      </c>
      <c r="C225" s="206">
        <f t="shared" si="12"/>
        <v>0</v>
      </c>
      <c r="D225" s="206">
        <f>SUM(D226,D227,D228,D229,D230,D231,D232,D233,D234,D235)</f>
        <v>0</v>
      </c>
      <c r="E225" s="206">
        <f>SUM(E226:E235)</f>
        <v>0</v>
      </c>
      <c r="F225" s="206">
        <f>SUM(F226:F235)</f>
        <v>0</v>
      </c>
      <c r="G225" s="206">
        <f>SUM(G226:G235)</f>
        <v>0</v>
      </c>
      <c r="H225" s="206">
        <f t="shared" si="13"/>
        <v>0</v>
      </c>
      <c r="I225" s="206">
        <f>SUM(I226,I227,I228,I229,I230,I231,I232,I233,I234,I235)</f>
        <v>0</v>
      </c>
      <c r="J225" s="206">
        <f>SUM(J226:J235)</f>
        <v>0</v>
      </c>
      <c r="K225" s="206">
        <f>SUM(K226:K235)</f>
        <v>0</v>
      </c>
      <c r="L225" s="206">
        <f>SUM(L226:L235)</f>
        <v>0</v>
      </c>
    </row>
    <row r="226" spans="1:12" hidden="1" x14ac:dyDescent="0.2">
      <c r="A226" s="212" t="s">
        <v>568</v>
      </c>
      <c r="B226" s="183" t="s">
        <v>569</v>
      </c>
      <c r="C226" s="206">
        <f t="shared" si="12"/>
        <v>0</v>
      </c>
      <c r="D226" s="206">
        <v>0</v>
      </c>
      <c r="E226" s="206"/>
      <c r="F226" s="206"/>
      <c r="G226" s="206"/>
      <c r="H226" s="206">
        <f t="shared" si="13"/>
        <v>0</v>
      </c>
      <c r="I226" s="206">
        <v>0</v>
      </c>
      <c r="J226" s="206"/>
      <c r="K226" s="206"/>
      <c r="L226" s="206"/>
    </row>
    <row r="227" spans="1:12" hidden="1" x14ac:dyDescent="0.2">
      <c r="A227" s="212" t="s">
        <v>570</v>
      </c>
      <c r="B227" s="183" t="s">
        <v>571</v>
      </c>
      <c r="C227" s="206">
        <f t="shared" si="12"/>
        <v>0</v>
      </c>
      <c r="D227" s="206">
        <v>0</v>
      </c>
      <c r="E227" s="206"/>
      <c r="F227" s="206"/>
      <c r="G227" s="206"/>
      <c r="H227" s="206">
        <f t="shared" si="13"/>
        <v>0</v>
      </c>
      <c r="I227" s="206">
        <v>0</v>
      </c>
      <c r="J227" s="206"/>
      <c r="K227" s="206"/>
      <c r="L227" s="206"/>
    </row>
    <row r="228" spans="1:12" ht="38.25" hidden="1" x14ac:dyDescent="0.2">
      <c r="A228" s="212" t="s">
        <v>572</v>
      </c>
      <c r="B228" s="183" t="s">
        <v>573</v>
      </c>
      <c r="C228" s="206">
        <f t="shared" si="12"/>
        <v>0</v>
      </c>
      <c r="D228" s="206">
        <v>0</v>
      </c>
      <c r="E228" s="206"/>
      <c r="F228" s="206"/>
      <c r="G228" s="206"/>
      <c r="H228" s="206">
        <f t="shared" si="13"/>
        <v>0</v>
      </c>
      <c r="I228" s="206">
        <v>0</v>
      </c>
      <c r="J228" s="206"/>
      <c r="K228" s="206"/>
      <c r="L228" s="206"/>
    </row>
    <row r="229" spans="1:12" ht="25.5" hidden="1" x14ac:dyDescent="0.2">
      <c r="A229" s="212" t="s">
        <v>574</v>
      </c>
      <c r="B229" s="183" t="s">
        <v>575</v>
      </c>
      <c r="C229" s="206">
        <f t="shared" ref="C229:C260" si="14">SUM(D229:G229)</f>
        <v>0</v>
      </c>
      <c r="D229" s="206">
        <v>0</v>
      </c>
      <c r="E229" s="206"/>
      <c r="F229" s="206"/>
      <c r="G229" s="206"/>
      <c r="H229" s="206">
        <f t="shared" si="13"/>
        <v>0</v>
      </c>
      <c r="I229" s="206">
        <v>0</v>
      </c>
      <c r="J229" s="206"/>
      <c r="K229" s="206"/>
      <c r="L229" s="206"/>
    </row>
    <row r="230" spans="1:12" ht="25.5" hidden="1" x14ac:dyDescent="0.2">
      <c r="A230" s="212" t="s">
        <v>576</v>
      </c>
      <c r="B230" s="183" t="s">
        <v>577</v>
      </c>
      <c r="C230" s="206">
        <f t="shared" si="14"/>
        <v>0</v>
      </c>
      <c r="D230" s="206">
        <v>0</v>
      </c>
      <c r="E230" s="206"/>
      <c r="F230" s="206"/>
      <c r="G230" s="206"/>
      <c r="H230" s="206">
        <f t="shared" si="13"/>
        <v>0</v>
      </c>
      <c r="I230" s="206">
        <v>0</v>
      </c>
      <c r="J230" s="206"/>
      <c r="K230" s="206"/>
      <c r="L230" s="206"/>
    </row>
    <row r="231" spans="1:12" hidden="1" x14ac:dyDescent="0.2">
      <c r="A231" s="212" t="s">
        <v>578</v>
      </c>
      <c r="B231" s="183" t="s">
        <v>579</v>
      </c>
      <c r="C231" s="206">
        <f t="shared" si="14"/>
        <v>0</v>
      </c>
      <c r="D231" s="206">
        <v>0</v>
      </c>
      <c r="E231" s="206"/>
      <c r="F231" s="206"/>
      <c r="G231" s="206"/>
      <c r="H231" s="206">
        <f t="shared" si="13"/>
        <v>0</v>
      </c>
      <c r="I231" s="206">
        <v>0</v>
      </c>
      <c r="J231" s="206"/>
      <c r="K231" s="206"/>
      <c r="L231" s="206"/>
    </row>
    <row r="232" spans="1:12" ht="25.5" hidden="1" x14ac:dyDescent="0.2">
      <c r="A232" s="212" t="s">
        <v>580</v>
      </c>
      <c r="B232" s="183" t="s">
        <v>581</v>
      </c>
      <c r="C232" s="206">
        <f t="shared" si="14"/>
        <v>0</v>
      </c>
      <c r="D232" s="206">
        <v>0</v>
      </c>
      <c r="E232" s="206"/>
      <c r="F232" s="206"/>
      <c r="G232" s="206"/>
      <c r="H232" s="206">
        <f t="shared" si="13"/>
        <v>0</v>
      </c>
      <c r="I232" s="206">
        <v>0</v>
      </c>
      <c r="J232" s="206"/>
      <c r="K232" s="206"/>
      <c r="L232" s="206"/>
    </row>
    <row r="233" spans="1:12" ht="25.5" hidden="1" x14ac:dyDescent="0.2">
      <c r="A233" s="212" t="s">
        <v>582</v>
      </c>
      <c r="B233" s="183" t="s">
        <v>583</v>
      </c>
      <c r="C233" s="206">
        <f t="shared" si="14"/>
        <v>0</v>
      </c>
      <c r="D233" s="206">
        <v>0</v>
      </c>
      <c r="E233" s="206"/>
      <c r="F233" s="206"/>
      <c r="G233" s="206"/>
      <c r="H233" s="206">
        <f t="shared" si="13"/>
        <v>0</v>
      </c>
      <c r="I233" s="206">
        <v>0</v>
      </c>
      <c r="J233" s="206"/>
      <c r="K233" s="206"/>
      <c r="L233" s="206"/>
    </row>
    <row r="234" spans="1:12" ht="25.5" hidden="1" x14ac:dyDescent="0.2">
      <c r="A234" s="212" t="s">
        <v>584</v>
      </c>
      <c r="B234" s="183" t="s">
        <v>585</v>
      </c>
      <c r="C234" s="206">
        <f t="shared" si="14"/>
        <v>0</v>
      </c>
      <c r="D234" s="206">
        <v>0</v>
      </c>
      <c r="E234" s="206"/>
      <c r="F234" s="206"/>
      <c r="G234" s="206"/>
      <c r="H234" s="206">
        <f t="shared" si="13"/>
        <v>0</v>
      </c>
      <c r="I234" s="206">
        <v>0</v>
      </c>
      <c r="J234" s="206"/>
      <c r="K234" s="206"/>
      <c r="L234" s="206"/>
    </row>
    <row r="235" spans="1:12" ht="25.5" hidden="1" x14ac:dyDescent="0.2">
      <c r="A235" s="212" t="s">
        <v>586</v>
      </c>
      <c r="B235" s="183" t="s">
        <v>587</v>
      </c>
      <c r="C235" s="206">
        <f t="shared" si="14"/>
        <v>0</v>
      </c>
      <c r="D235" s="206">
        <v>0</v>
      </c>
      <c r="E235" s="206"/>
      <c r="F235" s="206"/>
      <c r="G235" s="206"/>
      <c r="H235" s="206">
        <f t="shared" si="13"/>
        <v>0</v>
      </c>
      <c r="I235" s="206">
        <v>0</v>
      </c>
      <c r="J235" s="206"/>
      <c r="K235" s="206"/>
      <c r="L235" s="206"/>
    </row>
    <row r="236" spans="1:12" ht="25.5" hidden="1" x14ac:dyDescent="0.2">
      <c r="A236" s="212" t="s">
        <v>588</v>
      </c>
      <c r="B236" s="183" t="s">
        <v>589</v>
      </c>
      <c r="C236" s="206">
        <f t="shared" si="14"/>
        <v>0</v>
      </c>
      <c r="D236" s="206">
        <v>0</v>
      </c>
      <c r="E236" s="206">
        <f>SUM(E237:E246)</f>
        <v>0</v>
      </c>
      <c r="F236" s="206">
        <f>SUM(F237:F246)</f>
        <v>0</v>
      </c>
      <c r="G236" s="206">
        <f>SUM(G237:G246)</f>
        <v>0</v>
      </c>
      <c r="H236" s="206">
        <f t="shared" si="13"/>
        <v>0</v>
      </c>
      <c r="I236" s="206">
        <v>0</v>
      </c>
      <c r="J236" s="206">
        <f>SUM(J237:J246)</f>
        <v>0</v>
      </c>
      <c r="K236" s="206">
        <f>SUM(K237:K246)</f>
        <v>0</v>
      </c>
      <c r="L236" s="206">
        <f>SUM(L237:L246)</f>
        <v>0</v>
      </c>
    </row>
    <row r="237" spans="1:12" hidden="1" x14ac:dyDescent="0.2">
      <c r="A237" s="212" t="s">
        <v>590</v>
      </c>
      <c r="B237" s="183" t="s">
        <v>591</v>
      </c>
      <c r="C237" s="206">
        <f t="shared" si="14"/>
        <v>0</v>
      </c>
      <c r="D237" s="206">
        <v>0</v>
      </c>
      <c r="E237" s="206"/>
      <c r="F237" s="206"/>
      <c r="G237" s="206"/>
      <c r="H237" s="206">
        <f t="shared" si="13"/>
        <v>0</v>
      </c>
      <c r="I237" s="206">
        <v>0</v>
      </c>
      <c r="J237" s="206"/>
      <c r="K237" s="206"/>
      <c r="L237" s="206"/>
    </row>
    <row r="238" spans="1:12" hidden="1" x14ac:dyDescent="0.2">
      <c r="A238" s="212" t="s">
        <v>592</v>
      </c>
      <c r="B238" s="183" t="s">
        <v>593</v>
      </c>
      <c r="C238" s="206">
        <f t="shared" si="14"/>
        <v>0</v>
      </c>
      <c r="D238" s="206">
        <v>0</v>
      </c>
      <c r="E238" s="206"/>
      <c r="F238" s="206"/>
      <c r="G238" s="206"/>
      <c r="H238" s="206">
        <f t="shared" si="13"/>
        <v>0</v>
      </c>
      <c r="I238" s="206">
        <v>0</v>
      </c>
      <c r="J238" s="206"/>
      <c r="K238" s="206"/>
      <c r="L238" s="206"/>
    </row>
    <row r="239" spans="1:12" ht="38.25" hidden="1" x14ac:dyDescent="0.2">
      <c r="A239" s="212" t="s">
        <v>594</v>
      </c>
      <c r="B239" s="183" t="s">
        <v>595</v>
      </c>
      <c r="C239" s="206">
        <f t="shared" si="14"/>
        <v>0</v>
      </c>
      <c r="D239" s="206">
        <v>0</v>
      </c>
      <c r="E239" s="206"/>
      <c r="F239" s="206"/>
      <c r="G239" s="206"/>
      <c r="H239" s="206">
        <f t="shared" si="13"/>
        <v>0</v>
      </c>
      <c r="I239" s="206">
        <v>0</v>
      </c>
      <c r="J239" s="206"/>
      <c r="K239" s="206"/>
      <c r="L239" s="206"/>
    </row>
    <row r="240" spans="1:12" ht="25.5" hidden="1" x14ac:dyDescent="0.2">
      <c r="A240" s="212" t="s">
        <v>596</v>
      </c>
      <c r="B240" s="183" t="s">
        <v>597</v>
      </c>
      <c r="C240" s="206">
        <f t="shared" si="14"/>
        <v>0</v>
      </c>
      <c r="D240" s="206">
        <v>0</v>
      </c>
      <c r="E240" s="206"/>
      <c r="F240" s="206"/>
      <c r="G240" s="206"/>
      <c r="H240" s="206">
        <f t="shared" si="13"/>
        <v>0</v>
      </c>
      <c r="I240" s="206">
        <v>0</v>
      </c>
      <c r="J240" s="206"/>
      <c r="K240" s="206"/>
      <c r="L240" s="206"/>
    </row>
    <row r="241" spans="1:12" ht="25.5" hidden="1" x14ac:dyDescent="0.2">
      <c r="A241" s="212" t="s">
        <v>598</v>
      </c>
      <c r="B241" s="183" t="s">
        <v>599</v>
      </c>
      <c r="C241" s="206">
        <f t="shared" si="14"/>
        <v>0</v>
      </c>
      <c r="D241" s="206">
        <v>0</v>
      </c>
      <c r="E241" s="206"/>
      <c r="F241" s="206"/>
      <c r="G241" s="206"/>
      <c r="H241" s="206">
        <f t="shared" si="13"/>
        <v>0</v>
      </c>
      <c r="I241" s="206">
        <v>0</v>
      </c>
      <c r="J241" s="206"/>
      <c r="K241" s="206"/>
      <c r="L241" s="206"/>
    </row>
    <row r="242" spans="1:12" hidden="1" x14ac:dyDescent="0.2">
      <c r="A242" s="212" t="s">
        <v>600</v>
      </c>
      <c r="B242" s="183" t="s">
        <v>601</v>
      </c>
      <c r="C242" s="206">
        <f t="shared" si="14"/>
        <v>0</v>
      </c>
      <c r="D242" s="206">
        <v>0</v>
      </c>
      <c r="E242" s="206"/>
      <c r="F242" s="206"/>
      <c r="G242" s="206"/>
      <c r="H242" s="206">
        <f t="shared" si="13"/>
        <v>0</v>
      </c>
      <c r="I242" s="206">
        <v>0</v>
      </c>
      <c r="J242" s="206"/>
      <c r="K242" s="206"/>
      <c r="L242" s="206"/>
    </row>
    <row r="243" spans="1:12" ht="25.5" hidden="1" x14ac:dyDescent="0.2">
      <c r="A243" s="212" t="s">
        <v>602</v>
      </c>
      <c r="B243" s="183" t="s">
        <v>603</v>
      </c>
      <c r="C243" s="206">
        <f t="shared" si="14"/>
        <v>0</v>
      </c>
      <c r="D243" s="206">
        <v>0</v>
      </c>
      <c r="E243" s="206"/>
      <c r="F243" s="206"/>
      <c r="G243" s="206"/>
      <c r="H243" s="206">
        <f t="shared" si="13"/>
        <v>0</v>
      </c>
      <c r="I243" s="206">
        <v>0</v>
      </c>
      <c r="J243" s="206"/>
      <c r="K243" s="206"/>
      <c r="L243" s="206"/>
    </row>
    <row r="244" spans="1:12" ht="25.5" hidden="1" x14ac:dyDescent="0.2">
      <c r="A244" s="212" t="s">
        <v>604</v>
      </c>
      <c r="B244" s="183" t="s">
        <v>605</v>
      </c>
      <c r="C244" s="206">
        <f t="shared" si="14"/>
        <v>0</v>
      </c>
      <c r="D244" s="206">
        <v>0</v>
      </c>
      <c r="E244" s="206"/>
      <c r="F244" s="206"/>
      <c r="G244" s="206"/>
      <c r="H244" s="206">
        <f t="shared" si="13"/>
        <v>0</v>
      </c>
      <c r="I244" s="206">
        <v>0</v>
      </c>
      <c r="J244" s="206"/>
      <c r="K244" s="206"/>
      <c r="L244" s="206"/>
    </row>
    <row r="245" spans="1:12" ht="25.5" hidden="1" x14ac:dyDescent="0.2">
      <c r="A245" s="212" t="s">
        <v>606</v>
      </c>
      <c r="B245" s="183" t="s">
        <v>607</v>
      </c>
      <c r="C245" s="206">
        <f t="shared" si="14"/>
        <v>0</v>
      </c>
      <c r="D245" s="206">
        <v>0</v>
      </c>
      <c r="E245" s="206"/>
      <c r="F245" s="206"/>
      <c r="G245" s="206"/>
      <c r="H245" s="206">
        <f t="shared" si="13"/>
        <v>0</v>
      </c>
      <c r="I245" s="206">
        <v>0</v>
      </c>
      <c r="J245" s="206"/>
      <c r="K245" s="206"/>
      <c r="L245" s="206"/>
    </row>
    <row r="246" spans="1:12" ht="25.5" hidden="1" x14ac:dyDescent="0.2">
      <c r="A246" s="212" t="s">
        <v>608</v>
      </c>
      <c r="B246" s="183" t="s">
        <v>609</v>
      </c>
      <c r="C246" s="206">
        <f t="shared" si="14"/>
        <v>0</v>
      </c>
      <c r="D246" s="206">
        <v>0</v>
      </c>
      <c r="E246" s="206"/>
      <c r="F246" s="206"/>
      <c r="G246" s="206"/>
      <c r="H246" s="206">
        <f t="shared" si="13"/>
        <v>0</v>
      </c>
      <c r="I246" s="206">
        <v>0</v>
      </c>
      <c r="J246" s="206"/>
      <c r="K246" s="206"/>
      <c r="L246" s="206"/>
    </row>
    <row r="247" spans="1:12" ht="38.25" hidden="1" x14ac:dyDescent="0.2">
      <c r="A247" s="212" t="s">
        <v>610</v>
      </c>
      <c r="B247" s="183" t="s">
        <v>611</v>
      </c>
      <c r="C247" s="206">
        <f t="shared" si="14"/>
        <v>0</v>
      </c>
      <c r="D247" s="206">
        <v>0</v>
      </c>
      <c r="E247" s="206">
        <v>0</v>
      </c>
      <c r="F247" s="206">
        <v>0</v>
      </c>
      <c r="G247" s="206">
        <v>0</v>
      </c>
      <c r="H247" s="206">
        <f t="shared" si="13"/>
        <v>0</v>
      </c>
      <c r="I247" s="206">
        <v>0</v>
      </c>
      <c r="J247" s="206">
        <v>0</v>
      </c>
      <c r="K247" s="206">
        <v>0</v>
      </c>
      <c r="L247" s="206">
        <v>0</v>
      </c>
    </row>
    <row r="248" spans="1:12" ht="38.25" hidden="1" x14ac:dyDescent="0.2">
      <c r="A248" s="212" t="s">
        <v>612</v>
      </c>
      <c r="B248" s="183" t="s">
        <v>613</v>
      </c>
      <c r="C248" s="206">
        <f t="shared" si="14"/>
        <v>0</v>
      </c>
      <c r="D248" s="206">
        <v>0</v>
      </c>
      <c r="E248" s="206"/>
      <c r="F248" s="206"/>
      <c r="G248" s="206"/>
      <c r="H248" s="206">
        <f t="shared" si="13"/>
        <v>0</v>
      </c>
      <c r="I248" s="206">
        <v>0</v>
      </c>
      <c r="J248" s="206"/>
      <c r="K248" s="206"/>
      <c r="L248" s="206"/>
    </row>
    <row r="249" spans="1:12" ht="38.25" hidden="1" x14ac:dyDescent="0.2">
      <c r="A249" s="212" t="s">
        <v>614</v>
      </c>
      <c r="B249" s="183" t="s">
        <v>615</v>
      </c>
      <c r="C249" s="206">
        <f t="shared" si="14"/>
        <v>0</v>
      </c>
      <c r="D249" s="206">
        <f>SUM(D250,D251,D252,D253,D254,D255,D256,D257,D258,D259,D260)</f>
        <v>0</v>
      </c>
      <c r="E249" s="206">
        <f>SUM(E250:E260)</f>
        <v>0</v>
      </c>
      <c r="F249" s="206">
        <f>SUM(F250:F260)</f>
        <v>0</v>
      </c>
      <c r="G249" s="206">
        <f>SUM(G250:G260)</f>
        <v>0</v>
      </c>
      <c r="H249" s="206">
        <f t="shared" si="13"/>
        <v>0</v>
      </c>
      <c r="I249" s="206">
        <f>SUM(I250,I251,I252,I253,I254,I255,I256,I257,I258,I259,I260)</f>
        <v>0</v>
      </c>
      <c r="J249" s="206">
        <f>SUM(J250:J260)</f>
        <v>0</v>
      </c>
      <c r="K249" s="206">
        <f>SUM(K250:K260)</f>
        <v>0</v>
      </c>
      <c r="L249" s="206">
        <f>SUM(L250:L260)</f>
        <v>0</v>
      </c>
    </row>
    <row r="250" spans="1:12" hidden="1" x14ac:dyDescent="0.2">
      <c r="A250" s="212" t="s">
        <v>616</v>
      </c>
      <c r="B250" s="183" t="s">
        <v>617</v>
      </c>
      <c r="C250" s="206">
        <f t="shared" si="14"/>
        <v>0</v>
      </c>
      <c r="D250" s="206">
        <v>0</v>
      </c>
      <c r="E250" s="206"/>
      <c r="F250" s="206"/>
      <c r="G250" s="206"/>
      <c r="H250" s="206">
        <f t="shared" si="13"/>
        <v>0</v>
      </c>
      <c r="I250" s="206">
        <v>0</v>
      </c>
      <c r="J250" s="206"/>
      <c r="K250" s="206"/>
      <c r="L250" s="206"/>
    </row>
    <row r="251" spans="1:12" hidden="1" x14ac:dyDescent="0.2">
      <c r="A251" s="212" t="s">
        <v>618</v>
      </c>
      <c r="B251" s="183" t="s">
        <v>619</v>
      </c>
      <c r="C251" s="206">
        <f t="shared" si="14"/>
        <v>0</v>
      </c>
      <c r="D251" s="206">
        <v>0</v>
      </c>
      <c r="E251" s="206"/>
      <c r="F251" s="206"/>
      <c r="G251" s="206"/>
      <c r="H251" s="206">
        <f t="shared" si="13"/>
        <v>0</v>
      </c>
      <c r="I251" s="206">
        <v>0</v>
      </c>
      <c r="J251" s="206"/>
      <c r="K251" s="206"/>
      <c r="L251" s="206"/>
    </row>
    <row r="252" spans="1:12" hidden="1" x14ac:dyDescent="0.2">
      <c r="A252" s="212" t="s">
        <v>620</v>
      </c>
      <c r="B252" s="183" t="s">
        <v>621</v>
      </c>
      <c r="C252" s="206">
        <f t="shared" si="14"/>
        <v>0</v>
      </c>
      <c r="D252" s="206">
        <v>0</v>
      </c>
      <c r="E252" s="206"/>
      <c r="F252" s="206"/>
      <c r="G252" s="206"/>
      <c r="H252" s="206">
        <f t="shared" si="13"/>
        <v>0</v>
      </c>
      <c r="I252" s="206">
        <v>0</v>
      </c>
      <c r="J252" s="206"/>
      <c r="K252" s="206"/>
      <c r="L252" s="206"/>
    </row>
    <row r="253" spans="1:12" hidden="1" x14ac:dyDescent="0.2">
      <c r="A253" s="212" t="s">
        <v>622</v>
      </c>
      <c r="B253" s="183" t="s">
        <v>623</v>
      </c>
      <c r="C253" s="206">
        <f t="shared" si="14"/>
        <v>0</v>
      </c>
      <c r="D253" s="206">
        <v>0</v>
      </c>
      <c r="E253" s="206"/>
      <c r="F253" s="206"/>
      <c r="G253" s="206"/>
      <c r="H253" s="206">
        <f t="shared" si="13"/>
        <v>0</v>
      </c>
      <c r="I253" s="206">
        <v>0</v>
      </c>
      <c r="J253" s="206"/>
      <c r="K253" s="206"/>
      <c r="L253" s="206"/>
    </row>
    <row r="254" spans="1:12" hidden="1" x14ac:dyDescent="0.2">
      <c r="A254" s="212" t="s">
        <v>624</v>
      </c>
      <c r="B254" s="183" t="s">
        <v>625</v>
      </c>
      <c r="C254" s="206">
        <f t="shared" si="14"/>
        <v>0</v>
      </c>
      <c r="D254" s="206">
        <v>0</v>
      </c>
      <c r="E254" s="206"/>
      <c r="F254" s="206"/>
      <c r="G254" s="206"/>
      <c r="H254" s="206">
        <f t="shared" si="13"/>
        <v>0</v>
      </c>
      <c r="I254" s="206">
        <v>0</v>
      </c>
      <c r="J254" s="206"/>
      <c r="K254" s="206"/>
      <c r="L254" s="206"/>
    </row>
    <row r="255" spans="1:12" ht="25.5" hidden="1" x14ac:dyDescent="0.2">
      <c r="A255" s="212" t="s">
        <v>626</v>
      </c>
      <c r="B255" s="183" t="s">
        <v>627</v>
      </c>
      <c r="C255" s="206">
        <f t="shared" si="14"/>
        <v>0</v>
      </c>
      <c r="D255" s="206">
        <v>0</v>
      </c>
      <c r="E255" s="206"/>
      <c r="F255" s="206"/>
      <c r="G255" s="206"/>
      <c r="H255" s="206">
        <f t="shared" si="13"/>
        <v>0</v>
      </c>
      <c r="I255" s="206">
        <v>0</v>
      </c>
      <c r="J255" s="206"/>
      <c r="K255" s="206"/>
      <c r="L255" s="206"/>
    </row>
    <row r="256" spans="1:12" ht="25.5" hidden="1" x14ac:dyDescent="0.2">
      <c r="A256" s="212" t="s">
        <v>628</v>
      </c>
      <c r="B256" s="183" t="s">
        <v>629</v>
      </c>
      <c r="C256" s="206">
        <f t="shared" si="14"/>
        <v>0</v>
      </c>
      <c r="D256" s="206">
        <v>0</v>
      </c>
      <c r="E256" s="206"/>
      <c r="F256" s="206"/>
      <c r="G256" s="206"/>
      <c r="H256" s="206">
        <f t="shared" si="13"/>
        <v>0</v>
      </c>
      <c r="I256" s="206">
        <v>0</v>
      </c>
      <c r="J256" s="206"/>
      <c r="K256" s="206"/>
      <c r="L256" s="206"/>
    </row>
    <row r="257" spans="1:12" hidden="1" x14ac:dyDescent="0.2">
      <c r="A257" s="212" t="s">
        <v>630</v>
      </c>
      <c r="B257" s="183" t="s">
        <v>631</v>
      </c>
      <c r="C257" s="206">
        <f t="shared" si="14"/>
        <v>0</v>
      </c>
      <c r="D257" s="206">
        <v>0</v>
      </c>
      <c r="E257" s="206"/>
      <c r="F257" s="206"/>
      <c r="G257" s="206"/>
      <c r="H257" s="206">
        <f t="shared" si="13"/>
        <v>0</v>
      </c>
      <c r="I257" s="206">
        <v>0</v>
      </c>
      <c r="J257" s="206"/>
      <c r="K257" s="206"/>
      <c r="L257" s="206"/>
    </row>
    <row r="258" spans="1:12" hidden="1" x14ac:dyDescent="0.2">
      <c r="A258" s="212" t="s">
        <v>632</v>
      </c>
      <c r="B258" s="183" t="s">
        <v>633</v>
      </c>
      <c r="C258" s="206">
        <f t="shared" si="14"/>
        <v>0</v>
      </c>
      <c r="D258" s="206">
        <v>0</v>
      </c>
      <c r="E258" s="206"/>
      <c r="F258" s="206"/>
      <c r="G258" s="206"/>
      <c r="H258" s="206">
        <f t="shared" si="13"/>
        <v>0</v>
      </c>
      <c r="I258" s="206">
        <v>0</v>
      </c>
      <c r="J258" s="206"/>
      <c r="K258" s="206"/>
      <c r="L258" s="206"/>
    </row>
    <row r="259" spans="1:12" ht="25.5" hidden="1" x14ac:dyDescent="0.2">
      <c r="A259" s="212" t="s">
        <v>634</v>
      </c>
      <c r="B259" s="183" t="s">
        <v>635</v>
      </c>
      <c r="C259" s="206">
        <f t="shared" si="14"/>
        <v>0</v>
      </c>
      <c r="D259" s="206">
        <v>0</v>
      </c>
      <c r="E259" s="206"/>
      <c r="F259" s="206"/>
      <c r="G259" s="206"/>
      <c r="H259" s="206">
        <f t="shared" si="13"/>
        <v>0</v>
      </c>
      <c r="I259" s="206">
        <v>0</v>
      </c>
      <c r="J259" s="206"/>
      <c r="K259" s="206"/>
      <c r="L259" s="206"/>
    </row>
    <row r="260" spans="1:12" hidden="1" x14ac:dyDescent="0.2">
      <c r="A260" s="212" t="s">
        <v>636</v>
      </c>
      <c r="B260" s="183" t="s">
        <v>637</v>
      </c>
      <c r="C260" s="206">
        <f t="shared" si="14"/>
        <v>0</v>
      </c>
      <c r="D260" s="206">
        <v>0</v>
      </c>
      <c r="E260" s="206"/>
      <c r="F260" s="206"/>
      <c r="G260" s="206"/>
      <c r="H260" s="206">
        <f t="shared" si="13"/>
        <v>0</v>
      </c>
      <c r="I260" s="206">
        <v>0</v>
      </c>
      <c r="J260" s="206"/>
      <c r="K260" s="206"/>
      <c r="L260" s="206"/>
    </row>
    <row r="261" spans="1:12" hidden="1" x14ac:dyDescent="0.2">
      <c r="A261" s="212" t="s">
        <v>638</v>
      </c>
      <c r="B261" s="183" t="s">
        <v>639</v>
      </c>
      <c r="C261" s="206">
        <f t="shared" ref="C261:C264" si="15">SUM(D261:G261)</f>
        <v>0</v>
      </c>
      <c r="D261" s="206">
        <v>0</v>
      </c>
      <c r="E261" s="206"/>
      <c r="F261" s="206"/>
      <c r="G261" s="206"/>
      <c r="H261" s="206">
        <f t="shared" ref="H261:H275" si="16">SUM(I261:L261)</f>
        <v>0</v>
      </c>
      <c r="I261" s="206">
        <v>0</v>
      </c>
      <c r="J261" s="206"/>
      <c r="K261" s="206"/>
      <c r="L261" s="206"/>
    </row>
    <row r="262" spans="1:12" ht="25.5" hidden="1" x14ac:dyDescent="0.2">
      <c r="A262" s="212" t="s">
        <v>640</v>
      </c>
      <c r="B262" s="183" t="s">
        <v>641</v>
      </c>
      <c r="C262" s="206">
        <f t="shared" si="15"/>
        <v>0</v>
      </c>
      <c r="D262" s="206">
        <v>0</v>
      </c>
      <c r="E262" s="206"/>
      <c r="F262" s="206"/>
      <c r="G262" s="206"/>
      <c r="H262" s="206">
        <f t="shared" si="16"/>
        <v>0</v>
      </c>
      <c r="I262" s="206">
        <v>0</v>
      </c>
      <c r="J262" s="206"/>
      <c r="K262" s="206"/>
      <c r="L262" s="206"/>
    </row>
    <row r="263" spans="1:12" ht="25.5" x14ac:dyDescent="0.2">
      <c r="A263" s="212" t="s">
        <v>642</v>
      </c>
      <c r="B263" s="183" t="s">
        <v>643</v>
      </c>
      <c r="C263" s="206">
        <f t="shared" si="15"/>
        <v>0</v>
      </c>
      <c r="D263" s="206">
        <f>SUM(D264,D265,D266,D267,D268,D269,D270,D271,D272,D273)</f>
        <v>0</v>
      </c>
      <c r="E263" s="206">
        <f>SUM(E264:E273)</f>
        <v>0</v>
      </c>
      <c r="F263" s="206">
        <f>SUM(F264:F273)</f>
        <v>0</v>
      </c>
      <c r="G263" s="206">
        <f>SUM(G264:G273)</f>
        <v>0</v>
      </c>
      <c r="H263" s="206">
        <f t="shared" si="16"/>
        <v>494000</v>
      </c>
      <c r="I263" s="206">
        <f>SUM(I264,I265,I266,I267,I268,I269,I270,I271,I272,I273)</f>
        <v>494000</v>
      </c>
      <c r="J263" s="206">
        <f>SUM(J264:J273)</f>
        <v>0</v>
      </c>
      <c r="K263" s="206">
        <f>SUM(K264:K273)</f>
        <v>0</v>
      </c>
      <c r="L263" s="206">
        <f>SUM(L264:L273)</f>
        <v>0</v>
      </c>
    </row>
    <row r="264" spans="1:12" hidden="1" x14ac:dyDescent="0.2">
      <c r="A264" s="212" t="s">
        <v>644</v>
      </c>
      <c r="B264" s="183" t="s">
        <v>645</v>
      </c>
      <c r="C264" s="206">
        <f t="shared" si="15"/>
        <v>0</v>
      </c>
      <c r="D264" s="206">
        <v>0</v>
      </c>
      <c r="E264" s="206"/>
      <c r="F264" s="206"/>
      <c r="G264" s="206"/>
      <c r="H264" s="206">
        <f t="shared" si="16"/>
        <v>0</v>
      </c>
      <c r="I264" s="206">
        <v>0</v>
      </c>
      <c r="J264" s="206"/>
      <c r="K264" s="206"/>
      <c r="L264" s="206"/>
    </row>
    <row r="265" spans="1:12" hidden="1" x14ac:dyDescent="0.2">
      <c r="A265" s="212" t="s">
        <v>646</v>
      </c>
      <c r="B265" s="183" t="s">
        <v>647</v>
      </c>
      <c r="C265" s="206">
        <f t="shared" ref="C265:C275" si="17">SUM(D265:G265)</f>
        <v>0</v>
      </c>
      <c r="D265" s="206">
        <v>0</v>
      </c>
      <c r="E265" s="206"/>
      <c r="F265" s="206"/>
      <c r="G265" s="206"/>
      <c r="H265" s="206">
        <f t="shared" si="16"/>
        <v>0</v>
      </c>
      <c r="I265" s="206">
        <v>0</v>
      </c>
      <c r="J265" s="206"/>
      <c r="K265" s="206"/>
      <c r="L265" s="206"/>
    </row>
    <row r="266" spans="1:12" hidden="1" x14ac:dyDescent="0.2">
      <c r="A266" s="212" t="s">
        <v>648</v>
      </c>
      <c r="B266" s="183" t="s">
        <v>649</v>
      </c>
      <c r="C266" s="206">
        <f t="shared" si="17"/>
        <v>0</v>
      </c>
      <c r="D266" s="206">
        <v>0</v>
      </c>
      <c r="E266" s="206"/>
      <c r="F266" s="206"/>
      <c r="G266" s="206"/>
      <c r="H266" s="206">
        <f t="shared" si="16"/>
        <v>0</v>
      </c>
      <c r="I266" s="206">
        <v>0</v>
      </c>
      <c r="J266" s="206"/>
      <c r="K266" s="206"/>
      <c r="L266" s="206"/>
    </row>
    <row r="267" spans="1:12" hidden="1" x14ac:dyDescent="0.2">
      <c r="A267" s="212" t="s">
        <v>650</v>
      </c>
      <c r="B267" s="183" t="s">
        <v>651</v>
      </c>
      <c r="C267" s="206">
        <f t="shared" si="17"/>
        <v>0</v>
      </c>
      <c r="D267" s="206">
        <v>0</v>
      </c>
      <c r="E267" s="206"/>
      <c r="F267" s="206"/>
      <c r="G267" s="206"/>
      <c r="H267" s="206">
        <f t="shared" si="16"/>
        <v>494000</v>
      </c>
      <c r="I267" s="206">
        <v>494000</v>
      </c>
      <c r="J267" s="206"/>
      <c r="K267" s="206"/>
      <c r="L267" s="206"/>
    </row>
    <row r="268" spans="1:12" hidden="1" x14ac:dyDescent="0.2">
      <c r="A268" s="212" t="s">
        <v>652</v>
      </c>
      <c r="B268" s="183" t="s">
        <v>653</v>
      </c>
      <c r="C268" s="206">
        <f t="shared" si="17"/>
        <v>0</v>
      </c>
      <c r="D268" s="206">
        <v>0</v>
      </c>
      <c r="E268" s="206"/>
      <c r="F268" s="206"/>
      <c r="G268" s="206"/>
      <c r="H268" s="206">
        <f t="shared" si="16"/>
        <v>0</v>
      </c>
      <c r="I268" s="206">
        <v>0</v>
      </c>
      <c r="J268" s="206"/>
      <c r="K268" s="206"/>
      <c r="L268" s="206"/>
    </row>
    <row r="269" spans="1:12" ht="25.5" hidden="1" x14ac:dyDescent="0.2">
      <c r="A269" s="212" t="s">
        <v>654</v>
      </c>
      <c r="B269" s="183" t="s">
        <v>655</v>
      </c>
      <c r="C269" s="206">
        <f t="shared" si="17"/>
        <v>0</v>
      </c>
      <c r="D269" s="206">
        <v>0</v>
      </c>
      <c r="E269" s="206"/>
      <c r="F269" s="206"/>
      <c r="G269" s="206"/>
      <c r="H269" s="206">
        <f t="shared" si="16"/>
        <v>0</v>
      </c>
      <c r="I269" s="206">
        <v>0</v>
      </c>
      <c r="J269" s="206"/>
      <c r="K269" s="206"/>
      <c r="L269" s="206"/>
    </row>
    <row r="270" spans="1:12" ht="25.5" hidden="1" x14ac:dyDescent="0.2">
      <c r="A270" s="212" t="s">
        <v>656</v>
      </c>
      <c r="B270" s="183" t="s">
        <v>657</v>
      </c>
      <c r="C270" s="206">
        <f t="shared" si="17"/>
        <v>0</v>
      </c>
      <c r="D270" s="206">
        <v>0</v>
      </c>
      <c r="E270" s="206"/>
      <c r="F270" s="206"/>
      <c r="G270" s="206"/>
      <c r="H270" s="206">
        <f t="shared" si="16"/>
        <v>0</v>
      </c>
      <c r="I270" s="206">
        <v>0</v>
      </c>
      <c r="J270" s="206"/>
      <c r="K270" s="206"/>
      <c r="L270" s="206"/>
    </row>
    <row r="271" spans="1:12" hidden="1" x14ac:dyDescent="0.2">
      <c r="A271" s="212" t="s">
        <v>658</v>
      </c>
      <c r="B271" s="183" t="s">
        <v>659</v>
      </c>
      <c r="C271" s="206">
        <f t="shared" si="17"/>
        <v>0</v>
      </c>
      <c r="D271" s="206">
        <v>0</v>
      </c>
      <c r="E271" s="206"/>
      <c r="F271" s="206"/>
      <c r="G271" s="206"/>
      <c r="H271" s="206">
        <f t="shared" si="16"/>
        <v>0</v>
      </c>
      <c r="I271" s="206">
        <v>0</v>
      </c>
      <c r="J271" s="206"/>
      <c r="K271" s="206"/>
      <c r="L271" s="206"/>
    </row>
    <row r="272" spans="1:12" ht="25.5" hidden="1" x14ac:dyDescent="0.2">
      <c r="A272" s="212" t="s">
        <v>660</v>
      </c>
      <c r="B272" s="183" t="s">
        <v>661</v>
      </c>
      <c r="C272" s="206">
        <f t="shared" si="17"/>
        <v>0</v>
      </c>
      <c r="D272" s="206">
        <v>0</v>
      </c>
      <c r="E272" s="206"/>
      <c r="F272" s="206"/>
      <c r="G272" s="206"/>
      <c r="H272" s="206">
        <f t="shared" si="16"/>
        <v>0</v>
      </c>
      <c r="I272" s="206">
        <v>0</v>
      </c>
      <c r="J272" s="206"/>
      <c r="K272" s="206"/>
      <c r="L272" s="206"/>
    </row>
    <row r="273" spans="1:12" hidden="1" x14ac:dyDescent="0.2">
      <c r="A273" s="212" t="s">
        <v>662</v>
      </c>
      <c r="B273" s="183" t="s">
        <v>663</v>
      </c>
      <c r="C273" s="206">
        <f t="shared" si="17"/>
        <v>0</v>
      </c>
      <c r="D273" s="206">
        <v>0</v>
      </c>
      <c r="E273" s="206"/>
      <c r="F273" s="206"/>
      <c r="G273" s="206"/>
      <c r="H273" s="206">
        <f t="shared" si="16"/>
        <v>0</v>
      </c>
      <c r="I273" s="206">
        <v>0</v>
      </c>
      <c r="J273" s="206"/>
      <c r="K273" s="206"/>
      <c r="L273" s="206"/>
    </row>
    <row r="274" spans="1:12" ht="38.25" x14ac:dyDescent="0.2">
      <c r="A274" s="164" t="s">
        <v>664</v>
      </c>
      <c r="B274" s="165" t="s">
        <v>665</v>
      </c>
      <c r="C274" s="166">
        <f t="shared" si="17"/>
        <v>0</v>
      </c>
      <c r="D274" s="166">
        <f>SUM(D213,D214,D225,D236,D247,D249,D261,D262,D263)</f>
        <v>0</v>
      </c>
      <c r="E274" s="166">
        <f>SUM(E213,E214,E225,E236,E247,E249,E262,E263)</f>
        <v>0</v>
      </c>
      <c r="F274" s="166">
        <f>SUM(F213,F214,F225,F236,F247,F249,F262,F263)</f>
        <v>0</v>
      </c>
      <c r="G274" s="166">
        <f>SUM(G213,G214,G225,G236,G247,G249,G262,G263)</f>
        <v>0</v>
      </c>
      <c r="H274" s="166">
        <f t="shared" si="16"/>
        <v>494000</v>
      </c>
      <c r="I274" s="166">
        <f>SUM(I213,I214,I225,I236,I247,I249,I261,I262,I263)</f>
        <v>494000</v>
      </c>
      <c r="J274" s="166">
        <f>SUM(J213,J214,J225,J236,J247,J249,J262,J263)</f>
        <v>0</v>
      </c>
      <c r="K274" s="166">
        <f>SUM(K213,K214,K225,K236,K247,K249,K262,K263)</f>
        <v>0</v>
      </c>
      <c r="L274" s="166">
        <f>SUM(L213,L214,L225,L236,L247,L249,L262,L263)</f>
        <v>0</v>
      </c>
    </row>
    <row r="275" spans="1:12" ht="25.5" x14ac:dyDescent="0.2">
      <c r="A275" s="164" t="s">
        <v>666</v>
      </c>
      <c r="B275" s="165" t="s">
        <v>667</v>
      </c>
      <c r="C275" s="166">
        <f t="shared" si="17"/>
        <v>921681549</v>
      </c>
      <c r="D275" s="166">
        <f>SUM(D27,D28,D68,D128,D198,D207,D212,D274)</f>
        <v>698825920</v>
      </c>
      <c r="E275" s="166">
        <f>SUM(E27,E28,E68,E128,E198,E207,E212,E274)</f>
        <v>74192294</v>
      </c>
      <c r="F275" s="166">
        <f>SUM(F27,F28,F68,F128,F198,F207,F212,F274)</f>
        <v>55455964</v>
      </c>
      <c r="G275" s="166">
        <f>SUM(G27,G28,G68,G128,G198,G207,G212,G274)</f>
        <v>93207371</v>
      </c>
      <c r="H275" s="166">
        <f t="shared" si="16"/>
        <v>1018339990</v>
      </c>
      <c r="I275" s="166">
        <f>SUM(I27,I28,I68,I128,I198,I207,I212,I274)</f>
        <v>780528627</v>
      </c>
      <c r="J275" s="166">
        <f>SUM(J27,J28,J68,J128,J198,J207,J212,J274)</f>
        <v>80197028</v>
      </c>
      <c r="K275" s="166">
        <f>SUM(K27,K28,K68,K128,K198,K207,K212,K274)</f>
        <v>59822964</v>
      </c>
      <c r="L275" s="166">
        <f>SUM(L27,L28,L68,L128,L198,L207,L212,L274)</f>
        <v>97791371</v>
      </c>
    </row>
  </sheetData>
  <mergeCells count="7">
    <mergeCell ref="H5:L5"/>
    <mergeCell ref="A5:B6"/>
    <mergeCell ref="C5:G5"/>
    <mergeCell ref="A1:L1"/>
    <mergeCell ref="A2:L2"/>
    <mergeCell ref="A3:L3"/>
    <mergeCell ref="A4:L4"/>
  </mergeCells>
  <printOptions horizontalCentered="1"/>
  <pageMargins left="0.74803149606299213" right="0.74803149606299213" top="0.98425196850393704" bottom="0.98425196850393704" header="0.51181102362204722" footer="0.51181102362204722"/>
  <pageSetup paperSize="8" scale="57" orientation="portrait" horizontalDpi="300" verticalDpi="300" r:id="rId1"/>
  <headerFooter alignWithMargins="0">
    <oddHeader>&amp;RÉrték típus: Forint</oddHeader>
  </headerFooter>
  <rowBreaks count="1" manualBreakCount="1">
    <brk id="27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0"/>
  <sheetViews>
    <sheetView view="pageBreakPreview" zoomScale="145" zoomScaleNormal="100" zoomScaleSheetLayoutView="145" workbookViewId="0">
      <selection sqref="A1:L1"/>
    </sheetView>
  </sheetViews>
  <sheetFormatPr defaultRowHeight="12.75" x14ac:dyDescent="0.2"/>
  <cols>
    <col min="1" max="1" width="4.140625" style="211" bestFit="1" customWidth="1"/>
    <col min="2" max="2" width="41" style="211" customWidth="1"/>
    <col min="3" max="7" width="17.7109375" style="211" hidden="1" customWidth="1"/>
    <col min="8" max="12" width="17.7109375" style="211" customWidth="1"/>
    <col min="13" max="16384" width="9.140625" style="211"/>
  </cols>
  <sheetData>
    <row r="1" spans="1:16" x14ac:dyDescent="0.2">
      <c r="A1" s="225" t="s">
        <v>1125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</row>
    <row r="2" spans="1:16" x14ac:dyDescent="0.2">
      <c r="A2" s="225" t="s">
        <v>1108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</row>
    <row r="3" spans="1:16" x14ac:dyDescent="0.2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</row>
    <row r="4" spans="1:16" ht="12.75" customHeight="1" x14ac:dyDescent="0.2">
      <c r="A4" s="225" t="s">
        <v>1040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</row>
    <row r="5" spans="1:16" x14ac:dyDescent="0.2">
      <c r="A5" s="221"/>
      <c r="B5" s="222"/>
      <c r="C5" s="218" t="s">
        <v>16</v>
      </c>
      <c r="D5" s="219"/>
      <c r="E5" s="219"/>
      <c r="F5" s="219"/>
      <c r="G5" s="220"/>
      <c r="H5" s="218" t="s">
        <v>66</v>
      </c>
      <c r="I5" s="219"/>
      <c r="J5" s="219"/>
      <c r="K5" s="219"/>
      <c r="L5" s="220"/>
    </row>
    <row r="6" spans="1:16" ht="51" x14ac:dyDescent="0.2">
      <c r="A6" s="223"/>
      <c r="B6" s="224"/>
      <c r="C6" s="207" t="s">
        <v>1039</v>
      </c>
      <c r="D6" s="207" t="s">
        <v>113</v>
      </c>
      <c r="E6" s="207" t="s">
        <v>114</v>
      </c>
      <c r="F6" s="207" t="s">
        <v>115</v>
      </c>
      <c r="G6" s="207" t="s">
        <v>23</v>
      </c>
      <c r="H6" s="207" t="s">
        <v>1039</v>
      </c>
      <c r="I6" s="207" t="s">
        <v>113</v>
      </c>
      <c r="J6" s="207" t="s">
        <v>1114</v>
      </c>
      <c r="K6" s="207" t="s">
        <v>115</v>
      </c>
      <c r="L6" s="207" t="s">
        <v>23</v>
      </c>
    </row>
    <row r="7" spans="1:16" ht="15" x14ac:dyDescent="0.2">
      <c r="A7" s="205">
        <v>1</v>
      </c>
      <c r="B7" s="205">
        <v>2</v>
      </c>
      <c r="C7" s="205">
        <v>3</v>
      </c>
      <c r="D7" s="205">
        <v>4</v>
      </c>
      <c r="E7" s="205">
        <v>5</v>
      </c>
      <c r="F7" s="205">
        <v>6</v>
      </c>
      <c r="G7" s="205">
        <v>7</v>
      </c>
      <c r="H7" s="205">
        <v>3</v>
      </c>
      <c r="I7" s="205">
        <v>4</v>
      </c>
      <c r="J7" s="205">
        <v>5</v>
      </c>
      <c r="K7" s="205">
        <v>6</v>
      </c>
      <c r="L7" s="205">
        <v>7</v>
      </c>
    </row>
    <row r="8" spans="1:16" ht="25.5" x14ac:dyDescent="0.25">
      <c r="A8" s="212" t="s">
        <v>144</v>
      </c>
      <c r="B8" s="183" t="s">
        <v>668</v>
      </c>
      <c r="C8" s="203">
        <f>SUM(D8,E8,F8,G8)</f>
        <v>119252218</v>
      </c>
      <c r="D8" s="203">
        <v>119252218</v>
      </c>
      <c r="E8" s="203"/>
      <c r="F8" s="203"/>
      <c r="G8" s="203"/>
      <c r="H8" s="203">
        <f t="shared" ref="H8:H71" si="0">SUM(I8,J8,K8,L8)</f>
        <v>119252218</v>
      </c>
      <c r="I8" s="203">
        <v>119252218</v>
      </c>
      <c r="J8" s="203"/>
      <c r="K8" s="203"/>
      <c r="L8" s="203"/>
      <c r="P8" s="214"/>
    </row>
    <row r="9" spans="1:16" ht="25.5" x14ac:dyDescent="0.25">
      <c r="A9" s="212" t="s">
        <v>146</v>
      </c>
      <c r="B9" s="183" t="s">
        <v>669</v>
      </c>
      <c r="C9" s="203">
        <f t="shared" ref="C9:C72" si="1">SUM(D9,E9,F9,G9)</f>
        <v>55661000</v>
      </c>
      <c r="D9" s="203">
        <v>55661000</v>
      </c>
      <c r="E9" s="203"/>
      <c r="F9" s="203"/>
      <c r="G9" s="203"/>
      <c r="H9" s="203">
        <f t="shared" si="0"/>
        <v>56909967</v>
      </c>
      <c r="I9" s="203">
        <v>56909967</v>
      </c>
      <c r="J9" s="203"/>
      <c r="K9" s="203"/>
      <c r="L9" s="203"/>
      <c r="P9" s="214"/>
    </row>
    <row r="10" spans="1:16" ht="38.25" x14ac:dyDescent="0.25">
      <c r="A10" s="212" t="s">
        <v>148</v>
      </c>
      <c r="B10" s="183" t="s">
        <v>670</v>
      </c>
      <c r="C10" s="203">
        <f t="shared" si="1"/>
        <v>88650354</v>
      </c>
      <c r="D10" s="203">
        <v>88650354</v>
      </c>
      <c r="E10" s="203"/>
      <c r="F10" s="203"/>
      <c r="G10" s="203"/>
      <c r="H10" s="203">
        <f t="shared" si="0"/>
        <v>92317298</v>
      </c>
      <c r="I10" s="203">
        <v>92317298</v>
      </c>
      <c r="J10" s="203"/>
      <c r="K10" s="203"/>
      <c r="L10" s="203"/>
      <c r="P10" s="214"/>
    </row>
    <row r="11" spans="1:16" ht="25.5" x14ac:dyDescent="0.25">
      <c r="A11" s="212" t="s">
        <v>150</v>
      </c>
      <c r="B11" s="183" t="s">
        <v>671</v>
      </c>
      <c r="C11" s="203">
        <f t="shared" si="1"/>
        <v>3684450</v>
      </c>
      <c r="D11" s="203">
        <v>3684450</v>
      </c>
      <c r="E11" s="203"/>
      <c r="F11" s="203"/>
      <c r="G11" s="203"/>
      <c r="H11" s="203">
        <f t="shared" si="0"/>
        <v>4066217</v>
      </c>
      <c r="I11" s="203">
        <v>4066217</v>
      </c>
      <c r="J11" s="203"/>
      <c r="K11" s="203"/>
      <c r="L11" s="203"/>
      <c r="P11" s="214"/>
    </row>
    <row r="12" spans="1:16" ht="25.5" x14ac:dyDescent="0.25">
      <c r="A12" s="212" t="s">
        <v>152</v>
      </c>
      <c r="B12" s="183" t="s">
        <v>672</v>
      </c>
      <c r="C12" s="203">
        <f t="shared" si="1"/>
        <v>0</v>
      </c>
      <c r="D12" s="203">
        <v>0</v>
      </c>
      <c r="E12" s="203"/>
      <c r="F12" s="203"/>
      <c r="G12" s="203"/>
      <c r="H12" s="203">
        <f t="shared" si="0"/>
        <v>25143726</v>
      </c>
      <c r="I12" s="203">
        <v>25143726</v>
      </c>
      <c r="J12" s="203"/>
      <c r="K12" s="203"/>
      <c r="L12" s="203"/>
      <c r="P12" s="214"/>
    </row>
    <row r="13" spans="1:16" ht="12.75" hidden="1" customHeight="1" x14ac:dyDescent="0.25">
      <c r="A13" s="212" t="s">
        <v>154</v>
      </c>
      <c r="B13" s="183" t="s">
        <v>673</v>
      </c>
      <c r="C13" s="203">
        <f t="shared" si="1"/>
        <v>0</v>
      </c>
      <c r="D13" s="203">
        <v>0</v>
      </c>
      <c r="E13" s="203"/>
      <c r="F13" s="203"/>
      <c r="G13" s="203"/>
      <c r="H13" s="203">
        <f t="shared" si="0"/>
        <v>0</v>
      </c>
      <c r="I13" s="203">
        <v>0</v>
      </c>
      <c r="J13" s="203"/>
      <c r="K13" s="203"/>
      <c r="L13" s="203"/>
      <c r="P13" s="214"/>
    </row>
    <row r="14" spans="1:16" ht="25.5" x14ac:dyDescent="0.25">
      <c r="A14" s="212" t="s">
        <v>156</v>
      </c>
      <c r="B14" s="183" t="s">
        <v>674</v>
      </c>
      <c r="C14" s="203">
        <f t="shared" si="1"/>
        <v>267248022</v>
      </c>
      <c r="D14" s="203">
        <f>SUM(D8,D9,D10,D11,D12,D13)</f>
        <v>267248022</v>
      </c>
      <c r="E14" s="203">
        <f>SUM(E8:E13)</f>
        <v>0</v>
      </c>
      <c r="F14" s="203">
        <f>SUM(F8:F13)</f>
        <v>0</v>
      </c>
      <c r="G14" s="203">
        <f>SUM(G8:G13)</f>
        <v>0</v>
      </c>
      <c r="H14" s="203">
        <f t="shared" si="0"/>
        <v>297689426</v>
      </c>
      <c r="I14" s="203">
        <f>SUM(I8,I9,I10,I11,I12,I13)</f>
        <v>297689426</v>
      </c>
      <c r="J14" s="203">
        <f>SUM(J8:J13)</f>
        <v>0</v>
      </c>
      <c r="K14" s="203">
        <f>SUM(K8:K13)</f>
        <v>0</v>
      </c>
      <c r="L14" s="203">
        <f>SUM(L8:L13)</f>
        <v>0</v>
      </c>
      <c r="P14" s="214"/>
    </row>
    <row r="15" spans="1:16" ht="12.75" hidden="1" customHeight="1" x14ac:dyDescent="0.25">
      <c r="A15" s="212" t="s">
        <v>158</v>
      </c>
      <c r="B15" s="183" t="s">
        <v>675</v>
      </c>
      <c r="C15" s="203">
        <f t="shared" si="1"/>
        <v>0</v>
      </c>
      <c r="D15" s="203">
        <v>0</v>
      </c>
      <c r="E15" s="203"/>
      <c r="F15" s="203"/>
      <c r="G15" s="203"/>
      <c r="H15" s="203">
        <f t="shared" si="0"/>
        <v>0</v>
      </c>
      <c r="I15" s="203">
        <v>0</v>
      </c>
      <c r="J15" s="203"/>
      <c r="K15" s="203"/>
      <c r="L15" s="203"/>
      <c r="P15" s="214"/>
    </row>
    <row r="16" spans="1:16" ht="38.25" hidden="1" customHeight="1" x14ac:dyDescent="0.25">
      <c r="A16" s="212" t="s">
        <v>160</v>
      </c>
      <c r="B16" s="183" t="s">
        <v>676</v>
      </c>
      <c r="C16" s="203">
        <f t="shared" si="1"/>
        <v>0</v>
      </c>
      <c r="D16" s="203">
        <v>0</v>
      </c>
      <c r="E16" s="203"/>
      <c r="F16" s="203"/>
      <c r="G16" s="203"/>
      <c r="H16" s="203">
        <f t="shared" si="0"/>
        <v>0</v>
      </c>
      <c r="I16" s="203">
        <v>0</v>
      </c>
      <c r="J16" s="203"/>
      <c r="K16" s="203"/>
      <c r="L16" s="203"/>
      <c r="P16" s="214"/>
    </row>
    <row r="17" spans="1:16" ht="38.25" hidden="1" customHeight="1" x14ac:dyDescent="0.25">
      <c r="A17" s="212" t="s">
        <v>162</v>
      </c>
      <c r="B17" s="183" t="s">
        <v>677</v>
      </c>
      <c r="C17" s="203">
        <f t="shared" si="1"/>
        <v>0</v>
      </c>
      <c r="D17" s="203">
        <f>SUM(D18,D19)</f>
        <v>0</v>
      </c>
      <c r="E17" s="203">
        <f>SUM(E18:E27)</f>
        <v>0</v>
      </c>
      <c r="F17" s="203">
        <f>SUM(F18:F27)</f>
        <v>0</v>
      </c>
      <c r="G17" s="203">
        <f>SUM(G18:G27)</f>
        <v>0</v>
      </c>
      <c r="H17" s="203">
        <f t="shared" si="0"/>
        <v>0</v>
      </c>
      <c r="I17" s="203">
        <f>SUM(I18,I19)</f>
        <v>0</v>
      </c>
      <c r="J17" s="203">
        <f>SUM(J18:J27)</f>
        <v>0</v>
      </c>
      <c r="K17" s="203">
        <f>SUM(K18:K27)</f>
        <v>0</v>
      </c>
      <c r="L17" s="203">
        <f>SUM(L18:L27)</f>
        <v>0</v>
      </c>
      <c r="P17" s="214"/>
    </row>
    <row r="18" spans="1:16" ht="12.75" hidden="1" customHeight="1" x14ac:dyDescent="0.25">
      <c r="A18" s="212" t="s">
        <v>164</v>
      </c>
      <c r="B18" s="183" t="s">
        <v>678</v>
      </c>
      <c r="C18" s="203">
        <f t="shared" si="1"/>
        <v>0</v>
      </c>
      <c r="D18" s="203">
        <v>0</v>
      </c>
      <c r="E18" s="203"/>
      <c r="F18" s="203"/>
      <c r="G18" s="203"/>
      <c r="H18" s="203">
        <f t="shared" si="0"/>
        <v>0</v>
      </c>
      <c r="I18" s="203">
        <v>0</v>
      </c>
      <c r="J18" s="203"/>
      <c r="K18" s="203"/>
      <c r="L18" s="203"/>
      <c r="P18" s="214"/>
    </row>
    <row r="19" spans="1:16" ht="12.75" hidden="1" customHeight="1" x14ac:dyDescent="0.25">
      <c r="A19" s="212" t="s">
        <v>166</v>
      </c>
      <c r="B19" s="183" t="s">
        <v>679</v>
      </c>
      <c r="C19" s="203">
        <f t="shared" si="1"/>
        <v>0</v>
      </c>
      <c r="D19" s="203">
        <v>0</v>
      </c>
      <c r="E19" s="203"/>
      <c r="F19" s="203"/>
      <c r="G19" s="203"/>
      <c r="H19" s="203">
        <f t="shared" si="0"/>
        <v>0</v>
      </c>
      <c r="I19" s="203">
        <v>0</v>
      </c>
      <c r="J19" s="203"/>
      <c r="K19" s="203"/>
      <c r="L19" s="203"/>
      <c r="P19" s="214"/>
    </row>
    <row r="20" spans="1:16" ht="38.25" hidden="1" customHeight="1" x14ac:dyDescent="0.25">
      <c r="A20" s="212" t="s">
        <v>168</v>
      </c>
      <c r="B20" s="183" t="s">
        <v>680</v>
      </c>
      <c r="C20" s="203">
        <f t="shared" si="1"/>
        <v>0</v>
      </c>
      <c r="D20" s="203">
        <v>0</v>
      </c>
      <c r="E20" s="203"/>
      <c r="F20" s="203"/>
      <c r="G20" s="203"/>
      <c r="H20" s="203">
        <f t="shared" si="0"/>
        <v>0</v>
      </c>
      <c r="I20" s="203">
        <v>0</v>
      </c>
      <c r="J20" s="203"/>
      <c r="K20" s="203"/>
      <c r="L20" s="203"/>
      <c r="P20" s="214"/>
    </row>
    <row r="21" spans="1:16" ht="25.5" hidden="1" customHeight="1" x14ac:dyDescent="0.25">
      <c r="A21" s="212" t="s">
        <v>170</v>
      </c>
      <c r="B21" s="183" t="s">
        <v>681</v>
      </c>
      <c r="C21" s="203">
        <f t="shared" si="1"/>
        <v>0</v>
      </c>
      <c r="D21" s="203">
        <v>0</v>
      </c>
      <c r="E21" s="203"/>
      <c r="F21" s="203"/>
      <c r="G21" s="203"/>
      <c r="H21" s="203">
        <f t="shared" si="0"/>
        <v>0</v>
      </c>
      <c r="I21" s="203">
        <v>0</v>
      </c>
      <c r="J21" s="203"/>
      <c r="K21" s="203"/>
      <c r="L21" s="203"/>
      <c r="P21" s="214"/>
    </row>
    <row r="22" spans="1:16" ht="25.5" hidden="1" customHeight="1" x14ac:dyDescent="0.25">
      <c r="A22" s="212" t="s">
        <v>172</v>
      </c>
      <c r="B22" s="183" t="s">
        <v>682</v>
      </c>
      <c r="C22" s="203">
        <f t="shared" si="1"/>
        <v>0</v>
      </c>
      <c r="D22" s="203">
        <v>0</v>
      </c>
      <c r="E22" s="203"/>
      <c r="F22" s="203"/>
      <c r="G22" s="203"/>
      <c r="H22" s="203">
        <f t="shared" si="0"/>
        <v>0</v>
      </c>
      <c r="I22" s="203">
        <v>0</v>
      </c>
      <c r="J22" s="203"/>
      <c r="K22" s="203"/>
      <c r="L22" s="203"/>
      <c r="P22" s="214"/>
    </row>
    <row r="23" spans="1:16" ht="12.75" hidden="1" customHeight="1" x14ac:dyDescent="0.25">
      <c r="A23" s="212" t="s">
        <v>174</v>
      </c>
      <c r="B23" s="183" t="s">
        <v>683</v>
      </c>
      <c r="C23" s="203">
        <f t="shared" si="1"/>
        <v>0</v>
      </c>
      <c r="D23" s="203">
        <v>0</v>
      </c>
      <c r="E23" s="203"/>
      <c r="F23" s="203"/>
      <c r="G23" s="203"/>
      <c r="H23" s="203">
        <f t="shared" si="0"/>
        <v>0</v>
      </c>
      <c r="I23" s="203">
        <v>0</v>
      </c>
      <c r="J23" s="203"/>
      <c r="K23" s="203"/>
      <c r="L23" s="203"/>
      <c r="P23" s="214"/>
    </row>
    <row r="24" spans="1:16" ht="25.5" hidden="1" customHeight="1" x14ac:dyDescent="0.25">
      <c r="A24" s="212" t="s">
        <v>176</v>
      </c>
      <c r="B24" s="183" t="s">
        <v>684</v>
      </c>
      <c r="C24" s="203">
        <f t="shared" si="1"/>
        <v>0</v>
      </c>
      <c r="D24" s="203">
        <v>0</v>
      </c>
      <c r="E24" s="203"/>
      <c r="F24" s="203"/>
      <c r="G24" s="203"/>
      <c r="H24" s="203">
        <f t="shared" si="0"/>
        <v>0</v>
      </c>
      <c r="I24" s="203">
        <v>0</v>
      </c>
      <c r="J24" s="203"/>
      <c r="K24" s="203"/>
      <c r="L24" s="203"/>
      <c r="P24" s="214"/>
    </row>
    <row r="25" spans="1:16" ht="25.5" hidden="1" customHeight="1" x14ac:dyDescent="0.25">
      <c r="A25" s="212" t="s">
        <v>178</v>
      </c>
      <c r="B25" s="183" t="s">
        <v>685</v>
      </c>
      <c r="C25" s="203">
        <f t="shared" si="1"/>
        <v>0</v>
      </c>
      <c r="D25" s="203">
        <v>0</v>
      </c>
      <c r="E25" s="203"/>
      <c r="F25" s="203"/>
      <c r="G25" s="203"/>
      <c r="H25" s="203">
        <f t="shared" si="0"/>
        <v>0</v>
      </c>
      <c r="I25" s="203">
        <v>0</v>
      </c>
      <c r="J25" s="203"/>
      <c r="K25" s="203"/>
      <c r="L25" s="203"/>
      <c r="P25" s="214"/>
    </row>
    <row r="26" spans="1:16" ht="25.5" hidden="1" customHeight="1" x14ac:dyDescent="0.25">
      <c r="A26" s="212" t="s">
        <v>180</v>
      </c>
      <c r="B26" s="183" t="s">
        <v>686</v>
      </c>
      <c r="C26" s="203">
        <f t="shared" si="1"/>
        <v>0</v>
      </c>
      <c r="D26" s="203">
        <v>0</v>
      </c>
      <c r="E26" s="203"/>
      <c r="F26" s="203"/>
      <c r="G26" s="203"/>
      <c r="H26" s="203">
        <f t="shared" si="0"/>
        <v>0</v>
      </c>
      <c r="I26" s="203">
        <v>0</v>
      </c>
      <c r="J26" s="203"/>
      <c r="K26" s="203"/>
      <c r="L26" s="203"/>
      <c r="P26" s="214"/>
    </row>
    <row r="27" spans="1:16" ht="25.5" hidden="1" customHeight="1" x14ac:dyDescent="0.25">
      <c r="A27" s="212" t="s">
        <v>45</v>
      </c>
      <c r="B27" s="183" t="s">
        <v>687</v>
      </c>
      <c r="C27" s="203">
        <f t="shared" si="1"/>
        <v>0</v>
      </c>
      <c r="D27" s="203">
        <v>0</v>
      </c>
      <c r="E27" s="203"/>
      <c r="F27" s="203"/>
      <c r="G27" s="203"/>
      <c r="H27" s="203">
        <f t="shared" si="0"/>
        <v>0</v>
      </c>
      <c r="I27" s="203">
        <v>0</v>
      </c>
      <c r="J27" s="203"/>
      <c r="K27" s="203"/>
      <c r="L27" s="203"/>
      <c r="P27" s="214"/>
    </row>
    <row r="28" spans="1:16" ht="38.25" hidden="1" customHeight="1" x14ac:dyDescent="0.25">
      <c r="A28" s="212" t="s">
        <v>183</v>
      </c>
      <c r="B28" s="183" t="s">
        <v>688</v>
      </c>
      <c r="C28" s="203">
        <f t="shared" si="1"/>
        <v>0</v>
      </c>
      <c r="D28" s="203">
        <f>SUM(D29,D30,D31,D32,D33,D34,D35,D36,D37,D38)</f>
        <v>0</v>
      </c>
      <c r="E28" s="203">
        <f>SUM(E29:E38)</f>
        <v>0</v>
      </c>
      <c r="F28" s="203">
        <f>SUM(F29:F38)</f>
        <v>0</v>
      </c>
      <c r="G28" s="203">
        <f>SUM(G29:G38)</f>
        <v>0</v>
      </c>
      <c r="H28" s="203">
        <f t="shared" si="0"/>
        <v>0</v>
      </c>
      <c r="I28" s="203">
        <f>SUM(I29,I30,I31,I32,I33,I34,I35,I36,I37,I38)</f>
        <v>0</v>
      </c>
      <c r="J28" s="203">
        <f>SUM(J29:J38)</f>
        <v>0</v>
      </c>
      <c r="K28" s="203">
        <f>SUM(K29:K38)</f>
        <v>0</v>
      </c>
      <c r="L28" s="203">
        <f>SUM(L29:L38)</f>
        <v>0</v>
      </c>
      <c r="P28" s="214"/>
    </row>
    <row r="29" spans="1:16" ht="12.75" hidden="1" customHeight="1" x14ac:dyDescent="0.25">
      <c r="A29" s="212" t="s">
        <v>184</v>
      </c>
      <c r="B29" s="183" t="s">
        <v>689</v>
      </c>
      <c r="C29" s="203">
        <f t="shared" si="1"/>
        <v>0</v>
      </c>
      <c r="D29" s="203">
        <v>0</v>
      </c>
      <c r="E29" s="203"/>
      <c r="F29" s="203"/>
      <c r="G29" s="203"/>
      <c r="H29" s="203">
        <f t="shared" si="0"/>
        <v>0</v>
      </c>
      <c r="I29" s="203">
        <v>0</v>
      </c>
      <c r="J29" s="203"/>
      <c r="K29" s="203"/>
      <c r="L29" s="203"/>
      <c r="P29" s="214"/>
    </row>
    <row r="30" spans="1:16" ht="12.75" hidden="1" customHeight="1" x14ac:dyDescent="0.25">
      <c r="A30" s="212" t="s">
        <v>186</v>
      </c>
      <c r="B30" s="183" t="s">
        <v>690</v>
      </c>
      <c r="C30" s="203">
        <f t="shared" si="1"/>
        <v>0</v>
      </c>
      <c r="D30" s="203">
        <v>0</v>
      </c>
      <c r="E30" s="203"/>
      <c r="F30" s="203"/>
      <c r="G30" s="203"/>
      <c r="H30" s="203">
        <f t="shared" si="0"/>
        <v>0</v>
      </c>
      <c r="I30" s="203">
        <v>0</v>
      </c>
      <c r="J30" s="203"/>
      <c r="K30" s="203"/>
      <c r="L30" s="203"/>
      <c r="P30" s="214"/>
    </row>
    <row r="31" spans="1:16" ht="38.25" hidden="1" customHeight="1" x14ac:dyDescent="0.25">
      <c r="A31" s="212" t="s">
        <v>188</v>
      </c>
      <c r="B31" s="183" t="s">
        <v>691</v>
      </c>
      <c r="C31" s="203">
        <f t="shared" si="1"/>
        <v>0</v>
      </c>
      <c r="D31" s="203">
        <v>0</v>
      </c>
      <c r="E31" s="203"/>
      <c r="F31" s="203"/>
      <c r="G31" s="203"/>
      <c r="H31" s="203">
        <f t="shared" si="0"/>
        <v>0</v>
      </c>
      <c r="I31" s="203">
        <v>0</v>
      </c>
      <c r="J31" s="203"/>
      <c r="K31" s="203"/>
      <c r="L31" s="203"/>
      <c r="P31" s="214"/>
    </row>
    <row r="32" spans="1:16" ht="25.5" hidden="1" customHeight="1" x14ac:dyDescent="0.25">
      <c r="A32" s="212" t="s">
        <v>189</v>
      </c>
      <c r="B32" s="183" t="s">
        <v>692</v>
      </c>
      <c r="C32" s="203">
        <f t="shared" si="1"/>
        <v>0</v>
      </c>
      <c r="D32" s="203">
        <v>0</v>
      </c>
      <c r="E32" s="203"/>
      <c r="F32" s="203"/>
      <c r="G32" s="203"/>
      <c r="H32" s="203">
        <f t="shared" si="0"/>
        <v>0</v>
      </c>
      <c r="I32" s="203">
        <v>0</v>
      </c>
      <c r="J32" s="203"/>
      <c r="K32" s="203"/>
      <c r="L32" s="203"/>
      <c r="P32" s="214"/>
    </row>
    <row r="33" spans="1:16" ht="25.5" hidden="1" customHeight="1" x14ac:dyDescent="0.25">
      <c r="A33" s="212" t="s">
        <v>43</v>
      </c>
      <c r="B33" s="183" t="s">
        <v>693</v>
      </c>
      <c r="C33" s="203">
        <f t="shared" si="1"/>
        <v>0</v>
      </c>
      <c r="D33" s="203">
        <v>0</v>
      </c>
      <c r="E33" s="203"/>
      <c r="F33" s="203"/>
      <c r="G33" s="203"/>
      <c r="H33" s="203">
        <f t="shared" si="0"/>
        <v>0</v>
      </c>
      <c r="I33" s="203">
        <v>0</v>
      </c>
      <c r="J33" s="203"/>
      <c r="K33" s="203"/>
      <c r="L33" s="203"/>
      <c r="P33" s="214"/>
    </row>
    <row r="34" spans="1:16" ht="12.75" hidden="1" customHeight="1" x14ac:dyDescent="0.25">
      <c r="A34" s="212" t="s">
        <v>44</v>
      </c>
      <c r="B34" s="183" t="s">
        <v>694</v>
      </c>
      <c r="C34" s="203">
        <f t="shared" si="1"/>
        <v>0</v>
      </c>
      <c r="D34" s="203">
        <v>0</v>
      </c>
      <c r="E34" s="203"/>
      <c r="F34" s="203"/>
      <c r="G34" s="203"/>
      <c r="H34" s="203">
        <f t="shared" si="0"/>
        <v>0</v>
      </c>
      <c r="I34" s="203">
        <v>0</v>
      </c>
      <c r="J34" s="203"/>
      <c r="K34" s="203"/>
      <c r="L34" s="203"/>
      <c r="P34" s="214"/>
    </row>
    <row r="35" spans="1:16" ht="25.5" hidden="1" customHeight="1" x14ac:dyDescent="0.25">
      <c r="A35" s="212" t="s">
        <v>193</v>
      </c>
      <c r="B35" s="183" t="s">
        <v>695</v>
      </c>
      <c r="C35" s="203">
        <f t="shared" si="1"/>
        <v>0</v>
      </c>
      <c r="D35" s="203">
        <v>0</v>
      </c>
      <c r="E35" s="203"/>
      <c r="F35" s="203"/>
      <c r="G35" s="203"/>
      <c r="H35" s="203">
        <f t="shared" si="0"/>
        <v>0</v>
      </c>
      <c r="I35" s="203">
        <v>0</v>
      </c>
      <c r="J35" s="203"/>
      <c r="K35" s="203"/>
      <c r="L35" s="203"/>
      <c r="P35" s="214"/>
    </row>
    <row r="36" spans="1:16" ht="25.5" hidden="1" customHeight="1" x14ac:dyDescent="0.25">
      <c r="A36" s="212" t="s">
        <v>195</v>
      </c>
      <c r="B36" s="183" t="s">
        <v>696</v>
      </c>
      <c r="C36" s="203">
        <f t="shared" si="1"/>
        <v>0</v>
      </c>
      <c r="D36" s="203">
        <v>0</v>
      </c>
      <c r="E36" s="203"/>
      <c r="F36" s="203"/>
      <c r="G36" s="203"/>
      <c r="H36" s="203">
        <f t="shared" si="0"/>
        <v>0</v>
      </c>
      <c r="I36" s="203">
        <v>0</v>
      </c>
      <c r="J36" s="203"/>
      <c r="K36" s="203"/>
      <c r="L36" s="203"/>
      <c r="P36" s="214"/>
    </row>
    <row r="37" spans="1:16" ht="25.5" hidden="1" customHeight="1" x14ac:dyDescent="0.25">
      <c r="A37" s="212" t="s">
        <v>47</v>
      </c>
      <c r="B37" s="183" t="s">
        <v>697</v>
      </c>
      <c r="C37" s="203">
        <f t="shared" si="1"/>
        <v>0</v>
      </c>
      <c r="D37" s="203">
        <v>0</v>
      </c>
      <c r="E37" s="203"/>
      <c r="F37" s="203"/>
      <c r="G37" s="203"/>
      <c r="H37" s="203">
        <f t="shared" si="0"/>
        <v>0</v>
      </c>
      <c r="I37" s="203">
        <v>0</v>
      </c>
      <c r="J37" s="203"/>
      <c r="K37" s="203"/>
      <c r="L37" s="203"/>
      <c r="P37" s="214"/>
    </row>
    <row r="38" spans="1:16" ht="25.5" hidden="1" customHeight="1" x14ac:dyDescent="0.25">
      <c r="A38" s="212" t="s">
        <v>198</v>
      </c>
      <c r="B38" s="183" t="s">
        <v>698</v>
      </c>
      <c r="C38" s="203">
        <f t="shared" si="1"/>
        <v>0</v>
      </c>
      <c r="D38" s="203">
        <v>0</v>
      </c>
      <c r="E38" s="203"/>
      <c r="F38" s="203"/>
      <c r="G38" s="203"/>
      <c r="H38" s="203">
        <f t="shared" si="0"/>
        <v>0</v>
      </c>
      <c r="I38" s="203">
        <v>0</v>
      </c>
      <c r="J38" s="203"/>
      <c r="K38" s="203"/>
      <c r="L38" s="203"/>
      <c r="P38" s="214"/>
    </row>
    <row r="39" spans="1:16" ht="25.5" x14ac:dyDescent="0.25">
      <c r="A39" s="212" t="s">
        <v>200</v>
      </c>
      <c r="B39" s="183" t="s">
        <v>699</v>
      </c>
      <c r="C39" s="203">
        <f t="shared" si="1"/>
        <v>138571000</v>
      </c>
      <c r="D39" s="203">
        <v>133999000</v>
      </c>
      <c r="E39" s="203">
        <v>4187000</v>
      </c>
      <c r="F39" s="203">
        <f>SUM(F40:F49)</f>
        <v>0</v>
      </c>
      <c r="G39" s="203">
        <v>385000</v>
      </c>
      <c r="H39" s="203">
        <f t="shared" si="0"/>
        <v>112094537</v>
      </c>
      <c r="I39" s="203">
        <v>106973803</v>
      </c>
      <c r="J39" s="203">
        <v>4326734</v>
      </c>
      <c r="K39" s="203">
        <f>SUM(K40:K49)</f>
        <v>0</v>
      </c>
      <c r="L39" s="203">
        <v>794000</v>
      </c>
      <c r="P39" s="214"/>
    </row>
    <row r="40" spans="1:16" ht="12.75" hidden="1" customHeight="1" x14ac:dyDescent="0.25">
      <c r="A40" s="212" t="s">
        <v>202</v>
      </c>
      <c r="B40" s="183" t="s">
        <v>700</v>
      </c>
      <c r="C40" s="203">
        <f t="shared" si="1"/>
        <v>0</v>
      </c>
      <c r="D40" s="203">
        <v>0</v>
      </c>
      <c r="E40" s="203"/>
      <c r="F40" s="203"/>
      <c r="G40" s="203"/>
      <c r="H40" s="203">
        <f t="shared" si="0"/>
        <v>0</v>
      </c>
      <c r="I40" s="203">
        <v>0</v>
      </c>
      <c r="J40" s="203"/>
      <c r="K40" s="203"/>
      <c r="L40" s="203"/>
      <c r="P40" s="214"/>
    </row>
    <row r="41" spans="1:16" ht="12.75" hidden="1" customHeight="1" x14ac:dyDescent="0.25">
      <c r="A41" s="212" t="s">
        <v>48</v>
      </c>
      <c r="B41" s="183" t="s">
        <v>701</v>
      </c>
      <c r="C41" s="203">
        <f t="shared" si="1"/>
        <v>0</v>
      </c>
      <c r="D41" s="203">
        <v>0</v>
      </c>
      <c r="E41" s="203"/>
      <c r="F41" s="203"/>
      <c r="G41" s="203"/>
      <c r="H41" s="203">
        <f t="shared" si="0"/>
        <v>0</v>
      </c>
      <c r="I41" s="203">
        <v>0</v>
      </c>
      <c r="J41" s="203"/>
      <c r="K41" s="203"/>
      <c r="L41" s="203"/>
      <c r="P41" s="214"/>
    </row>
    <row r="42" spans="1:16" ht="38.25" hidden="1" customHeight="1" x14ac:dyDescent="0.25">
      <c r="A42" s="212" t="s">
        <v>205</v>
      </c>
      <c r="B42" s="183" t="s">
        <v>702</v>
      </c>
      <c r="C42" s="203">
        <f t="shared" si="1"/>
        <v>0</v>
      </c>
      <c r="D42" s="203">
        <v>0</v>
      </c>
      <c r="E42" s="203"/>
      <c r="F42" s="203"/>
      <c r="G42" s="203"/>
      <c r="H42" s="203">
        <f t="shared" si="0"/>
        <v>0</v>
      </c>
      <c r="I42" s="203">
        <v>0</v>
      </c>
      <c r="J42" s="203"/>
      <c r="K42" s="203"/>
      <c r="L42" s="203"/>
      <c r="P42" s="214"/>
    </row>
    <row r="43" spans="1:16" ht="25.5" hidden="1" customHeight="1" x14ac:dyDescent="0.25">
      <c r="A43" s="212" t="s">
        <v>207</v>
      </c>
      <c r="B43" s="183" t="s">
        <v>703</v>
      </c>
      <c r="C43" s="203">
        <f t="shared" si="1"/>
        <v>0</v>
      </c>
      <c r="D43" s="203">
        <v>0</v>
      </c>
      <c r="E43" s="203"/>
      <c r="F43" s="203"/>
      <c r="G43" s="203"/>
      <c r="H43" s="203">
        <f t="shared" si="0"/>
        <v>0</v>
      </c>
      <c r="I43" s="203">
        <v>0</v>
      </c>
      <c r="J43" s="203"/>
      <c r="K43" s="203"/>
      <c r="L43" s="203"/>
      <c r="P43" s="214"/>
    </row>
    <row r="44" spans="1:16" ht="25.5" hidden="1" customHeight="1" x14ac:dyDescent="0.25">
      <c r="A44" s="212" t="s">
        <v>209</v>
      </c>
      <c r="B44" s="183" t="s">
        <v>704</v>
      </c>
      <c r="C44" s="203">
        <f t="shared" si="1"/>
        <v>0</v>
      </c>
      <c r="D44" s="203">
        <v>0</v>
      </c>
      <c r="E44" s="203"/>
      <c r="F44" s="203"/>
      <c r="G44" s="203"/>
      <c r="H44" s="203">
        <f t="shared" si="0"/>
        <v>0</v>
      </c>
      <c r="I44" s="203">
        <v>0</v>
      </c>
      <c r="J44" s="203"/>
      <c r="K44" s="203"/>
      <c r="L44" s="203"/>
      <c r="P44" s="214"/>
    </row>
    <row r="45" spans="1:16" ht="12.75" hidden="1" customHeight="1" x14ac:dyDescent="0.25">
      <c r="A45" s="212" t="s">
        <v>211</v>
      </c>
      <c r="B45" s="183" t="s">
        <v>705</v>
      </c>
      <c r="C45" s="203">
        <f t="shared" si="1"/>
        <v>0</v>
      </c>
      <c r="D45" s="203">
        <v>0</v>
      </c>
      <c r="E45" s="203"/>
      <c r="F45" s="203"/>
      <c r="G45" s="203"/>
      <c r="H45" s="203">
        <f t="shared" si="0"/>
        <v>0</v>
      </c>
      <c r="I45" s="203">
        <v>0</v>
      </c>
      <c r="J45" s="203"/>
      <c r="K45" s="203"/>
      <c r="L45" s="203"/>
      <c r="P45" s="214"/>
    </row>
    <row r="46" spans="1:16" ht="25.5" hidden="1" customHeight="1" x14ac:dyDescent="0.25">
      <c r="A46" s="212" t="s">
        <v>49</v>
      </c>
      <c r="B46" s="183" t="s">
        <v>706</v>
      </c>
      <c r="C46" s="203">
        <f t="shared" si="1"/>
        <v>0</v>
      </c>
      <c r="D46" s="203"/>
      <c r="E46" s="203"/>
      <c r="F46" s="203"/>
      <c r="G46" s="203"/>
      <c r="H46" s="203">
        <f t="shared" si="0"/>
        <v>0</v>
      </c>
      <c r="I46" s="203"/>
      <c r="J46" s="203"/>
      <c r="K46" s="203"/>
      <c r="L46" s="203"/>
      <c r="P46" s="214"/>
    </row>
    <row r="47" spans="1:16" ht="25.5" hidden="1" customHeight="1" x14ac:dyDescent="0.25">
      <c r="A47" s="212" t="s">
        <v>214</v>
      </c>
      <c r="B47" s="183" t="s">
        <v>707</v>
      </c>
      <c r="C47" s="203">
        <f t="shared" si="1"/>
        <v>0</v>
      </c>
      <c r="D47" s="203">
        <v>0</v>
      </c>
      <c r="E47" s="203"/>
      <c r="F47" s="203"/>
      <c r="G47" s="203"/>
      <c r="H47" s="203">
        <f t="shared" si="0"/>
        <v>0</v>
      </c>
      <c r="I47" s="203">
        <v>0</v>
      </c>
      <c r="J47" s="203"/>
      <c r="K47" s="203"/>
      <c r="L47" s="203"/>
      <c r="P47" s="214"/>
    </row>
    <row r="48" spans="1:16" ht="25.5" hidden="1" customHeight="1" x14ac:dyDescent="0.25">
      <c r="A48" s="212" t="s">
        <v>216</v>
      </c>
      <c r="B48" s="183" t="s">
        <v>708</v>
      </c>
      <c r="C48" s="203">
        <f t="shared" si="1"/>
        <v>0</v>
      </c>
      <c r="D48" s="203">
        <v>0</v>
      </c>
      <c r="E48" s="203"/>
      <c r="F48" s="203"/>
      <c r="G48" s="203"/>
      <c r="H48" s="203">
        <f t="shared" si="0"/>
        <v>0</v>
      </c>
      <c r="I48" s="203">
        <v>0</v>
      </c>
      <c r="J48" s="203"/>
      <c r="K48" s="203"/>
      <c r="L48" s="203"/>
      <c r="P48" s="214"/>
    </row>
    <row r="49" spans="1:16" ht="25.5" hidden="1" customHeight="1" x14ac:dyDescent="0.25">
      <c r="A49" s="212" t="s">
        <v>87</v>
      </c>
      <c r="B49" s="183" t="s">
        <v>709</v>
      </c>
      <c r="C49" s="203">
        <f t="shared" si="1"/>
        <v>0</v>
      </c>
      <c r="D49" s="203">
        <v>0</v>
      </c>
      <c r="E49" s="203"/>
      <c r="F49" s="203"/>
      <c r="G49" s="203"/>
      <c r="H49" s="203">
        <f t="shared" si="0"/>
        <v>0</v>
      </c>
      <c r="I49" s="203">
        <v>0</v>
      </c>
      <c r="J49" s="203"/>
      <c r="K49" s="203"/>
      <c r="L49" s="203"/>
      <c r="P49" s="214"/>
    </row>
    <row r="50" spans="1:16" ht="38.25" x14ac:dyDescent="0.25">
      <c r="A50" s="164" t="s">
        <v>219</v>
      </c>
      <c r="B50" s="165" t="s">
        <v>710</v>
      </c>
      <c r="C50" s="167">
        <f t="shared" si="1"/>
        <v>405819022</v>
      </c>
      <c r="D50" s="167">
        <f>SUM(D14,D15,D16,D17,D28,D39)</f>
        <v>401247022</v>
      </c>
      <c r="E50" s="167">
        <f>SUM(E14,E15,E16,E17,E28,E39)</f>
        <v>4187000</v>
      </c>
      <c r="F50" s="167">
        <f>SUM(F14,F15,F16,F17,F28,F39)</f>
        <v>0</v>
      </c>
      <c r="G50" s="167">
        <f>SUM(G14,G15,G16,G17,G28,G39)</f>
        <v>385000</v>
      </c>
      <c r="H50" s="167">
        <f t="shared" si="0"/>
        <v>409783963</v>
      </c>
      <c r="I50" s="167">
        <f>SUM(I14,I15,I16,I17,I28,I39)</f>
        <v>404663229</v>
      </c>
      <c r="J50" s="167">
        <f>SUM(J14,J15,J16,J17,J28,J39)</f>
        <v>4326734</v>
      </c>
      <c r="K50" s="167">
        <f>SUM(K14,K15,K16,K17,K28,K39)</f>
        <v>0</v>
      </c>
      <c r="L50" s="167">
        <f>SUM(L14,L15,L16,L17,L28,L39)</f>
        <v>794000</v>
      </c>
      <c r="P50" s="214"/>
    </row>
    <row r="51" spans="1:16" ht="25.5" x14ac:dyDescent="0.25">
      <c r="A51" s="212" t="s">
        <v>221</v>
      </c>
      <c r="B51" s="183" t="s">
        <v>711</v>
      </c>
      <c r="C51" s="203">
        <f t="shared" si="1"/>
        <v>0</v>
      </c>
      <c r="D51" s="203">
        <v>0</v>
      </c>
      <c r="E51" s="203">
        <v>0</v>
      </c>
      <c r="F51" s="203">
        <v>0</v>
      </c>
      <c r="G51" s="203">
        <v>0</v>
      </c>
      <c r="H51" s="203">
        <f t="shared" si="0"/>
        <v>15375000</v>
      </c>
      <c r="I51" s="203">
        <v>15375000</v>
      </c>
      <c r="J51" s="203">
        <v>0</v>
      </c>
      <c r="K51" s="203">
        <v>0</v>
      </c>
      <c r="L51" s="203">
        <v>0</v>
      </c>
      <c r="P51" s="214"/>
    </row>
    <row r="52" spans="1:16" ht="38.25" hidden="1" customHeight="1" x14ac:dyDescent="0.25">
      <c r="A52" s="212" t="s">
        <v>89</v>
      </c>
      <c r="B52" s="183" t="s">
        <v>712</v>
      </c>
      <c r="C52" s="203">
        <f t="shared" si="1"/>
        <v>0</v>
      </c>
      <c r="D52" s="203">
        <v>0</v>
      </c>
      <c r="E52" s="203">
        <v>0</v>
      </c>
      <c r="F52" s="203">
        <v>0</v>
      </c>
      <c r="G52" s="203">
        <v>0</v>
      </c>
      <c r="H52" s="203">
        <f t="shared" si="0"/>
        <v>0</v>
      </c>
      <c r="I52" s="203">
        <v>0</v>
      </c>
      <c r="J52" s="203">
        <v>0</v>
      </c>
      <c r="K52" s="203">
        <v>0</v>
      </c>
      <c r="L52" s="203">
        <v>0</v>
      </c>
      <c r="P52" s="214"/>
    </row>
    <row r="53" spans="1:16" ht="38.25" hidden="1" customHeight="1" x14ac:dyDescent="0.25">
      <c r="A53" s="212" t="s">
        <v>88</v>
      </c>
      <c r="B53" s="183" t="s">
        <v>713</v>
      </c>
      <c r="C53" s="203">
        <f t="shared" si="1"/>
        <v>0</v>
      </c>
      <c r="D53" s="203">
        <f>SUM(D54,D55,D56,D57,D58,D59,D60,D61,D62,D63)</f>
        <v>0</v>
      </c>
      <c r="E53" s="203">
        <f>SUM(E54:E63)</f>
        <v>0</v>
      </c>
      <c r="F53" s="203">
        <f>SUM(F54:F63)</f>
        <v>0</v>
      </c>
      <c r="G53" s="203">
        <f>SUM(G54:G63)</f>
        <v>0</v>
      </c>
      <c r="H53" s="203">
        <f t="shared" si="0"/>
        <v>0</v>
      </c>
      <c r="I53" s="203">
        <f>SUM(I54,I55,I56,I57,I58,I59,I60,I61,I62,I63)</f>
        <v>0</v>
      </c>
      <c r="J53" s="203">
        <f>SUM(J54:J63)</f>
        <v>0</v>
      </c>
      <c r="K53" s="203">
        <f>SUM(K54:K63)</f>
        <v>0</v>
      </c>
      <c r="L53" s="203">
        <f>SUM(L54:L63)</f>
        <v>0</v>
      </c>
      <c r="P53" s="214"/>
    </row>
    <row r="54" spans="1:16" ht="12.75" hidden="1" customHeight="1" x14ac:dyDescent="0.25">
      <c r="A54" s="212" t="s">
        <v>46</v>
      </c>
      <c r="B54" s="183" t="s">
        <v>714</v>
      </c>
      <c r="C54" s="203">
        <f t="shared" si="1"/>
        <v>0</v>
      </c>
      <c r="D54" s="203">
        <v>0</v>
      </c>
      <c r="E54" s="203"/>
      <c r="F54" s="203"/>
      <c r="G54" s="203"/>
      <c r="H54" s="203">
        <f t="shared" si="0"/>
        <v>0</v>
      </c>
      <c r="I54" s="203">
        <v>0</v>
      </c>
      <c r="J54" s="203"/>
      <c r="K54" s="203"/>
      <c r="L54" s="203"/>
      <c r="P54" s="214"/>
    </row>
    <row r="55" spans="1:16" ht="12.75" hidden="1" customHeight="1" x14ac:dyDescent="0.25">
      <c r="A55" s="212" t="s">
        <v>226</v>
      </c>
      <c r="B55" s="183" t="s">
        <v>715</v>
      </c>
      <c r="C55" s="203">
        <f t="shared" si="1"/>
        <v>0</v>
      </c>
      <c r="D55" s="203">
        <v>0</v>
      </c>
      <c r="E55" s="203"/>
      <c r="F55" s="203"/>
      <c r="G55" s="203"/>
      <c r="H55" s="203">
        <f t="shared" si="0"/>
        <v>0</v>
      </c>
      <c r="I55" s="203">
        <v>0</v>
      </c>
      <c r="J55" s="203"/>
      <c r="K55" s="203"/>
      <c r="L55" s="203"/>
      <c r="P55" s="214"/>
    </row>
    <row r="56" spans="1:16" ht="38.25" hidden="1" customHeight="1" x14ac:dyDescent="0.25">
      <c r="A56" s="212" t="s">
        <v>228</v>
      </c>
      <c r="B56" s="183" t="s">
        <v>716</v>
      </c>
      <c r="C56" s="203">
        <f t="shared" si="1"/>
        <v>0</v>
      </c>
      <c r="D56" s="203">
        <v>0</v>
      </c>
      <c r="E56" s="203"/>
      <c r="F56" s="203"/>
      <c r="G56" s="203"/>
      <c r="H56" s="203">
        <f t="shared" si="0"/>
        <v>0</v>
      </c>
      <c r="I56" s="203">
        <v>0</v>
      </c>
      <c r="J56" s="203"/>
      <c r="K56" s="203"/>
      <c r="L56" s="203"/>
      <c r="P56" s="214"/>
    </row>
    <row r="57" spans="1:16" ht="25.5" hidden="1" customHeight="1" x14ac:dyDescent="0.25">
      <c r="A57" s="212" t="s">
        <v>230</v>
      </c>
      <c r="B57" s="183" t="s">
        <v>717</v>
      </c>
      <c r="C57" s="203">
        <f t="shared" si="1"/>
        <v>0</v>
      </c>
      <c r="D57" s="203">
        <v>0</v>
      </c>
      <c r="E57" s="203"/>
      <c r="F57" s="203"/>
      <c r="G57" s="203"/>
      <c r="H57" s="203">
        <f t="shared" si="0"/>
        <v>0</v>
      </c>
      <c r="I57" s="203">
        <v>0</v>
      </c>
      <c r="J57" s="203"/>
      <c r="K57" s="203"/>
      <c r="L57" s="203"/>
      <c r="P57" s="214"/>
    </row>
    <row r="58" spans="1:16" ht="25.5" hidden="1" customHeight="1" x14ac:dyDescent="0.25">
      <c r="A58" s="212" t="s">
        <v>232</v>
      </c>
      <c r="B58" s="183" t="s">
        <v>718</v>
      </c>
      <c r="C58" s="203">
        <f t="shared" si="1"/>
        <v>0</v>
      </c>
      <c r="D58" s="203">
        <v>0</v>
      </c>
      <c r="E58" s="203"/>
      <c r="F58" s="203"/>
      <c r="G58" s="203"/>
      <c r="H58" s="203">
        <f t="shared" si="0"/>
        <v>0</v>
      </c>
      <c r="I58" s="203">
        <v>0</v>
      </c>
      <c r="J58" s="203"/>
      <c r="K58" s="203"/>
      <c r="L58" s="203"/>
      <c r="P58" s="214"/>
    </row>
    <row r="59" spans="1:16" ht="12.75" hidden="1" customHeight="1" x14ac:dyDescent="0.25">
      <c r="A59" s="212" t="s">
        <v>234</v>
      </c>
      <c r="B59" s="183" t="s">
        <v>719</v>
      </c>
      <c r="C59" s="203">
        <f t="shared" si="1"/>
        <v>0</v>
      </c>
      <c r="D59" s="203">
        <v>0</v>
      </c>
      <c r="E59" s="203"/>
      <c r="F59" s="203"/>
      <c r="G59" s="203"/>
      <c r="H59" s="203">
        <f t="shared" si="0"/>
        <v>0</v>
      </c>
      <c r="I59" s="203">
        <v>0</v>
      </c>
      <c r="J59" s="203"/>
      <c r="K59" s="203"/>
      <c r="L59" s="203"/>
      <c r="P59" s="214"/>
    </row>
    <row r="60" spans="1:16" ht="25.5" hidden="1" customHeight="1" x14ac:dyDescent="0.25">
      <c r="A60" s="212" t="s">
        <v>236</v>
      </c>
      <c r="B60" s="183" t="s">
        <v>720</v>
      </c>
      <c r="C60" s="203">
        <f t="shared" si="1"/>
        <v>0</v>
      </c>
      <c r="D60" s="203">
        <v>0</v>
      </c>
      <c r="E60" s="203"/>
      <c r="F60" s="203"/>
      <c r="G60" s="203"/>
      <c r="H60" s="203">
        <f t="shared" si="0"/>
        <v>0</v>
      </c>
      <c r="I60" s="203">
        <v>0</v>
      </c>
      <c r="J60" s="203"/>
      <c r="K60" s="203"/>
      <c r="L60" s="203"/>
      <c r="P60" s="214"/>
    </row>
    <row r="61" spans="1:16" ht="25.5" hidden="1" customHeight="1" x14ac:dyDescent="0.25">
      <c r="A61" s="212" t="s">
        <v>238</v>
      </c>
      <c r="B61" s="183" t="s">
        <v>721</v>
      </c>
      <c r="C61" s="203">
        <f t="shared" si="1"/>
        <v>0</v>
      </c>
      <c r="D61" s="203">
        <v>0</v>
      </c>
      <c r="E61" s="203"/>
      <c r="F61" s="203"/>
      <c r="G61" s="203"/>
      <c r="H61" s="203">
        <f t="shared" si="0"/>
        <v>0</v>
      </c>
      <c r="I61" s="203">
        <v>0</v>
      </c>
      <c r="J61" s="203"/>
      <c r="K61" s="203"/>
      <c r="L61" s="203"/>
      <c r="P61" s="214"/>
    </row>
    <row r="62" spans="1:16" ht="25.5" hidden="1" customHeight="1" x14ac:dyDescent="0.25">
      <c r="A62" s="212" t="s">
        <v>240</v>
      </c>
      <c r="B62" s="183" t="s">
        <v>722</v>
      </c>
      <c r="C62" s="203">
        <f t="shared" si="1"/>
        <v>0</v>
      </c>
      <c r="D62" s="203">
        <v>0</v>
      </c>
      <c r="E62" s="203"/>
      <c r="F62" s="203"/>
      <c r="G62" s="203"/>
      <c r="H62" s="203">
        <f t="shared" si="0"/>
        <v>0</v>
      </c>
      <c r="I62" s="203">
        <v>0</v>
      </c>
      <c r="J62" s="203"/>
      <c r="K62" s="203"/>
      <c r="L62" s="203"/>
      <c r="P62" s="214"/>
    </row>
    <row r="63" spans="1:16" ht="25.5" hidden="1" customHeight="1" x14ac:dyDescent="0.25">
      <c r="A63" s="212" t="s">
        <v>242</v>
      </c>
      <c r="B63" s="183" t="s">
        <v>723</v>
      </c>
      <c r="C63" s="203">
        <f t="shared" si="1"/>
        <v>0</v>
      </c>
      <c r="D63" s="203">
        <v>0</v>
      </c>
      <c r="E63" s="203"/>
      <c r="F63" s="203"/>
      <c r="G63" s="203"/>
      <c r="H63" s="203">
        <f t="shared" si="0"/>
        <v>0</v>
      </c>
      <c r="I63" s="203">
        <v>0</v>
      </c>
      <c r="J63" s="203"/>
      <c r="K63" s="203"/>
      <c r="L63" s="203"/>
      <c r="P63" s="214"/>
    </row>
    <row r="64" spans="1:16" ht="38.25" hidden="1" customHeight="1" x14ac:dyDescent="0.25">
      <c r="A64" s="212" t="s">
        <v>244</v>
      </c>
      <c r="B64" s="183" t="s">
        <v>724</v>
      </c>
      <c r="C64" s="203">
        <f t="shared" si="1"/>
        <v>0</v>
      </c>
      <c r="D64" s="203">
        <f>SUM(D65,D66,D67,D68,D69,D71,D72,D73,D74)</f>
        <v>0</v>
      </c>
      <c r="E64" s="203">
        <f>SUM(E65:E74)</f>
        <v>0</v>
      </c>
      <c r="F64" s="203">
        <f>SUM(F65:F74)</f>
        <v>0</v>
      </c>
      <c r="G64" s="203">
        <f>SUM(G65:G74)</f>
        <v>0</v>
      </c>
      <c r="H64" s="203">
        <f t="shared" si="0"/>
        <v>0</v>
      </c>
      <c r="I64" s="203">
        <f>SUM(I65,I66,I67,I68,I69,I71,I72,I73,I74)</f>
        <v>0</v>
      </c>
      <c r="J64" s="203">
        <f>SUM(J65:J74)</f>
        <v>0</v>
      </c>
      <c r="K64" s="203">
        <f>SUM(K65:K74)</f>
        <v>0</v>
      </c>
      <c r="L64" s="203">
        <f>SUM(L65:L74)</f>
        <v>0</v>
      </c>
      <c r="P64" s="214"/>
    </row>
    <row r="65" spans="1:16" ht="12.75" hidden="1" customHeight="1" x14ac:dyDescent="0.25">
      <c r="A65" s="212" t="s">
        <v>246</v>
      </c>
      <c r="B65" s="183" t="s">
        <v>725</v>
      </c>
      <c r="C65" s="203">
        <f t="shared" si="1"/>
        <v>0</v>
      </c>
      <c r="D65" s="203">
        <v>0</v>
      </c>
      <c r="E65" s="203"/>
      <c r="F65" s="203"/>
      <c r="G65" s="203"/>
      <c r="H65" s="203">
        <f t="shared" si="0"/>
        <v>0</v>
      </c>
      <c r="I65" s="203">
        <v>0</v>
      </c>
      <c r="J65" s="203"/>
      <c r="K65" s="203"/>
      <c r="L65" s="203"/>
      <c r="P65" s="214"/>
    </row>
    <row r="66" spans="1:16" ht="12.75" hidden="1" customHeight="1" x14ac:dyDescent="0.25">
      <c r="A66" s="212" t="s">
        <v>248</v>
      </c>
      <c r="B66" s="183" t="s">
        <v>726</v>
      </c>
      <c r="C66" s="203">
        <f t="shared" si="1"/>
        <v>0</v>
      </c>
      <c r="D66" s="203">
        <v>0</v>
      </c>
      <c r="E66" s="203"/>
      <c r="F66" s="203"/>
      <c r="G66" s="203"/>
      <c r="H66" s="203">
        <f t="shared" si="0"/>
        <v>0</v>
      </c>
      <c r="I66" s="203">
        <v>0</v>
      </c>
      <c r="J66" s="203"/>
      <c r="K66" s="203"/>
      <c r="L66" s="203"/>
      <c r="P66" s="214"/>
    </row>
    <row r="67" spans="1:16" ht="38.25" hidden="1" customHeight="1" x14ac:dyDescent="0.25">
      <c r="A67" s="212" t="s">
        <v>250</v>
      </c>
      <c r="B67" s="183" t="s">
        <v>727</v>
      </c>
      <c r="C67" s="203">
        <f t="shared" si="1"/>
        <v>0</v>
      </c>
      <c r="D67" s="203">
        <v>0</v>
      </c>
      <c r="E67" s="203"/>
      <c r="F67" s="203"/>
      <c r="G67" s="203"/>
      <c r="H67" s="203">
        <f t="shared" si="0"/>
        <v>0</v>
      </c>
      <c r="I67" s="203">
        <v>0</v>
      </c>
      <c r="J67" s="203"/>
      <c r="K67" s="203"/>
      <c r="L67" s="203"/>
      <c r="P67" s="214"/>
    </row>
    <row r="68" spans="1:16" ht="25.5" hidden="1" customHeight="1" x14ac:dyDescent="0.25">
      <c r="A68" s="212" t="s">
        <v>252</v>
      </c>
      <c r="B68" s="183" t="s">
        <v>728</v>
      </c>
      <c r="C68" s="203">
        <f t="shared" si="1"/>
        <v>0</v>
      </c>
      <c r="D68" s="203">
        <v>0</v>
      </c>
      <c r="E68" s="203"/>
      <c r="F68" s="203"/>
      <c r="G68" s="203"/>
      <c r="H68" s="203">
        <f t="shared" si="0"/>
        <v>0</v>
      </c>
      <c r="I68" s="203">
        <v>0</v>
      </c>
      <c r="J68" s="203"/>
      <c r="K68" s="203"/>
      <c r="L68" s="203"/>
      <c r="P68" s="214"/>
    </row>
    <row r="69" spans="1:16" ht="25.5" hidden="1" customHeight="1" x14ac:dyDescent="0.25">
      <c r="A69" s="212" t="s">
        <v>254</v>
      </c>
      <c r="B69" s="183" t="s">
        <v>729</v>
      </c>
      <c r="C69" s="203">
        <f t="shared" si="1"/>
        <v>0</v>
      </c>
      <c r="D69" s="203">
        <v>0</v>
      </c>
      <c r="E69" s="203"/>
      <c r="F69" s="203"/>
      <c r="G69" s="203"/>
      <c r="H69" s="203">
        <f t="shared" si="0"/>
        <v>0</v>
      </c>
      <c r="I69" s="203">
        <v>0</v>
      </c>
      <c r="J69" s="203"/>
      <c r="K69" s="203"/>
      <c r="L69" s="203"/>
      <c r="P69" s="214"/>
    </row>
    <row r="70" spans="1:16" ht="12.75" hidden="1" customHeight="1" x14ac:dyDescent="0.25">
      <c r="A70" s="212" t="s">
        <v>256</v>
      </c>
      <c r="B70" s="183" t="s">
        <v>730</v>
      </c>
      <c r="C70" s="203">
        <f t="shared" si="1"/>
        <v>0</v>
      </c>
      <c r="D70" s="203">
        <v>0</v>
      </c>
      <c r="E70" s="203"/>
      <c r="F70" s="203"/>
      <c r="G70" s="203"/>
      <c r="H70" s="203">
        <f t="shared" si="0"/>
        <v>0</v>
      </c>
      <c r="I70" s="203">
        <v>0</v>
      </c>
      <c r="J70" s="203"/>
      <c r="K70" s="203"/>
      <c r="L70" s="203"/>
      <c r="P70" s="214"/>
    </row>
    <row r="71" spans="1:16" ht="25.5" hidden="1" customHeight="1" x14ac:dyDescent="0.25">
      <c r="A71" s="212" t="s">
        <v>258</v>
      </c>
      <c r="B71" s="183" t="s">
        <v>731</v>
      </c>
      <c r="C71" s="203">
        <f t="shared" si="1"/>
        <v>0</v>
      </c>
      <c r="D71" s="203">
        <v>0</v>
      </c>
      <c r="E71" s="203"/>
      <c r="F71" s="203"/>
      <c r="G71" s="203"/>
      <c r="H71" s="203">
        <f t="shared" si="0"/>
        <v>0</v>
      </c>
      <c r="I71" s="203">
        <v>0</v>
      </c>
      <c r="J71" s="203"/>
      <c r="K71" s="203"/>
      <c r="L71" s="203"/>
      <c r="P71" s="214"/>
    </row>
    <row r="72" spans="1:16" ht="25.5" hidden="1" customHeight="1" x14ac:dyDescent="0.25">
      <c r="A72" s="212" t="s">
        <v>260</v>
      </c>
      <c r="B72" s="183" t="s">
        <v>732</v>
      </c>
      <c r="C72" s="203">
        <f t="shared" si="1"/>
        <v>0</v>
      </c>
      <c r="D72" s="203">
        <v>0</v>
      </c>
      <c r="E72" s="203"/>
      <c r="F72" s="203"/>
      <c r="G72" s="203"/>
      <c r="H72" s="203">
        <f t="shared" ref="H72:H135" si="2">SUM(I72,J72,K72,L72)</f>
        <v>0</v>
      </c>
      <c r="I72" s="203">
        <v>0</v>
      </c>
      <c r="J72" s="203"/>
      <c r="K72" s="203"/>
      <c r="L72" s="203"/>
      <c r="P72" s="214"/>
    </row>
    <row r="73" spans="1:16" ht="25.5" hidden="1" customHeight="1" x14ac:dyDescent="0.25">
      <c r="A73" s="212" t="s">
        <v>262</v>
      </c>
      <c r="B73" s="183" t="s">
        <v>733</v>
      </c>
      <c r="C73" s="203">
        <f t="shared" ref="C73:C136" si="3">SUM(D73,E73,F73,G73)</f>
        <v>0</v>
      </c>
      <c r="D73" s="203">
        <v>0</v>
      </c>
      <c r="E73" s="203"/>
      <c r="F73" s="203"/>
      <c r="G73" s="203"/>
      <c r="H73" s="203">
        <f t="shared" si="2"/>
        <v>0</v>
      </c>
      <c r="I73" s="203">
        <v>0</v>
      </c>
      <c r="J73" s="203"/>
      <c r="K73" s="203"/>
      <c r="L73" s="203"/>
      <c r="P73" s="214"/>
    </row>
    <row r="74" spans="1:16" ht="25.5" hidden="1" customHeight="1" x14ac:dyDescent="0.25">
      <c r="A74" s="212" t="s">
        <v>264</v>
      </c>
      <c r="B74" s="183" t="s">
        <v>734</v>
      </c>
      <c r="C74" s="203">
        <f t="shared" si="3"/>
        <v>0</v>
      </c>
      <c r="D74" s="203">
        <v>0</v>
      </c>
      <c r="E74" s="203"/>
      <c r="F74" s="203"/>
      <c r="G74" s="203"/>
      <c r="H74" s="203">
        <f t="shared" si="2"/>
        <v>0</v>
      </c>
      <c r="I74" s="203">
        <v>0</v>
      </c>
      <c r="J74" s="203"/>
      <c r="K74" s="203"/>
      <c r="L74" s="203"/>
      <c r="P74" s="214"/>
    </row>
    <row r="75" spans="1:16" ht="38.25" customHeight="1" x14ac:dyDescent="0.25">
      <c r="A75" s="212" t="s">
        <v>266</v>
      </c>
      <c r="B75" s="183" t="s">
        <v>735</v>
      </c>
      <c r="C75" s="203">
        <f t="shared" si="3"/>
        <v>115065000</v>
      </c>
      <c r="D75" s="203">
        <v>115065000</v>
      </c>
      <c r="E75" s="203">
        <f>SUM(E76:E85)</f>
        <v>0</v>
      </c>
      <c r="F75" s="203">
        <f>SUM(F76:F85)</f>
        <v>0</v>
      </c>
      <c r="G75" s="203">
        <f>SUM(G76:G85)</f>
        <v>0</v>
      </c>
      <c r="H75" s="203">
        <f t="shared" si="2"/>
        <v>100065000</v>
      </c>
      <c r="I75" s="203">
        <v>100065000</v>
      </c>
      <c r="J75" s="203">
        <f>SUM(J76:J85)</f>
        <v>0</v>
      </c>
      <c r="K75" s="203">
        <f>SUM(K76:K85)</f>
        <v>0</v>
      </c>
      <c r="L75" s="203">
        <f>SUM(L76:L85)</f>
        <v>0</v>
      </c>
      <c r="P75" s="214"/>
    </row>
    <row r="76" spans="1:16" ht="12.75" hidden="1" customHeight="1" x14ac:dyDescent="0.25">
      <c r="A76" s="212" t="s">
        <v>268</v>
      </c>
      <c r="B76" s="183" t="s">
        <v>736</v>
      </c>
      <c r="C76" s="203">
        <f t="shared" si="3"/>
        <v>0</v>
      </c>
      <c r="D76" s="203">
        <v>0</v>
      </c>
      <c r="E76" s="203"/>
      <c r="F76" s="203"/>
      <c r="G76" s="203"/>
      <c r="H76" s="203">
        <f t="shared" si="2"/>
        <v>0</v>
      </c>
      <c r="I76" s="203">
        <v>0</v>
      </c>
      <c r="J76" s="203"/>
      <c r="K76" s="203"/>
      <c r="L76" s="203"/>
      <c r="P76" s="214"/>
    </row>
    <row r="77" spans="1:16" ht="12.75" hidden="1" customHeight="1" x14ac:dyDescent="0.25">
      <c r="A77" s="212" t="s">
        <v>270</v>
      </c>
      <c r="B77" s="183" t="s">
        <v>737</v>
      </c>
      <c r="C77" s="203">
        <f t="shared" si="3"/>
        <v>0</v>
      </c>
      <c r="D77" s="203">
        <v>0</v>
      </c>
      <c r="E77" s="203"/>
      <c r="F77" s="203"/>
      <c r="G77" s="203"/>
      <c r="H77" s="203">
        <f t="shared" si="2"/>
        <v>0</v>
      </c>
      <c r="I77" s="203">
        <v>0</v>
      </c>
      <c r="J77" s="203"/>
      <c r="K77" s="203"/>
      <c r="L77" s="203"/>
      <c r="P77" s="214"/>
    </row>
    <row r="78" spans="1:16" ht="38.25" hidden="1" customHeight="1" x14ac:dyDescent="0.25">
      <c r="A78" s="212" t="s">
        <v>272</v>
      </c>
      <c r="B78" s="183" t="s">
        <v>738</v>
      </c>
      <c r="C78" s="203">
        <f t="shared" si="3"/>
        <v>0</v>
      </c>
      <c r="D78" s="203">
        <v>0</v>
      </c>
      <c r="E78" s="203"/>
      <c r="F78" s="203"/>
      <c r="G78" s="203"/>
      <c r="H78" s="203">
        <f t="shared" si="2"/>
        <v>0</v>
      </c>
      <c r="I78" s="203">
        <v>0</v>
      </c>
      <c r="J78" s="203"/>
      <c r="K78" s="203"/>
      <c r="L78" s="203"/>
      <c r="P78" s="214"/>
    </row>
    <row r="79" spans="1:16" ht="25.5" hidden="1" customHeight="1" x14ac:dyDescent="0.25">
      <c r="A79" s="212" t="s">
        <v>274</v>
      </c>
      <c r="B79" s="183" t="s">
        <v>739</v>
      </c>
      <c r="C79" s="203">
        <f t="shared" si="3"/>
        <v>0</v>
      </c>
      <c r="D79" s="203">
        <v>0</v>
      </c>
      <c r="E79" s="203"/>
      <c r="F79" s="203"/>
      <c r="G79" s="203"/>
      <c r="H79" s="203">
        <f t="shared" si="2"/>
        <v>0</v>
      </c>
      <c r="I79" s="203">
        <v>0</v>
      </c>
      <c r="J79" s="203"/>
      <c r="K79" s="203"/>
      <c r="L79" s="203"/>
      <c r="P79" s="214"/>
    </row>
    <row r="80" spans="1:16" ht="25.5" hidden="1" customHeight="1" x14ac:dyDescent="0.25">
      <c r="A80" s="212" t="s">
        <v>276</v>
      </c>
      <c r="B80" s="183" t="s">
        <v>740</v>
      </c>
      <c r="C80" s="203">
        <f t="shared" si="3"/>
        <v>0</v>
      </c>
      <c r="D80" s="203">
        <v>0</v>
      </c>
      <c r="E80" s="203"/>
      <c r="F80" s="203"/>
      <c r="G80" s="203"/>
      <c r="H80" s="203">
        <f t="shared" si="2"/>
        <v>0</v>
      </c>
      <c r="I80" s="203">
        <v>0</v>
      </c>
      <c r="J80" s="203"/>
      <c r="K80" s="203"/>
      <c r="L80" s="203"/>
      <c r="P80" s="214"/>
    </row>
    <row r="81" spans="1:16" ht="12.75" hidden="1" customHeight="1" x14ac:dyDescent="0.25">
      <c r="A81" s="212" t="s">
        <v>278</v>
      </c>
      <c r="B81" s="183" t="s">
        <v>741</v>
      </c>
      <c r="C81" s="203">
        <f t="shared" si="3"/>
        <v>0</v>
      </c>
      <c r="D81" s="203">
        <v>0</v>
      </c>
      <c r="E81" s="203"/>
      <c r="F81" s="203"/>
      <c r="G81" s="203"/>
      <c r="H81" s="203">
        <f t="shared" si="2"/>
        <v>0</v>
      </c>
      <c r="I81" s="203">
        <v>0</v>
      </c>
      <c r="J81" s="203"/>
      <c r="K81" s="203"/>
      <c r="L81" s="203"/>
      <c r="P81" s="214"/>
    </row>
    <row r="82" spans="1:16" ht="25.5" hidden="1" customHeight="1" x14ac:dyDescent="0.25">
      <c r="A82" s="212" t="s">
        <v>280</v>
      </c>
      <c r="B82" s="183" t="s">
        <v>742</v>
      </c>
      <c r="C82" s="203">
        <f t="shared" si="3"/>
        <v>0</v>
      </c>
      <c r="D82" s="203">
        <v>0</v>
      </c>
      <c r="E82" s="203"/>
      <c r="F82" s="203"/>
      <c r="G82" s="203"/>
      <c r="H82" s="203">
        <f t="shared" si="2"/>
        <v>0</v>
      </c>
      <c r="I82" s="203">
        <v>0</v>
      </c>
      <c r="J82" s="203"/>
      <c r="K82" s="203"/>
      <c r="L82" s="203"/>
      <c r="P82" s="214"/>
    </row>
    <row r="83" spans="1:16" ht="25.5" hidden="1" customHeight="1" x14ac:dyDescent="0.25">
      <c r="A83" s="212" t="s">
        <v>282</v>
      </c>
      <c r="B83" s="183" t="s">
        <v>743</v>
      </c>
      <c r="C83" s="203">
        <f t="shared" si="3"/>
        <v>0</v>
      </c>
      <c r="D83" s="203">
        <v>0</v>
      </c>
      <c r="E83" s="203"/>
      <c r="F83" s="203"/>
      <c r="G83" s="203"/>
      <c r="H83" s="203">
        <f t="shared" si="2"/>
        <v>0</v>
      </c>
      <c r="I83" s="203">
        <v>0</v>
      </c>
      <c r="J83" s="203"/>
      <c r="K83" s="203"/>
      <c r="L83" s="203"/>
      <c r="P83" s="214"/>
    </row>
    <row r="84" spans="1:16" ht="25.5" hidden="1" customHeight="1" x14ac:dyDescent="0.25">
      <c r="A84" s="212" t="s">
        <v>284</v>
      </c>
      <c r="B84" s="183" t="s">
        <v>744</v>
      </c>
      <c r="C84" s="203">
        <f t="shared" si="3"/>
        <v>0</v>
      </c>
      <c r="D84" s="203">
        <v>0</v>
      </c>
      <c r="E84" s="203"/>
      <c r="F84" s="203"/>
      <c r="G84" s="203"/>
      <c r="H84" s="203">
        <f t="shared" si="2"/>
        <v>0</v>
      </c>
      <c r="I84" s="203">
        <v>0</v>
      </c>
      <c r="J84" s="203"/>
      <c r="K84" s="203"/>
      <c r="L84" s="203"/>
      <c r="P84" s="214"/>
    </row>
    <row r="85" spans="1:16" ht="25.5" hidden="1" customHeight="1" x14ac:dyDescent="0.25">
      <c r="A85" s="212" t="s">
        <v>286</v>
      </c>
      <c r="B85" s="183" t="s">
        <v>745</v>
      </c>
      <c r="C85" s="203">
        <f t="shared" si="3"/>
        <v>0</v>
      </c>
      <c r="D85" s="203">
        <v>0</v>
      </c>
      <c r="E85" s="203"/>
      <c r="F85" s="203"/>
      <c r="G85" s="203"/>
      <c r="H85" s="203">
        <f t="shared" si="2"/>
        <v>0</v>
      </c>
      <c r="I85" s="203">
        <v>0</v>
      </c>
      <c r="J85" s="203"/>
      <c r="K85" s="203"/>
      <c r="L85" s="203"/>
      <c r="P85" s="214"/>
    </row>
    <row r="86" spans="1:16" ht="38.25" x14ac:dyDescent="0.25">
      <c r="A86" s="164" t="s">
        <v>288</v>
      </c>
      <c r="B86" s="165" t="s">
        <v>746</v>
      </c>
      <c r="C86" s="167">
        <f t="shared" si="3"/>
        <v>115065000</v>
      </c>
      <c r="D86" s="167">
        <f>SUM(D51,D52,D53,D64,D75)</f>
        <v>115065000</v>
      </c>
      <c r="E86" s="167">
        <f>SUM(E51,E52,E53,E64,E75)</f>
        <v>0</v>
      </c>
      <c r="F86" s="167">
        <f>SUM(F51,F52,F53,F64,F75)</f>
        <v>0</v>
      </c>
      <c r="G86" s="167">
        <f>SUM(G51,G52,G53,G64,G75)</f>
        <v>0</v>
      </c>
      <c r="H86" s="167">
        <f t="shared" si="2"/>
        <v>115440000</v>
      </c>
      <c r="I86" s="167">
        <f>SUM(I51,I52,I53,I64,I75)</f>
        <v>115440000</v>
      </c>
      <c r="J86" s="167">
        <f>SUM(J51,J52,J53,J64,J75)</f>
        <v>0</v>
      </c>
      <c r="K86" s="167">
        <f>SUM(K51,K52,K53,K64,K75)</f>
        <v>0</v>
      </c>
      <c r="L86" s="167">
        <f>SUM(L51,L52,L53,L64,L75)</f>
        <v>0</v>
      </c>
      <c r="P86" s="214"/>
    </row>
    <row r="87" spans="1:16" ht="25.5" hidden="1" customHeight="1" x14ac:dyDescent="0.25">
      <c r="A87" s="212" t="s">
        <v>290</v>
      </c>
      <c r="B87" s="183" t="s">
        <v>747</v>
      </c>
      <c r="C87" s="203">
        <f t="shared" si="3"/>
        <v>0</v>
      </c>
      <c r="D87" s="203">
        <v>0</v>
      </c>
      <c r="E87" s="203">
        <f>SUM(E88:E90)</f>
        <v>0</v>
      </c>
      <c r="F87" s="203">
        <f>SUM(F88:F90)</f>
        <v>0</v>
      </c>
      <c r="G87" s="203">
        <f>SUM(G88:G90)</f>
        <v>0</v>
      </c>
      <c r="H87" s="203">
        <f t="shared" si="2"/>
        <v>0</v>
      </c>
      <c r="I87" s="203">
        <v>0</v>
      </c>
      <c r="J87" s="203">
        <f>SUM(J88:J90)</f>
        <v>0</v>
      </c>
      <c r="K87" s="203">
        <f>SUM(K88:K90)</f>
        <v>0</v>
      </c>
      <c r="L87" s="203">
        <f>SUM(L88:L90)</f>
        <v>0</v>
      </c>
      <c r="P87" s="214"/>
    </row>
    <row r="88" spans="1:16" ht="12.75" hidden="1" customHeight="1" x14ac:dyDescent="0.25">
      <c r="A88" s="212" t="s">
        <v>292</v>
      </c>
      <c r="B88" s="183" t="s">
        <v>748</v>
      </c>
      <c r="C88" s="203">
        <f t="shared" si="3"/>
        <v>0</v>
      </c>
      <c r="D88" s="203">
        <v>0</v>
      </c>
      <c r="E88" s="203"/>
      <c r="F88" s="203"/>
      <c r="G88" s="203"/>
      <c r="H88" s="203">
        <f t="shared" si="2"/>
        <v>0</v>
      </c>
      <c r="I88" s="203">
        <v>0</v>
      </c>
      <c r="J88" s="203"/>
      <c r="K88" s="203"/>
      <c r="L88" s="203"/>
      <c r="P88" s="214"/>
    </row>
    <row r="89" spans="1:16" ht="38.25" hidden="1" customHeight="1" x14ac:dyDescent="0.25">
      <c r="A89" s="212" t="s">
        <v>294</v>
      </c>
      <c r="B89" s="183" t="s">
        <v>749</v>
      </c>
      <c r="C89" s="203">
        <f t="shared" si="3"/>
        <v>0</v>
      </c>
      <c r="D89" s="203">
        <v>0</v>
      </c>
      <c r="E89" s="203"/>
      <c r="F89" s="203"/>
      <c r="G89" s="203"/>
      <c r="H89" s="203">
        <f t="shared" si="2"/>
        <v>0</v>
      </c>
      <c r="I89" s="203">
        <v>0</v>
      </c>
      <c r="J89" s="203"/>
      <c r="K89" s="203"/>
      <c r="L89" s="203"/>
      <c r="P89" s="214"/>
    </row>
    <row r="90" spans="1:16" ht="25.5" hidden="1" customHeight="1" x14ac:dyDescent="0.25">
      <c r="A90" s="212" t="s">
        <v>296</v>
      </c>
      <c r="B90" s="183" t="s">
        <v>750</v>
      </c>
      <c r="C90" s="203">
        <f t="shared" si="3"/>
        <v>0</v>
      </c>
      <c r="D90" s="203">
        <v>0</v>
      </c>
      <c r="E90" s="203"/>
      <c r="F90" s="203"/>
      <c r="G90" s="203"/>
      <c r="H90" s="203">
        <f t="shared" si="2"/>
        <v>0</v>
      </c>
      <c r="I90" s="203">
        <v>0</v>
      </c>
      <c r="J90" s="203"/>
      <c r="K90" s="203"/>
      <c r="L90" s="203"/>
      <c r="P90" s="214"/>
    </row>
    <row r="91" spans="1:16" ht="12.75" hidden="1" customHeight="1" x14ac:dyDescent="0.25">
      <c r="A91" s="212" t="s">
        <v>298</v>
      </c>
      <c r="B91" s="183" t="s">
        <v>751</v>
      </c>
      <c r="C91" s="203">
        <f t="shared" si="3"/>
        <v>0</v>
      </c>
      <c r="D91" s="203">
        <f>SUM(D92,D93,D94,D95,D96,D97,D98,D99)</f>
        <v>0</v>
      </c>
      <c r="E91" s="203">
        <f>SUM(E92:E99)</f>
        <v>0</v>
      </c>
      <c r="F91" s="203">
        <f>SUM(F92:F99)</f>
        <v>0</v>
      </c>
      <c r="G91" s="203">
        <f>SUM(G92:G99)</f>
        <v>0</v>
      </c>
      <c r="H91" s="203">
        <f t="shared" si="2"/>
        <v>0</v>
      </c>
      <c r="I91" s="203">
        <f>SUM(I92,I93,I94,I95,I96,I97,I98,I99)</f>
        <v>0</v>
      </c>
      <c r="J91" s="203">
        <f>SUM(J92:J99)</f>
        <v>0</v>
      </c>
      <c r="K91" s="203">
        <f>SUM(K92:K99)</f>
        <v>0</v>
      </c>
      <c r="L91" s="203">
        <f>SUM(L92:L99)</f>
        <v>0</v>
      </c>
      <c r="P91" s="214"/>
    </row>
    <row r="92" spans="1:16" ht="12.75" hidden="1" customHeight="1" x14ac:dyDescent="0.25">
      <c r="A92" s="212" t="s">
        <v>300</v>
      </c>
      <c r="B92" s="183" t="s">
        <v>752</v>
      </c>
      <c r="C92" s="203">
        <f t="shared" si="3"/>
        <v>0</v>
      </c>
      <c r="D92" s="203">
        <v>0</v>
      </c>
      <c r="E92" s="203"/>
      <c r="F92" s="203"/>
      <c r="G92" s="203"/>
      <c r="H92" s="203">
        <f t="shared" si="2"/>
        <v>0</v>
      </c>
      <c r="I92" s="203">
        <v>0</v>
      </c>
      <c r="J92" s="203"/>
      <c r="K92" s="203"/>
      <c r="L92" s="203"/>
      <c r="P92" s="214"/>
    </row>
    <row r="93" spans="1:16" ht="12.75" hidden="1" customHeight="1" x14ac:dyDescent="0.25">
      <c r="A93" s="212" t="s">
        <v>302</v>
      </c>
      <c r="B93" s="183" t="s">
        <v>753</v>
      </c>
      <c r="C93" s="203">
        <f t="shared" si="3"/>
        <v>0</v>
      </c>
      <c r="D93" s="203">
        <v>0</v>
      </c>
      <c r="E93" s="203"/>
      <c r="F93" s="203"/>
      <c r="G93" s="203"/>
      <c r="H93" s="203">
        <f t="shared" si="2"/>
        <v>0</v>
      </c>
      <c r="I93" s="203">
        <v>0</v>
      </c>
      <c r="J93" s="203"/>
      <c r="K93" s="203"/>
      <c r="L93" s="203"/>
      <c r="P93" s="214"/>
    </row>
    <row r="94" spans="1:16" ht="25.5" hidden="1" customHeight="1" x14ac:dyDescent="0.25">
      <c r="A94" s="212" t="s">
        <v>304</v>
      </c>
      <c r="B94" s="183" t="s">
        <v>754</v>
      </c>
      <c r="C94" s="203">
        <f t="shared" si="3"/>
        <v>0</v>
      </c>
      <c r="D94" s="203">
        <v>0</v>
      </c>
      <c r="E94" s="203"/>
      <c r="F94" s="203"/>
      <c r="G94" s="203"/>
      <c r="H94" s="203">
        <f t="shared" si="2"/>
        <v>0</v>
      </c>
      <c r="I94" s="203">
        <v>0</v>
      </c>
      <c r="J94" s="203"/>
      <c r="K94" s="203"/>
      <c r="L94" s="203"/>
      <c r="P94" s="214"/>
    </row>
    <row r="95" spans="1:16" ht="12.75" hidden="1" customHeight="1" x14ac:dyDescent="0.25">
      <c r="A95" s="212" t="s">
        <v>306</v>
      </c>
      <c r="B95" s="183" t="s">
        <v>755</v>
      </c>
      <c r="C95" s="203">
        <f t="shared" si="3"/>
        <v>0</v>
      </c>
      <c r="D95" s="203">
        <v>0</v>
      </c>
      <c r="E95" s="203"/>
      <c r="F95" s="203"/>
      <c r="G95" s="203"/>
      <c r="H95" s="203">
        <f t="shared" si="2"/>
        <v>0</v>
      </c>
      <c r="I95" s="203">
        <v>0</v>
      </c>
      <c r="J95" s="203"/>
      <c r="K95" s="203"/>
      <c r="L95" s="203"/>
      <c r="P95" s="214"/>
    </row>
    <row r="96" spans="1:16" ht="12.75" hidden="1" customHeight="1" x14ac:dyDescent="0.25">
      <c r="A96" s="212" t="s">
        <v>308</v>
      </c>
      <c r="B96" s="183" t="s">
        <v>756</v>
      </c>
      <c r="C96" s="203">
        <f t="shared" si="3"/>
        <v>0</v>
      </c>
      <c r="D96" s="203">
        <v>0</v>
      </c>
      <c r="E96" s="203"/>
      <c r="F96" s="203"/>
      <c r="G96" s="203"/>
      <c r="H96" s="203">
        <f t="shared" si="2"/>
        <v>0</v>
      </c>
      <c r="I96" s="203">
        <v>0</v>
      </c>
      <c r="J96" s="203"/>
      <c r="K96" s="203"/>
      <c r="L96" s="203"/>
      <c r="P96" s="214"/>
    </row>
    <row r="97" spans="1:16" ht="12.75" hidden="1" customHeight="1" x14ac:dyDescent="0.25">
      <c r="A97" s="212" t="s">
        <v>310</v>
      </c>
      <c r="B97" s="183" t="s">
        <v>757</v>
      </c>
      <c r="C97" s="203">
        <f t="shared" si="3"/>
        <v>0</v>
      </c>
      <c r="D97" s="203">
        <v>0</v>
      </c>
      <c r="E97" s="203"/>
      <c r="F97" s="203"/>
      <c r="G97" s="203"/>
      <c r="H97" s="203">
        <f t="shared" si="2"/>
        <v>0</v>
      </c>
      <c r="I97" s="203">
        <v>0</v>
      </c>
      <c r="J97" s="203"/>
      <c r="K97" s="203"/>
      <c r="L97" s="203"/>
      <c r="P97" s="214"/>
    </row>
    <row r="98" spans="1:16" ht="12.75" hidden="1" customHeight="1" x14ac:dyDescent="0.25">
      <c r="A98" s="212" t="s">
        <v>312</v>
      </c>
      <c r="B98" s="183" t="s">
        <v>758</v>
      </c>
      <c r="C98" s="203">
        <f t="shared" si="3"/>
        <v>0</v>
      </c>
      <c r="D98" s="203">
        <v>0</v>
      </c>
      <c r="E98" s="203"/>
      <c r="F98" s="203"/>
      <c r="G98" s="203"/>
      <c r="H98" s="203">
        <f t="shared" si="2"/>
        <v>0</v>
      </c>
      <c r="I98" s="203">
        <v>0</v>
      </c>
      <c r="J98" s="203"/>
      <c r="K98" s="203"/>
      <c r="L98" s="203"/>
      <c r="P98" s="214"/>
    </row>
    <row r="99" spans="1:16" ht="25.5" hidden="1" customHeight="1" x14ac:dyDescent="0.25">
      <c r="A99" s="212" t="s">
        <v>314</v>
      </c>
      <c r="B99" s="183" t="s">
        <v>759</v>
      </c>
      <c r="C99" s="203">
        <f t="shared" si="3"/>
        <v>0</v>
      </c>
      <c r="D99" s="203">
        <v>0</v>
      </c>
      <c r="E99" s="203"/>
      <c r="F99" s="203"/>
      <c r="G99" s="203"/>
      <c r="H99" s="203">
        <f t="shared" si="2"/>
        <v>0</v>
      </c>
      <c r="I99" s="203">
        <v>0</v>
      </c>
      <c r="J99" s="203"/>
      <c r="K99" s="203"/>
      <c r="L99" s="203"/>
      <c r="P99" s="214"/>
    </row>
    <row r="100" spans="1:16" ht="12.75" hidden="1" customHeight="1" x14ac:dyDescent="0.25">
      <c r="A100" s="212" t="s">
        <v>316</v>
      </c>
      <c r="B100" s="183" t="s">
        <v>760</v>
      </c>
      <c r="C100" s="203">
        <f t="shared" si="3"/>
        <v>0</v>
      </c>
      <c r="D100" s="203">
        <v>0</v>
      </c>
      <c r="E100" s="203">
        <v>0</v>
      </c>
      <c r="F100" s="203">
        <v>0</v>
      </c>
      <c r="G100" s="203">
        <v>0</v>
      </c>
      <c r="H100" s="203">
        <f t="shared" si="2"/>
        <v>0</v>
      </c>
      <c r="I100" s="203">
        <v>0</v>
      </c>
      <c r="J100" s="203">
        <v>0</v>
      </c>
      <c r="K100" s="203">
        <v>0</v>
      </c>
      <c r="L100" s="203">
        <v>0</v>
      </c>
      <c r="P100" s="214"/>
    </row>
    <row r="101" spans="1:16" ht="25.5" hidden="1" customHeight="1" x14ac:dyDescent="0.25">
      <c r="A101" s="212" t="s">
        <v>318</v>
      </c>
      <c r="B101" s="183" t="s">
        <v>761</v>
      </c>
      <c r="C101" s="203">
        <f t="shared" si="3"/>
        <v>0</v>
      </c>
      <c r="D101" s="203">
        <f>SUM(D102,D103,D104,D105,D106,D107,D108,D109,D110)</f>
        <v>0</v>
      </c>
      <c r="E101" s="203">
        <f>SUM(E102:E110)</f>
        <v>0</v>
      </c>
      <c r="F101" s="203">
        <f>SUM(F102:F110)</f>
        <v>0</v>
      </c>
      <c r="G101" s="203">
        <f>SUM(G102:G110)</f>
        <v>0</v>
      </c>
      <c r="H101" s="203">
        <f t="shared" si="2"/>
        <v>0</v>
      </c>
      <c r="I101" s="203">
        <f>SUM(I102,I103,I104,I105,I106,I107,I108,I109,I110)</f>
        <v>0</v>
      </c>
      <c r="J101" s="203">
        <f>SUM(J102:J110)</f>
        <v>0</v>
      </c>
      <c r="K101" s="203">
        <f>SUM(K102:K110)</f>
        <v>0</v>
      </c>
      <c r="L101" s="203">
        <f>SUM(L102:L110)</f>
        <v>0</v>
      </c>
      <c r="P101" s="214"/>
    </row>
    <row r="102" spans="1:16" ht="12.75" hidden="1" customHeight="1" x14ac:dyDescent="0.25">
      <c r="A102" s="212" t="s">
        <v>320</v>
      </c>
      <c r="B102" s="183" t="s">
        <v>762</v>
      </c>
      <c r="C102" s="203">
        <f t="shared" si="3"/>
        <v>0</v>
      </c>
      <c r="D102" s="203">
        <v>0</v>
      </c>
      <c r="E102" s="203"/>
      <c r="F102" s="203"/>
      <c r="G102" s="203"/>
      <c r="H102" s="203">
        <f t="shared" si="2"/>
        <v>0</v>
      </c>
      <c r="I102" s="203">
        <v>0</v>
      </c>
      <c r="J102" s="203"/>
      <c r="K102" s="203"/>
      <c r="L102" s="203"/>
      <c r="P102" s="214"/>
    </row>
    <row r="103" spans="1:16" ht="12.75" hidden="1" customHeight="1" x14ac:dyDescent="0.25">
      <c r="A103" s="212" t="s">
        <v>322</v>
      </c>
      <c r="B103" s="183" t="s">
        <v>763</v>
      </c>
      <c r="C103" s="203">
        <f t="shared" si="3"/>
        <v>0</v>
      </c>
      <c r="D103" s="203">
        <v>0</v>
      </c>
      <c r="E103" s="203"/>
      <c r="F103" s="203"/>
      <c r="G103" s="203"/>
      <c r="H103" s="203">
        <f t="shared" si="2"/>
        <v>0</v>
      </c>
      <c r="I103" s="203">
        <v>0</v>
      </c>
      <c r="J103" s="203"/>
      <c r="K103" s="203"/>
      <c r="L103" s="203"/>
      <c r="P103" s="214"/>
    </row>
    <row r="104" spans="1:16" ht="12.75" hidden="1" customHeight="1" x14ac:dyDescent="0.25">
      <c r="A104" s="212" t="s">
        <v>324</v>
      </c>
      <c r="B104" s="183" t="s">
        <v>764</v>
      </c>
      <c r="C104" s="203">
        <f t="shared" si="3"/>
        <v>0</v>
      </c>
      <c r="D104" s="203">
        <v>0</v>
      </c>
      <c r="E104" s="203"/>
      <c r="F104" s="203"/>
      <c r="G104" s="203"/>
      <c r="H104" s="203">
        <f t="shared" si="2"/>
        <v>0</v>
      </c>
      <c r="I104" s="203">
        <v>0</v>
      </c>
      <c r="J104" s="203"/>
      <c r="K104" s="203"/>
      <c r="L104" s="203"/>
      <c r="P104" s="214"/>
    </row>
    <row r="105" spans="1:16" ht="25.5" hidden="1" customHeight="1" x14ac:dyDescent="0.25">
      <c r="A105" s="212" t="s">
        <v>326</v>
      </c>
      <c r="B105" s="183" t="s">
        <v>765</v>
      </c>
      <c r="C105" s="203">
        <f t="shared" si="3"/>
        <v>0</v>
      </c>
      <c r="D105" s="203">
        <v>0</v>
      </c>
      <c r="E105" s="203"/>
      <c r="F105" s="203"/>
      <c r="G105" s="203"/>
      <c r="H105" s="203">
        <f t="shared" si="2"/>
        <v>0</v>
      </c>
      <c r="I105" s="203">
        <v>0</v>
      </c>
      <c r="J105" s="203"/>
      <c r="K105" s="203"/>
      <c r="L105" s="203"/>
      <c r="P105" s="214"/>
    </row>
    <row r="106" spans="1:16" ht="12.75" hidden="1" customHeight="1" x14ac:dyDescent="0.25">
      <c r="A106" s="212" t="s">
        <v>328</v>
      </c>
      <c r="B106" s="183" t="s">
        <v>766</v>
      </c>
      <c r="C106" s="203">
        <f t="shared" si="3"/>
        <v>0</v>
      </c>
      <c r="D106" s="203">
        <v>0</v>
      </c>
      <c r="E106" s="203"/>
      <c r="F106" s="203"/>
      <c r="G106" s="203"/>
      <c r="H106" s="203">
        <f t="shared" si="2"/>
        <v>0</v>
      </c>
      <c r="I106" s="203">
        <v>0</v>
      </c>
      <c r="J106" s="203"/>
      <c r="K106" s="203"/>
      <c r="L106" s="203"/>
      <c r="P106" s="214"/>
    </row>
    <row r="107" spans="1:16" ht="25.5" hidden="1" customHeight="1" x14ac:dyDescent="0.25">
      <c r="A107" s="212" t="s">
        <v>330</v>
      </c>
      <c r="B107" s="183" t="s">
        <v>767</v>
      </c>
      <c r="C107" s="203">
        <f t="shared" si="3"/>
        <v>0</v>
      </c>
      <c r="D107" s="203">
        <v>0</v>
      </c>
      <c r="E107" s="203"/>
      <c r="F107" s="203"/>
      <c r="G107" s="203"/>
      <c r="H107" s="203">
        <f t="shared" si="2"/>
        <v>0</v>
      </c>
      <c r="I107" s="203">
        <v>0</v>
      </c>
      <c r="J107" s="203"/>
      <c r="K107" s="203"/>
      <c r="L107" s="203"/>
      <c r="P107" s="214"/>
    </row>
    <row r="108" spans="1:16" ht="25.5" hidden="1" customHeight="1" x14ac:dyDescent="0.25">
      <c r="A108" s="212" t="s">
        <v>332</v>
      </c>
      <c r="B108" s="183" t="s">
        <v>768</v>
      </c>
      <c r="C108" s="203">
        <f t="shared" si="3"/>
        <v>0</v>
      </c>
      <c r="D108" s="203">
        <v>0</v>
      </c>
      <c r="E108" s="203"/>
      <c r="F108" s="203"/>
      <c r="G108" s="203"/>
      <c r="H108" s="203">
        <f t="shared" si="2"/>
        <v>0</v>
      </c>
      <c r="I108" s="203">
        <v>0</v>
      </c>
      <c r="J108" s="203"/>
      <c r="K108" s="203"/>
      <c r="L108" s="203"/>
      <c r="P108" s="214"/>
    </row>
    <row r="109" spans="1:16" ht="25.5" hidden="1" customHeight="1" x14ac:dyDescent="0.25">
      <c r="A109" s="212" t="s">
        <v>334</v>
      </c>
      <c r="B109" s="183" t="s">
        <v>769</v>
      </c>
      <c r="C109" s="203">
        <f t="shared" si="3"/>
        <v>0</v>
      </c>
      <c r="D109" s="203">
        <v>0</v>
      </c>
      <c r="E109" s="203"/>
      <c r="F109" s="203"/>
      <c r="G109" s="203"/>
      <c r="H109" s="203">
        <f t="shared" si="2"/>
        <v>0</v>
      </c>
      <c r="I109" s="203">
        <v>0</v>
      </c>
      <c r="J109" s="203"/>
      <c r="K109" s="203"/>
      <c r="L109" s="203"/>
      <c r="P109" s="214"/>
    </row>
    <row r="110" spans="1:16" ht="12.75" hidden="1" customHeight="1" x14ac:dyDescent="0.25">
      <c r="A110" s="212" t="s">
        <v>336</v>
      </c>
      <c r="B110" s="183" t="s">
        <v>770</v>
      </c>
      <c r="C110" s="203">
        <f t="shared" si="3"/>
        <v>0</v>
      </c>
      <c r="D110" s="203">
        <v>0</v>
      </c>
      <c r="E110" s="203"/>
      <c r="F110" s="203"/>
      <c r="G110" s="203"/>
      <c r="H110" s="203">
        <f t="shared" si="2"/>
        <v>0</v>
      </c>
      <c r="I110" s="203">
        <v>0</v>
      </c>
      <c r="J110" s="203"/>
      <c r="K110" s="203"/>
      <c r="L110" s="203"/>
      <c r="P110" s="214"/>
    </row>
    <row r="111" spans="1:16" ht="25.5" hidden="1" customHeight="1" x14ac:dyDescent="0.25">
      <c r="A111" s="212" t="s">
        <v>338</v>
      </c>
      <c r="B111" s="183" t="s">
        <v>771</v>
      </c>
      <c r="C111" s="203">
        <f t="shared" si="3"/>
        <v>0</v>
      </c>
      <c r="D111" s="203">
        <f>SUM(D112,D113,D114,D115)</f>
        <v>0</v>
      </c>
      <c r="E111" s="203">
        <f>SUM(E112:E115)</f>
        <v>0</v>
      </c>
      <c r="F111" s="203">
        <f>SUM(F112:F115)</f>
        <v>0</v>
      </c>
      <c r="G111" s="203">
        <f>SUM(G112:G115)</f>
        <v>0</v>
      </c>
      <c r="H111" s="203">
        <f t="shared" si="2"/>
        <v>0</v>
      </c>
      <c r="I111" s="203">
        <f>SUM(I112,I113,I114,I115)</f>
        <v>0</v>
      </c>
      <c r="J111" s="203">
        <f>SUM(J112:J115)</f>
        <v>0</v>
      </c>
      <c r="K111" s="203">
        <f>SUM(K112:K115)</f>
        <v>0</v>
      </c>
      <c r="L111" s="203">
        <f>SUM(L112:L115)</f>
        <v>0</v>
      </c>
      <c r="P111" s="214"/>
    </row>
    <row r="112" spans="1:16" ht="12.75" hidden="1" customHeight="1" x14ac:dyDescent="0.25">
      <c r="A112" s="212" t="s">
        <v>340</v>
      </c>
      <c r="B112" s="183" t="s">
        <v>772</v>
      </c>
      <c r="C112" s="203">
        <f t="shared" si="3"/>
        <v>0</v>
      </c>
      <c r="D112" s="203">
        <v>0</v>
      </c>
      <c r="E112" s="203"/>
      <c r="F112" s="203"/>
      <c r="G112" s="203"/>
      <c r="H112" s="203">
        <f t="shared" si="2"/>
        <v>0</v>
      </c>
      <c r="I112" s="203">
        <v>0</v>
      </c>
      <c r="J112" s="203"/>
      <c r="K112" s="203"/>
      <c r="L112" s="203"/>
      <c r="P112" s="214"/>
    </row>
    <row r="113" spans="1:16" ht="12.75" hidden="1" customHeight="1" x14ac:dyDescent="0.25">
      <c r="A113" s="212" t="s">
        <v>342</v>
      </c>
      <c r="B113" s="183" t="s">
        <v>773</v>
      </c>
      <c r="C113" s="203">
        <f t="shared" si="3"/>
        <v>0</v>
      </c>
      <c r="D113" s="203">
        <v>0</v>
      </c>
      <c r="E113" s="203"/>
      <c r="F113" s="203"/>
      <c r="G113" s="203"/>
      <c r="H113" s="203">
        <f t="shared" si="2"/>
        <v>0</v>
      </c>
      <c r="I113" s="203">
        <v>0</v>
      </c>
      <c r="J113" s="203"/>
      <c r="K113" s="203"/>
      <c r="L113" s="203"/>
      <c r="P113" s="214"/>
    </row>
    <row r="114" spans="1:16" ht="12.75" hidden="1" customHeight="1" x14ac:dyDescent="0.25">
      <c r="A114" s="212" t="s">
        <v>344</v>
      </c>
      <c r="B114" s="183" t="s">
        <v>774</v>
      </c>
      <c r="C114" s="203">
        <f t="shared" si="3"/>
        <v>0</v>
      </c>
      <c r="D114" s="203">
        <v>0</v>
      </c>
      <c r="E114" s="203"/>
      <c r="F114" s="203"/>
      <c r="G114" s="203"/>
      <c r="H114" s="203">
        <f t="shared" si="2"/>
        <v>0</v>
      </c>
      <c r="I114" s="203">
        <v>0</v>
      </c>
      <c r="J114" s="203"/>
      <c r="K114" s="203"/>
      <c r="L114" s="203"/>
      <c r="P114" s="214"/>
    </row>
    <row r="115" spans="1:16" ht="25.5" hidden="1" customHeight="1" x14ac:dyDescent="0.25">
      <c r="A115" s="212" t="s">
        <v>346</v>
      </c>
      <c r="B115" s="183" t="s">
        <v>775</v>
      </c>
      <c r="C115" s="203">
        <f t="shared" si="3"/>
        <v>0</v>
      </c>
      <c r="D115" s="203">
        <v>0</v>
      </c>
      <c r="E115" s="203"/>
      <c r="F115" s="203"/>
      <c r="G115" s="203"/>
      <c r="H115" s="203">
        <f t="shared" si="2"/>
        <v>0</v>
      </c>
      <c r="I115" s="203">
        <v>0</v>
      </c>
      <c r="J115" s="203"/>
      <c r="K115" s="203"/>
      <c r="L115" s="203"/>
      <c r="P115" s="214"/>
    </row>
    <row r="116" spans="1:16" ht="15" x14ac:dyDescent="0.25">
      <c r="A116" s="212" t="s">
        <v>348</v>
      </c>
      <c r="B116" s="183" t="s">
        <v>776</v>
      </c>
      <c r="C116" s="203">
        <f t="shared" si="3"/>
        <v>22153000</v>
      </c>
      <c r="D116" s="203">
        <f>SUM(D117:D123)</f>
        <v>22153000</v>
      </c>
      <c r="E116" s="203">
        <f>SUM(E117:E123)</f>
        <v>0</v>
      </c>
      <c r="F116" s="203">
        <f>SUM(F117:F123)</f>
        <v>0</v>
      </c>
      <c r="G116" s="203">
        <f>SUM(G117:G123)</f>
        <v>0</v>
      </c>
      <c r="H116" s="203">
        <f t="shared" si="2"/>
        <v>22153000</v>
      </c>
      <c r="I116" s="203">
        <f>SUM(I117:I123)</f>
        <v>22153000</v>
      </c>
      <c r="J116" s="203">
        <f>SUM(J117:J123)</f>
        <v>0</v>
      </c>
      <c r="K116" s="203">
        <f>SUM(K117:K123)</f>
        <v>0</v>
      </c>
      <c r="L116" s="203">
        <f>SUM(L117:L123)</f>
        <v>0</v>
      </c>
      <c r="P116" s="214"/>
    </row>
    <row r="117" spans="1:16" ht="12.75" hidden="1" customHeight="1" x14ac:dyDescent="0.25">
      <c r="A117" s="212" t="s">
        <v>350</v>
      </c>
      <c r="B117" s="183" t="s">
        <v>777</v>
      </c>
      <c r="C117" s="203">
        <f t="shared" si="3"/>
        <v>0</v>
      </c>
      <c r="D117" s="203">
        <v>0</v>
      </c>
      <c r="E117" s="203"/>
      <c r="F117" s="203"/>
      <c r="G117" s="203"/>
      <c r="H117" s="203">
        <f t="shared" si="2"/>
        <v>0</v>
      </c>
      <c r="I117" s="203">
        <v>0</v>
      </c>
      <c r="J117" s="203"/>
      <c r="K117" s="203"/>
      <c r="L117" s="203"/>
      <c r="P117" s="214"/>
    </row>
    <row r="118" spans="1:16" ht="25.5" hidden="1" customHeight="1" x14ac:dyDescent="0.25">
      <c r="A118" s="212" t="s">
        <v>352</v>
      </c>
      <c r="B118" s="183" t="s">
        <v>778</v>
      </c>
      <c r="C118" s="203">
        <f t="shared" si="3"/>
        <v>0</v>
      </c>
      <c r="D118" s="203">
        <v>0</v>
      </c>
      <c r="E118" s="203"/>
      <c r="F118" s="203"/>
      <c r="G118" s="203"/>
      <c r="H118" s="203">
        <f t="shared" si="2"/>
        <v>0</v>
      </c>
      <c r="I118" s="203">
        <v>0</v>
      </c>
      <c r="J118" s="203"/>
      <c r="K118" s="203"/>
      <c r="L118" s="203"/>
      <c r="P118" s="214"/>
    </row>
    <row r="119" spans="1:16" ht="25.5" x14ac:dyDescent="0.25">
      <c r="A119" s="212" t="s">
        <v>354</v>
      </c>
      <c r="B119" s="183" t="s">
        <v>779</v>
      </c>
      <c r="C119" s="203">
        <f t="shared" si="3"/>
        <v>22153000</v>
      </c>
      <c r="D119" s="203">
        <v>22153000</v>
      </c>
      <c r="E119" s="203"/>
      <c r="F119" s="203"/>
      <c r="G119" s="203"/>
      <c r="H119" s="203">
        <f t="shared" si="2"/>
        <v>22153000</v>
      </c>
      <c r="I119" s="203">
        <v>22153000</v>
      </c>
      <c r="J119" s="203"/>
      <c r="K119" s="203"/>
      <c r="L119" s="203"/>
      <c r="P119" s="214"/>
    </row>
    <row r="120" spans="1:16" ht="12.75" hidden="1" customHeight="1" x14ac:dyDescent="0.25">
      <c r="A120" s="212" t="s">
        <v>356</v>
      </c>
      <c r="B120" s="183" t="s">
        <v>780</v>
      </c>
      <c r="C120" s="203">
        <f t="shared" si="3"/>
        <v>0</v>
      </c>
      <c r="D120" s="203">
        <v>0</v>
      </c>
      <c r="E120" s="203"/>
      <c r="F120" s="203"/>
      <c r="G120" s="203"/>
      <c r="H120" s="203">
        <f t="shared" si="2"/>
        <v>0</v>
      </c>
      <c r="I120" s="203">
        <v>0</v>
      </c>
      <c r="J120" s="203"/>
      <c r="K120" s="203"/>
      <c r="L120" s="203"/>
      <c r="P120" s="214"/>
    </row>
    <row r="121" spans="1:16" ht="12.75" hidden="1" customHeight="1" x14ac:dyDescent="0.25">
      <c r="A121" s="212" t="s">
        <v>358</v>
      </c>
      <c r="B121" s="183" t="s">
        <v>781</v>
      </c>
      <c r="C121" s="203">
        <f t="shared" si="3"/>
        <v>0</v>
      </c>
      <c r="D121" s="203">
        <v>0</v>
      </c>
      <c r="E121" s="203"/>
      <c r="F121" s="203"/>
      <c r="G121" s="203"/>
      <c r="H121" s="203">
        <f t="shared" si="2"/>
        <v>0</v>
      </c>
      <c r="I121" s="203">
        <v>0</v>
      </c>
      <c r="J121" s="203"/>
      <c r="K121" s="203"/>
      <c r="L121" s="203"/>
      <c r="P121" s="214"/>
    </row>
    <row r="122" spans="1:16" ht="12.75" hidden="1" customHeight="1" x14ac:dyDescent="0.25">
      <c r="A122" s="212" t="s">
        <v>360</v>
      </c>
      <c r="B122" s="183" t="s">
        <v>782</v>
      </c>
      <c r="C122" s="203">
        <f t="shared" si="3"/>
        <v>0</v>
      </c>
      <c r="D122" s="203">
        <v>0</v>
      </c>
      <c r="E122" s="203"/>
      <c r="F122" s="203"/>
      <c r="G122" s="203"/>
      <c r="H122" s="203">
        <f t="shared" si="2"/>
        <v>0</v>
      </c>
      <c r="I122" s="203">
        <v>0</v>
      </c>
      <c r="J122" s="203"/>
      <c r="K122" s="203"/>
      <c r="L122" s="203"/>
      <c r="P122" s="214"/>
    </row>
    <row r="123" spans="1:16" ht="12.75" hidden="1" customHeight="1" x14ac:dyDescent="0.25">
      <c r="A123" s="212" t="s">
        <v>362</v>
      </c>
      <c r="B123" s="183" t="s">
        <v>783</v>
      </c>
      <c r="C123" s="203">
        <f t="shared" si="3"/>
        <v>0</v>
      </c>
      <c r="D123" s="203">
        <v>0</v>
      </c>
      <c r="E123" s="203"/>
      <c r="F123" s="203"/>
      <c r="G123" s="203"/>
      <c r="H123" s="203">
        <f t="shared" si="2"/>
        <v>0</v>
      </c>
      <c r="I123" s="203">
        <v>0</v>
      </c>
      <c r="J123" s="203"/>
      <c r="K123" s="203"/>
      <c r="L123" s="203"/>
      <c r="P123" s="214"/>
    </row>
    <row r="124" spans="1:16" ht="25.5" x14ac:dyDescent="0.25">
      <c r="A124" s="212" t="s">
        <v>364</v>
      </c>
      <c r="B124" s="183" t="s">
        <v>784</v>
      </c>
      <c r="C124" s="203">
        <f t="shared" si="3"/>
        <v>32352000</v>
      </c>
      <c r="D124" s="203">
        <f>SUM(D125:D146)</f>
        <v>32352000</v>
      </c>
      <c r="E124" s="203">
        <f>SUM(E125:E146)</f>
        <v>0</v>
      </c>
      <c r="F124" s="203">
        <f>SUM(F125:F146)</f>
        <v>0</v>
      </c>
      <c r="G124" s="203">
        <f>SUM(G125:G146)</f>
        <v>0</v>
      </c>
      <c r="H124" s="203">
        <f t="shared" si="2"/>
        <v>32352000</v>
      </c>
      <c r="I124" s="203">
        <f>SUM(I125:I146)</f>
        <v>32352000</v>
      </c>
      <c r="J124" s="203">
        <f>SUM(J125:J146)</f>
        <v>0</v>
      </c>
      <c r="K124" s="203">
        <f>SUM(K125:K146)</f>
        <v>0</v>
      </c>
      <c r="L124" s="203">
        <f>SUM(L125:L146)</f>
        <v>0</v>
      </c>
      <c r="P124" s="214"/>
    </row>
    <row r="125" spans="1:16" ht="12.75" hidden="1" customHeight="1" x14ac:dyDescent="0.25">
      <c r="A125" s="212" t="s">
        <v>366</v>
      </c>
      <c r="B125" s="183" t="s">
        <v>785</v>
      </c>
      <c r="C125" s="203">
        <f t="shared" si="3"/>
        <v>0</v>
      </c>
      <c r="D125" s="203">
        <v>0</v>
      </c>
      <c r="E125" s="203"/>
      <c r="F125" s="203"/>
      <c r="G125" s="203"/>
      <c r="H125" s="203">
        <f t="shared" si="2"/>
        <v>0</v>
      </c>
      <c r="I125" s="203">
        <v>0</v>
      </c>
      <c r="J125" s="203"/>
      <c r="K125" s="203"/>
      <c r="L125" s="203"/>
      <c r="P125" s="214"/>
    </row>
    <row r="126" spans="1:16" ht="25.5" hidden="1" customHeight="1" x14ac:dyDescent="0.25">
      <c r="A126" s="212" t="s">
        <v>368</v>
      </c>
      <c r="B126" s="183" t="s">
        <v>786</v>
      </c>
      <c r="C126" s="203">
        <f t="shared" si="3"/>
        <v>0</v>
      </c>
      <c r="D126" s="203">
        <v>0</v>
      </c>
      <c r="E126" s="203"/>
      <c r="F126" s="203"/>
      <c r="G126" s="203"/>
      <c r="H126" s="203">
        <f t="shared" si="2"/>
        <v>0</v>
      </c>
      <c r="I126" s="203">
        <v>0</v>
      </c>
      <c r="J126" s="203"/>
      <c r="K126" s="203"/>
      <c r="L126" s="203"/>
      <c r="P126" s="214"/>
    </row>
    <row r="127" spans="1:16" ht="25.5" hidden="1" customHeight="1" x14ac:dyDescent="0.25">
      <c r="A127" s="212" t="s">
        <v>370</v>
      </c>
      <c r="B127" s="183" t="s">
        <v>787</v>
      </c>
      <c r="C127" s="203">
        <f t="shared" si="3"/>
        <v>0</v>
      </c>
      <c r="D127" s="203">
        <v>0</v>
      </c>
      <c r="E127" s="203"/>
      <c r="F127" s="203"/>
      <c r="G127" s="203"/>
      <c r="H127" s="203">
        <f t="shared" si="2"/>
        <v>0</v>
      </c>
      <c r="I127" s="203">
        <v>0</v>
      </c>
      <c r="J127" s="203"/>
      <c r="K127" s="203"/>
      <c r="L127" s="203"/>
      <c r="P127" s="214"/>
    </row>
    <row r="128" spans="1:16" ht="25.5" hidden="1" customHeight="1" x14ac:dyDescent="0.25">
      <c r="A128" s="212" t="s">
        <v>372</v>
      </c>
      <c r="B128" s="183" t="s">
        <v>788</v>
      </c>
      <c r="C128" s="203">
        <f t="shared" si="3"/>
        <v>0</v>
      </c>
      <c r="D128" s="203">
        <v>0</v>
      </c>
      <c r="E128" s="203"/>
      <c r="F128" s="203"/>
      <c r="G128" s="203"/>
      <c r="H128" s="203">
        <f t="shared" si="2"/>
        <v>0</v>
      </c>
      <c r="I128" s="203">
        <v>0</v>
      </c>
      <c r="J128" s="203"/>
      <c r="K128" s="203"/>
      <c r="L128" s="203"/>
      <c r="P128" s="214"/>
    </row>
    <row r="129" spans="1:16" ht="25.5" hidden="1" customHeight="1" x14ac:dyDescent="0.25">
      <c r="A129" s="212" t="s">
        <v>374</v>
      </c>
      <c r="B129" s="183" t="s">
        <v>789</v>
      </c>
      <c r="C129" s="203">
        <f t="shared" si="3"/>
        <v>0</v>
      </c>
      <c r="D129" s="203">
        <v>0</v>
      </c>
      <c r="E129" s="203"/>
      <c r="F129" s="203"/>
      <c r="G129" s="203"/>
      <c r="H129" s="203">
        <f t="shared" si="2"/>
        <v>0</v>
      </c>
      <c r="I129" s="203">
        <v>0</v>
      </c>
      <c r="J129" s="203"/>
      <c r="K129" s="203"/>
      <c r="L129" s="203"/>
      <c r="P129" s="214"/>
    </row>
    <row r="130" spans="1:16" ht="25.5" hidden="1" customHeight="1" x14ac:dyDescent="0.25">
      <c r="A130" s="212" t="s">
        <v>376</v>
      </c>
      <c r="B130" s="183" t="s">
        <v>790</v>
      </c>
      <c r="C130" s="203">
        <f t="shared" si="3"/>
        <v>0</v>
      </c>
      <c r="D130" s="203">
        <v>0</v>
      </c>
      <c r="E130" s="203"/>
      <c r="F130" s="203"/>
      <c r="G130" s="203"/>
      <c r="H130" s="203">
        <f t="shared" si="2"/>
        <v>0</v>
      </c>
      <c r="I130" s="203">
        <v>0</v>
      </c>
      <c r="J130" s="203"/>
      <c r="K130" s="203"/>
      <c r="L130" s="203"/>
      <c r="P130" s="214"/>
    </row>
    <row r="131" spans="1:16" ht="38.25" x14ac:dyDescent="0.25">
      <c r="A131" s="212" t="s">
        <v>378</v>
      </c>
      <c r="B131" s="183" t="s">
        <v>791</v>
      </c>
      <c r="C131" s="203">
        <f t="shared" si="3"/>
        <v>32352000</v>
      </c>
      <c r="D131" s="203">
        <v>32352000</v>
      </c>
      <c r="E131" s="203"/>
      <c r="F131" s="203"/>
      <c r="G131" s="203"/>
      <c r="H131" s="203">
        <f t="shared" si="2"/>
        <v>32352000</v>
      </c>
      <c r="I131" s="203">
        <v>32352000</v>
      </c>
      <c r="J131" s="203"/>
      <c r="K131" s="203"/>
      <c r="L131" s="203"/>
      <c r="P131" s="214"/>
    </row>
    <row r="132" spans="1:16" ht="25.5" hidden="1" customHeight="1" x14ac:dyDescent="0.25">
      <c r="A132" s="212" t="s">
        <v>380</v>
      </c>
      <c r="B132" s="183" t="s">
        <v>792</v>
      </c>
      <c r="C132" s="203">
        <f t="shared" si="3"/>
        <v>0</v>
      </c>
      <c r="D132" s="203">
        <v>0</v>
      </c>
      <c r="E132" s="203"/>
      <c r="F132" s="203"/>
      <c r="G132" s="203"/>
      <c r="H132" s="203">
        <f t="shared" si="2"/>
        <v>0</v>
      </c>
      <c r="I132" s="203">
        <v>0</v>
      </c>
      <c r="J132" s="203"/>
      <c r="K132" s="203"/>
      <c r="L132" s="203"/>
      <c r="P132" s="214"/>
    </row>
    <row r="133" spans="1:16" ht="12.75" hidden="1" customHeight="1" x14ac:dyDescent="0.25">
      <c r="A133" s="212" t="s">
        <v>382</v>
      </c>
      <c r="B133" s="183" t="s">
        <v>793</v>
      </c>
      <c r="C133" s="203">
        <f t="shared" si="3"/>
        <v>0</v>
      </c>
      <c r="D133" s="203">
        <v>0</v>
      </c>
      <c r="E133" s="203"/>
      <c r="F133" s="203"/>
      <c r="G133" s="203"/>
      <c r="H133" s="203">
        <f t="shared" si="2"/>
        <v>0</v>
      </c>
      <c r="I133" s="203">
        <v>0</v>
      </c>
      <c r="J133" s="203"/>
      <c r="K133" s="203"/>
      <c r="L133" s="203"/>
      <c r="P133" s="214"/>
    </row>
    <row r="134" spans="1:16" ht="12.75" hidden="1" customHeight="1" x14ac:dyDescent="0.25">
      <c r="A134" s="212" t="s">
        <v>384</v>
      </c>
      <c r="B134" s="183" t="s">
        <v>794</v>
      </c>
      <c r="C134" s="203">
        <f t="shared" si="3"/>
        <v>0</v>
      </c>
      <c r="D134" s="203">
        <v>0</v>
      </c>
      <c r="E134" s="203"/>
      <c r="F134" s="203"/>
      <c r="G134" s="203"/>
      <c r="H134" s="203">
        <f t="shared" si="2"/>
        <v>0</v>
      </c>
      <c r="I134" s="203">
        <v>0</v>
      </c>
      <c r="J134" s="203"/>
      <c r="K134" s="203"/>
      <c r="L134" s="203"/>
      <c r="P134" s="214"/>
    </row>
    <row r="135" spans="1:16" ht="38.25" hidden="1" customHeight="1" x14ac:dyDescent="0.25">
      <c r="A135" s="212" t="s">
        <v>386</v>
      </c>
      <c r="B135" s="183" t="s">
        <v>795</v>
      </c>
      <c r="C135" s="203">
        <f t="shared" si="3"/>
        <v>0</v>
      </c>
      <c r="D135" s="203">
        <v>0</v>
      </c>
      <c r="E135" s="203"/>
      <c r="F135" s="203"/>
      <c r="G135" s="203"/>
      <c r="H135" s="203">
        <f t="shared" si="2"/>
        <v>0</v>
      </c>
      <c r="I135" s="203">
        <v>0</v>
      </c>
      <c r="J135" s="203"/>
      <c r="K135" s="203"/>
      <c r="L135" s="203"/>
      <c r="P135" s="214"/>
    </row>
    <row r="136" spans="1:16" ht="38.25" hidden="1" customHeight="1" x14ac:dyDescent="0.25">
      <c r="A136" s="212" t="s">
        <v>388</v>
      </c>
      <c r="B136" s="183" t="s">
        <v>796</v>
      </c>
      <c r="C136" s="203">
        <f t="shared" si="3"/>
        <v>0</v>
      </c>
      <c r="D136" s="203">
        <v>0</v>
      </c>
      <c r="E136" s="203"/>
      <c r="F136" s="203"/>
      <c r="G136" s="203"/>
      <c r="H136" s="203">
        <f t="shared" ref="H136:H199" si="4">SUM(I136,J136,K136,L136)</f>
        <v>0</v>
      </c>
      <c r="I136" s="203">
        <v>0</v>
      </c>
      <c r="J136" s="203"/>
      <c r="K136" s="203"/>
      <c r="L136" s="203"/>
      <c r="P136" s="214"/>
    </row>
    <row r="137" spans="1:16" ht="38.25" hidden="1" customHeight="1" x14ac:dyDescent="0.25">
      <c r="A137" s="212" t="s">
        <v>390</v>
      </c>
      <c r="B137" s="183" t="s">
        <v>797</v>
      </c>
      <c r="C137" s="203">
        <f t="shared" ref="C137:C200" si="5">SUM(D137,E137,F137,G137)</f>
        <v>0</v>
      </c>
      <c r="D137" s="203">
        <v>0</v>
      </c>
      <c r="E137" s="203"/>
      <c r="F137" s="203"/>
      <c r="G137" s="203"/>
      <c r="H137" s="203">
        <f t="shared" si="4"/>
        <v>0</v>
      </c>
      <c r="I137" s="203">
        <v>0</v>
      </c>
      <c r="J137" s="203"/>
      <c r="K137" s="203"/>
      <c r="L137" s="203"/>
      <c r="P137" s="214"/>
    </row>
    <row r="138" spans="1:16" ht="38.25" hidden="1" customHeight="1" x14ac:dyDescent="0.25">
      <c r="A138" s="212" t="s">
        <v>392</v>
      </c>
      <c r="B138" s="183" t="s">
        <v>798</v>
      </c>
      <c r="C138" s="203">
        <f t="shared" si="5"/>
        <v>0</v>
      </c>
      <c r="D138" s="203">
        <v>0</v>
      </c>
      <c r="E138" s="203"/>
      <c r="F138" s="203"/>
      <c r="G138" s="203"/>
      <c r="H138" s="203">
        <f t="shared" si="4"/>
        <v>0</v>
      </c>
      <c r="I138" s="203">
        <v>0</v>
      </c>
      <c r="J138" s="203"/>
      <c r="K138" s="203"/>
      <c r="L138" s="203"/>
      <c r="P138" s="214"/>
    </row>
    <row r="139" spans="1:16" ht="38.25" hidden="1" customHeight="1" x14ac:dyDescent="0.25">
      <c r="A139" s="212" t="s">
        <v>394</v>
      </c>
      <c r="B139" s="183" t="s">
        <v>799</v>
      </c>
      <c r="C139" s="203">
        <f t="shared" si="5"/>
        <v>0</v>
      </c>
      <c r="D139" s="203">
        <v>0</v>
      </c>
      <c r="E139" s="203"/>
      <c r="F139" s="203"/>
      <c r="G139" s="203"/>
      <c r="H139" s="203">
        <f t="shared" si="4"/>
        <v>0</v>
      </c>
      <c r="I139" s="203">
        <v>0</v>
      </c>
      <c r="J139" s="203"/>
      <c r="K139" s="203"/>
      <c r="L139" s="203"/>
      <c r="P139" s="214"/>
    </row>
    <row r="140" spans="1:16" ht="12.75" hidden="1" customHeight="1" x14ac:dyDescent="0.25">
      <c r="A140" s="212" t="s">
        <v>396</v>
      </c>
      <c r="B140" s="183" t="s">
        <v>800</v>
      </c>
      <c r="C140" s="203">
        <f t="shared" si="5"/>
        <v>0</v>
      </c>
      <c r="D140" s="203">
        <v>0</v>
      </c>
      <c r="E140" s="203"/>
      <c r="F140" s="203"/>
      <c r="G140" s="203"/>
      <c r="H140" s="203">
        <f t="shared" si="4"/>
        <v>0</v>
      </c>
      <c r="I140" s="203">
        <v>0</v>
      </c>
      <c r="J140" s="203"/>
      <c r="K140" s="203"/>
      <c r="L140" s="203"/>
      <c r="P140" s="214"/>
    </row>
    <row r="141" spans="1:16" ht="25.5" hidden="1" customHeight="1" x14ac:dyDescent="0.25">
      <c r="A141" s="212" t="s">
        <v>398</v>
      </c>
      <c r="B141" s="183" t="s">
        <v>801</v>
      </c>
      <c r="C141" s="203">
        <f t="shared" si="5"/>
        <v>0</v>
      </c>
      <c r="D141" s="203">
        <v>0</v>
      </c>
      <c r="E141" s="203"/>
      <c r="F141" s="203"/>
      <c r="G141" s="203"/>
      <c r="H141" s="203">
        <f t="shared" si="4"/>
        <v>0</v>
      </c>
      <c r="I141" s="203">
        <v>0</v>
      </c>
      <c r="J141" s="203"/>
      <c r="K141" s="203"/>
      <c r="L141" s="203"/>
      <c r="P141" s="214"/>
    </row>
    <row r="142" spans="1:16" ht="12.75" hidden="1" customHeight="1" x14ac:dyDescent="0.25">
      <c r="A142" s="212" t="s">
        <v>400</v>
      </c>
      <c r="B142" s="183" t="s">
        <v>802</v>
      </c>
      <c r="C142" s="203">
        <f t="shared" si="5"/>
        <v>0</v>
      </c>
      <c r="D142" s="203">
        <v>0</v>
      </c>
      <c r="E142" s="203"/>
      <c r="F142" s="203"/>
      <c r="G142" s="203"/>
      <c r="H142" s="203">
        <f t="shared" si="4"/>
        <v>0</v>
      </c>
      <c r="I142" s="203">
        <v>0</v>
      </c>
      <c r="J142" s="203"/>
      <c r="K142" s="203"/>
      <c r="L142" s="203"/>
      <c r="P142" s="214"/>
    </row>
    <row r="143" spans="1:16" ht="12.75" hidden="1" customHeight="1" x14ac:dyDescent="0.25">
      <c r="A143" s="212" t="s">
        <v>402</v>
      </c>
      <c r="B143" s="183" t="s">
        <v>803</v>
      </c>
      <c r="C143" s="203">
        <f t="shared" si="5"/>
        <v>0</v>
      </c>
      <c r="D143" s="203">
        <v>0</v>
      </c>
      <c r="E143" s="203"/>
      <c r="F143" s="203"/>
      <c r="G143" s="203"/>
      <c r="H143" s="203">
        <f t="shared" si="4"/>
        <v>0</v>
      </c>
      <c r="I143" s="203">
        <v>0</v>
      </c>
      <c r="J143" s="203"/>
      <c r="K143" s="203"/>
      <c r="L143" s="203"/>
      <c r="P143" s="214"/>
    </row>
    <row r="144" spans="1:16" ht="12.75" hidden="1" customHeight="1" x14ac:dyDescent="0.25">
      <c r="A144" s="212" t="s">
        <v>404</v>
      </c>
      <c r="B144" s="183" t="s">
        <v>804</v>
      </c>
      <c r="C144" s="203">
        <f t="shared" si="5"/>
        <v>0</v>
      </c>
      <c r="D144" s="203">
        <v>0</v>
      </c>
      <c r="E144" s="203"/>
      <c r="F144" s="203"/>
      <c r="G144" s="203"/>
      <c r="H144" s="203">
        <f t="shared" si="4"/>
        <v>0</v>
      </c>
      <c r="I144" s="203">
        <v>0</v>
      </c>
      <c r="J144" s="203"/>
      <c r="K144" s="203"/>
      <c r="L144" s="203"/>
      <c r="P144" s="214"/>
    </row>
    <row r="145" spans="1:16" ht="12.75" hidden="1" customHeight="1" x14ac:dyDescent="0.25">
      <c r="A145" s="212" t="s">
        <v>406</v>
      </c>
      <c r="B145" s="183" t="s">
        <v>805</v>
      </c>
      <c r="C145" s="203">
        <f t="shared" si="5"/>
        <v>0</v>
      </c>
      <c r="D145" s="203">
        <v>0</v>
      </c>
      <c r="E145" s="203"/>
      <c r="F145" s="203"/>
      <c r="G145" s="203"/>
      <c r="H145" s="203">
        <f t="shared" si="4"/>
        <v>0</v>
      </c>
      <c r="I145" s="203">
        <v>0</v>
      </c>
      <c r="J145" s="203"/>
      <c r="K145" s="203"/>
      <c r="L145" s="203"/>
      <c r="P145" s="214"/>
    </row>
    <row r="146" spans="1:16" ht="63.75" hidden="1" customHeight="1" x14ac:dyDescent="0.25">
      <c r="A146" s="212" t="s">
        <v>408</v>
      </c>
      <c r="B146" s="183" t="s">
        <v>806</v>
      </c>
      <c r="C146" s="203">
        <f t="shared" si="5"/>
        <v>0</v>
      </c>
      <c r="D146" s="203">
        <v>0</v>
      </c>
      <c r="E146" s="203"/>
      <c r="F146" s="203"/>
      <c r="G146" s="203"/>
      <c r="H146" s="203">
        <f t="shared" si="4"/>
        <v>0</v>
      </c>
      <c r="I146" s="203">
        <v>0</v>
      </c>
      <c r="J146" s="203"/>
      <c r="K146" s="203"/>
      <c r="L146" s="203"/>
      <c r="P146" s="214"/>
    </row>
    <row r="147" spans="1:16" ht="12.75" hidden="1" customHeight="1" x14ac:dyDescent="0.25">
      <c r="A147" s="212" t="s">
        <v>410</v>
      </c>
      <c r="B147" s="183" t="s">
        <v>807</v>
      </c>
      <c r="C147" s="203">
        <f t="shared" si="5"/>
        <v>0</v>
      </c>
      <c r="D147" s="203">
        <f>SUM(D148,D149,D150)</f>
        <v>0</v>
      </c>
      <c r="E147" s="203">
        <f>SUM(E148:E150)</f>
        <v>0</v>
      </c>
      <c r="F147" s="203">
        <f>SUM(F148:F150)</f>
        <v>0</v>
      </c>
      <c r="G147" s="203">
        <f>SUM(G148:G150)</f>
        <v>0</v>
      </c>
      <c r="H147" s="203">
        <f t="shared" si="4"/>
        <v>0</v>
      </c>
      <c r="I147" s="203">
        <f>SUM(I148,I149,I150)</f>
        <v>0</v>
      </c>
      <c r="J147" s="203">
        <f>SUM(J148:J150)</f>
        <v>0</v>
      </c>
      <c r="K147" s="203">
        <f>SUM(K148:K150)</f>
        <v>0</v>
      </c>
      <c r="L147" s="203">
        <f>SUM(L148:L150)</f>
        <v>0</v>
      </c>
      <c r="P147" s="214"/>
    </row>
    <row r="148" spans="1:16" ht="12.75" hidden="1" customHeight="1" x14ac:dyDescent="0.25">
      <c r="A148" s="212" t="s">
        <v>412</v>
      </c>
      <c r="B148" s="183" t="s">
        <v>808</v>
      </c>
      <c r="C148" s="203">
        <f t="shared" si="5"/>
        <v>0</v>
      </c>
      <c r="D148" s="203">
        <v>0</v>
      </c>
      <c r="E148" s="203"/>
      <c r="F148" s="203"/>
      <c r="G148" s="203"/>
      <c r="H148" s="203">
        <f t="shared" si="4"/>
        <v>0</v>
      </c>
      <c r="I148" s="203">
        <v>0</v>
      </c>
      <c r="J148" s="203"/>
      <c r="K148" s="203"/>
      <c r="L148" s="203"/>
      <c r="P148" s="214"/>
    </row>
    <row r="149" spans="1:16" ht="12.75" hidden="1" customHeight="1" x14ac:dyDescent="0.25">
      <c r="A149" s="212" t="s">
        <v>414</v>
      </c>
      <c r="B149" s="183" t="s">
        <v>809</v>
      </c>
      <c r="C149" s="203">
        <f t="shared" si="5"/>
        <v>0</v>
      </c>
      <c r="D149" s="203">
        <v>0</v>
      </c>
      <c r="E149" s="203"/>
      <c r="F149" s="203"/>
      <c r="G149" s="203"/>
      <c r="H149" s="203">
        <f t="shared" si="4"/>
        <v>0</v>
      </c>
      <c r="I149" s="203">
        <v>0</v>
      </c>
      <c r="J149" s="203"/>
      <c r="K149" s="203"/>
      <c r="L149" s="203"/>
      <c r="P149" s="214"/>
    </row>
    <row r="150" spans="1:16" ht="12.75" hidden="1" customHeight="1" x14ac:dyDescent="0.25">
      <c r="A150" s="212" t="s">
        <v>416</v>
      </c>
      <c r="B150" s="183" t="s">
        <v>810</v>
      </c>
      <c r="C150" s="203">
        <f t="shared" si="5"/>
        <v>0</v>
      </c>
      <c r="D150" s="203">
        <v>0</v>
      </c>
      <c r="E150" s="203"/>
      <c r="F150" s="203"/>
      <c r="G150" s="203"/>
      <c r="H150" s="203">
        <f t="shared" si="4"/>
        <v>0</v>
      </c>
      <c r="I150" s="203">
        <v>0</v>
      </c>
      <c r="J150" s="203"/>
      <c r="K150" s="203"/>
      <c r="L150" s="203"/>
      <c r="P150" s="214"/>
    </row>
    <row r="151" spans="1:16" ht="25.5" hidden="1" customHeight="1" x14ac:dyDescent="0.25">
      <c r="A151" s="212" t="s">
        <v>418</v>
      </c>
      <c r="B151" s="183" t="s">
        <v>811</v>
      </c>
      <c r="C151" s="203">
        <f t="shared" si="5"/>
        <v>0</v>
      </c>
      <c r="D151" s="203">
        <v>0</v>
      </c>
      <c r="E151" s="203">
        <v>0</v>
      </c>
      <c r="F151" s="203">
        <v>0</v>
      </c>
      <c r="G151" s="203">
        <v>0</v>
      </c>
      <c r="H151" s="203">
        <f t="shared" si="4"/>
        <v>0</v>
      </c>
      <c r="I151" s="203">
        <v>0</v>
      </c>
      <c r="J151" s="203">
        <v>0</v>
      </c>
      <c r="K151" s="203">
        <v>0</v>
      </c>
      <c r="L151" s="203">
        <v>0</v>
      </c>
      <c r="P151" s="214"/>
    </row>
    <row r="152" spans="1:16" ht="15" x14ac:dyDescent="0.25">
      <c r="A152" s="212" t="s">
        <v>420</v>
      </c>
      <c r="B152" s="183" t="s">
        <v>812</v>
      </c>
      <c r="C152" s="203">
        <f t="shared" si="5"/>
        <v>7426000</v>
      </c>
      <c r="D152" s="203">
        <f>SUM(D153:D156)</f>
        <v>7426000</v>
      </c>
      <c r="E152" s="203">
        <f>SUM(E153:E156)</f>
        <v>0</v>
      </c>
      <c r="F152" s="203">
        <f>SUM(F153:F156)</f>
        <v>0</v>
      </c>
      <c r="G152" s="203">
        <f>SUM(G153:G156)</f>
        <v>0</v>
      </c>
      <c r="H152" s="203">
        <f t="shared" si="4"/>
        <v>7426000</v>
      </c>
      <c r="I152" s="203">
        <f>SUM(I153:I156)</f>
        <v>7426000</v>
      </c>
      <c r="J152" s="203">
        <f>SUM(J153:J156)</f>
        <v>0</v>
      </c>
      <c r="K152" s="203">
        <f>SUM(K153:K156)</f>
        <v>0</v>
      </c>
      <c r="L152" s="203">
        <f>SUM(L153:L156)</f>
        <v>0</v>
      </c>
      <c r="P152" s="214"/>
    </row>
    <row r="153" spans="1:16" ht="25.5" hidden="1" x14ac:dyDescent="0.25">
      <c r="A153" s="212" t="s">
        <v>422</v>
      </c>
      <c r="B153" s="183" t="s">
        <v>813</v>
      </c>
      <c r="C153" s="203">
        <f t="shared" si="5"/>
        <v>7426000</v>
      </c>
      <c r="D153" s="203">
        <v>7426000</v>
      </c>
      <c r="E153" s="203"/>
      <c r="F153" s="203"/>
      <c r="G153" s="203"/>
      <c r="H153" s="203">
        <f t="shared" si="4"/>
        <v>7426000</v>
      </c>
      <c r="I153" s="203">
        <v>7426000</v>
      </c>
      <c r="J153" s="203"/>
      <c r="K153" s="203"/>
      <c r="L153" s="203"/>
      <c r="P153" s="214"/>
    </row>
    <row r="154" spans="1:16" ht="25.5" hidden="1" customHeight="1" x14ac:dyDescent="0.25">
      <c r="A154" s="212" t="s">
        <v>424</v>
      </c>
      <c r="B154" s="183" t="s">
        <v>814</v>
      </c>
      <c r="C154" s="203">
        <f t="shared" si="5"/>
        <v>0</v>
      </c>
      <c r="D154" s="203">
        <v>0</v>
      </c>
      <c r="E154" s="203"/>
      <c r="F154" s="203"/>
      <c r="G154" s="203"/>
      <c r="H154" s="203">
        <f t="shared" si="4"/>
        <v>0</v>
      </c>
      <c r="I154" s="203">
        <v>0</v>
      </c>
      <c r="J154" s="203"/>
      <c r="K154" s="203"/>
      <c r="L154" s="203"/>
      <c r="P154" s="214"/>
    </row>
    <row r="155" spans="1:16" ht="12.75" hidden="1" customHeight="1" x14ac:dyDescent="0.25">
      <c r="A155" s="212" t="s">
        <v>426</v>
      </c>
      <c r="B155" s="183" t="s">
        <v>815</v>
      </c>
      <c r="C155" s="203">
        <f t="shared" si="5"/>
        <v>0</v>
      </c>
      <c r="D155" s="203">
        <v>0</v>
      </c>
      <c r="E155" s="203"/>
      <c r="F155" s="203"/>
      <c r="G155" s="203"/>
      <c r="H155" s="203">
        <f t="shared" si="4"/>
        <v>0</v>
      </c>
      <c r="I155" s="203">
        <v>0</v>
      </c>
      <c r="J155" s="203"/>
      <c r="K155" s="203"/>
      <c r="L155" s="203"/>
      <c r="P155" s="214"/>
    </row>
    <row r="156" spans="1:16" ht="12.75" hidden="1" customHeight="1" x14ac:dyDescent="0.25">
      <c r="A156" s="212" t="s">
        <v>428</v>
      </c>
      <c r="B156" s="183" t="s">
        <v>816</v>
      </c>
      <c r="C156" s="203">
        <f t="shared" si="5"/>
        <v>0</v>
      </c>
      <c r="D156" s="203">
        <v>0</v>
      </c>
      <c r="E156" s="203"/>
      <c r="F156" s="203"/>
      <c r="G156" s="203"/>
      <c r="H156" s="203">
        <f t="shared" si="4"/>
        <v>0</v>
      </c>
      <c r="I156" s="203">
        <v>0</v>
      </c>
      <c r="J156" s="203"/>
      <c r="K156" s="203"/>
      <c r="L156" s="203"/>
      <c r="P156" s="214"/>
    </row>
    <row r="157" spans="1:16" ht="25.5" x14ac:dyDescent="0.25">
      <c r="A157" s="212" t="s">
        <v>430</v>
      </c>
      <c r="B157" s="183" t="s">
        <v>817</v>
      </c>
      <c r="C157" s="203">
        <f t="shared" si="5"/>
        <v>50000</v>
      </c>
      <c r="D157" s="203">
        <f>SUM(D158:D174)</f>
        <v>50000</v>
      </c>
      <c r="E157" s="203">
        <f>SUM(E158:E174)</f>
        <v>0</v>
      </c>
      <c r="F157" s="203">
        <f>SUM(F158:F174)</f>
        <v>0</v>
      </c>
      <c r="G157" s="203">
        <f>SUM(G158:G174)</f>
        <v>0</v>
      </c>
      <c r="H157" s="203">
        <f t="shared" si="4"/>
        <v>50000</v>
      </c>
      <c r="I157" s="203">
        <f>SUM(I158:I174)</f>
        <v>50000</v>
      </c>
      <c r="J157" s="203">
        <f>SUM(J158:J174)</f>
        <v>0</v>
      </c>
      <c r="K157" s="203">
        <f>SUM(K158:K174)</f>
        <v>0</v>
      </c>
      <c r="L157" s="203">
        <f>SUM(L158:L174)</f>
        <v>0</v>
      </c>
      <c r="P157" s="214"/>
    </row>
    <row r="158" spans="1:16" ht="12.75" hidden="1" customHeight="1" x14ac:dyDescent="0.25">
      <c r="A158" s="212" t="s">
        <v>432</v>
      </c>
      <c r="B158" s="183" t="s">
        <v>818</v>
      </c>
      <c r="C158" s="203">
        <f t="shared" si="5"/>
        <v>0</v>
      </c>
      <c r="D158" s="203">
        <v>0</v>
      </c>
      <c r="E158" s="203"/>
      <c r="F158" s="203"/>
      <c r="G158" s="203"/>
      <c r="H158" s="203">
        <f t="shared" si="4"/>
        <v>0</v>
      </c>
      <c r="I158" s="203">
        <v>0</v>
      </c>
      <c r="J158" s="203"/>
      <c r="K158" s="203"/>
      <c r="L158" s="203"/>
      <c r="P158" s="214"/>
    </row>
    <row r="159" spans="1:16" ht="12.75" hidden="1" customHeight="1" x14ac:dyDescent="0.25">
      <c r="A159" s="212" t="s">
        <v>434</v>
      </c>
      <c r="B159" s="183" t="s">
        <v>819</v>
      </c>
      <c r="C159" s="203">
        <f t="shared" si="5"/>
        <v>0</v>
      </c>
      <c r="D159" s="203">
        <v>0</v>
      </c>
      <c r="E159" s="203"/>
      <c r="F159" s="203"/>
      <c r="G159" s="203"/>
      <c r="H159" s="203">
        <f t="shared" si="4"/>
        <v>0</v>
      </c>
      <c r="I159" s="203">
        <v>0</v>
      </c>
      <c r="J159" s="203"/>
      <c r="K159" s="203"/>
      <c r="L159" s="203"/>
      <c r="P159" s="214"/>
    </row>
    <row r="160" spans="1:16" ht="38.25" hidden="1" customHeight="1" x14ac:dyDescent="0.25">
      <c r="A160" s="212" t="s">
        <v>436</v>
      </c>
      <c r="B160" s="183" t="s">
        <v>820</v>
      </c>
      <c r="C160" s="203">
        <f t="shared" si="5"/>
        <v>0</v>
      </c>
      <c r="D160" s="203">
        <v>0</v>
      </c>
      <c r="E160" s="203"/>
      <c r="F160" s="203"/>
      <c r="G160" s="203"/>
      <c r="H160" s="203">
        <f t="shared" si="4"/>
        <v>0</v>
      </c>
      <c r="I160" s="203">
        <v>0</v>
      </c>
      <c r="J160" s="203"/>
      <c r="K160" s="203"/>
      <c r="L160" s="203"/>
      <c r="P160" s="214"/>
    </row>
    <row r="161" spans="1:16" ht="12.75" hidden="1" customHeight="1" x14ac:dyDescent="0.25">
      <c r="A161" s="212" t="s">
        <v>438</v>
      </c>
      <c r="B161" s="183" t="s">
        <v>821</v>
      </c>
      <c r="C161" s="203">
        <f t="shared" si="5"/>
        <v>0</v>
      </c>
      <c r="D161" s="203">
        <v>0</v>
      </c>
      <c r="E161" s="203"/>
      <c r="F161" s="203"/>
      <c r="G161" s="203"/>
      <c r="H161" s="203">
        <f t="shared" si="4"/>
        <v>0</v>
      </c>
      <c r="I161" s="203">
        <v>0</v>
      </c>
      <c r="J161" s="203"/>
      <c r="K161" s="203"/>
      <c r="L161" s="203"/>
      <c r="P161" s="214"/>
    </row>
    <row r="162" spans="1:16" ht="12.75" hidden="1" customHeight="1" x14ac:dyDescent="0.25">
      <c r="A162" s="212" t="s">
        <v>440</v>
      </c>
      <c r="B162" s="183" t="s">
        <v>822</v>
      </c>
      <c r="C162" s="203">
        <f t="shared" si="5"/>
        <v>0</v>
      </c>
      <c r="D162" s="203">
        <v>0</v>
      </c>
      <c r="E162" s="203"/>
      <c r="F162" s="203"/>
      <c r="G162" s="203"/>
      <c r="H162" s="203">
        <f t="shared" si="4"/>
        <v>0</v>
      </c>
      <c r="I162" s="203">
        <v>0</v>
      </c>
      <c r="J162" s="203"/>
      <c r="K162" s="203"/>
      <c r="L162" s="203"/>
      <c r="P162" s="214"/>
    </row>
    <row r="163" spans="1:16" ht="12.75" hidden="1" customHeight="1" x14ac:dyDescent="0.25">
      <c r="A163" s="212" t="s">
        <v>442</v>
      </c>
      <c r="B163" s="183" t="s">
        <v>823</v>
      </c>
      <c r="C163" s="203">
        <f t="shared" si="5"/>
        <v>0</v>
      </c>
      <c r="D163" s="203">
        <v>0</v>
      </c>
      <c r="E163" s="203"/>
      <c r="F163" s="203"/>
      <c r="G163" s="203"/>
      <c r="H163" s="203">
        <f t="shared" si="4"/>
        <v>0</v>
      </c>
      <c r="I163" s="203">
        <v>0</v>
      </c>
      <c r="J163" s="203"/>
      <c r="K163" s="203"/>
      <c r="L163" s="203"/>
      <c r="P163" s="214"/>
    </row>
    <row r="164" spans="1:16" ht="12.75" hidden="1" customHeight="1" x14ac:dyDescent="0.25">
      <c r="A164" s="212" t="s">
        <v>444</v>
      </c>
      <c r="B164" s="183" t="s">
        <v>824</v>
      </c>
      <c r="C164" s="203">
        <f t="shared" si="5"/>
        <v>0</v>
      </c>
      <c r="D164" s="203">
        <v>0</v>
      </c>
      <c r="E164" s="203"/>
      <c r="F164" s="203"/>
      <c r="G164" s="203"/>
      <c r="H164" s="203">
        <f t="shared" si="4"/>
        <v>0</v>
      </c>
      <c r="I164" s="203">
        <v>0</v>
      </c>
      <c r="J164" s="203"/>
      <c r="K164" s="203"/>
      <c r="L164" s="203"/>
      <c r="P164" s="214"/>
    </row>
    <row r="165" spans="1:16" ht="25.5" hidden="1" x14ac:dyDescent="0.25">
      <c r="A165" s="212" t="s">
        <v>446</v>
      </c>
      <c r="B165" s="183" t="s">
        <v>825</v>
      </c>
      <c r="C165" s="203">
        <f t="shared" si="5"/>
        <v>50000</v>
      </c>
      <c r="D165" s="203">
        <v>50000</v>
      </c>
      <c r="E165" s="203"/>
      <c r="F165" s="203"/>
      <c r="G165" s="203"/>
      <c r="H165" s="203">
        <f t="shared" si="4"/>
        <v>50000</v>
      </c>
      <c r="I165" s="203">
        <v>50000</v>
      </c>
      <c r="J165" s="203"/>
      <c r="K165" s="203"/>
      <c r="L165" s="203"/>
      <c r="P165" s="214"/>
    </row>
    <row r="166" spans="1:16" ht="12" hidden="1" customHeight="1" x14ac:dyDescent="0.25">
      <c r="A166" s="212" t="s">
        <v>448</v>
      </c>
      <c r="B166" s="183" t="s">
        <v>826</v>
      </c>
      <c r="C166" s="203">
        <f t="shared" si="5"/>
        <v>0</v>
      </c>
      <c r="D166" s="203">
        <v>0</v>
      </c>
      <c r="E166" s="203"/>
      <c r="F166" s="203"/>
      <c r="G166" s="203"/>
      <c r="H166" s="203">
        <f t="shared" si="4"/>
        <v>0</v>
      </c>
      <c r="I166" s="203">
        <v>0</v>
      </c>
      <c r="J166" s="203"/>
      <c r="K166" s="203"/>
      <c r="L166" s="203"/>
      <c r="P166" s="214"/>
    </row>
    <row r="167" spans="1:16" ht="12.75" hidden="1" customHeight="1" x14ac:dyDescent="0.25">
      <c r="A167" s="212" t="s">
        <v>450</v>
      </c>
      <c r="B167" s="183" t="s">
        <v>827</v>
      </c>
      <c r="C167" s="203">
        <f t="shared" si="5"/>
        <v>0</v>
      </c>
      <c r="D167" s="203">
        <v>0</v>
      </c>
      <c r="E167" s="203"/>
      <c r="F167" s="203"/>
      <c r="G167" s="203"/>
      <c r="H167" s="203">
        <f t="shared" si="4"/>
        <v>0</v>
      </c>
      <c r="I167" s="203">
        <v>0</v>
      </c>
      <c r="J167" s="203"/>
      <c r="K167" s="203"/>
      <c r="L167" s="203"/>
      <c r="P167" s="214"/>
    </row>
    <row r="168" spans="1:16" ht="12.75" hidden="1" customHeight="1" x14ac:dyDescent="0.25">
      <c r="A168" s="212" t="s">
        <v>452</v>
      </c>
      <c r="B168" s="183" t="s">
        <v>828</v>
      </c>
      <c r="C168" s="203">
        <f t="shared" si="5"/>
        <v>0</v>
      </c>
      <c r="D168" s="203">
        <v>0</v>
      </c>
      <c r="E168" s="203"/>
      <c r="F168" s="203"/>
      <c r="G168" s="203"/>
      <c r="H168" s="203">
        <f t="shared" si="4"/>
        <v>0</v>
      </c>
      <c r="I168" s="203">
        <v>0</v>
      </c>
      <c r="J168" s="203"/>
      <c r="K168" s="203"/>
      <c r="L168" s="203"/>
      <c r="P168" s="214"/>
    </row>
    <row r="169" spans="1:16" ht="12.75" hidden="1" customHeight="1" x14ac:dyDescent="0.25">
      <c r="A169" s="212" t="s">
        <v>454</v>
      </c>
      <c r="B169" s="183" t="s">
        <v>829</v>
      </c>
      <c r="C169" s="203">
        <f t="shared" si="5"/>
        <v>0</v>
      </c>
      <c r="D169" s="203">
        <v>0</v>
      </c>
      <c r="E169" s="203"/>
      <c r="F169" s="203"/>
      <c r="G169" s="203"/>
      <c r="H169" s="203">
        <f t="shared" si="4"/>
        <v>0</v>
      </c>
      <c r="I169" s="203">
        <v>0</v>
      </c>
      <c r="J169" s="203"/>
      <c r="K169" s="203"/>
      <c r="L169" s="203"/>
      <c r="P169" s="214"/>
    </row>
    <row r="170" spans="1:16" ht="12.75" hidden="1" customHeight="1" x14ac:dyDescent="0.25">
      <c r="A170" s="212" t="s">
        <v>456</v>
      </c>
      <c r="B170" s="183" t="s">
        <v>830</v>
      </c>
      <c r="C170" s="203">
        <f t="shared" si="5"/>
        <v>0</v>
      </c>
      <c r="D170" s="203">
        <v>0</v>
      </c>
      <c r="E170" s="203"/>
      <c r="F170" s="203"/>
      <c r="G170" s="203"/>
      <c r="H170" s="203">
        <f t="shared" si="4"/>
        <v>0</v>
      </c>
      <c r="I170" s="203">
        <v>0</v>
      </c>
      <c r="J170" s="203"/>
      <c r="K170" s="203"/>
      <c r="L170" s="203"/>
      <c r="P170" s="214"/>
    </row>
    <row r="171" spans="1:16" ht="25.5" hidden="1" customHeight="1" x14ac:dyDescent="0.25">
      <c r="A171" s="212" t="s">
        <v>458</v>
      </c>
      <c r="B171" s="183" t="s">
        <v>831</v>
      </c>
      <c r="C171" s="203">
        <f t="shared" si="5"/>
        <v>0</v>
      </c>
      <c r="D171" s="203">
        <v>0</v>
      </c>
      <c r="E171" s="203"/>
      <c r="F171" s="203"/>
      <c r="G171" s="203"/>
      <c r="H171" s="203">
        <f t="shared" si="4"/>
        <v>0</v>
      </c>
      <c r="I171" s="203">
        <v>0</v>
      </c>
      <c r="J171" s="203"/>
      <c r="K171" s="203"/>
      <c r="L171" s="203"/>
      <c r="P171" s="214"/>
    </row>
    <row r="172" spans="1:16" ht="12.75" hidden="1" customHeight="1" x14ac:dyDescent="0.25">
      <c r="A172" s="212" t="s">
        <v>460</v>
      </c>
      <c r="B172" s="183" t="s">
        <v>832</v>
      </c>
      <c r="C172" s="203">
        <f t="shared" si="5"/>
        <v>0</v>
      </c>
      <c r="D172" s="203">
        <v>0</v>
      </c>
      <c r="E172" s="203"/>
      <c r="F172" s="203"/>
      <c r="G172" s="203"/>
      <c r="H172" s="203">
        <f t="shared" si="4"/>
        <v>0</v>
      </c>
      <c r="I172" s="203">
        <v>0</v>
      </c>
      <c r="J172" s="203"/>
      <c r="K172" s="203"/>
      <c r="L172" s="203"/>
      <c r="P172" s="214"/>
    </row>
    <row r="173" spans="1:16" ht="63.75" hidden="1" customHeight="1" x14ac:dyDescent="0.25">
      <c r="A173" s="212" t="s">
        <v>462</v>
      </c>
      <c r="B173" s="183" t="s">
        <v>833</v>
      </c>
      <c r="C173" s="203">
        <f t="shared" si="5"/>
        <v>0</v>
      </c>
      <c r="D173" s="203">
        <v>0</v>
      </c>
      <c r="E173" s="203"/>
      <c r="F173" s="203"/>
      <c r="G173" s="203"/>
      <c r="H173" s="203">
        <f t="shared" si="4"/>
        <v>0</v>
      </c>
      <c r="I173" s="203">
        <v>0</v>
      </c>
      <c r="J173" s="203"/>
      <c r="K173" s="203"/>
      <c r="L173" s="203"/>
      <c r="P173" s="214"/>
    </row>
    <row r="174" spans="1:16" ht="25.5" hidden="1" customHeight="1" x14ac:dyDescent="0.25">
      <c r="A174" s="212" t="s">
        <v>464</v>
      </c>
      <c r="B174" s="183" t="s">
        <v>834</v>
      </c>
      <c r="C174" s="203">
        <f t="shared" si="5"/>
        <v>0</v>
      </c>
      <c r="D174" s="203">
        <v>0</v>
      </c>
      <c r="E174" s="203"/>
      <c r="F174" s="203"/>
      <c r="G174" s="203"/>
      <c r="H174" s="203">
        <f t="shared" si="4"/>
        <v>0</v>
      </c>
      <c r="I174" s="203">
        <v>0</v>
      </c>
      <c r="J174" s="203"/>
      <c r="K174" s="203"/>
      <c r="L174" s="203"/>
      <c r="P174" s="214"/>
    </row>
    <row r="175" spans="1:16" ht="25.5" x14ac:dyDescent="0.25">
      <c r="A175" s="212" t="s">
        <v>466</v>
      </c>
      <c r="B175" s="183" t="s">
        <v>835</v>
      </c>
      <c r="C175" s="203">
        <f t="shared" si="5"/>
        <v>39828000</v>
      </c>
      <c r="D175" s="203">
        <f>SUM(D124,D147,D151,D152,D157)</f>
        <v>39828000</v>
      </c>
      <c r="E175" s="203">
        <f>SUM(E124,E147,E151,E152,E157)</f>
        <v>0</v>
      </c>
      <c r="F175" s="203">
        <f>SUM(F124,F147,F151,F152,F157)</f>
        <v>0</v>
      </c>
      <c r="G175" s="203">
        <f>SUM(G124,G147,G151,G152,G157)</f>
        <v>0</v>
      </c>
      <c r="H175" s="203">
        <f t="shared" si="4"/>
        <v>39828000</v>
      </c>
      <c r="I175" s="203">
        <f>SUM(I124,I147,I151,I152,I157)</f>
        <v>39828000</v>
      </c>
      <c r="J175" s="203">
        <f>SUM(J124,J147,J151,J152,J157)</f>
        <v>0</v>
      </c>
      <c r="K175" s="203">
        <f>SUM(K124,K147,K151,K152,K157)</f>
        <v>0</v>
      </c>
      <c r="L175" s="203">
        <f>SUM(L124,L147,L151,L152,L157)</f>
        <v>0</v>
      </c>
      <c r="P175" s="214"/>
    </row>
    <row r="176" spans="1:16" ht="25.5" x14ac:dyDescent="0.25">
      <c r="A176" s="212" t="s">
        <v>468</v>
      </c>
      <c r="B176" s="183" t="s">
        <v>836</v>
      </c>
      <c r="C176" s="203">
        <f t="shared" si="5"/>
        <v>2050000</v>
      </c>
      <c r="D176" s="203">
        <v>1800000</v>
      </c>
      <c r="E176" s="203">
        <v>250000</v>
      </c>
      <c r="F176" s="203"/>
      <c r="G176" s="203"/>
      <c r="H176" s="203">
        <f t="shared" si="4"/>
        <v>2050000</v>
      </c>
      <c r="I176" s="203">
        <v>1800000</v>
      </c>
      <c r="J176" s="203">
        <v>250000</v>
      </c>
      <c r="K176" s="203"/>
      <c r="L176" s="203"/>
      <c r="P176" s="214"/>
    </row>
    <row r="177" spans="1:16" ht="12.75" hidden="1" customHeight="1" x14ac:dyDescent="0.25">
      <c r="A177" s="212" t="s">
        <v>470</v>
      </c>
      <c r="B177" s="183" t="s">
        <v>837</v>
      </c>
      <c r="C177" s="203">
        <f t="shared" si="5"/>
        <v>0</v>
      </c>
      <c r="D177" s="203">
        <v>0</v>
      </c>
      <c r="E177" s="203"/>
      <c r="F177" s="203"/>
      <c r="G177" s="203"/>
      <c r="H177" s="203">
        <f t="shared" si="4"/>
        <v>0</v>
      </c>
      <c r="I177" s="203">
        <v>0</v>
      </c>
      <c r="J177" s="203"/>
      <c r="K177" s="203"/>
      <c r="L177" s="203"/>
      <c r="P177" s="214"/>
    </row>
    <row r="178" spans="1:16" ht="12.75" hidden="1" customHeight="1" x14ac:dyDescent="0.25">
      <c r="A178" s="212" t="s">
        <v>472</v>
      </c>
      <c r="B178" s="183" t="s">
        <v>838</v>
      </c>
      <c r="C178" s="203">
        <f t="shared" si="5"/>
        <v>0</v>
      </c>
      <c r="D178" s="203">
        <v>0</v>
      </c>
      <c r="E178" s="203"/>
      <c r="F178" s="203"/>
      <c r="G178" s="203"/>
      <c r="H178" s="203">
        <f t="shared" si="4"/>
        <v>0</v>
      </c>
      <c r="I178" s="203">
        <v>0</v>
      </c>
      <c r="J178" s="203"/>
      <c r="K178" s="203"/>
      <c r="L178" s="203"/>
      <c r="P178" s="214"/>
    </row>
    <row r="179" spans="1:16" ht="12.75" hidden="1" customHeight="1" x14ac:dyDescent="0.25">
      <c r="A179" s="212" t="s">
        <v>474</v>
      </c>
      <c r="B179" s="183" t="s">
        <v>839</v>
      </c>
      <c r="C179" s="203">
        <f t="shared" si="5"/>
        <v>0</v>
      </c>
      <c r="D179" s="203">
        <v>0</v>
      </c>
      <c r="E179" s="203"/>
      <c r="F179" s="203"/>
      <c r="G179" s="203"/>
      <c r="H179" s="203">
        <f t="shared" si="4"/>
        <v>0</v>
      </c>
      <c r="I179" s="203">
        <v>0</v>
      </c>
      <c r="J179" s="203"/>
      <c r="K179" s="203"/>
      <c r="L179" s="203"/>
      <c r="P179" s="214"/>
    </row>
    <row r="180" spans="1:16" ht="12.75" hidden="1" customHeight="1" x14ac:dyDescent="0.25">
      <c r="A180" s="212" t="s">
        <v>476</v>
      </c>
      <c r="B180" s="183" t="s">
        <v>840</v>
      </c>
      <c r="C180" s="203">
        <f t="shared" si="5"/>
        <v>0</v>
      </c>
      <c r="D180" s="203">
        <v>0</v>
      </c>
      <c r="E180" s="203"/>
      <c r="F180" s="203"/>
      <c r="G180" s="203"/>
      <c r="H180" s="203">
        <f t="shared" si="4"/>
        <v>0</v>
      </c>
      <c r="I180" s="203">
        <v>0</v>
      </c>
      <c r="J180" s="203"/>
      <c r="K180" s="203"/>
      <c r="L180" s="203"/>
      <c r="P180" s="214"/>
    </row>
    <row r="181" spans="1:16" ht="12.75" hidden="1" customHeight="1" x14ac:dyDescent="0.25">
      <c r="A181" s="212" t="s">
        <v>478</v>
      </c>
      <c r="B181" s="183" t="s">
        <v>841</v>
      </c>
      <c r="C181" s="203">
        <f t="shared" si="5"/>
        <v>0</v>
      </c>
      <c r="D181" s="203">
        <v>0</v>
      </c>
      <c r="E181" s="203"/>
      <c r="F181" s="203"/>
      <c r="G181" s="203"/>
      <c r="H181" s="203">
        <f t="shared" si="4"/>
        <v>0</v>
      </c>
      <c r="I181" s="203">
        <v>0</v>
      </c>
      <c r="J181" s="203"/>
      <c r="K181" s="203"/>
      <c r="L181" s="203"/>
      <c r="P181" s="214"/>
    </row>
    <row r="182" spans="1:16" ht="51" hidden="1" customHeight="1" x14ac:dyDescent="0.25">
      <c r="A182" s="212" t="s">
        <v>480</v>
      </c>
      <c r="B182" s="183" t="s">
        <v>842</v>
      </c>
      <c r="C182" s="203">
        <f t="shared" si="5"/>
        <v>0</v>
      </c>
      <c r="D182" s="203">
        <v>0</v>
      </c>
      <c r="E182" s="203"/>
      <c r="F182" s="203"/>
      <c r="G182" s="203"/>
      <c r="H182" s="203">
        <f t="shared" si="4"/>
        <v>0</v>
      </c>
      <c r="I182" s="203">
        <v>0</v>
      </c>
      <c r="J182" s="203"/>
      <c r="K182" s="203"/>
      <c r="L182" s="203"/>
      <c r="P182" s="214"/>
    </row>
    <row r="183" spans="1:16" ht="12.75" hidden="1" customHeight="1" x14ac:dyDescent="0.25">
      <c r="A183" s="212" t="s">
        <v>482</v>
      </c>
      <c r="B183" s="183" t="s">
        <v>843</v>
      </c>
      <c r="C183" s="203">
        <f t="shared" si="5"/>
        <v>0</v>
      </c>
      <c r="D183" s="203">
        <v>0</v>
      </c>
      <c r="E183" s="203"/>
      <c r="F183" s="203"/>
      <c r="G183" s="203"/>
      <c r="H183" s="203">
        <f t="shared" si="4"/>
        <v>0</v>
      </c>
      <c r="I183" s="203">
        <v>0</v>
      </c>
      <c r="J183" s="203"/>
      <c r="K183" s="203"/>
      <c r="L183" s="203"/>
      <c r="P183" s="214"/>
    </row>
    <row r="184" spans="1:16" ht="12.75" hidden="1" customHeight="1" x14ac:dyDescent="0.25">
      <c r="A184" s="212" t="s">
        <v>484</v>
      </c>
      <c r="B184" s="183" t="s">
        <v>844</v>
      </c>
      <c r="C184" s="203">
        <f t="shared" si="5"/>
        <v>0</v>
      </c>
      <c r="D184" s="203">
        <v>0</v>
      </c>
      <c r="E184" s="203"/>
      <c r="F184" s="203"/>
      <c r="G184" s="203"/>
      <c r="H184" s="203">
        <f t="shared" si="4"/>
        <v>0</v>
      </c>
      <c r="I184" s="203">
        <v>0</v>
      </c>
      <c r="J184" s="203"/>
      <c r="K184" s="203"/>
      <c r="L184" s="203"/>
      <c r="P184" s="214"/>
    </row>
    <row r="185" spans="1:16" ht="12.75" hidden="1" customHeight="1" x14ac:dyDescent="0.25">
      <c r="A185" s="212" t="s">
        <v>486</v>
      </c>
      <c r="B185" s="183" t="s">
        <v>845</v>
      </c>
      <c r="C185" s="203">
        <f t="shared" si="5"/>
        <v>0</v>
      </c>
      <c r="D185" s="203">
        <v>0</v>
      </c>
      <c r="E185" s="203"/>
      <c r="F185" s="203"/>
      <c r="G185" s="203"/>
      <c r="H185" s="203">
        <f t="shared" si="4"/>
        <v>0</v>
      </c>
      <c r="I185" s="203">
        <v>0</v>
      </c>
      <c r="J185" s="203"/>
      <c r="K185" s="203"/>
      <c r="L185" s="203"/>
      <c r="P185" s="214"/>
    </row>
    <row r="186" spans="1:16" ht="12.75" hidden="1" customHeight="1" x14ac:dyDescent="0.25">
      <c r="A186" s="212" t="s">
        <v>488</v>
      </c>
      <c r="B186" s="183" t="s">
        <v>846</v>
      </c>
      <c r="C186" s="203">
        <f t="shared" si="5"/>
        <v>0</v>
      </c>
      <c r="D186" s="203">
        <v>0</v>
      </c>
      <c r="E186" s="203"/>
      <c r="F186" s="203"/>
      <c r="G186" s="203"/>
      <c r="H186" s="203">
        <f t="shared" si="4"/>
        <v>0</v>
      </c>
      <c r="I186" s="203">
        <v>0</v>
      </c>
      <c r="J186" s="203"/>
      <c r="K186" s="203"/>
      <c r="L186" s="203"/>
      <c r="P186" s="214"/>
    </row>
    <row r="187" spans="1:16" ht="51" hidden="1" customHeight="1" x14ac:dyDescent="0.25">
      <c r="A187" s="212" t="s">
        <v>490</v>
      </c>
      <c r="B187" s="183" t="s">
        <v>847</v>
      </c>
      <c r="C187" s="203">
        <f t="shared" si="5"/>
        <v>0</v>
      </c>
      <c r="D187" s="203">
        <v>0</v>
      </c>
      <c r="E187" s="203"/>
      <c r="F187" s="203"/>
      <c r="G187" s="203"/>
      <c r="H187" s="203">
        <f t="shared" si="4"/>
        <v>0</v>
      </c>
      <c r="I187" s="203">
        <v>0</v>
      </c>
      <c r="J187" s="203"/>
      <c r="K187" s="203"/>
      <c r="L187" s="203"/>
      <c r="P187" s="214"/>
    </row>
    <row r="188" spans="1:16" ht="12.75" hidden="1" customHeight="1" x14ac:dyDescent="0.25">
      <c r="A188" s="212" t="s">
        <v>492</v>
      </c>
      <c r="B188" s="183" t="s">
        <v>848</v>
      </c>
      <c r="C188" s="203">
        <f t="shared" si="5"/>
        <v>0</v>
      </c>
      <c r="D188" s="203">
        <v>0</v>
      </c>
      <c r="E188" s="203"/>
      <c r="F188" s="203"/>
      <c r="G188" s="203"/>
      <c r="H188" s="203">
        <f t="shared" si="4"/>
        <v>0</v>
      </c>
      <c r="I188" s="203">
        <v>0</v>
      </c>
      <c r="J188" s="203"/>
      <c r="K188" s="203"/>
      <c r="L188" s="203"/>
      <c r="P188" s="214"/>
    </row>
    <row r="189" spans="1:16" ht="12.75" hidden="1" customHeight="1" x14ac:dyDescent="0.25">
      <c r="A189" s="212" t="s">
        <v>494</v>
      </c>
      <c r="B189" s="183" t="s">
        <v>849</v>
      </c>
      <c r="C189" s="203">
        <f t="shared" si="5"/>
        <v>0</v>
      </c>
      <c r="D189" s="203">
        <v>0</v>
      </c>
      <c r="E189" s="203"/>
      <c r="F189" s="203"/>
      <c r="G189" s="203"/>
      <c r="H189" s="203">
        <f t="shared" si="4"/>
        <v>0</v>
      </c>
      <c r="I189" s="203">
        <v>0</v>
      </c>
      <c r="J189" s="203"/>
      <c r="K189" s="203"/>
      <c r="L189" s="203"/>
      <c r="P189" s="214"/>
    </row>
    <row r="190" spans="1:16" ht="12.75" hidden="1" customHeight="1" x14ac:dyDescent="0.25">
      <c r="A190" s="212" t="s">
        <v>496</v>
      </c>
      <c r="B190" s="183" t="s">
        <v>850</v>
      </c>
      <c r="C190" s="203">
        <f t="shared" si="5"/>
        <v>0</v>
      </c>
      <c r="D190" s="203">
        <v>0</v>
      </c>
      <c r="E190" s="203"/>
      <c r="F190" s="203"/>
      <c r="G190" s="203"/>
      <c r="H190" s="203">
        <f t="shared" si="4"/>
        <v>0</v>
      </c>
      <c r="I190" s="203">
        <v>0</v>
      </c>
      <c r="J190" s="203"/>
      <c r="K190" s="203"/>
      <c r="L190" s="203"/>
      <c r="P190" s="214"/>
    </row>
    <row r="191" spans="1:16" ht="12.75" hidden="1" customHeight="1" x14ac:dyDescent="0.25">
      <c r="A191" s="212" t="s">
        <v>498</v>
      </c>
      <c r="B191" s="183" t="s">
        <v>851</v>
      </c>
      <c r="C191" s="203">
        <f t="shared" si="5"/>
        <v>0</v>
      </c>
      <c r="D191" s="203">
        <v>0</v>
      </c>
      <c r="E191" s="203"/>
      <c r="F191" s="203"/>
      <c r="G191" s="203"/>
      <c r="H191" s="203">
        <f t="shared" si="4"/>
        <v>0</v>
      </c>
      <c r="I191" s="203">
        <v>0</v>
      </c>
      <c r="J191" s="203"/>
      <c r="K191" s="203"/>
      <c r="L191" s="203"/>
      <c r="P191" s="214"/>
    </row>
    <row r="192" spans="1:16" ht="25.5" x14ac:dyDescent="0.25">
      <c r="A192" s="164" t="s">
        <v>500</v>
      </c>
      <c r="B192" s="165" t="s">
        <v>852</v>
      </c>
      <c r="C192" s="167">
        <f t="shared" si="5"/>
        <v>64031000</v>
      </c>
      <c r="D192" s="167">
        <f>SUM(D100,D101,D111,D116,D175,D176)</f>
        <v>63781000</v>
      </c>
      <c r="E192" s="167">
        <f>SUM(E100,E101,E111,E116,E175,E176)</f>
        <v>250000</v>
      </c>
      <c r="F192" s="167">
        <f>SUM(F100,F101,F111,F116,F175,F176)</f>
        <v>0</v>
      </c>
      <c r="G192" s="167">
        <f>SUM(G100,G101,G111,G116,G175,G176)</f>
        <v>0</v>
      </c>
      <c r="H192" s="167">
        <f t="shared" si="4"/>
        <v>64031000</v>
      </c>
      <c r="I192" s="167">
        <f>SUM(I100,I101,I111,I116,I175,I176)</f>
        <v>63781000</v>
      </c>
      <c r="J192" s="167">
        <f>SUM(J100,J101,J111,J116,J175,J176)</f>
        <v>250000</v>
      </c>
      <c r="K192" s="167">
        <f>SUM(K100,K101,K111,K116,K175,K176)</f>
        <v>0</v>
      </c>
      <c r="L192" s="167">
        <f>SUM(L100,L101,L111,L116,L175,L176)</f>
        <v>0</v>
      </c>
      <c r="P192" s="214"/>
    </row>
    <row r="193" spans="1:16" ht="15" x14ac:dyDescent="0.25">
      <c r="A193" s="212" t="s">
        <v>502</v>
      </c>
      <c r="B193" s="183" t="s">
        <v>853</v>
      </c>
      <c r="C193" s="203">
        <f t="shared" si="5"/>
        <v>9500000</v>
      </c>
      <c r="D193" s="203">
        <v>9500000</v>
      </c>
      <c r="E193" s="203"/>
      <c r="F193" s="203"/>
      <c r="G193" s="203"/>
      <c r="H193" s="203">
        <f t="shared" si="4"/>
        <v>13500000</v>
      </c>
      <c r="I193" s="203">
        <v>13500000</v>
      </c>
      <c r="J193" s="203"/>
      <c r="K193" s="203"/>
      <c r="L193" s="203"/>
      <c r="P193" s="214"/>
    </row>
    <row r="194" spans="1:16" ht="15" x14ac:dyDescent="0.25">
      <c r="A194" s="212" t="s">
        <v>504</v>
      </c>
      <c r="B194" s="183" t="s">
        <v>854</v>
      </c>
      <c r="C194" s="203">
        <f t="shared" si="5"/>
        <v>18310000</v>
      </c>
      <c r="D194" s="203">
        <v>6115000</v>
      </c>
      <c r="E194" s="203">
        <v>10000</v>
      </c>
      <c r="F194" s="203"/>
      <c r="G194" s="203">
        <v>12185000</v>
      </c>
      <c r="H194" s="203">
        <f t="shared" si="4"/>
        <v>18310000</v>
      </c>
      <c r="I194" s="203">
        <v>6115000</v>
      </c>
      <c r="J194" s="203">
        <v>10000</v>
      </c>
      <c r="K194" s="203"/>
      <c r="L194" s="203">
        <v>12185000</v>
      </c>
      <c r="P194" s="214"/>
    </row>
    <row r="195" spans="1:16" ht="25.5" hidden="1" customHeight="1" x14ac:dyDescent="0.25">
      <c r="A195" s="212" t="s">
        <v>506</v>
      </c>
      <c r="B195" s="183" t="s">
        <v>855</v>
      </c>
      <c r="C195" s="203">
        <f t="shared" si="5"/>
        <v>0</v>
      </c>
      <c r="D195" s="203">
        <v>0</v>
      </c>
      <c r="E195" s="203"/>
      <c r="F195" s="203"/>
      <c r="G195" s="203"/>
      <c r="H195" s="203">
        <f t="shared" si="4"/>
        <v>0</v>
      </c>
      <c r="I195" s="203">
        <v>0</v>
      </c>
      <c r="J195" s="203"/>
      <c r="K195" s="203"/>
      <c r="L195" s="203"/>
      <c r="P195" s="214"/>
    </row>
    <row r="196" spans="1:16" ht="25.5" hidden="1" customHeight="1" x14ac:dyDescent="0.25">
      <c r="A196" s="212" t="s">
        <v>508</v>
      </c>
      <c r="B196" s="183" t="s">
        <v>856</v>
      </c>
      <c r="C196" s="203">
        <f t="shared" si="5"/>
        <v>0</v>
      </c>
      <c r="D196" s="203">
        <v>0</v>
      </c>
      <c r="E196" s="203"/>
      <c r="F196" s="203"/>
      <c r="G196" s="203"/>
      <c r="H196" s="203">
        <f t="shared" si="4"/>
        <v>0</v>
      </c>
      <c r="I196" s="203">
        <v>0</v>
      </c>
      <c r="J196" s="203"/>
      <c r="K196" s="203"/>
      <c r="L196" s="203"/>
      <c r="P196" s="214"/>
    </row>
    <row r="197" spans="1:16" ht="25.5" x14ac:dyDescent="0.25">
      <c r="A197" s="212" t="s">
        <v>510</v>
      </c>
      <c r="B197" s="183" t="s">
        <v>857</v>
      </c>
      <c r="C197" s="203">
        <f t="shared" si="5"/>
        <v>8027000</v>
      </c>
      <c r="D197" s="203">
        <v>7000000</v>
      </c>
      <c r="E197" s="203">
        <v>45000</v>
      </c>
      <c r="F197" s="203">
        <v>82000</v>
      </c>
      <c r="G197" s="203">
        <v>900000</v>
      </c>
      <c r="H197" s="203">
        <f t="shared" si="4"/>
        <v>9783000</v>
      </c>
      <c r="I197" s="203">
        <v>8300000</v>
      </c>
      <c r="J197" s="203">
        <v>202000</v>
      </c>
      <c r="K197" s="203">
        <v>381000</v>
      </c>
      <c r="L197" s="203">
        <v>900000</v>
      </c>
      <c r="P197" s="214"/>
    </row>
    <row r="198" spans="1:16" ht="12.75" hidden="1" customHeight="1" x14ac:dyDescent="0.25">
      <c r="A198" s="212" t="s">
        <v>512</v>
      </c>
      <c r="B198" s="183" t="s">
        <v>858</v>
      </c>
      <c r="C198" s="203">
        <f t="shared" si="5"/>
        <v>0</v>
      </c>
      <c r="D198" s="203">
        <v>0</v>
      </c>
      <c r="E198" s="203">
        <v>0</v>
      </c>
      <c r="F198" s="203">
        <v>0</v>
      </c>
      <c r="G198" s="203">
        <v>0</v>
      </c>
      <c r="H198" s="203">
        <f t="shared" si="4"/>
        <v>0</v>
      </c>
      <c r="I198" s="203">
        <v>0</v>
      </c>
      <c r="J198" s="203">
        <v>0</v>
      </c>
      <c r="K198" s="203">
        <v>0</v>
      </c>
      <c r="L198" s="203">
        <v>0</v>
      </c>
      <c r="P198" s="214"/>
    </row>
    <row r="199" spans="1:16" ht="15" x14ac:dyDescent="0.25">
      <c r="A199" s="212" t="s">
        <v>514</v>
      </c>
      <c r="B199" s="183" t="s">
        <v>859</v>
      </c>
      <c r="C199" s="203">
        <f t="shared" si="5"/>
        <v>9788000</v>
      </c>
      <c r="D199" s="203">
        <v>9788000</v>
      </c>
      <c r="E199" s="203"/>
      <c r="F199" s="203"/>
      <c r="G199" s="203"/>
      <c r="H199" s="203">
        <f t="shared" si="4"/>
        <v>9788000</v>
      </c>
      <c r="I199" s="203">
        <v>9788000</v>
      </c>
      <c r="J199" s="203"/>
      <c r="K199" s="203"/>
      <c r="L199" s="203"/>
      <c r="P199" s="214"/>
    </row>
    <row r="200" spans="1:16" ht="25.5" hidden="1" customHeight="1" x14ac:dyDescent="0.25">
      <c r="A200" s="212" t="s">
        <v>516</v>
      </c>
      <c r="B200" s="183" t="s">
        <v>860</v>
      </c>
      <c r="C200" s="203">
        <f t="shared" si="5"/>
        <v>0</v>
      </c>
      <c r="D200" s="203">
        <v>0</v>
      </c>
      <c r="E200" s="203"/>
      <c r="F200" s="203"/>
      <c r="G200" s="203"/>
      <c r="H200" s="203">
        <f t="shared" ref="H200:H263" si="6">SUM(I200,J200,K200,L200)</f>
        <v>0</v>
      </c>
      <c r="I200" s="203">
        <v>0</v>
      </c>
      <c r="J200" s="203"/>
      <c r="K200" s="203"/>
      <c r="L200" s="203"/>
      <c r="P200" s="214"/>
    </row>
    <row r="201" spans="1:16" ht="25.5" hidden="1" customHeight="1" x14ac:dyDescent="0.25">
      <c r="A201" s="212" t="s">
        <v>518</v>
      </c>
      <c r="B201" s="183" t="s">
        <v>861</v>
      </c>
      <c r="C201" s="203">
        <f t="shared" ref="C201:C264" si="7">SUM(D201,E201,F201,G201)</f>
        <v>0</v>
      </c>
      <c r="D201" s="203">
        <v>0</v>
      </c>
      <c r="E201" s="203"/>
      <c r="F201" s="203"/>
      <c r="G201" s="203"/>
      <c r="H201" s="203">
        <f t="shared" si="6"/>
        <v>0</v>
      </c>
      <c r="I201" s="203">
        <v>0</v>
      </c>
      <c r="J201" s="203"/>
      <c r="K201" s="203"/>
      <c r="L201" s="203"/>
      <c r="P201" s="214"/>
    </row>
    <row r="202" spans="1:16" ht="25.5" hidden="1" customHeight="1" x14ac:dyDescent="0.25">
      <c r="A202" s="212" t="s">
        <v>520</v>
      </c>
      <c r="B202" s="183" t="s">
        <v>862</v>
      </c>
      <c r="C202" s="203">
        <f t="shared" si="7"/>
        <v>0</v>
      </c>
      <c r="D202" s="203">
        <v>0</v>
      </c>
      <c r="E202" s="203"/>
      <c r="F202" s="203"/>
      <c r="G202" s="203"/>
      <c r="H202" s="203">
        <f t="shared" si="6"/>
        <v>0</v>
      </c>
      <c r="I202" s="203">
        <v>0</v>
      </c>
      <c r="J202" s="203"/>
      <c r="K202" s="203"/>
      <c r="L202" s="203"/>
      <c r="P202" s="214"/>
    </row>
    <row r="203" spans="1:16" ht="25.5" hidden="1" customHeight="1" x14ac:dyDescent="0.25">
      <c r="A203" s="212" t="s">
        <v>522</v>
      </c>
      <c r="B203" s="183" t="s">
        <v>863</v>
      </c>
      <c r="C203" s="203">
        <f t="shared" si="7"/>
        <v>0</v>
      </c>
      <c r="D203" s="203">
        <v>0</v>
      </c>
      <c r="E203" s="203"/>
      <c r="F203" s="203"/>
      <c r="G203" s="203"/>
      <c r="H203" s="203">
        <f t="shared" si="6"/>
        <v>0</v>
      </c>
      <c r="I203" s="203">
        <v>0</v>
      </c>
      <c r="J203" s="203"/>
      <c r="K203" s="203"/>
      <c r="L203" s="203"/>
      <c r="P203" s="214"/>
    </row>
    <row r="204" spans="1:16" ht="25.5" hidden="1" customHeight="1" x14ac:dyDescent="0.25">
      <c r="A204" s="212" t="s">
        <v>524</v>
      </c>
      <c r="B204" s="183" t="s">
        <v>864</v>
      </c>
      <c r="C204" s="203">
        <f t="shared" si="7"/>
        <v>0</v>
      </c>
      <c r="D204" s="203">
        <v>0</v>
      </c>
      <c r="E204" s="203"/>
      <c r="F204" s="203"/>
      <c r="G204" s="203"/>
      <c r="H204" s="203">
        <f t="shared" si="6"/>
        <v>0</v>
      </c>
      <c r="I204" s="203">
        <v>0</v>
      </c>
      <c r="J204" s="203"/>
      <c r="K204" s="203"/>
      <c r="L204" s="203"/>
      <c r="P204" s="214"/>
    </row>
    <row r="205" spans="1:16" ht="25.5" hidden="1" customHeight="1" x14ac:dyDescent="0.25">
      <c r="A205" s="212" t="s">
        <v>526</v>
      </c>
      <c r="B205" s="183" t="s">
        <v>865</v>
      </c>
      <c r="C205" s="203">
        <f t="shared" si="7"/>
        <v>0</v>
      </c>
      <c r="D205" s="203">
        <v>0</v>
      </c>
      <c r="E205" s="203"/>
      <c r="F205" s="203"/>
      <c r="G205" s="203"/>
      <c r="H205" s="203">
        <f t="shared" si="6"/>
        <v>0</v>
      </c>
      <c r="I205" s="203">
        <v>0</v>
      </c>
      <c r="J205" s="203"/>
      <c r="K205" s="203"/>
      <c r="L205" s="203"/>
      <c r="P205" s="214"/>
    </row>
    <row r="206" spans="1:16" ht="15" x14ac:dyDescent="0.25">
      <c r="A206" s="212" t="s">
        <v>528</v>
      </c>
      <c r="B206" s="183" t="s">
        <v>866</v>
      </c>
      <c r="C206" s="203">
        <f t="shared" si="7"/>
        <v>2176000</v>
      </c>
      <c r="D206" s="203"/>
      <c r="E206" s="203"/>
      <c r="F206" s="203"/>
      <c r="G206" s="203">
        <v>2176000</v>
      </c>
      <c r="H206" s="203">
        <f t="shared" si="6"/>
        <v>2176000</v>
      </c>
      <c r="I206" s="203"/>
      <c r="J206" s="203"/>
      <c r="K206" s="203"/>
      <c r="L206" s="203">
        <v>2176000</v>
      </c>
      <c r="P206" s="214"/>
    </row>
    <row r="207" spans="1:16" ht="15" x14ac:dyDescent="0.25">
      <c r="A207" s="212" t="s">
        <v>530</v>
      </c>
      <c r="B207" s="183" t="s">
        <v>867</v>
      </c>
      <c r="C207" s="203">
        <f t="shared" si="7"/>
        <v>10621000</v>
      </c>
      <c r="D207" s="203">
        <v>6500000</v>
      </c>
      <c r="E207" s="203"/>
      <c r="F207" s="203"/>
      <c r="G207" s="203">
        <v>4121000</v>
      </c>
      <c r="H207" s="203">
        <f t="shared" si="6"/>
        <v>10621000</v>
      </c>
      <c r="I207" s="203">
        <v>6500000</v>
      </c>
      <c r="J207" s="203"/>
      <c r="K207" s="203"/>
      <c r="L207" s="203">
        <v>4121000</v>
      </c>
      <c r="P207" s="214"/>
    </row>
    <row r="208" spans="1:16" ht="15" x14ac:dyDescent="0.25">
      <c r="A208" s="212" t="s">
        <v>532</v>
      </c>
      <c r="B208" s="183" t="s">
        <v>868</v>
      </c>
      <c r="C208" s="203">
        <f t="shared" si="7"/>
        <v>18507000</v>
      </c>
      <c r="D208" s="203">
        <v>16300000</v>
      </c>
      <c r="E208" s="203"/>
      <c r="F208" s="203"/>
      <c r="G208" s="203">
        <v>2207000</v>
      </c>
      <c r="H208" s="203">
        <f t="shared" si="6"/>
        <v>18507000</v>
      </c>
      <c r="I208" s="203">
        <v>16300000</v>
      </c>
      <c r="J208" s="203"/>
      <c r="K208" s="203"/>
      <c r="L208" s="203">
        <v>2207000</v>
      </c>
      <c r="P208" s="214"/>
    </row>
    <row r="209" spans="1:16" ht="25.5" hidden="1" customHeight="1" x14ac:dyDescent="0.25">
      <c r="A209" s="212" t="s">
        <v>534</v>
      </c>
      <c r="B209" s="183" t="s">
        <v>869</v>
      </c>
      <c r="C209" s="203">
        <f t="shared" si="7"/>
        <v>0</v>
      </c>
      <c r="D209" s="203">
        <f>SUM(D210,D211)</f>
        <v>0</v>
      </c>
      <c r="E209" s="203">
        <f>SUM(E210:E211)</f>
        <v>0</v>
      </c>
      <c r="F209" s="203">
        <f>SUM(F210:F211)</f>
        <v>0</v>
      </c>
      <c r="G209" s="203">
        <f>SUM(G210:G211)</f>
        <v>0</v>
      </c>
      <c r="H209" s="203">
        <f t="shared" si="6"/>
        <v>0</v>
      </c>
      <c r="I209" s="203">
        <f>SUM(I210,I211)</f>
        <v>0</v>
      </c>
      <c r="J209" s="203">
        <f>SUM(J210:J211)</f>
        <v>0</v>
      </c>
      <c r="K209" s="203">
        <f>SUM(K210:K211)</f>
        <v>0</v>
      </c>
      <c r="L209" s="203">
        <f>SUM(L210:L211)</f>
        <v>0</v>
      </c>
      <c r="P209" s="214"/>
    </row>
    <row r="210" spans="1:16" ht="12.75" hidden="1" customHeight="1" x14ac:dyDescent="0.25">
      <c r="A210" s="212" t="s">
        <v>536</v>
      </c>
      <c r="B210" s="183" t="s">
        <v>870</v>
      </c>
      <c r="C210" s="203">
        <f t="shared" si="7"/>
        <v>0</v>
      </c>
      <c r="D210" s="203">
        <v>0</v>
      </c>
      <c r="E210" s="203"/>
      <c r="F210" s="203"/>
      <c r="G210" s="203"/>
      <c r="H210" s="203">
        <f t="shared" si="6"/>
        <v>0</v>
      </c>
      <c r="I210" s="203">
        <v>0</v>
      </c>
      <c r="J210" s="203"/>
      <c r="K210" s="203"/>
      <c r="L210" s="203"/>
      <c r="P210" s="214"/>
    </row>
    <row r="211" spans="1:16" ht="25.5" hidden="1" customHeight="1" x14ac:dyDescent="0.25">
      <c r="A211" s="212" t="s">
        <v>538</v>
      </c>
      <c r="B211" s="183" t="s">
        <v>871</v>
      </c>
      <c r="C211" s="203">
        <f t="shared" si="7"/>
        <v>0</v>
      </c>
      <c r="D211" s="203">
        <v>0</v>
      </c>
      <c r="E211" s="203"/>
      <c r="F211" s="203"/>
      <c r="G211" s="203"/>
      <c r="H211" s="203">
        <f t="shared" si="6"/>
        <v>0</v>
      </c>
      <c r="I211" s="203">
        <v>0</v>
      </c>
      <c r="J211" s="203"/>
      <c r="K211" s="203"/>
      <c r="L211" s="203"/>
      <c r="P211" s="214"/>
    </row>
    <row r="212" spans="1:16" ht="25.5" x14ac:dyDescent="0.25">
      <c r="A212" s="212" t="s">
        <v>540</v>
      </c>
      <c r="B212" s="183" t="s">
        <v>872</v>
      </c>
      <c r="C212" s="203">
        <f t="shared" si="7"/>
        <v>63000</v>
      </c>
      <c r="D212" s="203">
        <v>60000</v>
      </c>
      <c r="E212" s="203">
        <v>1000</v>
      </c>
      <c r="F212" s="203">
        <v>1000</v>
      </c>
      <c r="G212" s="203">
        <v>1000</v>
      </c>
      <c r="H212" s="203">
        <f t="shared" si="6"/>
        <v>1503000</v>
      </c>
      <c r="I212" s="203">
        <v>1500000</v>
      </c>
      <c r="J212" s="203">
        <v>1000</v>
      </c>
      <c r="K212" s="203">
        <v>1000</v>
      </c>
      <c r="L212" s="203">
        <v>1000</v>
      </c>
      <c r="P212" s="214"/>
    </row>
    <row r="213" spans="1:16" ht="12.75" hidden="1" customHeight="1" x14ac:dyDescent="0.25">
      <c r="A213" s="212" t="s">
        <v>542</v>
      </c>
      <c r="B213" s="183" t="s">
        <v>873</v>
      </c>
      <c r="C213" s="203">
        <f t="shared" si="7"/>
        <v>0</v>
      </c>
      <c r="D213" s="203">
        <v>0</v>
      </c>
      <c r="E213" s="203"/>
      <c r="F213" s="203"/>
      <c r="G213" s="203"/>
      <c r="H213" s="203">
        <f t="shared" si="6"/>
        <v>0</v>
      </c>
      <c r="I213" s="203">
        <v>0</v>
      </c>
      <c r="J213" s="203"/>
      <c r="K213" s="203"/>
      <c r="L213" s="203"/>
      <c r="P213" s="214"/>
    </row>
    <row r="214" spans="1:16" ht="25.5" hidden="1" customHeight="1" x14ac:dyDescent="0.25">
      <c r="A214" s="212" t="s">
        <v>544</v>
      </c>
      <c r="B214" s="183" t="s">
        <v>874</v>
      </c>
      <c r="C214" s="203">
        <f t="shared" si="7"/>
        <v>0</v>
      </c>
      <c r="D214" s="203">
        <v>0</v>
      </c>
      <c r="E214" s="203"/>
      <c r="F214" s="203"/>
      <c r="G214" s="203"/>
      <c r="H214" s="203">
        <f t="shared" si="6"/>
        <v>0</v>
      </c>
      <c r="I214" s="203">
        <v>0</v>
      </c>
      <c r="J214" s="203"/>
      <c r="K214" s="203"/>
      <c r="L214" s="203"/>
      <c r="P214" s="214"/>
    </row>
    <row r="215" spans="1:16" ht="25.5" x14ac:dyDescent="0.25">
      <c r="A215" s="212" t="s">
        <v>546</v>
      </c>
      <c r="B215" s="183" t="s">
        <v>875</v>
      </c>
      <c r="C215" s="203">
        <f t="shared" si="7"/>
        <v>63000</v>
      </c>
      <c r="D215" s="203">
        <f>SUM(D209,D212)</f>
        <v>60000</v>
      </c>
      <c r="E215" s="203">
        <f>SUM(E209,E212)</f>
        <v>1000</v>
      </c>
      <c r="F215" s="203">
        <f>SUM(F209,F212)</f>
        <v>1000</v>
      </c>
      <c r="G215" s="203">
        <f>SUM(G209,G212)</f>
        <v>1000</v>
      </c>
      <c r="H215" s="203">
        <f t="shared" si="6"/>
        <v>1503000</v>
      </c>
      <c r="I215" s="203">
        <f>SUM(I209,I212)</f>
        <v>1500000</v>
      </c>
      <c r="J215" s="203">
        <f>SUM(J209,J212)</f>
        <v>1000</v>
      </c>
      <c r="K215" s="203">
        <f>SUM(K209,K212)</f>
        <v>1000</v>
      </c>
      <c r="L215" s="203">
        <f>SUM(L209,L212)</f>
        <v>1000</v>
      </c>
      <c r="P215" s="214"/>
    </row>
    <row r="216" spans="1:16" ht="25.5" hidden="1" customHeight="1" x14ac:dyDescent="0.25">
      <c r="A216" s="212" t="s">
        <v>548</v>
      </c>
      <c r="B216" s="183" t="s">
        <v>876</v>
      </c>
      <c r="C216" s="203">
        <f t="shared" si="7"/>
        <v>0</v>
      </c>
      <c r="D216" s="203">
        <v>0</v>
      </c>
      <c r="E216" s="203">
        <v>0</v>
      </c>
      <c r="F216" s="203">
        <v>0</v>
      </c>
      <c r="G216" s="203">
        <v>0</v>
      </c>
      <c r="H216" s="203">
        <f t="shared" si="6"/>
        <v>0</v>
      </c>
      <c r="I216" s="203">
        <v>0</v>
      </c>
      <c r="J216" s="203">
        <v>0</v>
      </c>
      <c r="K216" s="203">
        <v>0</v>
      </c>
      <c r="L216" s="203">
        <v>0</v>
      </c>
      <c r="P216" s="214"/>
    </row>
    <row r="217" spans="1:16" ht="25.5" hidden="1" customHeight="1" x14ac:dyDescent="0.25">
      <c r="A217" s="212" t="s">
        <v>550</v>
      </c>
      <c r="B217" s="183" t="s">
        <v>877</v>
      </c>
      <c r="C217" s="203">
        <f t="shared" si="7"/>
        <v>0</v>
      </c>
      <c r="D217" s="203">
        <f>SUM(D218,D222)</f>
        <v>0</v>
      </c>
      <c r="E217" s="203">
        <f>SUM(E218:E222)</f>
        <v>0</v>
      </c>
      <c r="F217" s="203">
        <f>SUM(F218:F222)</f>
        <v>0</v>
      </c>
      <c r="G217" s="203">
        <f>SUM(G218:G222)</f>
        <v>0</v>
      </c>
      <c r="H217" s="203">
        <f t="shared" si="6"/>
        <v>0</v>
      </c>
      <c r="I217" s="203">
        <f>SUM(I218,I222)</f>
        <v>0</v>
      </c>
      <c r="J217" s="203">
        <f>SUM(J218:J222)</f>
        <v>0</v>
      </c>
      <c r="K217" s="203">
        <f>SUM(K218:K222)</f>
        <v>0</v>
      </c>
      <c r="L217" s="203">
        <f>SUM(L218:L222)</f>
        <v>0</v>
      </c>
      <c r="P217" s="214"/>
    </row>
    <row r="218" spans="1:16" ht="25.5" hidden="1" customHeight="1" x14ac:dyDescent="0.25">
      <c r="A218" s="212" t="s">
        <v>552</v>
      </c>
      <c r="B218" s="183" t="s">
        <v>878</v>
      </c>
      <c r="C218" s="203">
        <f t="shared" si="7"/>
        <v>0</v>
      </c>
      <c r="D218" s="203">
        <v>0</v>
      </c>
      <c r="E218" s="203"/>
      <c r="F218" s="203"/>
      <c r="G218" s="203"/>
      <c r="H218" s="203">
        <f t="shared" si="6"/>
        <v>0</v>
      </c>
      <c r="I218" s="203">
        <v>0</v>
      </c>
      <c r="J218" s="203"/>
      <c r="K218" s="203"/>
      <c r="L218" s="203"/>
      <c r="P218" s="214"/>
    </row>
    <row r="219" spans="1:16" ht="25.5" hidden="1" customHeight="1" x14ac:dyDescent="0.25">
      <c r="A219" s="212" t="s">
        <v>554</v>
      </c>
      <c r="B219" s="183" t="s">
        <v>879</v>
      </c>
      <c r="C219" s="203">
        <f t="shared" si="7"/>
        <v>0</v>
      </c>
      <c r="D219" s="203">
        <v>0</v>
      </c>
      <c r="E219" s="203"/>
      <c r="F219" s="203"/>
      <c r="G219" s="203"/>
      <c r="H219" s="203">
        <f t="shared" si="6"/>
        <v>0</v>
      </c>
      <c r="I219" s="203">
        <v>0</v>
      </c>
      <c r="J219" s="203"/>
      <c r="K219" s="203"/>
      <c r="L219" s="203"/>
      <c r="P219" s="214"/>
    </row>
    <row r="220" spans="1:16" ht="12.75" hidden="1" customHeight="1" x14ac:dyDescent="0.25">
      <c r="A220" s="212" t="s">
        <v>556</v>
      </c>
      <c r="B220" s="183" t="s">
        <v>880</v>
      </c>
      <c r="C220" s="203">
        <f t="shared" si="7"/>
        <v>0</v>
      </c>
      <c r="D220" s="203">
        <v>0</v>
      </c>
      <c r="E220" s="203"/>
      <c r="F220" s="203"/>
      <c r="G220" s="203"/>
      <c r="H220" s="203">
        <f t="shared" si="6"/>
        <v>0</v>
      </c>
      <c r="I220" s="203">
        <v>0</v>
      </c>
      <c r="J220" s="203"/>
      <c r="K220" s="203"/>
      <c r="L220" s="203"/>
      <c r="P220" s="214"/>
    </row>
    <row r="221" spans="1:16" ht="25.5" hidden="1" customHeight="1" x14ac:dyDescent="0.25">
      <c r="A221" s="212" t="s">
        <v>558</v>
      </c>
      <c r="B221" s="183" t="s">
        <v>881</v>
      </c>
      <c r="C221" s="203">
        <f t="shared" si="7"/>
        <v>0</v>
      </c>
      <c r="D221" s="203">
        <v>0</v>
      </c>
      <c r="E221" s="203"/>
      <c r="F221" s="203"/>
      <c r="G221" s="203"/>
      <c r="H221" s="203">
        <f t="shared" si="6"/>
        <v>0</v>
      </c>
      <c r="I221" s="203">
        <v>0</v>
      </c>
      <c r="J221" s="203"/>
      <c r="K221" s="203"/>
      <c r="L221" s="203"/>
      <c r="P221" s="214"/>
    </row>
    <row r="222" spans="1:16" ht="25.5" hidden="1" customHeight="1" x14ac:dyDescent="0.25">
      <c r="A222" s="212" t="s">
        <v>560</v>
      </c>
      <c r="B222" s="183" t="s">
        <v>882</v>
      </c>
      <c r="C222" s="203">
        <f t="shared" si="7"/>
        <v>0</v>
      </c>
      <c r="D222" s="203">
        <v>0</v>
      </c>
      <c r="E222" s="203"/>
      <c r="F222" s="203"/>
      <c r="G222" s="203"/>
      <c r="H222" s="203">
        <f t="shared" si="6"/>
        <v>0</v>
      </c>
      <c r="I222" s="203">
        <v>0</v>
      </c>
      <c r="J222" s="203"/>
      <c r="K222" s="203"/>
      <c r="L222" s="203"/>
      <c r="P222" s="214"/>
    </row>
    <row r="223" spans="1:16" ht="25.5" hidden="1" customHeight="1" x14ac:dyDescent="0.25">
      <c r="A223" s="212" t="s">
        <v>562</v>
      </c>
      <c r="B223" s="183" t="s">
        <v>883</v>
      </c>
      <c r="C223" s="203">
        <f t="shared" si="7"/>
        <v>0</v>
      </c>
      <c r="D223" s="203">
        <f>SUM(D216,D217)</f>
        <v>0</v>
      </c>
      <c r="E223" s="203">
        <f>SUM(E216,E217)</f>
        <v>0</v>
      </c>
      <c r="F223" s="203">
        <f>SUM(F216,F217)</f>
        <v>0</v>
      </c>
      <c r="G223" s="203">
        <f>SUM(G216,G217)</f>
        <v>0</v>
      </c>
      <c r="H223" s="203">
        <f t="shared" si="6"/>
        <v>0</v>
      </c>
      <c r="I223" s="203">
        <f>SUM(I216,I217)</f>
        <v>0</v>
      </c>
      <c r="J223" s="203">
        <f>SUM(J216,J217)</f>
        <v>0</v>
      </c>
      <c r="K223" s="203">
        <f>SUM(K216,K217)</f>
        <v>0</v>
      </c>
      <c r="L223" s="203">
        <f>SUM(L216,L217)</f>
        <v>0</v>
      </c>
      <c r="P223" s="214"/>
    </row>
    <row r="224" spans="1:16" ht="12.75" hidden="1" customHeight="1" x14ac:dyDescent="0.25">
      <c r="A224" s="212" t="s">
        <v>564</v>
      </c>
      <c r="B224" s="183" t="s">
        <v>884</v>
      </c>
      <c r="C224" s="203">
        <f t="shared" si="7"/>
        <v>0</v>
      </c>
      <c r="D224" s="203">
        <v>0</v>
      </c>
      <c r="E224" s="203">
        <v>0</v>
      </c>
      <c r="F224" s="203">
        <v>0</v>
      </c>
      <c r="G224" s="203">
        <v>0</v>
      </c>
      <c r="H224" s="203">
        <f t="shared" si="6"/>
        <v>0</v>
      </c>
      <c r="I224" s="203">
        <v>0</v>
      </c>
      <c r="J224" s="203">
        <v>0</v>
      </c>
      <c r="K224" s="203">
        <v>0</v>
      </c>
      <c r="L224" s="203">
        <v>0</v>
      </c>
      <c r="P224" s="214"/>
    </row>
    <row r="225" spans="1:16" ht="25.5" customHeight="1" x14ac:dyDescent="0.25">
      <c r="A225" s="212" t="s">
        <v>566</v>
      </c>
      <c r="B225" s="183" t="s">
        <v>885</v>
      </c>
      <c r="C225" s="203">
        <f t="shared" si="7"/>
        <v>2016000</v>
      </c>
      <c r="D225" s="203">
        <v>2000000</v>
      </c>
      <c r="E225" s="203">
        <v>5000</v>
      </c>
      <c r="F225" s="203">
        <v>1000</v>
      </c>
      <c r="G225" s="203">
        <v>10000</v>
      </c>
      <c r="H225" s="203">
        <f t="shared" si="6"/>
        <v>2046000</v>
      </c>
      <c r="I225" s="203">
        <v>2000000</v>
      </c>
      <c r="J225" s="203">
        <v>30000</v>
      </c>
      <c r="K225" s="203">
        <v>6000</v>
      </c>
      <c r="L225" s="203">
        <v>10000</v>
      </c>
      <c r="P225" s="214"/>
    </row>
    <row r="226" spans="1:16" ht="76.5" hidden="1" customHeight="1" x14ac:dyDescent="0.25">
      <c r="A226" s="212" t="s">
        <v>568</v>
      </c>
      <c r="B226" s="183" t="s">
        <v>886</v>
      </c>
      <c r="C226" s="203">
        <f t="shared" si="7"/>
        <v>0</v>
      </c>
      <c r="D226" s="203">
        <v>0</v>
      </c>
      <c r="E226" s="203">
        <v>0</v>
      </c>
      <c r="F226" s="203">
        <v>0</v>
      </c>
      <c r="G226" s="203">
        <v>0</v>
      </c>
      <c r="H226" s="203">
        <f t="shared" si="6"/>
        <v>0</v>
      </c>
      <c r="I226" s="203">
        <v>0</v>
      </c>
      <c r="J226" s="203">
        <v>0</v>
      </c>
      <c r="K226" s="203">
        <v>0</v>
      </c>
      <c r="L226" s="203">
        <v>0</v>
      </c>
      <c r="P226" s="214"/>
    </row>
    <row r="227" spans="1:16" ht="12.75" hidden="1" customHeight="1" x14ac:dyDescent="0.25">
      <c r="A227" s="212" t="s">
        <v>570</v>
      </c>
      <c r="B227" s="183" t="s">
        <v>887</v>
      </c>
      <c r="C227" s="203">
        <f t="shared" si="7"/>
        <v>0</v>
      </c>
      <c r="D227" s="203">
        <v>0</v>
      </c>
      <c r="E227" s="203">
        <v>0</v>
      </c>
      <c r="F227" s="203">
        <v>0</v>
      </c>
      <c r="G227" s="203">
        <v>0</v>
      </c>
      <c r="H227" s="203">
        <f t="shared" si="6"/>
        <v>0</v>
      </c>
      <c r="I227" s="203">
        <v>0</v>
      </c>
      <c r="J227" s="203">
        <v>0</v>
      </c>
      <c r="K227" s="203">
        <v>0</v>
      </c>
      <c r="L227" s="203">
        <v>0</v>
      </c>
      <c r="P227" s="214"/>
    </row>
    <row r="228" spans="1:16" ht="38.25" x14ac:dyDescent="0.25">
      <c r="A228" s="164" t="s">
        <v>572</v>
      </c>
      <c r="B228" s="165" t="s">
        <v>888</v>
      </c>
      <c r="C228" s="167">
        <f t="shared" si="7"/>
        <v>79008000</v>
      </c>
      <c r="D228" s="167">
        <f>SUM(D193,D194,D197,D199,D206,D207,D208,D215,D223,D224,D225)</f>
        <v>57263000</v>
      </c>
      <c r="E228" s="167">
        <f>SUM(E193,E194,E197,E199,E206,E207,E208,E215,E223,E224,E225)</f>
        <v>61000</v>
      </c>
      <c r="F228" s="167">
        <f>SUM(F193,F194,F197,F199,F206,F207,F208,F215,F223,F224,F225)</f>
        <v>84000</v>
      </c>
      <c r="G228" s="167">
        <f>SUM(G193,G194,G197,G199,G206,G207,G208,G215,G223,G224,G225)</f>
        <v>21600000</v>
      </c>
      <c r="H228" s="167">
        <f t="shared" si="6"/>
        <v>86234000</v>
      </c>
      <c r="I228" s="167">
        <f>SUM(I193,I194,I197,I199,I206,I207,I208,I215,I223,I224,I225)</f>
        <v>64003000</v>
      </c>
      <c r="J228" s="167">
        <f>SUM(J193,J194,J197,J199,J206,J207,J208,J215,J223,J224,J225)</f>
        <v>243000</v>
      </c>
      <c r="K228" s="167">
        <f>SUM(K193,K194,K197,K199,K206,K207,K208,K215,K223,K224,K225)</f>
        <v>388000</v>
      </c>
      <c r="L228" s="167">
        <f>SUM(L193,L194,L197,L199,L206,L207,L208,L215,L223,L224,L225)</f>
        <v>21600000</v>
      </c>
      <c r="P228" s="214"/>
    </row>
    <row r="229" spans="1:16" ht="12.75" customHeight="1" x14ac:dyDescent="0.25">
      <c r="A229" s="212" t="s">
        <v>574</v>
      </c>
      <c r="B229" s="183" t="s">
        <v>889</v>
      </c>
      <c r="C229" s="203">
        <f t="shared" si="7"/>
        <v>0</v>
      </c>
      <c r="D229" s="203">
        <v>0</v>
      </c>
      <c r="E229" s="203"/>
      <c r="F229" s="203"/>
      <c r="G229" s="203"/>
      <c r="H229" s="203">
        <f t="shared" si="6"/>
        <v>1170000</v>
      </c>
      <c r="I229" s="203">
        <v>1170000</v>
      </c>
      <c r="J229" s="203"/>
      <c r="K229" s="203"/>
      <c r="L229" s="203"/>
      <c r="P229" s="214"/>
    </row>
    <row r="230" spans="1:16" ht="25.5" hidden="1" customHeight="1" x14ac:dyDescent="0.25">
      <c r="A230" s="212" t="s">
        <v>576</v>
      </c>
      <c r="B230" s="183" t="s">
        <v>890</v>
      </c>
      <c r="C230" s="203">
        <f t="shared" si="7"/>
        <v>0</v>
      </c>
      <c r="D230" s="203">
        <v>0</v>
      </c>
      <c r="E230" s="203"/>
      <c r="F230" s="203"/>
      <c r="G230" s="203"/>
      <c r="H230" s="203">
        <f t="shared" si="6"/>
        <v>0</v>
      </c>
      <c r="I230" s="203">
        <v>0</v>
      </c>
      <c r="J230" s="203"/>
      <c r="K230" s="203"/>
      <c r="L230" s="203"/>
      <c r="P230" s="214"/>
    </row>
    <row r="231" spans="1:16" ht="15" x14ac:dyDescent="0.25">
      <c r="A231" s="212" t="s">
        <v>578</v>
      </c>
      <c r="B231" s="183" t="s">
        <v>891</v>
      </c>
      <c r="C231" s="203">
        <f t="shared" si="7"/>
        <v>14766000</v>
      </c>
      <c r="D231" s="203">
        <v>14766000</v>
      </c>
      <c r="E231" s="203"/>
      <c r="F231" s="203"/>
      <c r="G231" s="203"/>
      <c r="H231" s="203">
        <f t="shared" si="6"/>
        <v>64515000</v>
      </c>
      <c r="I231" s="203">
        <v>64515000</v>
      </c>
      <c r="J231" s="203"/>
      <c r="K231" s="203"/>
      <c r="L231" s="203"/>
      <c r="P231" s="214"/>
    </row>
    <row r="232" spans="1:16" ht="12.75" customHeight="1" x14ac:dyDescent="0.25">
      <c r="A232" s="212" t="s">
        <v>580</v>
      </c>
      <c r="B232" s="183" t="s">
        <v>892</v>
      </c>
      <c r="C232" s="203">
        <f t="shared" si="7"/>
        <v>0</v>
      </c>
      <c r="D232" s="203">
        <v>0</v>
      </c>
      <c r="E232" s="203"/>
      <c r="F232" s="203"/>
      <c r="G232" s="203"/>
      <c r="H232" s="203">
        <f t="shared" si="6"/>
        <v>6000000</v>
      </c>
      <c r="I232" s="203">
        <v>6000000</v>
      </c>
      <c r="J232" s="203"/>
      <c r="K232" s="203"/>
      <c r="L232" s="203"/>
      <c r="P232" s="214"/>
    </row>
    <row r="233" spans="1:16" ht="12.75" customHeight="1" x14ac:dyDescent="0.25">
      <c r="A233" s="212" t="s">
        <v>582</v>
      </c>
      <c r="B233" s="183" t="s">
        <v>893</v>
      </c>
      <c r="C233" s="203">
        <f t="shared" si="7"/>
        <v>0</v>
      </c>
      <c r="D233" s="203">
        <v>0</v>
      </c>
      <c r="E233" s="203"/>
      <c r="F233" s="203"/>
      <c r="G233" s="203"/>
      <c r="H233" s="203">
        <f t="shared" si="6"/>
        <v>2670000</v>
      </c>
      <c r="I233" s="203">
        <v>2670000</v>
      </c>
      <c r="J233" s="203"/>
      <c r="K233" s="203"/>
      <c r="L233" s="203"/>
      <c r="P233" s="214"/>
    </row>
    <row r="234" spans="1:16" ht="12.75" hidden="1" customHeight="1" x14ac:dyDescent="0.25">
      <c r="A234" s="212" t="s">
        <v>584</v>
      </c>
      <c r="B234" s="183" t="s">
        <v>894</v>
      </c>
      <c r="C234" s="203">
        <f t="shared" si="7"/>
        <v>0</v>
      </c>
      <c r="D234" s="203">
        <v>0</v>
      </c>
      <c r="E234" s="203"/>
      <c r="F234" s="203"/>
      <c r="G234" s="203"/>
      <c r="H234" s="203">
        <f t="shared" si="6"/>
        <v>0</v>
      </c>
      <c r="I234" s="203">
        <v>0</v>
      </c>
      <c r="J234" s="203"/>
      <c r="K234" s="203"/>
      <c r="L234" s="203"/>
      <c r="P234" s="214"/>
    </row>
    <row r="235" spans="1:16" ht="12.75" hidden="1" customHeight="1" x14ac:dyDescent="0.25">
      <c r="A235" s="212" t="s">
        <v>586</v>
      </c>
      <c r="B235" s="183" t="s">
        <v>895</v>
      </c>
      <c r="C235" s="203">
        <f t="shared" si="7"/>
        <v>0</v>
      </c>
      <c r="D235" s="203">
        <v>0</v>
      </c>
      <c r="E235" s="203"/>
      <c r="F235" s="203"/>
      <c r="G235" s="203"/>
      <c r="H235" s="203">
        <f t="shared" si="6"/>
        <v>0</v>
      </c>
      <c r="I235" s="203">
        <v>0</v>
      </c>
      <c r="J235" s="203"/>
      <c r="K235" s="203"/>
      <c r="L235" s="203"/>
      <c r="P235" s="214"/>
    </row>
    <row r="236" spans="1:16" ht="25.5" hidden="1" customHeight="1" x14ac:dyDescent="0.25">
      <c r="A236" s="212" t="s">
        <v>588</v>
      </c>
      <c r="B236" s="183" t="s">
        <v>896</v>
      </c>
      <c r="C236" s="203">
        <f t="shared" si="7"/>
        <v>0</v>
      </c>
      <c r="D236" s="203">
        <v>0</v>
      </c>
      <c r="E236" s="203"/>
      <c r="F236" s="203"/>
      <c r="G236" s="203"/>
      <c r="H236" s="203">
        <f t="shared" si="6"/>
        <v>0</v>
      </c>
      <c r="I236" s="203">
        <v>0</v>
      </c>
      <c r="J236" s="203"/>
      <c r="K236" s="203"/>
      <c r="L236" s="203"/>
      <c r="P236" s="214"/>
    </row>
    <row r="237" spans="1:16" ht="25.5" x14ac:dyDescent="0.25">
      <c r="A237" s="164" t="s">
        <v>590</v>
      </c>
      <c r="B237" s="165" t="s">
        <v>897</v>
      </c>
      <c r="C237" s="167">
        <f t="shared" si="7"/>
        <v>14766000</v>
      </c>
      <c r="D237" s="167">
        <f>SUM(D229,D231,D233,D234,D236)</f>
        <v>14766000</v>
      </c>
      <c r="E237" s="167">
        <f>SUM(E229,E231,E233,E234,E236)</f>
        <v>0</v>
      </c>
      <c r="F237" s="167">
        <f>SUM(F229,F231,F233,F234,F236)</f>
        <v>0</v>
      </c>
      <c r="G237" s="167">
        <f>SUM(G229,G231,G233,G234,G236)</f>
        <v>0</v>
      </c>
      <c r="H237" s="167">
        <f t="shared" si="6"/>
        <v>68355000</v>
      </c>
      <c r="I237" s="167">
        <f>SUM(I229,I231,I233,I234,I236)</f>
        <v>68355000</v>
      </c>
      <c r="J237" s="167">
        <f>SUM(J229,J231,J233,J234,J236)</f>
        <v>0</v>
      </c>
      <c r="K237" s="167">
        <f>SUM(K229,K231,K233,K234,K236)</f>
        <v>0</v>
      </c>
      <c r="L237" s="167">
        <f>SUM(L229,L231,L233,L234,L236)</f>
        <v>0</v>
      </c>
      <c r="P237" s="214"/>
    </row>
    <row r="238" spans="1:16" ht="38.25" hidden="1" customHeight="1" x14ac:dyDescent="0.25">
      <c r="A238" s="212" t="s">
        <v>592</v>
      </c>
      <c r="B238" s="183" t="s">
        <v>898</v>
      </c>
      <c r="C238" s="203">
        <f t="shared" si="7"/>
        <v>0</v>
      </c>
      <c r="D238" s="203">
        <v>0</v>
      </c>
      <c r="E238" s="203">
        <v>0</v>
      </c>
      <c r="F238" s="203">
        <v>0</v>
      </c>
      <c r="G238" s="203">
        <v>0</v>
      </c>
      <c r="H238" s="203">
        <f t="shared" si="6"/>
        <v>0</v>
      </c>
      <c r="I238" s="203">
        <v>0</v>
      </c>
      <c r="J238" s="203">
        <v>0</v>
      </c>
      <c r="K238" s="203">
        <v>0</v>
      </c>
      <c r="L238" s="203">
        <v>0</v>
      </c>
      <c r="P238" s="214"/>
    </row>
    <row r="239" spans="1:16" ht="38.25" hidden="1" customHeight="1" x14ac:dyDescent="0.25">
      <c r="A239" s="212" t="s">
        <v>594</v>
      </c>
      <c r="B239" s="183" t="s">
        <v>899</v>
      </c>
      <c r="C239" s="203">
        <f t="shared" si="7"/>
        <v>0</v>
      </c>
      <c r="D239" s="203">
        <v>0</v>
      </c>
      <c r="E239" s="203">
        <v>0</v>
      </c>
      <c r="F239" s="203">
        <v>0</v>
      </c>
      <c r="G239" s="203">
        <v>0</v>
      </c>
      <c r="H239" s="203">
        <f t="shared" si="6"/>
        <v>0</v>
      </c>
      <c r="I239" s="203">
        <v>0</v>
      </c>
      <c r="J239" s="203">
        <v>0</v>
      </c>
      <c r="K239" s="203">
        <v>0</v>
      </c>
      <c r="L239" s="203">
        <v>0</v>
      </c>
      <c r="P239" s="214"/>
    </row>
    <row r="240" spans="1:16" ht="38.25" hidden="1" customHeight="1" x14ac:dyDescent="0.25">
      <c r="A240" s="212" t="s">
        <v>596</v>
      </c>
      <c r="B240" s="183" t="s">
        <v>900</v>
      </c>
      <c r="C240" s="203">
        <f t="shared" si="7"/>
        <v>0</v>
      </c>
      <c r="D240" s="203">
        <v>0</v>
      </c>
      <c r="E240" s="203">
        <v>0</v>
      </c>
      <c r="F240" s="203">
        <v>0</v>
      </c>
      <c r="G240" s="203">
        <v>0</v>
      </c>
      <c r="H240" s="203">
        <f t="shared" si="6"/>
        <v>0</v>
      </c>
      <c r="I240" s="203">
        <v>0</v>
      </c>
      <c r="J240" s="203">
        <v>0</v>
      </c>
      <c r="K240" s="203">
        <v>0</v>
      </c>
      <c r="L240" s="203">
        <v>0</v>
      </c>
      <c r="P240" s="214"/>
    </row>
    <row r="241" spans="1:16" ht="38.25" hidden="1" customHeight="1" x14ac:dyDescent="0.25">
      <c r="A241" s="212" t="s">
        <v>598</v>
      </c>
      <c r="B241" s="183" t="s">
        <v>901</v>
      </c>
      <c r="C241" s="203">
        <f t="shared" si="7"/>
        <v>0</v>
      </c>
      <c r="D241" s="203">
        <f>SUM(D242,D243,D244,D245,D246,D247,D248,D249,D250)</f>
        <v>0</v>
      </c>
      <c r="E241" s="203">
        <f>SUM(E242:E250)</f>
        <v>0</v>
      </c>
      <c r="F241" s="203">
        <f>SUM(F242:F250)</f>
        <v>0</v>
      </c>
      <c r="G241" s="203">
        <f>SUM(G242:G250)</f>
        <v>0</v>
      </c>
      <c r="H241" s="203">
        <f t="shared" si="6"/>
        <v>0</v>
      </c>
      <c r="I241" s="203">
        <f>SUM(I242,I243,I244,I245,I246,I247,I248,I249,I250)</f>
        <v>0</v>
      </c>
      <c r="J241" s="203">
        <f>SUM(J242:J250)</f>
        <v>0</v>
      </c>
      <c r="K241" s="203">
        <f>SUM(K242:K250)</f>
        <v>0</v>
      </c>
      <c r="L241" s="203">
        <f>SUM(L242:L250)</f>
        <v>0</v>
      </c>
      <c r="P241" s="214"/>
    </row>
    <row r="242" spans="1:16" ht="12.75" hidden="1" customHeight="1" x14ac:dyDescent="0.25">
      <c r="A242" s="212" t="s">
        <v>600</v>
      </c>
      <c r="B242" s="183" t="s">
        <v>902</v>
      </c>
      <c r="C242" s="203">
        <f t="shared" si="7"/>
        <v>0</v>
      </c>
      <c r="D242" s="203">
        <v>0</v>
      </c>
      <c r="E242" s="203"/>
      <c r="F242" s="203"/>
      <c r="G242" s="203"/>
      <c r="H242" s="203">
        <f t="shared" si="6"/>
        <v>0</v>
      </c>
      <c r="I242" s="203">
        <v>0</v>
      </c>
      <c r="J242" s="203"/>
      <c r="K242" s="203"/>
      <c r="L242" s="203"/>
      <c r="P242" s="214"/>
    </row>
    <row r="243" spans="1:16" ht="12.75" hidden="1" customHeight="1" x14ac:dyDescent="0.25">
      <c r="A243" s="212" t="s">
        <v>602</v>
      </c>
      <c r="B243" s="183" t="s">
        <v>903</v>
      </c>
      <c r="C243" s="203">
        <f t="shared" si="7"/>
        <v>0</v>
      </c>
      <c r="D243" s="203">
        <v>0</v>
      </c>
      <c r="E243" s="203"/>
      <c r="F243" s="203"/>
      <c r="G243" s="203"/>
      <c r="H243" s="203">
        <f t="shared" si="6"/>
        <v>0</v>
      </c>
      <c r="I243" s="203">
        <v>0</v>
      </c>
      <c r="J243" s="203"/>
      <c r="K243" s="203"/>
      <c r="L243" s="203"/>
      <c r="P243" s="214"/>
    </row>
    <row r="244" spans="1:16" ht="12.75" hidden="1" customHeight="1" x14ac:dyDescent="0.25">
      <c r="A244" s="212" t="s">
        <v>604</v>
      </c>
      <c r="B244" s="183" t="s">
        <v>904</v>
      </c>
      <c r="C244" s="203">
        <f t="shared" si="7"/>
        <v>0</v>
      </c>
      <c r="D244" s="203">
        <v>0</v>
      </c>
      <c r="E244" s="203"/>
      <c r="F244" s="203"/>
      <c r="G244" s="203"/>
      <c r="H244" s="203">
        <f t="shared" si="6"/>
        <v>0</v>
      </c>
      <c r="I244" s="203">
        <v>0</v>
      </c>
      <c r="J244" s="203"/>
      <c r="K244" s="203"/>
      <c r="L244" s="203"/>
      <c r="P244" s="214"/>
    </row>
    <row r="245" spans="1:16" ht="12.75" hidden="1" customHeight="1" x14ac:dyDescent="0.25">
      <c r="A245" s="212" t="s">
        <v>606</v>
      </c>
      <c r="B245" s="183" t="s">
        <v>905</v>
      </c>
      <c r="C245" s="203">
        <f t="shared" si="7"/>
        <v>0</v>
      </c>
      <c r="D245" s="203">
        <v>0</v>
      </c>
      <c r="E245" s="203"/>
      <c r="F245" s="203"/>
      <c r="G245" s="203"/>
      <c r="H245" s="203">
        <f t="shared" si="6"/>
        <v>0</v>
      </c>
      <c r="I245" s="203">
        <v>0</v>
      </c>
      <c r="J245" s="203"/>
      <c r="K245" s="203"/>
      <c r="L245" s="203"/>
      <c r="P245" s="214"/>
    </row>
    <row r="246" spans="1:16" ht="12.75" hidden="1" customHeight="1" x14ac:dyDescent="0.25">
      <c r="A246" s="212" t="s">
        <v>608</v>
      </c>
      <c r="B246" s="183" t="s">
        <v>906</v>
      </c>
      <c r="C246" s="203">
        <f t="shared" si="7"/>
        <v>0</v>
      </c>
      <c r="D246" s="203">
        <v>0</v>
      </c>
      <c r="E246" s="203"/>
      <c r="F246" s="203"/>
      <c r="G246" s="203"/>
      <c r="H246" s="203">
        <f t="shared" si="6"/>
        <v>0</v>
      </c>
      <c r="I246" s="203">
        <v>0</v>
      </c>
      <c r="J246" s="203"/>
      <c r="K246" s="203"/>
      <c r="L246" s="203"/>
      <c r="P246" s="214"/>
    </row>
    <row r="247" spans="1:16" ht="25.5" hidden="1" customHeight="1" x14ac:dyDescent="0.25">
      <c r="A247" s="212" t="s">
        <v>610</v>
      </c>
      <c r="B247" s="183" t="s">
        <v>907</v>
      </c>
      <c r="C247" s="203">
        <f t="shared" si="7"/>
        <v>0</v>
      </c>
      <c r="D247" s="203">
        <v>0</v>
      </c>
      <c r="E247" s="203"/>
      <c r="F247" s="203"/>
      <c r="G247" s="203"/>
      <c r="H247" s="203">
        <f t="shared" si="6"/>
        <v>0</v>
      </c>
      <c r="I247" s="203">
        <v>0</v>
      </c>
      <c r="J247" s="203"/>
      <c r="K247" s="203"/>
      <c r="L247" s="203"/>
      <c r="P247" s="214"/>
    </row>
    <row r="248" spans="1:16" ht="25.5" hidden="1" customHeight="1" x14ac:dyDescent="0.25">
      <c r="A248" s="212" t="s">
        <v>612</v>
      </c>
      <c r="B248" s="183" t="s">
        <v>908</v>
      </c>
      <c r="C248" s="203">
        <f t="shared" si="7"/>
        <v>0</v>
      </c>
      <c r="D248" s="203">
        <v>0</v>
      </c>
      <c r="E248" s="203"/>
      <c r="F248" s="203"/>
      <c r="G248" s="203"/>
      <c r="H248" s="203">
        <f t="shared" si="6"/>
        <v>0</v>
      </c>
      <c r="I248" s="203">
        <v>0</v>
      </c>
      <c r="J248" s="203"/>
      <c r="K248" s="203"/>
      <c r="L248" s="203"/>
      <c r="P248" s="214"/>
    </row>
    <row r="249" spans="1:16" ht="12.75" hidden="1" customHeight="1" x14ac:dyDescent="0.25">
      <c r="A249" s="212" t="s">
        <v>614</v>
      </c>
      <c r="B249" s="183" t="s">
        <v>909</v>
      </c>
      <c r="C249" s="203">
        <f t="shared" si="7"/>
        <v>0</v>
      </c>
      <c r="D249" s="203">
        <v>0</v>
      </c>
      <c r="E249" s="203"/>
      <c r="F249" s="203"/>
      <c r="G249" s="203"/>
      <c r="H249" s="203">
        <f t="shared" si="6"/>
        <v>0</v>
      </c>
      <c r="I249" s="203">
        <v>0</v>
      </c>
      <c r="J249" s="203"/>
      <c r="K249" s="203"/>
      <c r="L249" s="203"/>
      <c r="P249" s="214"/>
    </row>
    <row r="250" spans="1:16" ht="12.75" hidden="1" customHeight="1" x14ac:dyDescent="0.25">
      <c r="A250" s="212" t="s">
        <v>616</v>
      </c>
      <c r="B250" s="183" t="s">
        <v>910</v>
      </c>
      <c r="C250" s="203">
        <f t="shared" si="7"/>
        <v>0</v>
      </c>
      <c r="D250" s="203">
        <v>0</v>
      </c>
      <c r="E250" s="203"/>
      <c r="F250" s="203"/>
      <c r="G250" s="203"/>
      <c r="H250" s="203">
        <f t="shared" si="6"/>
        <v>0</v>
      </c>
      <c r="I250" s="203">
        <v>0</v>
      </c>
      <c r="J250" s="203"/>
      <c r="K250" s="203"/>
      <c r="L250" s="203"/>
      <c r="P250" s="214"/>
    </row>
    <row r="251" spans="1:16" ht="25.5" x14ac:dyDescent="0.25">
      <c r="A251" s="212" t="s">
        <v>618</v>
      </c>
      <c r="B251" s="183" t="s">
        <v>911</v>
      </c>
      <c r="C251" s="203">
        <f t="shared" si="7"/>
        <v>84000</v>
      </c>
      <c r="D251" s="203">
        <v>84000</v>
      </c>
      <c r="E251" s="203"/>
      <c r="F251" s="203"/>
      <c r="G251" s="203"/>
      <c r="H251" s="203">
        <f t="shared" si="6"/>
        <v>9732500</v>
      </c>
      <c r="I251" s="203">
        <v>9732500</v>
      </c>
      <c r="J251" s="203"/>
      <c r="K251" s="203"/>
      <c r="L251" s="203"/>
      <c r="P251" s="214"/>
    </row>
    <row r="252" spans="1:16" ht="12.75" hidden="1" customHeight="1" x14ac:dyDescent="0.25">
      <c r="A252" s="212" t="s">
        <v>620</v>
      </c>
      <c r="B252" s="183" t="s">
        <v>912</v>
      </c>
      <c r="C252" s="203">
        <f t="shared" si="7"/>
        <v>0</v>
      </c>
      <c r="D252" s="203">
        <v>0</v>
      </c>
      <c r="E252" s="203"/>
      <c r="F252" s="203"/>
      <c r="G252" s="203"/>
      <c r="H252" s="203">
        <f t="shared" si="6"/>
        <v>0</v>
      </c>
      <c r="I252" s="203">
        <v>0</v>
      </c>
      <c r="J252" s="203"/>
      <c r="K252" s="203"/>
      <c r="L252" s="203"/>
      <c r="P252" s="214"/>
    </row>
    <row r="253" spans="1:16" ht="12.75" hidden="1" customHeight="1" x14ac:dyDescent="0.25">
      <c r="A253" s="212" t="s">
        <v>622</v>
      </c>
      <c r="B253" s="183" t="s">
        <v>913</v>
      </c>
      <c r="C253" s="203">
        <f t="shared" si="7"/>
        <v>0</v>
      </c>
      <c r="D253" s="203">
        <v>0</v>
      </c>
      <c r="E253" s="203"/>
      <c r="F253" s="203"/>
      <c r="G253" s="203"/>
      <c r="H253" s="203">
        <f t="shared" si="6"/>
        <v>0</v>
      </c>
      <c r="I253" s="203">
        <v>0</v>
      </c>
      <c r="J253" s="203"/>
      <c r="K253" s="203"/>
      <c r="L253" s="203"/>
      <c r="P253" s="214"/>
    </row>
    <row r="254" spans="1:16" ht="12.75" hidden="1" customHeight="1" x14ac:dyDescent="0.25">
      <c r="A254" s="212" t="s">
        <v>624</v>
      </c>
      <c r="B254" s="183" t="s">
        <v>914</v>
      </c>
      <c r="C254" s="203">
        <f t="shared" si="7"/>
        <v>0</v>
      </c>
      <c r="D254" s="203">
        <v>0</v>
      </c>
      <c r="E254" s="203"/>
      <c r="F254" s="203"/>
      <c r="G254" s="203"/>
      <c r="H254" s="203">
        <f t="shared" si="6"/>
        <v>0</v>
      </c>
      <c r="I254" s="203">
        <v>0</v>
      </c>
      <c r="J254" s="203"/>
      <c r="K254" s="203"/>
      <c r="L254" s="203"/>
      <c r="P254" s="214"/>
    </row>
    <row r="255" spans="1:16" ht="12.75" hidden="1" customHeight="1" x14ac:dyDescent="0.25">
      <c r="A255" s="212" t="s">
        <v>626</v>
      </c>
      <c r="B255" s="183" t="s">
        <v>915</v>
      </c>
      <c r="C255" s="203">
        <f t="shared" si="7"/>
        <v>0</v>
      </c>
      <c r="D255" s="203">
        <v>0</v>
      </c>
      <c r="E255" s="203"/>
      <c r="F255" s="203"/>
      <c r="G255" s="203"/>
      <c r="H255" s="203">
        <f t="shared" si="6"/>
        <v>0</v>
      </c>
      <c r="I255" s="203">
        <v>0</v>
      </c>
      <c r="J255" s="203"/>
      <c r="K255" s="203"/>
      <c r="L255" s="203"/>
      <c r="P255" s="214"/>
    </row>
    <row r="256" spans="1:16" ht="12.75" hidden="1" customHeight="1" x14ac:dyDescent="0.25">
      <c r="A256" s="212" t="s">
        <v>628</v>
      </c>
      <c r="B256" s="183" t="s">
        <v>916</v>
      </c>
      <c r="C256" s="203">
        <f t="shared" si="7"/>
        <v>0</v>
      </c>
      <c r="D256" s="203">
        <v>0</v>
      </c>
      <c r="E256" s="203"/>
      <c r="F256" s="203"/>
      <c r="G256" s="203"/>
      <c r="H256" s="203">
        <f t="shared" si="6"/>
        <v>0</v>
      </c>
      <c r="I256" s="203">
        <v>0</v>
      </c>
      <c r="J256" s="203"/>
      <c r="K256" s="203"/>
      <c r="L256" s="203"/>
      <c r="P256" s="214"/>
    </row>
    <row r="257" spans="1:16" ht="25.5" hidden="1" customHeight="1" x14ac:dyDescent="0.25">
      <c r="A257" s="212" t="s">
        <v>630</v>
      </c>
      <c r="B257" s="183" t="s">
        <v>917</v>
      </c>
      <c r="C257" s="203">
        <f t="shared" si="7"/>
        <v>0</v>
      </c>
      <c r="D257" s="203">
        <v>0</v>
      </c>
      <c r="E257" s="203"/>
      <c r="F257" s="203"/>
      <c r="G257" s="203"/>
      <c r="H257" s="203">
        <f t="shared" si="6"/>
        <v>0</v>
      </c>
      <c r="I257" s="203">
        <v>0</v>
      </c>
      <c r="J257" s="203"/>
      <c r="K257" s="203"/>
      <c r="L257" s="203"/>
      <c r="P257" s="214"/>
    </row>
    <row r="258" spans="1:16" ht="25.5" hidden="1" customHeight="1" x14ac:dyDescent="0.25">
      <c r="A258" s="212" t="s">
        <v>632</v>
      </c>
      <c r="B258" s="183" t="s">
        <v>918</v>
      </c>
      <c r="C258" s="203">
        <f t="shared" si="7"/>
        <v>0</v>
      </c>
      <c r="D258" s="203">
        <v>0</v>
      </c>
      <c r="E258" s="203"/>
      <c r="F258" s="203"/>
      <c r="G258" s="203"/>
      <c r="H258" s="203">
        <f t="shared" si="6"/>
        <v>0</v>
      </c>
      <c r="I258" s="203">
        <v>0</v>
      </c>
      <c r="J258" s="203"/>
      <c r="K258" s="203"/>
      <c r="L258" s="203"/>
      <c r="P258" s="214"/>
    </row>
    <row r="259" spans="1:16" ht="12.75" hidden="1" customHeight="1" x14ac:dyDescent="0.25">
      <c r="A259" s="212" t="s">
        <v>634</v>
      </c>
      <c r="B259" s="183" t="s">
        <v>919</v>
      </c>
      <c r="C259" s="203">
        <f t="shared" si="7"/>
        <v>0</v>
      </c>
      <c r="D259" s="203">
        <v>0</v>
      </c>
      <c r="E259" s="203"/>
      <c r="F259" s="203"/>
      <c r="G259" s="203"/>
      <c r="H259" s="203">
        <f t="shared" si="6"/>
        <v>0</v>
      </c>
      <c r="I259" s="203">
        <v>0</v>
      </c>
      <c r="J259" s="203"/>
      <c r="K259" s="203"/>
      <c r="L259" s="203"/>
      <c r="P259" s="214"/>
    </row>
    <row r="260" spans="1:16" ht="12.75" hidden="1" customHeight="1" x14ac:dyDescent="0.25">
      <c r="A260" s="212" t="s">
        <v>636</v>
      </c>
      <c r="B260" s="183" t="s">
        <v>920</v>
      </c>
      <c r="C260" s="203">
        <f t="shared" si="7"/>
        <v>0</v>
      </c>
      <c r="D260" s="203">
        <v>0</v>
      </c>
      <c r="E260" s="203"/>
      <c r="F260" s="203"/>
      <c r="G260" s="203"/>
      <c r="H260" s="203">
        <f t="shared" si="6"/>
        <v>0</v>
      </c>
      <c r="I260" s="203">
        <v>0</v>
      </c>
      <c r="J260" s="203"/>
      <c r="K260" s="203"/>
      <c r="L260" s="203"/>
      <c r="P260" s="214"/>
    </row>
    <row r="261" spans="1:16" ht="25.5" hidden="1" customHeight="1" x14ac:dyDescent="0.25">
      <c r="A261" s="212" t="s">
        <v>638</v>
      </c>
      <c r="B261" s="183" t="s">
        <v>921</v>
      </c>
      <c r="C261" s="203">
        <f t="shared" si="7"/>
        <v>0</v>
      </c>
      <c r="D261" s="203">
        <v>0</v>
      </c>
      <c r="E261" s="203"/>
      <c r="F261" s="203"/>
      <c r="G261" s="203"/>
      <c r="H261" s="203">
        <f t="shared" si="6"/>
        <v>0</v>
      </c>
      <c r="I261" s="203">
        <v>0</v>
      </c>
      <c r="J261" s="203"/>
      <c r="K261" s="203"/>
      <c r="L261" s="203"/>
      <c r="P261" s="214"/>
    </row>
    <row r="262" spans="1:16" ht="12.75" hidden="1" customHeight="1" x14ac:dyDescent="0.25">
      <c r="A262" s="212" t="s">
        <v>640</v>
      </c>
      <c r="B262" s="183" t="s">
        <v>922</v>
      </c>
      <c r="C262" s="203">
        <f t="shared" si="7"/>
        <v>0</v>
      </c>
      <c r="D262" s="203">
        <v>0</v>
      </c>
      <c r="E262" s="203"/>
      <c r="F262" s="203"/>
      <c r="G262" s="203"/>
      <c r="H262" s="203">
        <f t="shared" si="6"/>
        <v>0</v>
      </c>
      <c r="I262" s="203">
        <v>0</v>
      </c>
      <c r="J262" s="203"/>
      <c r="K262" s="203"/>
      <c r="L262" s="203"/>
      <c r="P262" s="214"/>
    </row>
    <row r="263" spans="1:16" ht="25.5" x14ac:dyDescent="0.25">
      <c r="A263" s="164" t="s">
        <v>642</v>
      </c>
      <c r="B263" s="165" t="s">
        <v>923</v>
      </c>
      <c r="C263" s="167">
        <f t="shared" si="7"/>
        <v>84000</v>
      </c>
      <c r="D263" s="167">
        <f>SUM(D238,D239,D240,D241,D251)</f>
        <v>84000</v>
      </c>
      <c r="E263" s="167">
        <f>SUM(E238,E239,E240,E241,E251)</f>
        <v>0</v>
      </c>
      <c r="F263" s="167">
        <f>SUM(F238,F239,F240,F241,F251)</f>
        <v>0</v>
      </c>
      <c r="G263" s="167">
        <f>SUM(G238,G239,G240,G241,G251)</f>
        <v>0</v>
      </c>
      <c r="H263" s="167">
        <f t="shared" si="6"/>
        <v>9732500</v>
      </c>
      <c r="I263" s="167">
        <f>SUM(I238,I239,I240,I241,I251)</f>
        <v>9732500</v>
      </c>
      <c r="J263" s="167">
        <f>SUM(J238,J239,J240,J241,J251)</f>
        <v>0</v>
      </c>
      <c r="K263" s="167">
        <f>SUM(K238,K239,K240,K241,K251)</f>
        <v>0</v>
      </c>
      <c r="L263" s="167">
        <f>SUM(L238,L239,L240,L241,L251)</f>
        <v>0</v>
      </c>
      <c r="P263" s="214"/>
    </row>
    <row r="264" spans="1:16" ht="38.25" hidden="1" customHeight="1" x14ac:dyDescent="0.25">
      <c r="A264" s="212" t="s">
        <v>644</v>
      </c>
      <c r="B264" s="183" t="s">
        <v>924</v>
      </c>
      <c r="C264" s="203">
        <f t="shared" si="7"/>
        <v>0</v>
      </c>
      <c r="D264" s="203">
        <v>0</v>
      </c>
      <c r="E264" s="203">
        <v>0</v>
      </c>
      <c r="F264" s="203">
        <v>0</v>
      </c>
      <c r="G264" s="203">
        <v>0</v>
      </c>
      <c r="H264" s="203">
        <f t="shared" ref="H264:H290" si="8">SUM(I264,J264,K264,L264)</f>
        <v>0</v>
      </c>
      <c r="I264" s="203">
        <v>0</v>
      </c>
      <c r="J264" s="203">
        <v>0</v>
      </c>
      <c r="K264" s="203">
        <v>0</v>
      </c>
      <c r="L264" s="203">
        <v>0</v>
      </c>
      <c r="P264" s="214"/>
    </row>
    <row r="265" spans="1:16" ht="38.25" hidden="1" customHeight="1" x14ac:dyDescent="0.25">
      <c r="A265" s="212" t="s">
        <v>646</v>
      </c>
      <c r="B265" s="183" t="s">
        <v>925</v>
      </c>
      <c r="C265" s="203">
        <f t="shared" ref="C265:C290" si="9">SUM(D265,E265,F265,G265)</f>
        <v>0</v>
      </c>
      <c r="D265" s="203">
        <v>0</v>
      </c>
      <c r="E265" s="203">
        <v>0</v>
      </c>
      <c r="F265" s="203">
        <v>0</v>
      </c>
      <c r="G265" s="203">
        <v>0</v>
      </c>
      <c r="H265" s="203">
        <f t="shared" si="8"/>
        <v>0</v>
      </c>
      <c r="I265" s="203">
        <v>0</v>
      </c>
      <c r="J265" s="203">
        <v>0</v>
      </c>
      <c r="K265" s="203">
        <v>0</v>
      </c>
      <c r="L265" s="203">
        <v>0</v>
      </c>
      <c r="P265" s="214"/>
    </row>
    <row r="266" spans="1:16" ht="51" hidden="1" customHeight="1" x14ac:dyDescent="0.25">
      <c r="A266" s="212" t="s">
        <v>648</v>
      </c>
      <c r="B266" s="183" t="s">
        <v>926</v>
      </c>
      <c r="C266" s="203">
        <f t="shared" si="9"/>
        <v>0</v>
      </c>
      <c r="D266" s="203">
        <v>0</v>
      </c>
      <c r="E266" s="203">
        <v>0</v>
      </c>
      <c r="F266" s="203">
        <v>0</v>
      </c>
      <c r="G266" s="203">
        <v>0</v>
      </c>
      <c r="H266" s="203">
        <f t="shared" si="8"/>
        <v>0</v>
      </c>
      <c r="I266" s="203">
        <v>0</v>
      </c>
      <c r="J266" s="203">
        <v>0</v>
      </c>
      <c r="K266" s="203">
        <v>0</v>
      </c>
      <c r="L266" s="203">
        <v>0</v>
      </c>
      <c r="P266" s="214"/>
    </row>
    <row r="267" spans="1:16" ht="38.25" x14ac:dyDescent="0.25">
      <c r="A267" s="212" t="s">
        <v>650</v>
      </c>
      <c r="B267" s="183" t="s">
        <v>927</v>
      </c>
      <c r="C267" s="203">
        <f t="shared" si="9"/>
        <v>774000</v>
      </c>
      <c r="D267" s="203">
        <v>774000</v>
      </c>
      <c r="E267" s="203"/>
      <c r="F267" s="203"/>
      <c r="G267" s="203"/>
      <c r="H267" s="203">
        <f t="shared" si="8"/>
        <v>774000</v>
      </c>
      <c r="I267" s="203">
        <v>774000</v>
      </c>
      <c r="J267" s="203"/>
      <c r="K267" s="203"/>
      <c r="L267" s="203"/>
      <c r="P267" s="214"/>
    </row>
    <row r="268" spans="1:16" ht="12.75" hidden="1" customHeight="1" x14ac:dyDescent="0.25">
      <c r="A268" s="212" t="s">
        <v>652</v>
      </c>
      <c r="B268" s="183" t="s">
        <v>928</v>
      </c>
      <c r="C268" s="203">
        <f t="shared" si="9"/>
        <v>0</v>
      </c>
      <c r="D268" s="203">
        <v>0</v>
      </c>
      <c r="E268" s="203"/>
      <c r="F268" s="203"/>
      <c r="G268" s="203"/>
      <c r="H268" s="203">
        <f t="shared" si="8"/>
        <v>0</v>
      </c>
      <c r="I268" s="203">
        <v>0</v>
      </c>
      <c r="J268" s="203"/>
      <c r="K268" s="203"/>
      <c r="L268" s="203"/>
      <c r="P268" s="214"/>
    </row>
    <row r="269" spans="1:16" ht="12.75" hidden="1" customHeight="1" x14ac:dyDescent="0.25">
      <c r="A269" s="212" t="s">
        <v>654</v>
      </c>
      <c r="B269" s="183" t="s">
        <v>929</v>
      </c>
      <c r="C269" s="203">
        <f t="shared" si="9"/>
        <v>0</v>
      </c>
      <c r="D269" s="203">
        <v>0</v>
      </c>
      <c r="E269" s="203"/>
      <c r="F269" s="203"/>
      <c r="G269" s="203"/>
      <c r="H269" s="203">
        <f t="shared" si="8"/>
        <v>0</v>
      </c>
      <c r="I269" s="203">
        <v>0</v>
      </c>
      <c r="J269" s="203"/>
      <c r="K269" s="203"/>
      <c r="L269" s="203"/>
      <c r="P269" s="214"/>
    </row>
    <row r="270" spans="1:16" ht="12.75" hidden="1" customHeight="1" x14ac:dyDescent="0.25">
      <c r="A270" s="212" t="s">
        <v>656</v>
      </c>
      <c r="B270" s="183" t="s">
        <v>930</v>
      </c>
      <c r="C270" s="203">
        <f t="shared" si="9"/>
        <v>0</v>
      </c>
      <c r="D270" s="203">
        <v>0</v>
      </c>
      <c r="E270" s="203"/>
      <c r="F270" s="203"/>
      <c r="G270" s="203"/>
      <c r="H270" s="203">
        <f t="shared" si="8"/>
        <v>0</v>
      </c>
      <c r="I270" s="203">
        <v>0</v>
      </c>
      <c r="J270" s="203"/>
      <c r="K270" s="203"/>
      <c r="L270" s="203"/>
      <c r="P270" s="214"/>
    </row>
    <row r="271" spans="1:16" ht="12.75" hidden="1" customHeight="1" x14ac:dyDescent="0.25">
      <c r="A271" s="212" t="s">
        <v>658</v>
      </c>
      <c r="B271" s="183" t="s">
        <v>931</v>
      </c>
      <c r="C271" s="203">
        <f t="shared" si="9"/>
        <v>0</v>
      </c>
      <c r="D271" s="203">
        <v>0</v>
      </c>
      <c r="E271" s="203"/>
      <c r="F271" s="203"/>
      <c r="G271" s="203"/>
      <c r="H271" s="203">
        <f t="shared" si="8"/>
        <v>0</v>
      </c>
      <c r="I271" s="203">
        <v>0</v>
      </c>
      <c r="J271" s="203"/>
      <c r="K271" s="203"/>
      <c r="L271" s="203"/>
      <c r="P271" s="214"/>
    </row>
    <row r="272" spans="1:16" ht="12.75" hidden="1" customHeight="1" x14ac:dyDescent="0.25">
      <c r="A272" s="212" t="s">
        <v>660</v>
      </c>
      <c r="B272" s="183" t="s">
        <v>932</v>
      </c>
      <c r="C272" s="203">
        <f t="shared" si="9"/>
        <v>0</v>
      </c>
      <c r="D272" s="203">
        <v>0</v>
      </c>
      <c r="E272" s="203"/>
      <c r="F272" s="203"/>
      <c r="G272" s="203"/>
      <c r="H272" s="203">
        <f t="shared" si="8"/>
        <v>0</v>
      </c>
      <c r="I272" s="203">
        <v>0</v>
      </c>
      <c r="J272" s="203"/>
      <c r="K272" s="203"/>
      <c r="L272" s="203"/>
      <c r="P272" s="214"/>
    </row>
    <row r="273" spans="1:16" ht="25.5" hidden="1" customHeight="1" x14ac:dyDescent="0.25">
      <c r="A273" s="212" t="s">
        <v>662</v>
      </c>
      <c r="B273" s="183" t="s">
        <v>933</v>
      </c>
      <c r="C273" s="203">
        <f t="shared" si="9"/>
        <v>0</v>
      </c>
      <c r="D273" s="203">
        <v>0</v>
      </c>
      <c r="E273" s="203"/>
      <c r="F273" s="203"/>
      <c r="G273" s="203"/>
      <c r="H273" s="203">
        <f t="shared" si="8"/>
        <v>0</v>
      </c>
      <c r="I273" s="203">
        <v>0</v>
      </c>
      <c r="J273" s="203"/>
      <c r="K273" s="203"/>
      <c r="L273" s="203"/>
      <c r="P273" s="214"/>
    </row>
    <row r="274" spans="1:16" ht="25.5" hidden="1" customHeight="1" x14ac:dyDescent="0.25">
      <c r="A274" s="212" t="s">
        <v>664</v>
      </c>
      <c r="B274" s="183" t="s">
        <v>934</v>
      </c>
      <c r="C274" s="203">
        <f t="shared" si="9"/>
        <v>0</v>
      </c>
      <c r="D274" s="203">
        <v>0</v>
      </c>
      <c r="E274" s="203"/>
      <c r="F274" s="203"/>
      <c r="G274" s="203"/>
      <c r="H274" s="203">
        <f t="shared" si="8"/>
        <v>0</v>
      </c>
      <c r="I274" s="203">
        <v>0</v>
      </c>
      <c r="J274" s="203"/>
      <c r="K274" s="203"/>
      <c r="L274" s="203"/>
      <c r="P274" s="214"/>
    </row>
    <row r="275" spans="1:16" ht="12.75" hidden="1" customHeight="1" x14ac:dyDescent="0.25">
      <c r="A275" s="212" t="s">
        <v>666</v>
      </c>
      <c r="B275" s="183" t="s">
        <v>935</v>
      </c>
      <c r="C275" s="203">
        <f t="shared" si="9"/>
        <v>0</v>
      </c>
      <c r="D275" s="203">
        <v>0</v>
      </c>
      <c r="E275" s="203"/>
      <c r="F275" s="203"/>
      <c r="G275" s="203"/>
      <c r="H275" s="203">
        <f t="shared" si="8"/>
        <v>0</v>
      </c>
      <c r="I275" s="203">
        <v>0</v>
      </c>
      <c r="J275" s="203"/>
      <c r="K275" s="203"/>
      <c r="L275" s="203"/>
      <c r="P275" s="214"/>
    </row>
    <row r="276" spans="1:16" ht="12.75" hidden="1" customHeight="1" x14ac:dyDescent="0.25">
      <c r="A276" s="212" t="s">
        <v>936</v>
      </c>
      <c r="B276" s="183" t="s">
        <v>937</v>
      </c>
      <c r="C276" s="203">
        <f t="shared" si="9"/>
        <v>0</v>
      </c>
      <c r="D276" s="203">
        <v>0</v>
      </c>
      <c r="E276" s="203"/>
      <c r="F276" s="203"/>
      <c r="G276" s="203"/>
      <c r="H276" s="203">
        <f t="shared" si="8"/>
        <v>0</v>
      </c>
      <c r="I276" s="203">
        <v>0</v>
      </c>
      <c r="J276" s="203"/>
      <c r="K276" s="203"/>
      <c r="L276" s="203"/>
      <c r="P276" s="214"/>
    </row>
    <row r="277" spans="1:16" ht="25.5" x14ac:dyDescent="0.25">
      <c r="A277" s="212" t="s">
        <v>938</v>
      </c>
      <c r="B277" s="183" t="s">
        <v>939</v>
      </c>
      <c r="C277" s="203">
        <f t="shared" si="9"/>
        <v>185000</v>
      </c>
      <c r="D277" s="203">
        <v>185000</v>
      </c>
      <c r="E277" s="203"/>
      <c r="F277" s="203"/>
      <c r="G277" s="203"/>
      <c r="H277" s="203">
        <f t="shared" si="8"/>
        <v>295000</v>
      </c>
      <c r="I277" s="203">
        <v>295000</v>
      </c>
      <c r="J277" s="203"/>
      <c r="K277" s="203"/>
      <c r="L277" s="203"/>
      <c r="P277" s="214"/>
    </row>
    <row r="278" spans="1:16" ht="12.75" hidden="1" customHeight="1" x14ac:dyDescent="0.25">
      <c r="A278" s="212" t="s">
        <v>940</v>
      </c>
      <c r="B278" s="183" t="s">
        <v>941</v>
      </c>
      <c r="C278" s="203">
        <f t="shared" si="9"/>
        <v>0</v>
      </c>
      <c r="D278" s="203">
        <v>0</v>
      </c>
      <c r="E278" s="203"/>
      <c r="F278" s="203"/>
      <c r="G278" s="203"/>
      <c r="H278" s="203">
        <f t="shared" si="8"/>
        <v>0</v>
      </c>
      <c r="I278" s="203">
        <v>0</v>
      </c>
      <c r="J278" s="203"/>
      <c r="K278" s="203"/>
      <c r="L278" s="203"/>
      <c r="P278" s="214"/>
    </row>
    <row r="279" spans="1:16" ht="12.75" hidden="1" customHeight="1" x14ac:dyDescent="0.25">
      <c r="A279" s="212" t="s">
        <v>942</v>
      </c>
      <c r="B279" s="183" t="s">
        <v>943</v>
      </c>
      <c r="C279" s="203">
        <f t="shared" si="9"/>
        <v>0</v>
      </c>
      <c r="D279" s="203">
        <v>0</v>
      </c>
      <c r="E279" s="203"/>
      <c r="F279" s="203"/>
      <c r="G279" s="203"/>
      <c r="H279" s="203">
        <f t="shared" si="8"/>
        <v>0</v>
      </c>
      <c r="I279" s="203">
        <v>0</v>
      </c>
      <c r="J279" s="203"/>
      <c r="K279" s="203"/>
      <c r="L279" s="203"/>
      <c r="P279" s="214"/>
    </row>
    <row r="280" spans="1:16" ht="12.75" hidden="1" customHeight="1" x14ac:dyDescent="0.25">
      <c r="A280" s="212" t="s">
        <v>944</v>
      </c>
      <c r="B280" s="183" t="s">
        <v>945</v>
      </c>
      <c r="C280" s="203">
        <f t="shared" si="9"/>
        <v>0</v>
      </c>
      <c r="D280" s="203">
        <v>0</v>
      </c>
      <c r="E280" s="203"/>
      <c r="F280" s="203"/>
      <c r="G280" s="203"/>
      <c r="H280" s="203">
        <f t="shared" si="8"/>
        <v>0</v>
      </c>
      <c r="I280" s="203">
        <v>0</v>
      </c>
      <c r="J280" s="203"/>
      <c r="K280" s="203"/>
      <c r="L280" s="203"/>
      <c r="P280" s="214"/>
    </row>
    <row r="281" spans="1:16" ht="12.75" hidden="1" customHeight="1" x14ac:dyDescent="0.25">
      <c r="A281" s="212" t="s">
        <v>946</v>
      </c>
      <c r="B281" s="183" t="s">
        <v>947</v>
      </c>
      <c r="C281" s="203">
        <f t="shared" si="9"/>
        <v>0</v>
      </c>
      <c r="D281" s="203">
        <v>0</v>
      </c>
      <c r="E281" s="203"/>
      <c r="F281" s="203"/>
      <c r="G281" s="203"/>
      <c r="H281" s="203">
        <f t="shared" si="8"/>
        <v>0</v>
      </c>
      <c r="I281" s="203">
        <v>0</v>
      </c>
      <c r="J281" s="203"/>
      <c r="K281" s="203"/>
      <c r="L281" s="203"/>
      <c r="P281" s="214"/>
    </row>
    <row r="282" spans="1:16" ht="12.75" hidden="1" customHeight="1" x14ac:dyDescent="0.25">
      <c r="A282" s="212" t="s">
        <v>948</v>
      </c>
      <c r="B282" s="183" t="s">
        <v>949</v>
      </c>
      <c r="C282" s="203">
        <f t="shared" si="9"/>
        <v>0</v>
      </c>
      <c r="D282" s="203">
        <v>0</v>
      </c>
      <c r="E282" s="203"/>
      <c r="F282" s="203"/>
      <c r="G282" s="203"/>
      <c r="H282" s="203">
        <f t="shared" si="8"/>
        <v>0</v>
      </c>
      <c r="I282" s="203">
        <v>0</v>
      </c>
      <c r="J282" s="203"/>
      <c r="K282" s="203"/>
      <c r="L282" s="203"/>
      <c r="P282" s="214"/>
    </row>
    <row r="283" spans="1:16" ht="25.5" hidden="1" customHeight="1" x14ac:dyDescent="0.25">
      <c r="A283" s="212" t="s">
        <v>950</v>
      </c>
      <c r="B283" s="183" t="s">
        <v>951</v>
      </c>
      <c r="C283" s="203">
        <f t="shared" si="9"/>
        <v>0</v>
      </c>
      <c r="D283" s="203">
        <v>0</v>
      </c>
      <c r="E283" s="203"/>
      <c r="F283" s="203"/>
      <c r="G283" s="203"/>
      <c r="H283" s="203">
        <f t="shared" si="8"/>
        <v>0</v>
      </c>
      <c r="I283" s="203">
        <v>0</v>
      </c>
      <c r="J283" s="203"/>
      <c r="K283" s="203"/>
      <c r="L283" s="203"/>
      <c r="P283" s="214"/>
    </row>
    <row r="284" spans="1:16" ht="25.5" hidden="1" customHeight="1" x14ac:dyDescent="0.25">
      <c r="A284" s="212" t="s">
        <v>952</v>
      </c>
      <c r="B284" s="183" t="s">
        <v>953</v>
      </c>
      <c r="C284" s="203">
        <f t="shared" si="9"/>
        <v>0</v>
      </c>
      <c r="D284" s="203">
        <v>0</v>
      </c>
      <c r="E284" s="203"/>
      <c r="F284" s="203"/>
      <c r="G284" s="203"/>
      <c r="H284" s="203">
        <f t="shared" si="8"/>
        <v>0</v>
      </c>
      <c r="I284" s="203">
        <v>0</v>
      </c>
      <c r="J284" s="203"/>
      <c r="K284" s="203"/>
      <c r="L284" s="203"/>
      <c r="P284" s="214"/>
    </row>
    <row r="285" spans="1:16" ht="12.75" hidden="1" customHeight="1" x14ac:dyDescent="0.25">
      <c r="A285" s="212" t="s">
        <v>954</v>
      </c>
      <c r="B285" s="183" t="s">
        <v>955</v>
      </c>
      <c r="C285" s="203">
        <f t="shared" si="9"/>
        <v>0</v>
      </c>
      <c r="D285" s="203">
        <v>0</v>
      </c>
      <c r="E285" s="203"/>
      <c r="F285" s="203"/>
      <c r="G285" s="203"/>
      <c r="H285" s="203">
        <f t="shared" si="8"/>
        <v>0</v>
      </c>
      <c r="I285" s="203">
        <v>0</v>
      </c>
      <c r="J285" s="203"/>
      <c r="K285" s="203"/>
      <c r="L285" s="203"/>
      <c r="P285" s="214"/>
    </row>
    <row r="286" spans="1:16" ht="12.75" hidden="1" customHeight="1" x14ac:dyDescent="0.25">
      <c r="A286" s="212" t="s">
        <v>956</v>
      </c>
      <c r="B286" s="183" t="s">
        <v>957</v>
      </c>
      <c r="C286" s="203">
        <f t="shared" si="9"/>
        <v>0</v>
      </c>
      <c r="D286" s="203">
        <v>0</v>
      </c>
      <c r="E286" s="203"/>
      <c r="F286" s="203"/>
      <c r="G286" s="203"/>
      <c r="H286" s="203">
        <f t="shared" si="8"/>
        <v>0</v>
      </c>
      <c r="I286" s="203">
        <v>0</v>
      </c>
      <c r="J286" s="203"/>
      <c r="K286" s="203"/>
      <c r="L286" s="203"/>
      <c r="P286" s="214"/>
    </row>
    <row r="287" spans="1:16" ht="25.5" hidden="1" customHeight="1" x14ac:dyDescent="0.25">
      <c r="A287" s="212" t="s">
        <v>958</v>
      </c>
      <c r="B287" s="183" t="s">
        <v>959</v>
      </c>
      <c r="C287" s="203">
        <f t="shared" si="9"/>
        <v>0</v>
      </c>
      <c r="D287" s="203">
        <v>0</v>
      </c>
      <c r="E287" s="203"/>
      <c r="F287" s="203"/>
      <c r="G287" s="203"/>
      <c r="H287" s="203">
        <f t="shared" si="8"/>
        <v>0</v>
      </c>
      <c r="I287" s="203">
        <v>0</v>
      </c>
      <c r="J287" s="203"/>
      <c r="K287" s="203"/>
      <c r="L287" s="203"/>
      <c r="P287" s="214"/>
    </row>
    <row r="288" spans="1:16" ht="12.75" hidden="1" customHeight="1" x14ac:dyDescent="0.25">
      <c r="A288" s="212" t="s">
        <v>960</v>
      </c>
      <c r="B288" s="183" t="s">
        <v>961</v>
      </c>
      <c r="C288" s="203">
        <f t="shared" si="9"/>
        <v>0</v>
      </c>
      <c r="D288" s="203">
        <v>0</v>
      </c>
      <c r="E288" s="203"/>
      <c r="F288" s="203"/>
      <c r="G288" s="203"/>
      <c r="H288" s="203">
        <f t="shared" si="8"/>
        <v>0</v>
      </c>
      <c r="I288" s="203">
        <v>0</v>
      </c>
      <c r="J288" s="203"/>
      <c r="K288" s="203"/>
      <c r="L288" s="203"/>
      <c r="P288" s="214"/>
    </row>
    <row r="289" spans="1:16" ht="25.5" x14ac:dyDescent="0.25">
      <c r="A289" s="164" t="s">
        <v>962</v>
      </c>
      <c r="B289" s="165" t="s">
        <v>963</v>
      </c>
      <c r="C289" s="167">
        <f t="shared" si="9"/>
        <v>959000</v>
      </c>
      <c r="D289" s="167">
        <f>SUM(D264,D265,D266,D267,D277)</f>
        <v>959000</v>
      </c>
      <c r="E289" s="167">
        <f>SUM(E264,E265,E266,E267,E277)</f>
        <v>0</v>
      </c>
      <c r="F289" s="167">
        <f>SUM(F264,F265,F266,F267,F277)</f>
        <v>0</v>
      </c>
      <c r="G289" s="167">
        <f>SUM(G264,G265,G266,G267,G277)</f>
        <v>0</v>
      </c>
      <c r="H289" s="167">
        <f t="shared" si="8"/>
        <v>1069000</v>
      </c>
      <c r="I289" s="167">
        <f>SUM(I264,I265,I266,I267,I277)</f>
        <v>1069000</v>
      </c>
      <c r="J289" s="167">
        <f>SUM(J264,J265,J266,J267,J277)</f>
        <v>0</v>
      </c>
      <c r="K289" s="167">
        <f>SUM(K264,K265,K266,K267,K277)</f>
        <v>0</v>
      </c>
      <c r="L289" s="167">
        <f>SUM(L264,L265,L266,L267,L277)</f>
        <v>0</v>
      </c>
      <c r="P289" s="214"/>
    </row>
    <row r="290" spans="1:16" ht="25.5" x14ac:dyDescent="0.25">
      <c r="A290" s="164" t="s">
        <v>964</v>
      </c>
      <c r="B290" s="165" t="s">
        <v>965</v>
      </c>
      <c r="C290" s="167">
        <f t="shared" si="9"/>
        <v>679732022</v>
      </c>
      <c r="D290" s="167">
        <f>SUM(D50,D86,D192,D228,D237,D263,D289)</f>
        <v>653165022</v>
      </c>
      <c r="E290" s="167">
        <f>SUM(E50,E86,E192,E228,E237,E263,E289)</f>
        <v>4498000</v>
      </c>
      <c r="F290" s="167">
        <f>SUM(F50,F86,F192,F228,F237,F263,F289)</f>
        <v>84000</v>
      </c>
      <c r="G290" s="167">
        <f>SUM(G50,G86,G192,G228,G237,G263,G289)</f>
        <v>21985000</v>
      </c>
      <c r="H290" s="167">
        <f t="shared" si="8"/>
        <v>754645463</v>
      </c>
      <c r="I290" s="167">
        <f>SUM(I50,I86,I192,I228,I237,I263,I289)</f>
        <v>727043729</v>
      </c>
      <c r="J290" s="167">
        <f>SUM(J50,J86,J192,J228,J237,J263,J289)</f>
        <v>4819734</v>
      </c>
      <c r="K290" s="167">
        <f>SUM(K50,K86,K192,K228,K237,K263,K289)</f>
        <v>388000</v>
      </c>
      <c r="L290" s="167">
        <f>SUM(L50,L86,L192,L228,L237,L263,L289)</f>
        <v>22394000</v>
      </c>
      <c r="P290" s="214"/>
    </row>
  </sheetData>
  <mergeCells count="7">
    <mergeCell ref="A5:B6"/>
    <mergeCell ref="H5:L5"/>
    <mergeCell ref="C5:G5"/>
    <mergeCell ref="A4:L4"/>
    <mergeCell ref="A1:L1"/>
    <mergeCell ref="A2:L2"/>
    <mergeCell ref="A3:L3"/>
  </mergeCells>
  <printOptions horizontalCentered="1"/>
  <pageMargins left="0.74803149606299213" right="0.74803149606299213" top="0.59055118110236227" bottom="0.59055118110236227" header="0.51181102362204722" footer="0.51181102362204722"/>
  <pageSetup paperSize="8" scale="57" orientation="portrait" horizontalDpi="300" verticalDpi="300" r:id="rId1"/>
  <headerFooter alignWithMargins="0">
    <oddHeader>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7"/>
  <sheetViews>
    <sheetView view="pageBreakPreview" zoomScale="160" zoomScaleNormal="100" zoomScaleSheetLayoutView="160" workbookViewId="0">
      <selection sqref="A1:L1"/>
    </sheetView>
  </sheetViews>
  <sheetFormatPr defaultRowHeight="12.75" x14ac:dyDescent="0.2"/>
  <cols>
    <col min="1" max="1" width="3" style="211" bestFit="1" customWidth="1"/>
    <col min="2" max="2" width="35.42578125" style="211" customWidth="1"/>
    <col min="3" max="7" width="17.7109375" style="211" hidden="1" customWidth="1"/>
    <col min="8" max="12" width="17.7109375" style="211" customWidth="1"/>
    <col min="13" max="16384" width="9.140625" style="211"/>
  </cols>
  <sheetData>
    <row r="1" spans="1:12" ht="12.75" customHeight="1" x14ac:dyDescent="0.2">
      <c r="A1" s="225" t="s">
        <v>1126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</row>
    <row r="2" spans="1:12" x14ac:dyDescent="0.2">
      <c r="A2" s="225" t="s">
        <v>1109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</row>
    <row r="3" spans="1:12" x14ac:dyDescent="0.2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</row>
    <row r="4" spans="1:12" ht="12.75" customHeight="1" x14ac:dyDescent="0.2">
      <c r="A4" s="225" t="s">
        <v>1041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</row>
    <row r="5" spans="1:12" ht="12.75" customHeight="1" x14ac:dyDescent="0.2">
      <c r="A5" s="226"/>
      <c r="B5" s="226"/>
      <c r="C5" s="226" t="s">
        <v>16</v>
      </c>
      <c r="D5" s="226"/>
      <c r="E5" s="226"/>
      <c r="F5" s="226"/>
      <c r="G5" s="226"/>
      <c r="H5" s="218" t="s">
        <v>66</v>
      </c>
      <c r="I5" s="219"/>
      <c r="J5" s="219"/>
      <c r="K5" s="219"/>
      <c r="L5" s="220"/>
    </row>
    <row r="6" spans="1:12" ht="38.25" x14ac:dyDescent="0.2">
      <c r="A6" s="226"/>
      <c r="B6" s="226"/>
      <c r="C6" s="207" t="s">
        <v>1039</v>
      </c>
      <c r="D6" s="207" t="s">
        <v>113</v>
      </c>
      <c r="E6" s="207" t="s">
        <v>114</v>
      </c>
      <c r="F6" s="207" t="s">
        <v>115</v>
      </c>
      <c r="G6" s="207" t="s">
        <v>23</v>
      </c>
      <c r="H6" s="207" t="s">
        <v>1039</v>
      </c>
      <c r="I6" s="207" t="s">
        <v>113</v>
      </c>
      <c r="J6" s="207" t="s">
        <v>114</v>
      </c>
      <c r="K6" s="207" t="s">
        <v>115</v>
      </c>
      <c r="L6" s="207" t="s">
        <v>23</v>
      </c>
    </row>
    <row r="7" spans="1:12" ht="15" x14ac:dyDescent="0.2">
      <c r="A7" s="205">
        <v>1</v>
      </c>
      <c r="B7" s="205">
        <v>2</v>
      </c>
      <c r="C7" s="205">
        <v>3</v>
      </c>
      <c r="D7" s="205">
        <v>4</v>
      </c>
      <c r="E7" s="205">
        <v>5</v>
      </c>
      <c r="F7" s="205">
        <v>6</v>
      </c>
      <c r="G7" s="205">
        <v>7</v>
      </c>
      <c r="H7" s="205">
        <v>3</v>
      </c>
      <c r="I7" s="205">
        <v>4</v>
      </c>
      <c r="J7" s="205">
        <v>5</v>
      </c>
      <c r="K7" s="205">
        <v>6</v>
      </c>
      <c r="L7" s="205">
        <v>7</v>
      </c>
    </row>
    <row r="8" spans="1:12" ht="38.25" hidden="1" x14ac:dyDescent="0.2">
      <c r="A8" s="212" t="s">
        <v>144</v>
      </c>
      <c r="B8" s="183" t="s">
        <v>966</v>
      </c>
      <c r="C8" s="203">
        <f>SUM(D8:G8)</f>
        <v>0</v>
      </c>
      <c r="D8" s="203">
        <v>0</v>
      </c>
      <c r="E8" s="203"/>
      <c r="F8" s="168"/>
      <c r="G8" s="168"/>
      <c r="H8" s="203">
        <f t="shared" ref="H8:H47" si="0">SUM(I8:L8)</f>
        <v>0</v>
      </c>
      <c r="I8" s="203">
        <v>0</v>
      </c>
      <c r="J8" s="203"/>
      <c r="K8" s="168"/>
      <c r="L8" s="168"/>
    </row>
    <row r="9" spans="1:12" ht="25.5" hidden="1" x14ac:dyDescent="0.2">
      <c r="A9" s="212" t="s">
        <v>146</v>
      </c>
      <c r="B9" s="183" t="s">
        <v>967</v>
      </c>
      <c r="C9" s="203">
        <f t="shared" ref="C9:C47" si="1">SUM(D9:G9)</f>
        <v>0</v>
      </c>
      <c r="D9" s="203">
        <v>0</v>
      </c>
      <c r="E9" s="203"/>
      <c r="F9" s="168"/>
      <c r="G9" s="168"/>
      <c r="H9" s="203">
        <f t="shared" si="0"/>
        <v>0</v>
      </c>
      <c r="I9" s="203">
        <v>0</v>
      </c>
      <c r="J9" s="203"/>
      <c r="K9" s="168"/>
      <c r="L9" s="168"/>
    </row>
    <row r="10" spans="1:12" ht="38.25" hidden="1" x14ac:dyDescent="0.2">
      <c r="A10" s="212" t="s">
        <v>148</v>
      </c>
      <c r="B10" s="183" t="s">
        <v>968</v>
      </c>
      <c r="C10" s="203">
        <f t="shared" si="1"/>
        <v>0</v>
      </c>
      <c r="D10" s="203">
        <v>0</v>
      </c>
      <c r="E10" s="203"/>
      <c r="F10" s="168"/>
      <c r="G10" s="168"/>
      <c r="H10" s="203">
        <f t="shared" si="0"/>
        <v>0</v>
      </c>
      <c r="I10" s="203">
        <v>0</v>
      </c>
      <c r="J10" s="203"/>
      <c r="K10" s="168"/>
      <c r="L10" s="168"/>
    </row>
    <row r="11" spans="1:12" ht="38.25" hidden="1" x14ac:dyDescent="0.2">
      <c r="A11" s="212" t="s">
        <v>150</v>
      </c>
      <c r="B11" s="183" t="s">
        <v>969</v>
      </c>
      <c r="C11" s="203">
        <f t="shared" si="1"/>
        <v>0</v>
      </c>
      <c r="D11" s="203">
        <v>0</v>
      </c>
      <c r="E11" s="203"/>
      <c r="F11" s="168"/>
      <c r="G11" s="168"/>
      <c r="H11" s="203">
        <f t="shared" si="0"/>
        <v>0</v>
      </c>
      <c r="I11" s="203">
        <v>0</v>
      </c>
      <c r="J11" s="203"/>
      <c r="K11" s="168"/>
      <c r="L11" s="168"/>
    </row>
    <row r="12" spans="1:12" ht="25.5" hidden="1" x14ac:dyDescent="0.2">
      <c r="A12" s="212" t="s">
        <v>152</v>
      </c>
      <c r="B12" s="183" t="s">
        <v>970</v>
      </c>
      <c r="C12" s="203">
        <f t="shared" si="1"/>
        <v>0</v>
      </c>
      <c r="D12" s="203">
        <v>0</v>
      </c>
      <c r="E12" s="203"/>
      <c r="F12" s="168"/>
      <c r="G12" s="168"/>
      <c r="H12" s="203">
        <f t="shared" si="0"/>
        <v>0</v>
      </c>
      <c r="I12" s="203">
        <v>0</v>
      </c>
      <c r="J12" s="203"/>
      <c r="K12" s="168"/>
      <c r="L12" s="168"/>
    </row>
    <row r="13" spans="1:12" ht="38.25" hidden="1" x14ac:dyDescent="0.2">
      <c r="A13" s="212" t="s">
        <v>154</v>
      </c>
      <c r="B13" s="183" t="s">
        <v>971</v>
      </c>
      <c r="C13" s="203">
        <f t="shared" si="1"/>
        <v>0</v>
      </c>
      <c r="D13" s="203">
        <f>SUM(D8,D10,D11)</f>
        <v>0</v>
      </c>
      <c r="E13" s="203">
        <f>SUM(E8,E10,E11)</f>
        <v>0</v>
      </c>
      <c r="F13" s="203">
        <f>SUM(F8,F10,F11)</f>
        <v>0</v>
      </c>
      <c r="G13" s="203">
        <f>SUM(G8,G10,G11)</f>
        <v>0</v>
      </c>
      <c r="H13" s="203">
        <f t="shared" si="0"/>
        <v>0</v>
      </c>
      <c r="I13" s="203">
        <f>SUM(I8,I10,I11)</f>
        <v>0</v>
      </c>
      <c r="J13" s="203">
        <f>SUM(J8,J10,J11)</f>
        <v>0</v>
      </c>
      <c r="K13" s="203">
        <f>SUM(K8,K10,K11)</f>
        <v>0</v>
      </c>
      <c r="L13" s="203">
        <f>SUM(L8,L10,L11)</f>
        <v>0</v>
      </c>
    </row>
    <row r="14" spans="1:12" ht="25.5" x14ac:dyDescent="0.2">
      <c r="A14" s="212" t="s">
        <v>156</v>
      </c>
      <c r="B14" s="183" t="s">
        <v>972</v>
      </c>
      <c r="C14" s="203">
        <f t="shared" si="1"/>
        <v>0</v>
      </c>
      <c r="D14" s="203">
        <v>0</v>
      </c>
      <c r="E14" s="203"/>
      <c r="F14" s="168"/>
      <c r="G14" s="168"/>
      <c r="H14" s="203">
        <f t="shared" si="0"/>
        <v>150000000</v>
      </c>
      <c r="I14" s="203">
        <v>150000000</v>
      </c>
      <c r="J14" s="203"/>
      <c r="K14" s="168"/>
      <c r="L14" s="168"/>
    </row>
    <row r="15" spans="1:12" hidden="1" x14ac:dyDescent="0.2">
      <c r="A15" s="212" t="s">
        <v>158</v>
      </c>
      <c r="B15" s="183" t="s">
        <v>973</v>
      </c>
      <c r="C15" s="203">
        <f t="shared" si="1"/>
        <v>0</v>
      </c>
      <c r="D15" s="203">
        <v>0</v>
      </c>
      <c r="E15" s="203"/>
      <c r="F15" s="168"/>
      <c r="G15" s="168"/>
      <c r="H15" s="203">
        <f t="shared" si="0"/>
        <v>0</v>
      </c>
      <c r="I15" s="203">
        <v>0</v>
      </c>
      <c r="J15" s="203"/>
      <c r="K15" s="168"/>
      <c r="L15" s="168"/>
    </row>
    <row r="16" spans="1:12" hidden="1" x14ac:dyDescent="0.2">
      <c r="A16" s="212" t="s">
        <v>160</v>
      </c>
      <c r="B16" s="183" t="s">
        <v>974</v>
      </c>
      <c r="C16" s="203">
        <f t="shared" si="1"/>
        <v>0</v>
      </c>
      <c r="D16" s="203">
        <v>0</v>
      </c>
      <c r="E16" s="203"/>
      <c r="F16" s="168"/>
      <c r="G16" s="168"/>
      <c r="H16" s="203">
        <f t="shared" si="0"/>
        <v>0</v>
      </c>
      <c r="I16" s="203">
        <v>0</v>
      </c>
      <c r="J16" s="203"/>
      <c r="K16" s="168"/>
      <c r="L16" s="168"/>
    </row>
    <row r="17" spans="1:12" ht="25.5" hidden="1" x14ac:dyDescent="0.2">
      <c r="A17" s="212" t="s">
        <v>162</v>
      </c>
      <c r="B17" s="183" t="s">
        <v>975</v>
      </c>
      <c r="C17" s="203">
        <f t="shared" si="1"/>
        <v>0</v>
      </c>
      <c r="D17" s="203">
        <v>0</v>
      </c>
      <c r="E17" s="203"/>
      <c r="F17" s="168"/>
      <c r="G17" s="168"/>
      <c r="H17" s="203">
        <f t="shared" si="0"/>
        <v>0</v>
      </c>
      <c r="I17" s="203">
        <v>0</v>
      </c>
      <c r="J17" s="203"/>
      <c r="K17" s="168"/>
      <c r="L17" s="168"/>
    </row>
    <row r="18" spans="1:12" hidden="1" x14ac:dyDescent="0.2">
      <c r="A18" s="212" t="s">
        <v>164</v>
      </c>
      <c r="B18" s="183" t="s">
        <v>976</v>
      </c>
      <c r="C18" s="203">
        <f t="shared" si="1"/>
        <v>0</v>
      </c>
      <c r="D18" s="203">
        <v>0</v>
      </c>
      <c r="E18" s="203"/>
      <c r="F18" s="168"/>
      <c r="G18" s="168"/>
      <c r="H18" s="203">
        <f t="shared" si="0"/>
        <v>0</v>
      </c>
      <c r="I18" s="203">
        <v>0</v>
      </c>
      <c r="J18" s="203"/>
      <c r="K18" s="168"/>
      <c r="L18" s="168"/>
    </row>
    <row r="19" spans="1:12" ht="25.5" hidden="1" x14ac:dyDescent="0.2">
      <c r="A19" s="212" t="s">
        <v>166</v>
      </c>
      <c r="B19" s="183" t="s">
        <v>977</v>
      </c>
      <c r="C19" s="203">
        <f t="shared" si="1"/>
        <v>0</v>
      </c>
      <c r="D19" s="203">
        <v>0</v>
      </c>
      <c r="E19" s="203"/>
      <c r="F19" s="168"/>
      <c r="G19" s="168"/>
      <c r="H19" s="203">
        <f t="shared" si="0"/>
        <v>0</v>
      </c>
      <c r="I19" s="203">
        <v>0</v>
      </c>
      <c r="J19" s="203"/>
      <c r="K19" s="168"/>
      <c r="L19" s="168"/>
    </row>
    <row r="20" spans="1:12" ht="25.5" hidden="1" x14ac:dyDescent="0.2">
      <c r="A20" s="212" t="s">
        <v>168</v>
      </c>
      <c r="B20" s="183" t="s">
        <v>978</v>
      </c>
      <c r="C20" s="203">
        <f t="shared" si="1"/>
        <v>0</v>
      </c>
      <c r="D20" s="203">
        <v>0</v>
      </c>
      <c r="E20" s="203"/>
      <c r="F20" s="168"/>
      <c r="G20" s="168"/>
      <c r="H20" s="203">
        <f t="shared" si="0"/>
        <v>0</v>
      </c>
      <c r="I20" s="203">
        <v>0</v>
      </c>
      <c r="J20" s="203"/>
      <c r="K20" s="168"/>
      <c r="L20" s="168"/>
    </row>
    <row r="21" spans="1:12" hidden="1" x14ac:dyDescent="0.2">
      <c r="A21" s="212" t="s">
        <v>170</v>
      </c>
      <c r="B21" s="183" t="s">
        <v>979</v>
      </c>
      <c r="C21" s="203">
        <f t="shared" si="1"/>
        <v>0</v>
      </c>
      <c r="D21" s="203">
        <v>0</v>
      </c>
      <c r="E21" s="203"/>
      <c r="F21" s="168"/>
      <c r="G21" s="168"/>
      <c r="H21" s="203">
        <f t="shared" si="0"/>
        <v>0</v>
      </c>
      <c r="I21" s="203">
        <v>0</v>
      </c>
      <c r="J21" s="203"/>
      <c r="K21" s="168"/>
      <c r="L21" s="168"/>
    </row>
    <row r="22" spans="1:12" hidden="1" x14ac:dyDescent="0.2">
      <c r="A22" s="212" t="s">
        <v>172</v>
      </c>
      <c r="B22" s="183" t="s">
        <v>980</v>
      </c>
      <c r="C22" s="203">
        <f t="shared" si="1"/>
        <v>0</v>
      </c>
      <c r="D22" s="203">
        <v>0</v>
      </c>
      <c r="E22" s="203"/>
      <c r="F22" s="168"/>
      <c r="G22" s="168"/>
      <c r="H22" s="203">
        <f t="shared" si="0"/>
        <v>0</v>
      </c>
      <c r="I22" s="203">
        <v>0</v>
      </c>
      <c r="J22" s="203"/>
      <c r="K22" s="168"/>
      <c r="L22" s="168"/>
    </row>
    <row r="23" spans="1:12" hidden="1" x14ac:dyDescent="0.2">
      <c r="A23" s="212" t="s">
        <v>174</v>
      </c>
      <c r="B23" s="183" t="s">
        <v>981</v>
      </c>
      <c r="C23" s="203">
        <f t="shared" si="1"/>
        <v>0</v>
      </c>
      <c r="D23" s="203">
        <v>0</v>
      </c>
      <c r="E23" s="203"/>
      <c r="F23" s="168"/>
      <c r="G23" s="168"/>
      <c r="H23" s="203">
        <f t="shared" si="0"/>
        <v>0</v>
      </c>
      <c r="I23" s="203">
        <v>0</v>
      </c>
      <c r="J23" s="203"/>
      <c r="K23" s="168"/>
      <c r="L23" s="168"/>
    </row>
    <row r="24" spans="1:12" ht="25.5" hidden="1" x14ac:dyDescent="0.2">
      <c r="A24" s="212" t="s">
        <v>176</v>
      </c>
      <c r="B24" s="183" t="s">
        <v>982</v>
      </c>
      <c r="C24" s="203">
        <f t="shared" si="1"/>
        <v>0</v>
      </c>
      <c r="D24" s="203">
        <v>0</v>
      </c>
      <c r="E24" s="203"/>
      <c r="F24" s="168"/>
      <c r="G24" s="168"/>
      <c r="H24" s="203">
        <f t="shared" si="0"/>
        <v>0</v>
      </c>
      <c r="I24" s="203">
        <v>0</v>
      </c>
      <c r="J24" s="203"/>
      <c r="K24" s="168"/>
      <c r="L24" s="168"/>
    </row>
    <row r="25" spans="1:12" ht="25.5" hidden="1" x14ac:dyDescent="0.2">
      <c r="A25" s="212" t="s">
        <v>178</v>
      </c>
      <c r="B25" s="183" t="s">
        <v>983</v>
      </c>
      <c r="C25" s="203">
        <f t="shared" si="1"/>
        <v>0</v>
      </c>
      <c r="D25" s="203">
        <v>0</v>
      </c>
      <c r="E25" s="203"/>
      <c r="F25" s="168"/>
      <c r="G25" s="168"/>
      <c r="H25" s="203">
        <f t="shared" si="0"/>
        <v>0</v>
      </c>
      <c r="I25" s="203">
        <v>0</v>
      </c>
      <c r="J25" s="203"/>
      <c r="K25" s="168"/>
      <c r="L25" s="168"/>
    </row>
    <row r="26" spans="1:12" ht="25.5" x14ac:dyDescent="0.2">
      <c r="A26" s="212" t="s">
        <v>180</v>
      </c>
      <c r="B26" s="183" t="s">
        <v>984</v>
      </c>
      <c r="C26" s="203">
        <f t="shared" si="1"/>
        <v>0</v>
      </c>
      <c r="D26" s="203">
        <v>0</v>
      </c>
      <c r="E26" s="203"/>
      <c r="F26" s="168"/>
      <c r="G26" s="168"/>
      <c r="H26" s="203">
        <f t="shared" si="0"/>
        <v>150000000</v>
      </c>
      <c r="I26" s="203">
        <f>SUM(I14,I17,I18,I19,I23,I24)</f>
        <v>150000000</v>
      </c>
      <c r="J26" s="203"/>
      <c r="K26" s="168"/>
      <c r="L26" s="168"/>
    </row>
    <row r="27" spans="1:12" ht="25.5" hidden="1" x14ac:dyDescent="0.2">
      <c r="A27" s="212" t="s">
        <v>45</v>
      </c>
      <c r="B27" s="183" t="s">
        <v>985</v>
      </c>
      <c r="C27" s="203">
        <f t="shared" si="1"/>
        <v>0</v>
      </c>
      <c r="D27" s="203">
        <v>0</v>
      </c>
      <c r="E27" s="203"/>
      <c r="F27" s="168"/>
      <c r="G27" s="168"/>
      <c r="H27" s="203">
        <f t="shared" si="0"/>
        <v>0</v>
      </c>
      <c r="I27" s="203">
        <v>0</v>
      </c>
      <c r="J27" s="203"/>
      <c r="K27" s="168"/>
      <c r="L27" s="168"/>
    </row>
    <row r="28" spans="1:12" ht="25.5" x14ac:dyDescent="0.2">
      <c r="A28" s="212" t="s">
        <v>183</v>
      </c>
      <c r="B28" s="183" t="s">
        <v>986</v>
      </c>
      <c r="C28" s="203">
        <f t="shared" si="1"/>
        <v>30000000</v>
      </c>
      <c r="D28" s="203">
        <v>30000000</v>
      </c>
      <c r="E28" s="203"/>
      <c r="F28" s="168"/>
      <c r="G28" s="168"/>
      <c r="H28" s="203">
        <f t="shared" si="0"/>
        <v>30000000</v>
      </c>
      <c r="I28" s="203">
        <v>30000000</v>
      </c>
      <c r="J28" s="203"/>
      <c r="K28" s="168"/>
      <c r="L28" s="168"/>
    </row>
    <row r="29" spans="1:12" ht="25.5" x14ac:dyDescent="0.2">
      <c r="A29" s="212" t="s">
        <v>184</v>
      </c>
      <c r="B29" s="183" t="s">
        <v>987</v>
      </c>
      <c r="C29" s="203">
        <f t="shared" si="1"/>
        <v>194690000</v>
      </c>
      <c r="D29" s="203">
        <v>194690000</v>
      </c>
      <c r="E29" s="203"/>
      <c r="F29" s="168"/>
      <c r="G29" s="168"/>
      <c r="H29" s="203">
        <f t="shared" si="0"/>
        <v>208611000</v>
      </c>
      <c r="I29" s="203">
        <v>208611000</v>
      </c>
      <c r="J29" s="203"/>
      <c r="K29" s="168"/>
      <c r="L29" s="168"/>
    </row>
    <row r="30" spans="1:12" ht="25.5" x14ac:dyDescent="0.2">
      <c r="A30" s="212" t="s">
        <v>186</v>
      </c>
      <c r="B30" s="183" t="s">
        <v>988</v>
      </c>
      <c r="C30" s="203">
        <f t="shared" si="1"/>
        <v>0</v>
      </c>
      <c r="D30" s="203">
        <v>0</v>
      </c>
      <c r="E30" s="203"/>
      <c r="F30" s="168"/>
      <c r="G30" s="168"/>
      <c r="H30" s="203">
        <f t="shared" si="0"/>
        <v>50000000</v>
      </c>
      <c r="I30" s="203">
        <v>50000000</v>
      </c>
      <c r="J30" s="203"/>
      <c r="K30" s="168"/>
      <c r="L30" s="168"/>
    </row>
    <row r="31" spans="1:12" hidden="1" x14ac:dyDescent="0.2">
      <c r="A31" s="212" t="s">
        <v>188</v>
      </c>
      <c r="B31" s="183" t="s">
        <v>989</v>
      </c>
      <c r="C31" s="203">
        <f t="shared" si="1"/>
        <v>0</v>
      </c>
      <c r="D31" s="203">
        <v>0</v>
      </c>
      <c r="E31" s="203"/>
      <c r="F31" s="168"/>
      <c r="G31" s="168"/>
      <c r="H31" s="203">
        <f t="shared" si="0"/>
        <v>0</v>
      </c>
      <c r="I31" s="203">
        <v>0</v>
      </c>
      <c r="J31" s="203"/>
      <c r="K31" s="168"/>
      <c r="L31" s="168"/>
    </row>
    <row r="32" spans="1:12" ht="25.5" hidden="1" x14ac:dyDescent="0.2">
      <c r="A32" s="212" t="s">
        <v>189</v>
      </c>
      <c r="B32" s="183" t="s">
        <v>990</v>
      </c>
      <c r="C32" s="203">
        <f t="shared" si="1"/>
        <v>0</v>
      </c>
      <c r="D32" s="203">
        <v>0</v>
      </c>
      <c r="E32" s="203"/>
      <c r="F32" s="168"/>
      <c r="G32" s="168"/>
      <c r="H32" s="203">
        <f t="shared" si="0"/>
        <v>0</v>
      </c>
      <c r="I32" s="203">
        <v>0</v>
      </c>
      <c r="J32" s="203"/>
      <c r="K32" s="168"/>
      <c r="L32" s="168"/>
    </row>
    <row r="33" spans="1:12" ht="25.5" hidden="1" x14ac:dyDescent="0.2">
      <c r="A33" s="212" t="s">
        <v>43</v>
      </c>
      <c r="B33" s="183" t="s">
        <v>991</v>
      </c>
      <c r="C33" s="203">
        <f t="shared" si="1"/>
        <v>0</v>
      </c>
      <c r="D33" s="203">
        <v>0</v>
      </c>
      <c r="E33" s="203"/>
      <c r="F33" s="168"/>
      <c r="G33" s="168"/>
      <c r="H33" s="203">
        <f t="shared" si="0"/>
        <v>0</v>
      </c>
      <c r="I33" s="203">
        <v>0</v>
      </c>
      <c r="J33" s="203"/>
      <c r="K33" s="168"/>
      <c r="L33" s="168"/>
    </row>
    <row r="34" spans="1:12" ht="25.5" hidden="1" x14ac:dyDescent="0.2">
      <c r="A34" s="212" t="s">
        <v>44</v>
      </c>
      <c r="B34" s="183" t="s">
        <v>992</v>
      </c>
      <c r="C34" s="203">
        <f t="shared" si="1"/>
        <v>0</v>
      </c>
      <c r="D34" s="203">
        <v>0</v>
      </c>
      <c r="E34" s="203"/>
      <c r="F34" s="168"/>
      <c r="G34" s="168"/>
      <c r="H34" s="203">
        <f t="shared" si="0"/>
        <v>0</v>
      </c>
      <c r="I34" s="203">
        <v>0</v>
      </c>
      <c r="J34" s="203"/>
      <c r="K34" s="168"/>
      <c r="L34" s="168"/>
    </row>
    <row r="35" spans="1:12" ht="25.5" hidden="1" customHeight="1" x14ac:dyDescent="0.2">
      <c r="A35" s="212" t="s">
        <v>193</v>
      </c>
      <c r="B35" s="183" t="s">
        <v>993</v>
      </c>
      <c r="C35" s="203">
        <f t="shared" si="1"/>
        <v>0</v>
      </c>
      <c r="D35" s="203">
        <f>SUM(D33,D34)</f>
        <v>0</v>
      </c>
      <c r="E35" s="203"/>
      <c r="F35" s="168"/>
      <c r="G35" s="168"/>
      <c r="H35" s="203">
        <f t="shared" si="0"/>
        <v>0</v>
      </c>
      <c r="I35" s="203">
        <f>SUM(I33,I34)</f>
        <v>0</v>
      </c>
      <c r="J35" s="203"/>
      <c r="K35" s="168"/>
      <c r="L35" s="168"/>
    </row>
    <row r="36" spans="1:12" ht="25.5" x14ac:dyDescent="0.2">
      <c r="A36" s="212" t="s">
        <v>195</v>
      </c>
      <c r="B36" s="183" t="s">
        <v>994</v>
      </c>
      <c r="C36" s="167">
        <f t="shared" si="1"/>
        <v>224690000</v>
      </c>
      <c r="D36" s="167">
        <f>SUM(D13,D26,D27,D28,D29,D30,D31,D32,D35)</f>
        <v>224690000</v>
      </c>
      <c r="E36" s="167">
        <f>SUM(E13,E26,E27,E28,E29,E30,E31,E32,E35)</f>
        <v>0</v>
      </c>
      <c r="F36" s="167">
        <f>SUM(F13,F26,F27,F28,F29,F30,F31,F32,F35)</f>
        <v>0</v>
      </c>
      <c r="G36" s="167">
        <f>SUM(G13,G26,G27,G28,G29,G30,G31,G32,G35)</f>
        <v>0</v>
      </c>
      <c r="H36" s="167">
        <f t="shared" si="0"/>
        <v>438611000</v>
      </c>
      <c r="I36" s="167">
        <f>SUM(I13,I26,I27,I28,I29,I30,I31,I32,I35)</f>
        <v>438611000</v>
      </c>
      <c r="J36" s="167">
        <f>SUM(J13,J26,J27,J28,J29,J30,J31,J32,J35)</f>
        <v>0</v>
      </c>
      <c r="K36" s="167">
        <f>SUM(K13,K26,K27,K28,K29,K30,K31,K32,K35)</f>
        <v>0</v>
      </c>
      <c r="L36" s="167">
        <f>SUM(L13,L26,L27,L28,L29,L30,L31,L32,L35)</f>
        <v>0</v>
      </c>
    </row>
    <row r="37" spans="1:12" ht="25.5" hidden="1" x14ac:dyDescent="0.2">
      <c r="A37" s="212" t="s">
        <v>47</v>
      </c>
      <c r="B37" s="183" t="s">
        <v>995</v>
      </c>
      <c r="C37" s="167">
        <f t="shared" si="1"/>
        <v>0</v>
      </c>
      <c r="D37" s="167">
        <v>0</v>
      </c>
      <c r="E37" s="167"/>
      <c r="F37" s="169"/>
      <c r="G37" s="169"/>
      <c r="H37" s="167">
        <f t="shared" si="0"/>
        <v>0</v>
      </c>
      <c r="I37" s="167">
        <v>0</v>
      </c>
      <c r="J37" s="167"/>
      <c r="K37" s="169"/>
      <c r="L37" s="169"/>
    </row>
    <row r="38" spans="1:12" ht="25.5" hidden="1" x14ac:dyDescent="0.2">
      <c r="A38" s="212" t="s">
        <v>198</v>
      </c>
      <c r="B38" s="183" t="s">
        <v>996</v>
      </c>
      <c r="C38" s="167">
        <f t="shared" si="1"/>
        <v>0</v>
      </c>
      <c r="D38" s="167">
        <v>0</v>
      </c>
      <c r="E38" s="167"/>
      <c r="F38" s="169"/>
      <c r="G38" s="169"/>
      <c r="H38" s="167">
        <f t="shared" si="0"/>
        <v>0</v>
      </c>
      <c r="I38" s="167">
        <v>0</v>
      </c>
      <c r="J38" s="167"/>
      <c r="K38" s="169"/>
      <c r="L38" s="169"/>
    </row>
    <row r="39" spans="1:12" ht="25.5" hidden="1" x14ac:dyDescent="0.2">
      <c r="A39" s="212" t="s">
        <v>200</v>
      </c>
      <c r="B39" s="183" t="s">
        <v>997</v>
      </c>
      <c r="C39" s="167">
        <f t="shared" si="1"/>
        <v>0</v>
      </c>
      <c r="D39" s="167">
        <v>0</v>
      </c>
      <c r="E39" s="167"/>
      <c r="F39" s="169"/>
      <c r="G39" s="169"/>
      <c r="H39" s="167">
        <f t="shared" si="0"/>
        <v>0</v>
      </c>
      <c r="I39" s="167">
        <v>0</v>
      </c>
      <c r="J39" s="167"/>
      <c r="K39" s="169"/>
      <c r="L39" s="169"/>
    </row>
    <row r="40" spans="1:12" ht="25.5" hidden="1" x14ac:dyDescent="0.2">
      <c r="A40" s="212" t="s">
        <v>202</v>
      </c>
      <c r="B40" s="183" t="s">
        <v>998</v>
      </c>
      <c r="C40" s="167">
        <f t="shared" si="1"/>
        <v>0</v>
      </c>
      <c r="D40" s="167">
        <v>0</v>
      </c>
      <c r="E40" s="167"/>
      <c r="F40" s="169"/>
      <c r="G40" s="169"/>
      <c r="H40" s="167">
        <f t="shared" si="0"/>
        <v>0</v>
      </c>
      <c r="I40" s="167">
        <v>0</v>
      </c>
      <c r="J40" s="167"/>
      <c r="K40" s="169"/>
      <c r="L40" s="169"/>
    </row>
    <row r="41" spans="1:12" ht="38.25" hidden="1" x14ac:dyDescent="0.2">
      <c r="A41" s="212" t="s">
        <v>48</v>
      </c>
      <c r="B41" s="183" t="s">
        <v>999</v>
      </c>
      <c r="C41" s="167">
        <f t="shared" si="1"/>
        <v>0</v>
      </c>
      <c r="D41" s="167">
        <v>0</v>
      </c>
      <c r="E41" s="167"/>
      <c r="F41" s="169"/>
      <c r="G41" s="169"/>
      <c r="H41" s="167">
        <f t="shared" si="0"/>
        <v>0</v>
      </c>
      <c r="I41" s="167">
        <v>0</v>
      </c>
      <c r="J41" s="167"/>
      <c r="K41" s="169"/>
      <c r="L41" s="169"/>
    </row>
    <row r="42" spans="1:12" ht="25.5" hidden="1" x14ac:dyDescent="0.2">
      <c r="A42" s="212" t="s">
        <v>205</v>
      </c>
      <c r="B42" s="183" t="s">
        <v>1000</v>
      </c>
      <c r="C42" s="167">
        <f t="shared" si="1"/>
        <v>0</v>
      </c>
      <c r="D42" s="167">
        <v>0</v>
      </c>
      <c r="E42" s="167"/>
      <c r="F42" s="169"/>
      <c r="G42" s="169"/>
      <c r="H42" s="167">
        <f t="shared" si="0"/>
        <v>0</v>
      </c>
      <c r="I42" s="167">
        <v>0</v>
      </c>
      <c r="J42" s="167"/>
      <c r="K42" s="169"/>
      <c r="L42" s="169"/>
    </row>
    <row r="43" spans="1:12" ht="25.5" hidden="1" x14ac:dyDescent="0.2">
      <c r="A43" s="212" t="s">
        <v>207</v>
      </c>
      <c r="B43" s="183" t="s">
        <v>1001</v>
      </c>
      <c r="C43" s="167">
        <f t="shared" si="1"/>
        <v>0</v>
      </c>
      <c r="D43" s="167">
        <v>0</v>
      </c>
      <c r="E43" s="167"/>
      <c r="F43" s="169"/>
      <c r="G43" s="169"/>
      <c r="H43" s="167">
        <f t="shared" si="0"/>
        <v>0</v>
      </c>
      <c r="I43" s="167">
        <v>0</v>
      </c>
      <c r="J43" s="167"/>
      <c r="K43" s="169"/>
      <c r="L43" s="169"/>
    </row>
    <row r="44" spans="1:12" ht="25.5" hidden="1" x14ac:dyDescent="0.2">
      <c r="A44" s="212" t="s">
        <v>209</v>
      </c>
      <c r="B44" s="183" t="s">
        <v>1002</v>
      </c>
      <c r="C44" s="167">
        <f t="shared" si="1"/>
        <v>0</v>
      </c>
      <c r="D44" s="167">
        <v>0</v>
      </c>
      <c r="E44" s="167"/>
      <c r="F44" s="169"/>
      <c r="G44" s="169"/>
      <c r="H44" s="167">
        <f t="shared" si="0"/>
        <v>0</v>
      </c>
      <c r="I44" s="167">
        <v>0</v>
      </c>
      <c r="J44" s="167"/>
      <c r="K44" s="169"/>
      <c r="L44" s="169"/>
    </row>
    <row r="45" spans="1:12" ht="25.5" hidden="1" x14ac:dyDescent="0.2">
      <c r="A45" s="212" t="s">
        <v>211</v>
      </c>
      <c r="B45" s="183" t="s">
        <v>1003</v>
      </c>
      <c r="C45" s="167">
        <f t="shared" si="1"/>
        <v>0</v>
      </c>
      <c r="D45" s="167">
        <v>0</v>
      </c>
      <c r="E45" s="167"/>
      <c r="F45" s="169"/>
      <c r="G45" s="169"/>
      <c r="H45" s="167">
        <f t="shared" si="0"/>
        <v>0</v>
      </c>
      <c r="I45" s="167">
        <v>0</v>
      </c>
      <c r="J45" s="167"/>
      <c r="K45" s="169"/>
      <c r="L45" s="169"/>
    </row>
    <row r="46" spans="1:12" hidden="1" x14ac:dyDescent="0.2">
      <c r="A46" s="212" t="s">
        <v>49</v>
      </c>
      <c r="B46" s="183" t="s">
        <v>1004</v>
      </c>
      <c r="C46" s="167">
        <f t="shared" si="1"/>
        <v>0</v>
      </c>
      <c r="D46" s="167">
        <v>0</v>
      </c>
      <c r="E46" s="167"/>
      <c r="F46" s="169"/>
      <c r="G46" s="169"/>
      <c r="H46" s="167">
        <f t="shared" si="0"/>
        <v>0</v>
      </c>
      <c r="I46" s="167">
        <v>0</v>
      </c>
      <c r="J46" s="167"/>
      <c r="K46" s="169"/>
      <c r="L46" s="169"/>
    </row>
    <row r="47" spans="1:12" ht="25.5" x14ac:dyDescent="0.2">
      <c r="A47" s="164" t="s">
        <v>214</v>
      </c>
      <c r="B47" s="165" t="s">
        <v>1005</v>
      </c>
      <c r="C47" s="167">
        <f t="shared" si="1"/>
        <v>224690000</v>
      </c>
      <c r="D47" s="167">
        <f>SUM(D36,D44,D45,D46)</f>
        <v>224690000</v>
      </c>
      <c r="E47" s="167">
        <f>SUM(E36,E44,E45,E46)</f>
        <v>0</v>
      </c>
      <c r="F47" s="167">
        <f>SUM(F36,F44,F45,F46)</f>
        <v>0</v>
      </c>
      <c r="G47" s="167">
        <f>SUM(G36,G44,G45,G46)</f>
        <v>0</v>
      </c>
      <c r="H47" s="167">
        <f t="shared" si="0"/>
        <v>438611000</v>
      </c>
      <c r="I47" s="167">
        <f>SUM(I36,I44,I45,I46)</f>
        <v>438611000</v>
      </c>
      <c r="J47" s="167">
        <f>SUM(J36,J44,J45,J46)</f>
        <v>0</v>
      </c>
      <c r="K47" s="167">
        <f>SUM(K36,K44,K45,K46)</f>
        <v>0</v>
      </c>
      <c r="L47" s="167">
        <f>SUM(L36,L44,L45,L46)</f>
        <v>0</v>
      </c>
    </row>
  </sheetData>
  <mergeCells count="7">
    <mergeCell ref="A5:B6"/>
    <mergeCell ref="H5:L5"/>
    <mergeCell ref="C5:G5"/>
    <mergeCell ref="A4:L4"/>
    <mergeCell ref="A1:L1"/>
    <mergeCell ref="A2:L2"/>
    <mergeCell ref="A3:L3"/>
  </mergeCells>
  <pageMargins left="0.75" right="0.75" top="1" bottom="1" header="0.5" footer="0.5"/>
  <pageSetup paperSize="9" orientation="landscape" horizontalDpi="300" verticalDpi="300" r:id="rId1"/>
  <headerFooter alignWithMargins="0">
    <oddHeader>&amp;RÉrték típus: Forint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9"/>
  <sheetViews>
    <sheetView view="pageBreakPreview" zoomScale="175" zoomScaleNormal="100" zoomScaleSheetLayoutView="175" workbookViewId="0">
      <selection sqref="A1:L1"/>
    </sheetView>
  </sheetViews>
  <sheetFormatPr defaultRowHeight="12.75" x14ac:dyDescent="0.2"/>
  <cols>
    <col min="1" max="1" width="3.140625" style="211" bestFit="1" customWidth="1"/>
    <col min="2" max="2" width="65.42578125" style="211" bestFit="1" customWidth="1"/>
    <col min="3" max="4" width="15.28515625" style="211" hidden="1" customWidth="1"/>
    <col min="5" max="7" width="14.28515625" style="211" hidden="1" customWidth="1"/>
    <col min="8" max="9" width="15.28515625" style="211" customWidth="1"/>
    <col min="10" max="10" width="14.28515625" style="211" customWidth="1"/>
    <col min="11" max="11" width="14.28515625" style="211" bestFit="1" customWidth="1"/>
    <col min="12" max="12" width="14.28515625" style="211" customWidth="1"/>
    <col min="13" max="14" width="9.140625" style="211"/>
    <col min="15" max="15" width="13.85546875" style="211" bestFit="1" customWidth="1"/>
    <col min="16" max="16384" width="9.140625" style="211"/>
  </cols>
  <sheetData>
    <row r="1" spans="1:12" ht="12.75" customHeight="1" x14ac:dyDescent="0.2">
      <c r="A1" s="225" t="s">
        <v>1127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</row>
    <row r="2" spans="1:12" x14ac:dyDescent="0.2">
      <c r="A2" s="225" t="s">
        <v>1110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</row>
    <row r="3" spans="1:12" x14ac:dyDescent="0.2">
      <c r="A3" s="225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</row>
    <row r="4" spans="1:12" ht="12.75" customHeight="1" x14ac:dyDescent="0.2">
      <c r="A4" s="225" t="s">
        <v>1098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</row>
    <row r="5" spans="1:12" ht="12.75" customHeight="1" x14ac:dyDescent="0.2">
      <c r="A5" s="226"/>
      <c r="B5" s="226"/>
      <c r="C5" s="226" t="s">
        <v>16</v>
      </c>
      <c r="D5" s="226"/>
      <c r="E5" s="226"/>
      <c r="F5" s="226"/>
      <c r="G5" s="226"/>
      <c r="H5" s="218" t="s">
        <v>66</v>
      </c>
      <c r="I5" s="219"/>
      <c r="J5" s="219"/>
      <c r="K5" s="219"/>
      <c r="L5" s="220"/>
    </row>
    <row r="6" spans="1:12" ht="69" customHeight="1" x14ac:dyDescent="0.2">
      <c r="A6" s="226"/>
      <c r="B6" s="226"/>
      <c r="C6" s="207" t="s">
        <v>1039</v>
      </c>
      <c r="D6" s="207" t="s">
        <v>113</v>
      </c>
      <c r="E6" s="207" t="s">
        <v>114</v>
      </c>
      <c r="F6" s="207" t="s">
        <v>115</v>
      </c>
      <c r="G6" s="207" t="s">
        <v>23</v>
      </c>
      <c r="H6" s="207" t="s">
        <v>1039</v>
      </c>
      <c r="I6" s="207" t="s">
        <v>113</v>
      </c>
      <c r="J6" s="207" t="s">
        <v>1116</v>
      </c>
      <c r="K6" s="207" t="s">
        <v>115</v>
      </c>
      <c r="L6" s="207" t="s">
        <v>23</v>
      </c>
    </row>
    <row r="7" spans="1:12" ht="15" x14ac:dyDescent="0.2">
      <c r="A7" s="205">
        <v>1</v>
      </c>
      <c r="B7" s="205">
        <v>2</v>
      </c>
      <c r="C7" s="205">
        <v>3</v>
      </c>
      <c r="D7" s="205">
        <v>4</v>
      </c>
      <c r="E7" s="205">
        <v>5</v>
      </c>
      <c r="F7" s="205">
        <v>6</v>
      </c>
      <c r="G7" s="205">
        <v>7</v>
      </c>
      <c r="H7" s="205">
        <v>3</v>
      </c>
      <c r="I7" s="205">
        <v>4</v>
      </c>
      <c r="J7" s="205">
        <v>5</v>
      </c>
      <c r="K7" s="205">
        <v>6</v>
      </c>
      <c r="L7" s="205">
        <v>7</v>
      </c>
    </row>
    <row r="8" spans="1:12" x14ac:dyDescent="0.2">
      <c r="A8" s="212" t="s">
        <v>144</v>
      </c>
      <c r="B8" s="183" t="s">
        <v>1006</v>
      </c>
      <c r="C8" s="203">
        <f>SUM(D8:G8)</f>
        <v>0</v>
      </c>
      <c r="D8" s="203">
        <v>0</v>
      </c>
      <c r="E8" s="203">
        <v>0</v>
      </c>
      <c r="F8" s="203">
        <v>0</v>
      </c>
      <c r="G8" s="203">
        <v>0</v>
      </c>
      <c r="H8" s="203">
        <f t="shared" ref="H8:H39" si="0">SUM(I8:L8)</f>
        <v>21745000</v>
      </c>
      <c r="I8" s="203">
        <v>21745000</v>
      </c>
      <c r="J8" s="203">
        <v>0</v>
      </c>
      <c r="K8" s="203">
        <v>0</v>
      </c>
      <c r="L8" s="203">
        <v>0</v>
      </c>
    </row>
    <row r="9" spans="1:12" hidden="1" x14ac:dyDescent="0.2">
      <c r="A9" s="212" t="s">
        <v>146</v>
      </c>
      <c r="B9" s="183" t="s">
        <v>1007</v>
      </c>
      <c r="C9" s="203">
        <f t="shared" ref="C9:C39" si="1">SUM(D9:G9)</f>
        <v>0</v>
      </c>
      <c r="D9" s="203">
        <v>0</v>
      </c>
      <c r="E9" s="203">
        <v>0</v>
      </c>
      <c r="F9" s="203">
        <v>0</v>
      </c>
      <c r="G9" s="203">
        <v>0</v>
      </c>
      <c r="H9" s="203">
        <f t="shared" si="0"/>
        <v>0</v>
      </c>
      <c r="I9" s="203">
        <v>0</v>
      </c>
      <c r="J9" s="203">
        <v>0</v>
      </c>
      <c r="K9" s="203">
        <v>0</v>
      </c>
      <c r="L9" s="203">
        <v>0</v>
      </c>
    </row>
    <row r="10" spans="1:12" hidden="1" x14ac:dyDescent="0.2">
      <c r="A10" s="212" t="s">
        <v>148</v>
      </c>
      <c r="B10" s="183" t="s">
        <v>1008</v>
      </c>
      <c r="C10" s="203">
        <f t="shared" si="1"/>
        <v>0</v>
      </c>
      <c r="D10" s="203">
        <v>0</v>
      </c>
      <c r="E10" s="203">
        <v>0</v>
      </c>
      <c r="F10" s="203">
        <v>0</v>
      </c>
      <c r="G10" s="203">
        <v>0</v>
      </c>
      <c r="H10" s="203">
        <f t="shared" si="0"/>
        <v>0</v>
      </c>
      <c r="I10" s="203">
        <v>0</v>
      </c>
      <c r="J10" s="203">
        <v>0</v>
      </c>
      <c r="K10" s="203">
        <v>0</v>
      </c>
      <c r="L10" s="203">
        <v>0</v>
      </c>
    </row>
    <row r="11" spans="1:12" x14ac:dyDescent="0.2">
      <c r="A11" s="212" t="s">
        <v>150</v>
      </c>
      <c r="B11" s="183" t="s">
        <v>1009</v>
      </c>
      <c r="C11" s="203">
        <f t="shared" si="1"/>
        <v>0</v>
      </c>
      <c r="D11" s="203">
        <v>0</v>
      </c>
      <c r="E11" s="203">
        <v>0</v>
      </c>
      <c r="F11" s="203">
        <v>0</v>
      </c>
      <c r="G11" s="203">
        <v>0</v>
      </c>
      <c r="H11" s="203">
        <f t="shared" si="0"/>
        <v>21745000</v>
      </c>
      <c r="I11" s="203">
        <f>SUM(I8:I10)</f>
        <v>21745000</v>
      </c>
      <c r="J11" s="203">
        <f t="shared" ref="J11" si="2">J10+J9+J8</f>
        <v>0</v>
      </c>
      <c r="K11" s="203">
        <f t="shared" ref="K11" si="3">K10+K9+K8</f>
        <v>0</v>
      </c>
      <c r="L11" s="203">
        <v>0</v>
      </c>
    </row>
    <row r="12" spans="1:12" ht="25.5" x14ac:dyDescent="0.2">
      <c r="A12" s="212" t="s">
        <v>152</v>
      </c>
      <c r="B12" s="183" t="s">
        <v>1010</v>
      </c>
      <c r="C12" s="203">
        <f t="shared" si="1"/>
        <v>0</v>
      </c>
      <c r="D12" s="203">
        <f>SUM(D13,D14)</f>
        <v>0</v>
      </c>
      <c r="E12" s="203">
        <v>0</v>
      </c>
      <c r="F12" s="203">
        <v>0</v>
      </c>
      <c r="G12" s="203">
        <v>0</v>
      </c>
      <c r="H12" s="203">
        <f t="shared" si="0"/>
        <v>150000000</v>
      </c>
      <c r="I12" s="203">
        <v>150000000</v>
      </c>
      <c r="J12" s="203">
        <v>0</v>
      </c>
      <c r="K12" s="203">
        <v>0</v>
      </c>
      <c r="L12" s="203">
        <v>0</v>
      </c>
    </row>
    <row r="13" spans="1:12" hidden="1" x14ac:dyDescent="0.2">
      <c r="A13" s="212" t="s">
        <v>154</v>
      </c>
      <c r="B13" s="183" t="s">
        <v>1011</v>
      </c>
      <c r="C13" s="203">
        <f t="shared" si="1"/>
        <v>0</v>
      </c>
      <c r="D13" s="203">
        <v>0</v>
      </c>
      <c r="E13" s="203">
        <v>0</v>
      </c>
      <c r="F13" s="203">
        <v>0</v>
      </c>
      <c r="G13" s="203">
        <v>0</v>
      </c>
      <c r="H13" s="203">
        <f t="shared" si="0"/>
        <v>0</v>
      </c>
      <c r="I13" s="203">
        <v>0</v>
      </c>
      <c r="J13" s="203">
        <v>0</v>
      </c>
      <c r="K13" s="203">
        <v>0</v>
      </c>
      <c r="L13" s="203">
        <v>0</v>
      </c>
    </row>
    <row r="14" spans="1:12" hidden="1" x14ac:dyDescent="0.2">
      <c r="A14" s="212" t="s">
        <v>156</v>
      </c>
      <c r="B14" s="183" t="s">
        <v>1012</v>
      </c>
      <c r="C14" s="203">
        <f t="shared" si="1"/>
        <v>0</v>
      </c>
      <c r="D14" s="203">
        <v>0</v>
      </c>
      <c r="E14" s="203">
        <v>0</v>
      </c>
      <c r="F14" s="203">
        <v>0</v>
      </c>
      <c r="G14" s="203">
        <v>0</v>
      </c>
      <c r="H14" s="203">
        <f t="shared" si="0"/>
        <v>0</v>
      </c>
      <c r="I14" s="203">
        <v>0</v>
      </c>
      <c r="J14" s="203">
        <v>0</v>
      </c>
      <c r="K14" s="203">
        <v>0</v>
      </c>
      <c r="L14" s="203">
        <v>0</v>
      </c>
    </row>
    <row r="15" spans="1:12" hidden="1" x14ac:dyDescent="0.2">
      <c r="A15" s="212" t="s">
        <v>158</v>
      </c>
      <c r="B15" s="183" t="s">
        <v>1013</v>
      </c>
      <c r="C15" s="203">
        <f t="shared" si="1"/>
        <v>0</v>
      </c>
      <c r="D15" s="203">
        <v>0</v>
      </c>
      <c r="E15" s="203">
        <v>0</v>
      </c>
      <c r="F15" s="203">
        <v>0</v>
      </c>
      <c r="G15" s="203">
        <v>0</v>
      </c>
      <c r="H15" s="203">
        <f t="shared" si="0"/>
        <v>0</v>
      </c>
      <c r="I15" s="203">
        <v>0</v>
      </c>
      <c r="J15" s="203">
        <v>0</v>
      </c>
      <c r="K15" s="203">
        <v>0</v>
      </c>
      <c r="L15" s="203">
        <v>0</v>
      </c>
    </row>
    <row r="16" spans="1:12" hidden="1" x14ac:dyDescent="0.2">
      <c r="A16" s="212" t="s">
        <v>160</v>
      </c>
      <c r="B16" s="183" t="s">
        <v>1014</v>
      </c>
      <c r="C16" s="203">
        <f t="shared" si="1"/>
        <v>0</v>
      </c>
      <c r="D16" s="203">
        <v>0</v>
      </c>
      <c r="E16" s="203">
        <v>0</v>
      </c>
      <c r="F16" s="203">
        <v>0</v>
      </c>
      <c r="G16" s="203">
        <v>0</v>
      </c>
      <c r="H16" s="203">
        <f t="shared" si="0"/>
        <v>0</v>
      </c>
      <c r="I16" s="203">
        <v>0</v>
      </c>
      <c r="J16" s="203">
        <v>0</v>
      </c>
      <c r="K16" s="203">
        <v>0</v>
      </c>
      <c r="L16" s="203">
        <v>0</v>
      </c>
    </row>
    <row r="17" spans="1:15" hidden="1" x14ac:dyDescent="0.2">
      <c r="A17" s="212" t="s">
        <v>162</v>
      </c>
      <c r="B17" s="183" t="s">
        <v>1015</v>
      </c>
      <c r="C17" s="203">
        <f t="shared" si="1"/>
        <v>0</v>
      </c>
      <c r="D17" s="203">
        <v>0</v>
      </c>
      <c r="E17" s="203">
        <v>0</v>
      </c>
      <c r="F17" s="203">
        <v>0</v>
      </c>
      <c r="G17" s="203">
        <v>0</v>
      </c>
      <c r="H17" s="203">
        <f t="shared" si="0"/>
        <v>0</v>
      </c>
      <c r="I17" s="203">
        <v>0</v>
      </c>
      <c r="J17" s="203">
        <v>0</v>
      </c>
      <c r="K17" s="203">
        <v>0</v>
      </c>
      <c r="L17" s="203">
        <v>0</v>
      </c>
    </row>
    <row r="18" spans="1:15" x14ac:dyDescent="0.2">
      <c r="A18" s="212" t="s">
        <v>164</v>
      </c>
      <c r="B18" s="183" t="s">
        <v>1016</v>
      </c>
      <c r="C18" s="203">
        <f t="shared" si="1"/>
        <v>0</v>
      </c>
      <c r="D18" s="203">
        <f>SUM(D12,D15,D16,D17)</f>
        <v>0</v>
      </c>
      <c r="E18" s="203">
        <v>0</v>
      </c>
      <c r="F18" s="203">
        <v>0</v>
      </c>
      <c r="G18" s="203">
        <v>0</v>
      </c>
      <c r="H18" s="203">
        <f t="shared" si="0"/>
        <v>150000000</v>
      </c>
      <c r="I18" s="203">
        <f>SUM(I12,I15,I16,I17)</f>
        <v>150000000</v>
      </c>
      <c r="J18" s="203">
        <v>0</v>
      </c>
      <c r="K18" s="203">
        <v>0</v>
      </c>
      <c r="L18" s="203">
        <v>0</v>
      </c>
    </row>
    <row r="19" spans="1:15" x14ac:dyDescent="0.2">
      <c r="A19" s="212" t="s">
        <v>166</v>
      </c>
      <c r="B19" s="183" t="s">
        <v>1017</v>
      </c>
      <c r="C19" s="203">
        <f t="shared" si="1"/>
        <v>41949527</v>
      </c>
      <c r="D19" s="203">
        <v>40350898</v>
      </c>
      <c r="E19" s="203">
        <v>349294</v>
      </c>
      <c r="F19" s="203">
        <v>394964</v>
      </c>
      <c r="G19" s="203">
        <v>854371</v>
      </c>
      <c r="H19" s="203">
        <f t="shared" si="0"/>
        <v>41949527</v>
      </c>
      <c r="I19" s="203">
        <v>40350898</v>
      </c>
      <c r="J19" s="203">
        <v>349294</v>
      </c>
      <c r="K19" s="203">
        <v>394964</v>
      </c>
      <c r="L19" s="203">
        <v>854371</v>
      </c>
    </row>
    <row r="20" spans="1:15" hidden="1" x14ac:dyDescent="0.2">
      <c r="A20" s="212" t="s">
        <v>168</v>
      </c>
      <c r="B20" s="183" t="s">
        <v>1018</v>
      </c>
      <c r="C20" s="203">
        <f t="shared" si="1"/>
        <v>0</v>
      </c>
      <c r="D20" s="203">
        <v>0</v>
      </c>
      <c r="E20" s="203"/>
      <c r="F20" s="203"/>
      <c r="G20" s="203"/>
      <c r="H20" s="203">
        <f t="shared" si="0"/>
        <v>0</v>
      </c>
      <c r="I20" s="203">
        <v>0</v>
      </c>
      <c r="J20" s="203"/>
      <c r="K20" s="203"/>
      <c r="L20" s="203"/>
    </row>
    <row r="21" spans="1:15" x14ac:dyDescent="0.2">
      <c r="A21" s="212" t="s">
        <v>170</v>
      </c>
      <c r="B21" s="183" t="s">
        <v>1019</v>
      </c>
      <c r="C21" s="203">
        <f t="shared" si="1"/>
        <v>41949527</v>
      </c>
      <c r="D21" s="203">
        <f>SUM(D19,D20)</f>
        <v>40350898</v>
      </c>
      <c r="E21" s="203">
        <f>SUM(E19:E20)</f>
        <v>349294</v>
      </c>
      <c r="F21" s="203">
        <f>SUM(F19:F20)</f>
        <v>394964</v>
      </c>
      <c r="G21" s="203">
        <f>SUM(G19:G20)</f>
        <v>854371</v>
      </c>
      <c r="H21" s="203">
        <f t="shared" si="0"/>
        <v>41949527</v>
      </c>
      <c r="I21" s="203">
        <f>SUM(I19,I20)</f>
        <v>40350898</v>
      </c>
      <c r="J21" s="203">
        <f>SUM(J19:J20)</f>
        <v>349294</v>
      </c>
      <c r="K21" s="203">
        <f>SUM(K19:K20)</f>
        <v>394964</v>
      </c>
      <c r="L21" s="203">
        <f>SUM(L19:L20)</f>
        <v>854371</v>
      </c>
    </row>
    <row r="22" spans="1:15" x14ac:dyDescent="0.2">
      <c r="A22" s="212" t="s">
        <v>172</v>
      </c>
      <c r="B22" s="183" t="s">
        <v>1020</v>
      </c>
      <c r="C22" s="203">
        <f t="shared" si="1"/>
        <v>30000000</v>
      </c>
      <c r="D22" s="203">
        <v>30000000</v>
      </c>
      <c r="E22" s="203"/>
      <c r="F22" s="203"/>
      <c r="G22" s="203"/>
      <c r="H22" s="203">
        <f t="shared" si="0"/>
        <v>30000000</v>
      </c>
      <c r="I22" s="203">
        <v>30000000</v>
      </c>
      <c r="J22" s="203"/>
      <c r="K22" s="203"/>
      <c r="L22" s="203"/>
    </row>
    <row r="23" spans="1:15" hidden="1" x14ac:dyDescent="0.2">
      <c r="A23" s="212" t="s">
        <v>174</v>
      </c>
      <c r="B23" s="183" t="s">
        <v>1021</v>
      </c>
      <c r="C23" s="203">
        <f t="shared" si="1"/>
        <v>0</v>
      </c>
      <c r="D23" s="203">
        <v>0</v>
      </c>
      <c r="E23" s="203">
        <v>0</v>
      </c>
      <c r="F23" s="203">
        <v>0</v>
      </c>
      <c r="G23" s="203">
        <v>0</v>
      </c>
      <c r="H23" s="203">
        <f t="shared" si="0"/>
        <v>0</v>
      </c>
      <c r="I23" s="203">
        <v>0</v>
      </c>
      <c r="J23" s="203">
        <v>0</v>
      </c>
      <c r="K23" s="203">
        <v>0</v>
      </c>
      <c r="L23" s="203">
        <v>0</v>
      </c>
    </row>
    <row r="24" spans="1:15" x14ac:dyDescent="0.2">
      <c r="A24" s="212" t="s">
        <v>176</v>
      </c>
      <c r="B24" s="183" t="s">
        <v>1022</v>
      </c>
      <c r="C24" s="203">
        <f t="shared" si="1"/>
        <v>194690000</v>
      </c>
      <c r="D24" s="203">
        <v>0</v>
      </c>
      <c r="E24" s="203">
        <v>69345000</v>
      </c>
      <c r="F24" s="203">
        <v>54977000</v>
      </c>
      <c r="G24" s="203">
        <v>70368000</v>
      </c>
      <c r="H24" s="203">
        <f t="shared" si="0"/>
        <v>208611000</v>
      </c>
      <c r="I24" s="203">
        <v>0</v>
      </c>
      <c r="J24" s="203">
        <v>75028000</v>
      </c>
      <c r="K24" s="203">
        <v>59040000</v>
      </c>
      <c r="L24" s="203">
        <v>74543000</v>
      </c>
      <c r="O24" s="213"/>
    </row>
    <row r="25" spans="1:15" x14ac:dyDescent="0.2">
      <c r="A25" s="212" t="s">
        <v>178</v>
      </c>
      <c r="B25" s="183" t="s">
        <v>1023</v>
      </c>
      <c r="C25" s="203">
        <f t="shared" si="1"/>
        <v>200000000</v>
      </c>
      <c r="D25" s="203">
        <v>200000000</v>
      </c>
      <c r="E25" s="203">
        <v>0</v>
      </c>
      <c r="F25" s="203">
        <v>0</v>
      </c>
      <c r="G25" s="203">
        <v>0</v>
      </c>
      <c r="H25" s="203">
        <f t="shared" si="0"/>
        <v>250000000</v>
      </c>
      <c r="I25" s="203">
        <v>250000000</v>
      </c>
      <c r="J25" s="203">
        <v>0</v>
      </c>
      <c r="K25" s="203">
        <v>0</v>
      </c>
      <c r="L25" s="203">
        <v>0</v>
      </c>
    </row>
    <row r="26" spans="1:15" hidden="1" x14ac:dyDescent="0.2">
      <c r="A26" s="212" t="s">
        <v>180</v>
      </c>
      <c r="B26" s="183" t="s">
        <v>1024</v>
      </c>
      <c r="C26" s="203">
        <f t="shared" si="1"/>
        <v>0</v>
      </c>
      <c r="D26" s="203">
        <v>0</v>
      </c>
      <c r="E26" s="203">
        <v>0</v>
      </c>
      <c r="F26" s="203">
        <v>0</v>
      </c>
      <c r="G26" s="203">
        <v>0</v>
      </c>
      <c r="H26" s="203">
        <f t="shared" si="0"/>
        <v>0</v>
      </c>
      <c r="I26" s="203">
        <v>0</v>
      </c>
      <c r="J26" s="203">
        <v>0</v>
      </c>
      <c r="K26" s="203">
        <v>0</v>
      </c>
      <c r="L26" s="203">
        <v>0</v>
      </c>
    </row>
    <row r="27" spans="1:15" hidden="1" x14ac:dyDescent="0.2">
      <c r="A27" s="212" t="s">
        <v>45</v>
      </c>
      <c r="B27" s="183" t="s">
        <v>1025</v>
      </c>
      <c r="C27" s="203">
        <f t="shared" si="1"/>
        <v>0</v>
      </c>
      <c r="D27" s="203">
        <v>0</v>
      </c>
      <c r="E27" s="203">
        <v>0</v>
      </c>
      <c r="F27" s="203">
        <v>0</v>
      </c>
      <c r="G27" s="203">
        <v>0</v>
      </c>
      <c r="H27" s="203">
        <f t="shared" si="0"/>
        <v>0</v>
      </c>
      <c r="I27" s="203">
        <v>0</v>
      </c>
      <c r="J27" s="203">
        <v>0</v>
      </c>
      <c r="K27" s="203">
        <v>0</v>
      </c>
      <c r="L27" s="203">
        <v>0</v>
      </c>
    </row>
    <row r="28" spans="1:15" hidden="1" x14ac:dyDescent="0.2">
      <c r="A28" s="212" t="s">
        <v>183</v>
      </c>
      <c r="B28" s="183" t="s">
        <v>1026</v>
      </c>
      <c r="C28" s="203">
        <f t="shared" si="1"/>
        <v>0</v>
      </c>
      <c r="D28" s="203">
        <v>0</v>
      </c>
      <c r="E28" s="203">
        <v>0</v>
      </c>
      <c r="F28" s="203">
        <v>0</v>
      </c>
      <c r="G28" s="203">
        <v>0</v>
      </c>
      <c r="H28" s="203">
        <f t="shared" si="0"/>
        <v>0</v>
      </c>
      <c r="I28" s="203">
        <v>0</v>
      </c>
      <c r="J28" s="203">
        <v>0</v>
      </c>
      <c r="K28" s="203">
        <v>0</v>
      </c>
      <c r="L28" s="203">
        <v>0</v>
      </c>
    </row>
    <row r="29" spans="1:15" hidden="1" x14ac:dyDescent="0.2">
      <c r="A29" s="212" t="s">
        <v>184</v>
      </c>
      <c r="B29" s="183" t="s">
        <v>1027</v>
      </c>
      <c r="C29" s="203">
        <f t="shared" si="1"/>
        <v>0</v>
      </c>
      <c r="D29" s="203">
        <f>SUM(D27,D28)</f>
        <v>0</v>
      </c>
      <c r="E29" s="203">
        <v>0</v>
      </c>
      <c r="F29" s="203">
        <v>0</v>
      </c>
      <c r="G29" s="203">
        <v>0</v>
      </c>
      <c r="H29" s="203">
        <f t="shared" si="0"/>
        <v>0</v>
      </c>
      <c r="I29" s="203">
        <f>SUM(I27,I28)</f>
        <v>0</v>
      </c>
      <c r="J29" s="203">
        <v>0</v>
      </c>
      <c r="K29" s="203">
        <v>0</v>
      </c>
      <c r="L29" s="203">
        <v>0</v>
      </c>
    </row>
    <row r="30" spans="1:15" x14ac:dyDescent="0.2">
      <c r="A30" s="212" t="s">
        <v>186</v>
      </c>
      <c r="B30" s="183" t="s">
        <v>1028</v>
      </c>
      <c r="C30" s="167">
        <f t="shared" si="1"/>
        <v>466639527</v>
      </c>
      <c r="D30" s="167">
        <f>SUM(D11,D18,D21,D22,D23,D24,D25,D26,D29)</f>
        <v>270350898</v>
      </c>
      <c r="E30" s="167">
        <f>SUM(E11,E18,E21,E22,E23,E24,E25,E26,E29)</f>
        <v>69694294</v>
      </c>
      <c r="F30" s="167">
        <f>SUM(F11,F18,F21,F22,F23,F24,F25,F26,F29)</f>
        <v>55371964</v>
      </c>
      <c r="G30" s="167">
        <f>SUM(G11,G18,G21,G22,G23,G24,G25,G26,G29)</f>
        <v>71222371</v>
      </c>
      <c r="H30" s="167">
        <f t="shared" si="0"/>
        <v>702305527</v>
      </c>
      <c r="I30" s="167">
        <f>SUM(I11,I18,I21,I22,I23,I24,I25,I26,I29)</f>
        <v>492095898</v>
      </c>
      <c r="J30" s="167">
        <f>SUM(J11,J18,J21,J22,J23,J24,J25,J26,J29)</f>
        <v>75377294</v>
      </c>
      <c r="K30" s="167">
        <f>SUM(K11,K18,K21,K22,K23,K24,K25,K26,K29)</f>
        <v>59434964</v>
      </c>
      <c r="L30" s="167">
        <f>SUM(L11,L18,L21,L22,L23,L24,L25,L26,L29)</f>
        <v>75397371</v>
      </c>
    </row>
    <row r="31" spans="1:15" hidden="1" x14ac:dyDescent="0.2">
      <c r="A31" s="212" t="s">
        <v>188</v>
      </c>
      <c r="B31" s="183" t="s">
        <v>1029</v>
      </c>
      <c r="C31" s="203">
        <f t="shared" si="1"/>
        <v>0</v>
      </c>
      <c r="D31" s="203">
        <v>0</v>
      </c>
      <c r="E31" s="203">
        <v>0</v>
      </c>
      <c r="F31" s="203">
        <v>0</v>
      </c>
      <c r="G31" s="203">
        <v>0</v>
      </c>
      <c r="H31" s="203">
        <f t="shared" si="0"/>
        <v>0</v>
      </c>
      <c r="I31" s="203">
        <v>0</v>
      </c>
      <c r="J31" s="203">
        <v>0</v>
      </c>
      <c r="K31" s="203">
        <v>0</v>
      </c>
      <c r="L31" s="203">
        <v>0</v>
      </c>
    </row>
    <row r="32" spans="1:15" hidden="1" x14ac:dyDescent="0.2">
      <c r="A32" s="212" t="s">
        <v>189</v>
      </c>
      <c r="B32" s="183" t="s">
        <v>1030</v>
      </c>
      <c r="C32" s="203">
        <f t="shared" si="1"/>
        <v>0</v>
      </c>
      <c r="D32" s="203">
        <v>0</v>
      </c>
      <c r="E32" s="203">
        <v>0</v>
      </c>
      <c r="F32" s="203">
        <v>0</v>
      </c>
      <c r="G32" s="203">
        <v>0</v>
      </c>
      <c r="H32" s="203">
        <f t="shared" si="0"/>
        <v>0</v>
      </c>
      <c r="I32" s="203">
        <v>0</v>
      </c>
      <c r="J32" s="203">
        <v>0</v>
      </c>
      <c r="K32" s="203">
        <v>0</v>
      </c>
      <c r="L32" s="203">
        <v>0</v>
      </c>
    </row>
    <row r="33" spans="1:12" hidden="1" x14ac:dyDescent="0.2">
      <c r="A33" s="212" t="s">
        <v>43</v>
      </c>
      <c r="B33" s="183" t="s">
        <v>1031</v>
      </c>
      <c r="C33" s="203">
        <f t="shared" si="1"/>
        <v>0</v>
      </c>
      <c r="D33" s="203">
        <v>0</v>
      </c>
      <c r="E33" s="203">
        <v>0</v>
      </c>
      <c r="F33" s="203">
        <v>0</v>
      </c>
      <c r="G33" s="203">
        <v>0</v>
      </c>
      <c r="H33" s="203">
        <f t="shared" si="0"/>
        <v>0</v>
      </c>
      <c r="I33" s="203">
        <v>0</v>
      </c>
      <c r="J33" s="203">
        <v>0</v>
      </c>
      <c r="K33" s="203">
        <v>0</v>
      </c>
      <c r="L33" s="203">
        <v>0</v>
      </c>
    </row>
    <row r="34" spans="1:12" ht="25.5" hidden="1" x14ac:dyDescent="0.2">
      <c r="A34" s="212" t="s">
        <v>44</v>
      </c>
      <c r="B34" s="183" t="s">
        <v>1032</v>
      </c>
      <c r="C34" s="203">
        <f t="shared" si="1"/>
        <v>0</v>
      </c>
      <c r="D34" s="203">
        <v>0</v>
      </c>
      <c r="E34" s="203">
        <v>0</v>
      </c>
      <c r="F34" s="203">
        <v>0</v>
      </c>
      <c r="G34" s="203">
        <v>0</v>
      </c>
      <c r="H34" s="203">
        <f t="shared" si="0"/>
        <v>0</v>
      </c>
      <c r="I34" s="203">
        <v>0</v>
      </c>
      <c r="J34" s="203">
        <v>0</v>
      </c>
      <c r="K34" s="203">
        <v>0</v>
      </c>
      <c r="L34" s="203">
        <v>0</v>
      </c>
    </row>
    <row r="35" spans="1:12" hidden="1" x14ac:dyDescent="0.2">
      <c r="A35" s="212" t="s">
        <v>193</v>
      </c>
      <c r="B35" s="183" t="s">
        <v>1033</v>
      </c>
      <c r="C35" s="203">
        <f t="shared" si="1"/>
        <v>0</v>
      </c>
      <c r="D35" s="203">
        <v>0</v>
      </c>
      <c r="E35" s="203">
        <v>0</v>
      </c>
      <c r="F35" s="203">
        <v>0</v>
      </c>
      <c r="G35" s="203">
        <v>0</v>
      </c>
      <c r="H35" s="203">
        <f t="shared" si="0"/>
        <v>0</v>
      </c>
      <c r="I35" s="203">
        <v>0</v>
      </c>
      <c r="J35" s="203">
        <v>0</v>
      </c>
      <c r="K35" s="203">
        <v>0</v>
      </c>
      <c r="L35" s="203">
        <v>0</v>
      </c>
    </row>
    <row r="36" spans="1:12" hidden="1" x14ac:dyDescent="0.2">
      <c r="A36" s="212" t="s">
        <v>195</v>
      </c>
      <c r="B36" s="183" t="s">
        <v>1034</v>
      </c>
      <c r="C36" s="203">
        <f t="shared" si="1"/>
        <v>0</v>
      </c>
      <c r="D36" s="203">
        <v>0</v>
      </c>
      <c r="E36" s="203">
        <v>0</v>
      </c>
      <c r="F36" s="203">
        <v>0</v>
      </c>
      <c r="G36" s="203">
        <v>0</v>
      </c>
      <c r="H36" s="203">
        <f t="shared" si="0"/>
        <v>0</v>
      </c>
      <c r="I36" s="203">
        <v>0</v>
      </c>
      <c r="J36" s="203">
        <v>0</v>
      </c>
      <c r="K36" s="203">
        <v>0</v>
      </c>
      <c r="L36" s="203">
        <v>0</v>
      </c>
    </row>
    <row r="37" spans="1:12" hidden="1" x14ac:dyDescent="0.2">
      <c r="A37" s="212" t="s">
        <v>47</v>
      </c>
      <c r="B37" s="183" t="s">
        <v>1035</v>
      </c>
      <c r="C37" s="203">
        <f t="shared" si="1"/>
        <v>0</v>
      </c>
      <c r="D37" s="203">
        <v>0</v>
      </c>
      <c r="E37" s="203">
        <v>0</v>
      </c>
      <c r="F37" s="203">
        <v>0</v>
      </c>
      <c r="G37" s="203">
        <v>0</v>
      </c>
      <c r="H37" s="203">
        <f t="shared" si="0"/>
        <v>0</v>
      </c>
      <c r="I37" s="203">
        <v>0</v>
      </c>
      <c r="J37" s="203">
        <v>0</v>
      </c>
      <c r="K37" s="203">
        <v>0</v>
      </c>
      <c r="L37" s="203">
        <v>0</v>
      </c>
    </row>
    <row r="38" spans="1:12" hidden="1" x14ac:dyDescent="0.2">
      <c r="A38" s="212" t="s">
        <v>198</v>
      </c>
      <c r="B38" s="183" t="s">
        <v>1036</v>
      </c>
      <c r="C38" s="203">
        <f t="shared" si="1"/>
        <v>0</v>
      </c>
      <c r="D38" s="203">
        <v>0</v>
      </c>
      <c r="E38" s="203">
        <v>0</v>
      </c>
      <c r="F38" s="203">
        <v>0</v>
      </c>
      <c r="G38" s="203">
        <v>0</v>
      </c>
      <c r="H38" s="203">
        <f t="shared" si="0"/>
        <v>0</v>
      </c>
      <c r="I38" s="203">
        <v>0</v>
      </c>
      <c r="J38" s="203">
        <v>0</v>
      </c>
      <c r="K38" s="203">
        <v>0</v>
      </c>
      <c r="L38" s="203">
        <v>0</v>
      </c>
    </row>
    <row r="39" spans="1:12" x14ac:dyDescent="0.2">
      <c r="A39" s="164" t="s">
        <v>200</v>
      </c>
      <c r="B39" s="165" t="s">
        <v>1037</v>
      </c>
      <c r="C39" s="167">
        <f t="shared" si="1"/>
        <v>466639527</v>
      </c>
      <c r="D39" s="167">
        <f>SUM(D30,D36,D37,D38)</f>
        <v>270350898</v>
      </c>
      <c r="E39" s="167">
        <f>SUM(E30,E36,E37,E38)</f>
        <v>69694294</v>
      </c>
      <c r="F39" s="167">
        <f>SUM(F30,F36,F37,F38)</f>
        <v>55371964</v>
      </c>
      <c r="G39" s="167">
        <f>SUM(G30,G36,G37,G38)</f>
        <v>71222371</v>
      </c>
      <c r="H39" s="167">
        <f t="shared" si="0"/>
        <v>702305527</v>
      </c>
      <c r="I39" s="167">
        <f>SUM(I30,I36,I37,I38)</f>
        <v>492095898</v>
      </c>
      <c r="J39" s="167">
        <f>SUM(J30,J36,J37,J38)</f>
        <v>75377294</v>
      </c>
      <c r="K39" s="167">
        <f>SUM(K30,K36,K37,K38)</f>
        <v>59434964</v>
      </c>
      <c r="L39" s="167">
        <f>SUM(L30,L36,L37,L38)</f>
        <v>75397371</v>
      </c>
    </row>
  </sheetData>
  <mergeCells count="7">
    <mergeCell ref="A5:B6"/>
    <mergeCell ref="H5:L5"/>
    <mergeCell ref="C5:G5"/>
    <mergeCell ref="A4:L4"/>
    <mergeCell ref="A1:L1"/>
    <mergeCell ref="A2:L2"/>
    <mergeCell ref="A3:L3"/>
  </mergeCells>
  <pageMargins left="0.75" right="0.75" top="1" bottom="1" header="0.5" footer="0.5"/>
  <pageSetup paperSize="9" scale="90" orientation="landscape" r:id="rId1"/>
  <headerFooter alignWithMargins="0">
    <oddHeader>&amp;RÉrték típus: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2"/>
  </sheetPr>
  <dimension ref="A1:R74"/>
  <sheetViews>
    <sheetView view="pageBreakPreview" zoomScale="115" zoomScaleNormal="100" zoomScaleSheetLayoutView="115" workbookViewId="0">
      <selection activeCell="A2" sqref="A2:O2"/>
    </sheetView>
  </sheetViews>
  <sheetFormatPr defaultRowHeight="15.75" x14ac:dyDescent="0.25"/>
  <cols>
    <col min="1" max="1" width="3.140625" style="5" customWidth="1"/>
    <col min="2" max="2" width="10.85546875" style="6" customWidth="1"/>
    <col min="3" max="3" width="9" style="6" customWidth="1"/>
    <col min="4" max="4" width="27" style="6" customWidth="1"/>
    <col min="5" max="5" width="3.28515625" style="5" bestFit="1" customWidth="1"/>
    <col min="6" max="6" width="19.5703125" style="5" bestFit="1" customWidth="1"/>
    <col min="7" max="7" width="19.5703125" style="5" customWidth="1"/>
    <col min="8" max="8" width="19.28515625" style="5" customWidth="1"/>
    <col min="9" max="9" width="12.5703125" style="6" customWidth="1"/>
    <col min="10" max="10" width="9.85546875" style="6" bestFit="1" customWidth="1"/>
    <col min="11" max="11" width="26.7109375" style="6" customWidth="1"/>
    <col min="12" max="12" width="3.42578125" style="6" customWidth="1"/>
    <col min="13" max="14" width="19.5703125" style="173" customWidth="1"/>
    <col min="15" max="15" width="19.7109375" style="173" customWidth="1"/>
    <col min="16" max="16" width="5.140625" style="5" customWidth="1"/>
    <col min="17" max="16384" width="9.140625" style="5"/>
  </cols>
  <sheetData>
    <row r="1" spans="1:18" s="9" customFormat="1" x14ac:dyDescent="0.25">
      <c r="A1" s="270" t="s">
        <v>1042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7"/>
      <c r="Q1" s="7"/>
      <c r="R1" s="7"/>
    </row>
    <row r="2" spans="1:18" s="9" customFormat="1" ht="14.25" customHeight="1" x14ac:dyDescent="0.25">
      <c r="A2" s="270" t="s">
        <v>1128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8"/>
      <c r="Q2" s="7"/>
      <c r="R2" s="7"/>
    </row>
    <row r="3" spans="1:18" s="9" customFormat="1" x14ac:dyDescent="0.25">
      <c r="A3" s="270" t="s">
        <v>1102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7"/>
      <c r="Q3" s="7"/>
      <c r="R3" s="7"/>
    </row>
    <row r="4" spans="1:18" s="9" customFormat="1" ht="14.25" customHeight="1" x14ac:dyDescent="0.25">
      <c r="A4" s="270" t="s">
        <v>1103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8"/>
      <c r="Q4" s="7"/>
      <c r="R4" s="7"/>
    </row>
    <row r="5" spans="1:18" s="9" customFormat="1" x14ac:dyDescent="0.25">
      <c r="A5" s="270" t="s">
        <v>1043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8"/>
      <c r="Q5" s="7"/>
      <c r="R5" s="7"/>
    </row>
    <row r="6" spans="1:18" s="9" customFormat="1" x14ac:dyDescent="0.25">
      <c r="A6" s="3" t="s">
        <v>15</v>
      </c>
      <c r="B6" s="4" t="s">
        <v>16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70"/>
      <c r="N6" s="170"/>
      <c r="O6" s="171" t="s">
        <v>1044</v>
      </c>
      <c r="P6" s="8"/>
      <c r="Q6" s="7"/>
      <c r="R6" s="7"/>
    </row>
    <row r="7" spans="1:18" ht="14.25" customHeight="1" x14ac:dyDescent="0.25">
      <c r="A7" s="3" t="s">
        <v>67</v>
      </c>
      <c r="B7" s="4" t="s">
        <v>66</v>
      </c>
      <c r="C7" s="15"/>
      <c r="D7" s="15"/>
      <c r="E7" s="11"/>
      <c r="F7" s="11"/>
      <c r="G7" s="11"/>
      <c r="H7" s="11"/>
      <c r="I7" s="10"/>
      <c r="J7" s="10"/>
      <c r="K7" s="10"/>
      <c r="L7" s="10"/>
      <c r="M7" s="172"/>
      <c r="N7" s="172"/>
    </row>
    <row r="8" spans="1:18" ht="14.25" hidden="1" customHeight="1" x14ac:dyDescent="0.25">
      <c r="A8" s="3" t="s">
        <v>64</v>
      </c>
      <c r="B8" s="4" t="s">
        <v>65</v>
      </c>
      <c r="C8" s="15"/>
      <c r="D8" s="15"/>
      <c r="E8" s="11"/>
      <c r="F8" s="11"/>
      <c r="G8" s="11"/>
      <c r="H8" s="11"/>
      <c r="I8" s="10"/>
      <c r="J8" s="10"/>
      <c r="K8" s="10"/>
      <c r="L8" s="10"/>
      <c r="M8" s="172"/>
      <c r="N8" s="172"/>
    </row>
    <row r="9" spans="1:18" ht="14.25" customHeight="1" x14ac:dyDescent="0.25">
      <c r="B9" s="44"/>
      <c r="C9" s="43"/>
      <c r="D9" s="43"/>
      <c r="E9" s="11"/>
      <c r="F9" s="11"/>
      <c r="G9" s="11"/>
      <c r="H9" s="11"/>
      <c r="I9" s="10"/>
      <c r="J9" s="10"/>
      <c r="K9" s="10"/>
      <c r="L9" s="10"/>
      <c r="M9" s="172"/>
      <c r="N9" s="172"/>
      <c r="O9" s="174"/>
    </row>
    <row r="10" spans="1:18" ht="15.75" customHeight="1" x14ac:dyDescent="0.25">
      <c r="A10" s="273"/>
      <c r="B10" s="72" t="s">
        <v>5</v>
      </c>
      <c r="C10" s="272" t="s">
        <v>6</v>
      </c>
      <c r="D10" s="272"/>
      <c r="E10" s="73" t="s">
        <v>7</v>
      </c>
      <c r="F10" s="73" t="s">
        <v>8</v>
      </c>
      <c r="G10" s="73" t="s">
        <v>1</v>
      </c>
      <c r="H10" s="45" t="s">
        <v>9</v>
      </c>
      <c r="I10" s="72" t="s">
        <v>10</v>
      </c>
      <c r="J10" s="272" t="s">
        <v>11</v>
      </c>
      <c r="K10" s="272"/>
      <c r="L10" s="73" t="s">
        <v>12</v>
      </c>
      <c r="M10" s="175" t="s">
        <v>13</v>
      </c>
      <c r="N10" s="176" t="s">
        <v>14</v>
      </c>
      <c r="O10" s="176" t="s">
        <v>18</v>
      </c>
    </row>
    <row r="11" spans="1:18" s="12" customFormat="1" ht="27" customHeight="1" x14ac:dyDescent="0.25">
      <c r="A11" s="273"/>
      <c r="B11" s="163" t="s">
        <v>58</v>
      </c>
      <c r="C11" s="274" t="s">
        <v>59</v>
      </c>
      <c r="D11" s="274"/>
      <c r="E11" s="162"/>
      <c r="F11" s="161" t="s">
        <v>52</v>
      </c>
      <c r="G11" s="161" t="s">
        <v>53</v>
      </c>
      <c r="H11" s="161"/>
      <c r="I11" s="163" t="s">
        <v>58</v>
      </c>
      <c r="J11" s="274" t="s">
        <v>59</v>
      </c>
      <c r="K11" s="274"/>
      <c r="L11" s="162"/>
      <c r="M11" s="184" t="s">
        <v>52</v>
      </c>
      <c r="N11" s="184" t="s">
        <v>53</v>
      </c>
      <c r="O11" s="184"/>
    </row>
    <row r="12" spans="1:18" ht="26.25" customHeight="1" x14ac:dyDescent="0.25">
      <c r="A12" s="264">
        <v>1</v>
      </c>
      <c r="B12" s="269" t="s">
        <v>82</v>
      </c>
      <c r="C12" s="269"/>
      <c r="D12" s="269"/>
      <c r="E12" s="46" t="s">
        <v>1</v>
      </c>
      <c r="F12" s="47">
        <f t="shared" ref="F12:H13" si="0">SUM(F24,F21,F15,F18,F27)</f>
        <v>526789022</v>
      </c>
      <c r="G12" s="47">
        <f t="shared" si="0"/>
        <v>0</v>
      </c>
      <c r="H12" s="47">
        <f t="shared" si="0"/>
        <v>526789022</v>
      </c>
      <c r="I12" s="269" t="s">
        <v>110</v>
      </c>
      <c r="J12" s="269"/>
      <c r="K12" s="269"/>
      <c r="L12" s="46" t="s">
        <v>1</v>
      </c>
      <c r="M12" s="47">
        <f t="shared" ref="M12:O13" si="1">SUM(M15,M18,M21,M24,M27)</f>
        <v>542229629</v>
      </c>
      <c r="N12" s="177">
        <f t="shared" si="1"/>
        <v>0</v>
      </c>
      <c r="O12" s="47">
        <f t="shared" si="1"/>
        <v>542229629</v>
      </c>
      <c r="P12" s="13"/>
      <c r="Q12" s="14"/>
    </row>
    <row r="13" spans="1:18" ht="26.25" customHeight="1" x14ac:dyDescent="0.25">
      <c r="A13" s="264"/>
      <c r="B13" s="269"/>
      <c r="C13" s="269"/>
      <c r="D13" s="269"/>
      <c r="E13" s="46" t="s">
        <v>19</v>
      </c>
      <c r="F13" s="47">
        <f t="shared" si="0"/>
        <v>547628463</v>
      </c>
      <c r="G13" s="47">
        <f t="shared" si="0"/>
        <v>0</v>
      </c>
      <c r="H13" s="47">
        <f t="shared" si="0"/>
        <v>547628463</v>
      </c>
      <c r="I13" s="269"/>
      <c r="J13" s="269"/>
      <c r="K13" s="269"/>
      <c r="L13" s="46" t="s">
        <v>19</v>
      </c>
      <c r="M13" s="47">
        <f t="shared" si="1"/>
        <v>593275504</v>
      </c>
      <c r="N13" s="177">
        <f t="shared" si="1"/>
        <v>0</v>
      </c>
      <c r="O13" s="47">
        <f t="shared" si="1"/>
        <v>593275504</v>
      </c>
      <c r="P13" s="13"/>
      <c r="Q13" s="14"/>
    </row>
    <row r="14" spans="1:18" ht="26.25" hidden="1" customHeight="1" x14ac:dyDescent="0.25">
      <c r="A14" s="264"/>
      <c r="B14" s="269"/>
      <c r="C14" s="269"/>
      <c r="D14" s="269"/>
      <c r="E14" s="46" t="s">
        <v>64</v>
      </c>
      <c r="F14" s="47"/>
      <c r="G14" s="47"/>
      <c r="H14" s="47"/>
      <c r="I14" s="269"/>
      <c r="J14" s="269"/>
      <c r="K14" s="269"/>
      <c r="L14" s="46" t="s">
        <v>64</v>
      </c>
      <c r="M14" s="47"/>
      <c r="N14" s="177"/>
      <c r="O14" s="47"/>
      <c r="P14" s="13"/>
      <c r="Q14" s="14"/>
    </row>
    <row r="15" spans="1:18" ht="26.25" customHeight="1" x14ac:dyDescent="0.25">
      <c r="A15" s="264">
        <v>2</v>
      </c>
      <c r="B15" s="267"/>
      <c r="C15" s="266" t="s">
        <v>1054</v>
      </c>
      <c r="D15" s="262" t="s">
        <v>83</v>
      </c>
      <c r="E15" s="48" t="s">
        <v>1</v>
      </c>
      <c r="F15" s="49">
        <f>H15-G15</f>
        <v>267248022</v>
      </c>
      <c r="G15" s="50"/>
      <c r="H15" s="51">
        <f>'2'!C14</f>
        <v>267248022</v>
      </c>
      <c r="I15" s="267"/>
      <c r="J15" s="266" t="s">
        <v>1045</v>
      </c>
      <c r="K15" s="262" t="s">
        <v>60</v>
      </c>
      <c r="L15" s="48" t="s">
        <v>1</v>
      </c>
      <c r="M15" s="49">
        <f>O15-N15</f>
        <v>224819000</v>
      </c>
      <c r="N15" s="179"/>
      <c r="O15" s="47">
        <f>'1'!C27</f>
        <v>224819000</v>
      </c>
    </row>
    <row r="16" spans="1:18" ht="26.25" customHeight="1" x14ac:dyDescent="0.25">
      <c r="A16" s="264"/>
      <c r="B16" s="267"/>
      <c r="C16" s="266"/>
      <c r="D16" s="262"/>
      <c r="E16" s="48" t="s">
        <v>19</v>
      </c>
      <c r="F16" s="49">
        <f>H16-G16</f>
        <v>297689426</v>
      </c>
      <c r="G16" s="50"/>
      <c r="H16" s="51">
        <f>'2'!H14</f>
        <v>297689426</v>
      </c>
      <c r="I16" s="267"/>
      <c r="J16" s="266"/>
      <c r="K16" s="262"/>
      <c r="L16" s="48" t="s">
        <v>19</v>
      </c>
      <c r="M16" s="49">
        <f>O16-N16</f>
        <v>236107000</v>
      </c>
      <c r="N16" s="179"/>
      <c r="O16" s="47">
        <f>'1'!H27</f>
        <v>236107000</v>
      </c>
    </row>
    <row r="17" spans="1:15" ht="26.25" hidden="1" customHeight="1" x14ac:dyDescent="0.25">
      <c r="A17" s="264"/>
      <c r="B17" s="267"/>
      <c r="C17" s="266"/>
      <c r="D17" s="262"/>
      <c r="E17" s="48" t="s">
        <v>64</v>
      </c>
      <c r="F17" s="49"/>
      <c r="G17" s="50"/>
      <c r="H17" s="51"/>
      <c r="I17" s="267"/>
      <c r="J17" s="266"/>
      <c r="K17" s="262"/>
      <c r="L17" s="48" t="s">
        <v>64</v>
      </c>
      <c r="M17" s="49"/>
      <c r="N17" s="179"/>
      <c r="O17" s="47"/>
    </row>
    <row r="18" spans="1:15" ht="26.25" customHeight="1" x14ac:dyDescent="0.25">
      <c r="A18" s="264">
        <v>3</v>
      </c>
      <c r="B18" s="267"/>
      <c r="C18" s="266" t="s">
        <v>129</v>
      </c>
      <c r="D18" s="262" t="s">
        <v>81</v>
      </c>
      <c r="E18" s="48" t="s">
        <v>1</v>
      </c>
      <c r="F18" s="49">
        <f>H18-G18</f>
        <v>138571000</v>
      </c>
      <c r="G18" s="49"/>
      <c r="H18" s="51">
        <f>'2'!C39</f>
        <v>138571000</v>
      </c>
      <c r="I18" s="267"/>
      <c r="J18" s="266" t="s">
        <v>1046</v>
      </c>
      <c r="K18" s="262" t="s">
        <v>85</v>
      </c>
      <c r="L18" s="48" t="s">
        <v>1</v>
      </c>
      <c r="M18" s="49">
        <f>O18-N18</f>
        <v>42045629</v>
      </c>
      <c r="N18" s="180"/>
      <c r="O18" s="47">
        <f>'1'!C28</f>
        <v>42045629</v>
      </c>
    </row>
    <row r="19" spans="1:15" ht="26.25" customHeight="1" x14ac:dyDescent="0.25">
      <c r="A19" s="264"/>
      <c r="B19" s="267"/>
      <c r="C19" s="266"/>
      <c r="D19" s="262"/>
      <c r="E19" s="48" t="s">
        <v>19</v>
      </c>
      <c r="F19" s="49">
        <f>H19-G19</f>
        <v>112094537</v>
      </c>
      <c r="G19" s="49"/>
      <c r="H19" s="51">
        <f>'2'!H39</f>
        <v>112094537</v>
      </c>
      <c r="I19" s="267"/>
      <c r="J19" s="266"/>
      <c r="K19" s="262"/>
      <c r="L19" s="48" t="s">
        <v>19</v>
      </c>
      <c r="M19" s="49">
        <f>O19-N19</f>
        <v>44255629</v>
      </c>
      <c r="N19" s="180"/>
      <c r="O19" s="47">
        <f>'1'!H28</f>
        <v>44255629</v>
      </c>
    </row>
    <row r="20" spans="1:15" ht="26.25" hidden="1" customHeight="1" x14ac:dyDescent="0.25">
      <c r="A20" s="264"/>
      <c r="B20" s="267"/>
      <c r="C20" s="266"/>
      <c r="D20" s="262"/>
      <c r="E20" s="48" t="s">
        <v>64</v>
      </c>
      <c r="F20" s="49"/>
      <c r="G20" s="49"/>
      <c r="H20" s="51"/>
      <c r="I20" s="267"/>
      <c r="J20" s="266"/>
      <c r="K20" s="262"/>
      <c r="L20" s="48" t="s">
        <v>64</v>
      </c>
      <c r="M20" s="49"/>
      <c r="N20" s="180"/>
      <c r="O20" s="47"/>
    </row>
    <row r="21" spans="1:15" ht="26.25" customHeight="1" x14ac:dyDescent="0.25">
      <c r="A21" s="264">
        <v>4</v>
      </c>
      <c r="B21" s="267"/>
      <c r="C21" s="266" t="s">
        <v>1060</v>
      </c>
      <c r="D21" s="262" t="s">
        <v>50</v>
      </c>
      <c r="E21" s="48" t="s">
        <v>1</v>
      </c>
      <c r="F21" s="49">
        <f>H21-G21</f>
        <v>41878000</v>
      </c>
      <c r="G21" s="49"/>
      <c r="H21" s="51">
        <f>'2'!C192-'2'!C116</f>
        <v>41878000</v>
      </c>
      <c r="I21" s="267"/>
      <c r="J21" s="266" t="s">
        <v>1047</v>
      </c>
      <c r="K21" s="262" t="s">
        <v>25</v>
      </c>
      <c r="L21" s="48" t="s">
        <v>1</v>
      </c>
      <c r="M21" s="49">
        <f>O21-N21</f>
        <v>186460000</v>
      </c>
      <c r="N21" s="179"/>
      <c r="O21" s="47">
        <f>'1'!C68</f>
        <v>186460000</v>
      </c>
    </row>
    <row r="22" spans="1:15" ht="26.25" customHeight="1" x14ac:dyDescent="0.25">
      <c r="A22" s="264"/>
      <c r="B22" s="267"/>
      <c r="C22" s="266"/>
      <c r="D22" s="262"/>
      <c r="E22" s="48" t="s">
        <v>19</v>
      </c>
      <c r="F22" s="49">
        <f>H22-G22</f>
        <v>41878000</v>
      </c>
      <c r="G22" s="49"/>
      <c r="H22" s="51">
        <f>'2'!H192-'2'!H116</f>
        <v>41878000</v>
      </c>
      <c r="I22" s="267"/>
      <c r="J22" s="266"/>
      <c r="K22" s="262"/>
      <c r="L22" s="48" t="s">
        <v>19</v>
      </c>
      <c r="M22" s="49">
        <f>O22-N22</f>
        <v>216346274</v>
      </c>
      <c r="N22" s="179"/>
      <c r="O22" s="47">
        <f>'1'!H68</f>
        <v>216346274</v>
      </c>
    </row>
    <row r="23" spans="1:15" ht="26.25" hidden="1" customHeight="1" x14ac:dyDescent="0.25">
      <c r="A23" s="264"/>
      <c r="B23" s="267"/>
      <c r="C23" s="266"/>
      <c r="D23" s="262"/>
      <c r="E23" s="48" t="s">
        <v>64</v>
      </c>
      <c r="F23" s="49"/>
      <c r="G23" s="49"/>
      <c r="H23" s="51"/>
      <c r="I23" s="267"/>
      <c r="J23" s="266"/>
      <c r="K23" s="262"/>
      <c r="L23" s="48" t="s">
        <v>64</v>
      </c>
      <c r="M23" s="49"/>
      <c r="N23" s="179"/>
      <c r="O23" s="47"/>
    </row>
    <row r="24" spans="1:15" ht="26.25" customHeight="1" x14ac:dyDescent="0.25">
      <c r="A24" s="264">
        <v>5</v>
      </c>
      <c r="B24" s="267"/>
      <c r="C24" s="266" t="s">
        <v>1055</v>
      </c>
      <c r="D24" s="262" t="s">
        <v>84</v>
      </c>
      <c r="E24" s="48" t="s">
        <v>1</v>
      </c>
      <c r="F24" s="49">
        <f>H24-G24</f>
        <v>79008000</v>
      </c>
      <c r="G24" s="50"/>
      <c r="H24" s="47">
        <f>'2'!C228</f>
        <v>79008000</v>
      </c>
      <c r="I24" s="267"/>
      <c r="J24" s="266" t="s">
        <v>1048</v>
      </c>
      <c r="K24" s="262" t="s">
        <v>112</v>
      </c>
      <c r="L24" s="48" t="s">
        <v>1</v>
      </c>
      <c r="M24" s="49">
        <f>O24-N24</f>
        <v>10405000</v>
      </c>
      <c r="N24" s="180"/>
      <c r="O24" s="47">
        <f>'1'!C128</f>
        <v>10405000</v>
      </c>
    </row>
    <row r="25" spans="1:15" ht="26.25" customHeight="1" x14ac:dyDescent="0.25">
      <c r="A25" s="264"/>
      <c r="B25" s="267"/>
      <c r="C25" s="266"/>
      <c r="D25" s="262"/>
      <c r="E25" s="48" t="s">
        <v>19</v>
      </c>
      <c r="F25" s="49">
        <f>H25-G25</f>
        <v>86234000</v>
      </c>
      <c r="G25" s="50"/>
      <c r="H25" s="47">
        <f>'2'!H228</f>
        <v>86234000</v>
      </c>
      <c r="I25" s="267"/>
      <c r="J25" s="266"/>
      <c r="K25" s="262"/>
      <c r="L25" s="48" t="s">
        <v>19</v>
      </c>
      <c r="M25" s="49">
        <f>O25-N25</f>
        <v>10405000</v>
      </c>
      <c r="N25" s="180"/>
      <c r="O25" s="47">
        <f>'1'!H128</f>
        <v>10405000</v>
      </c>
    </row>
    <row r="26" spans="1:15" ht="26.25" hidden="1" customHeight="1" x14ac:dyDescent="0.25">
      <c r="A26" s="264"/>
      <c r="B26" s="267"/>
      <c r="C26" s="266"/>
      <c r="D26" s="262"/>
      <c r="E26" s="48" t="s">
        <v>64</v>
      </c>
      <c r="F26" s="49" t="e">
        <f t="shared" ref="F26" si="2">H26-G26</f>
        <v>#REF!</v>
      </c>
      <c r="G26" s="50"/>
      <c r="H26" s="47" t="e">
        <f>SUM(#REF!)</f>
        <v>#REF!</v>
      </c>
      <c r="I26" s="267"/>
      <c r="J26" s="266"/>
      <c r="K26" s="262"/>
      <c r="L26" s="48" t="s">
        <v>64</v>
      </c>
      <c r="M26" s="49"/>
      <c r="N26" s="180"/>
      <c r="O26" s="47"/>
    </row>
    <row r="27" spans="1:15" ht="26.25" customHeight="1" x14ac:dyDescent="0.25">
      <c r="A27" s="264">
        <v>6</v>
      </c>
      <c r="B27" s="267"/>
      <c r="C27" s="266" t="s">
        <v>1063</v>
      </c>
      <c r="D27" s="262" t="s">
        <v>51</v>
      </c>
      <c r="E27" s="48" t="s">
        <v>1</v>
      </c>
      <c r="F27" s="49">
        <f>H27-G27</f>
        <v>84000</v>
      </c>
      <c r="G27" s="49"/>
      <c r="H27" s="51">
        <f>'2'!C263</f>
        <v>84000</v>
      </c>
      <c r="I27" s="267"/>
      <c r="J27" s="266" t="s">
        <v>1059</v>
      </c>
      <c r="K27" s="262" t="s">
        <v>86</v>
      </c>
      <c r="L27" s="48" t="s">
        <v>1</v>
      </c>
      <c r="M27" s="49">
        <f>O27-N27</f>
        <v>78500000</v>
      </c>
      <c r="N27" s="180"/>
      <c r="O27" s="47">
        <f>'1'!C198-'1'!C197</f>
        <v>78500000</v>
      </c>
    </row>
    <row r="28" spans="1:15" ht="26.25" customHeight="1" x14ac:dyDescent="0.25">
      <c r="A28" s="264"/>
      <c r="B28" s="267"/>
      <c r="C28" s="266"/>
      <c r="D28" s="262"/>
      <c r="E28" s="48" t="s">
        <v>19</v>
      </c>
      <c r="F28" s="49">
        <f>H28-G28</f>
        <v>9732500</v>
      </c>
      <c r="G28" s="49"/>
      <c r="H28" s="51">
        <f>'2'!H263</f>
        <v>9732500</v>
      </c>
      <c r="I28" s="267"/>
      <c r="J28" s="266"/>
      <c r="K28" s="262"/>
      <c r="L28" s="48" t="s">
        <v>19</v>
      </c>
      <c r="M28" s="49">
        <f>O28-N28</f>
        <v>86161601</v>
      </c>
      <c r="N28" s="180"/>
      <c r="O28" s="47">
        <f>'1'!H198-'1'!H197</f>
        <v>86161601</v>
      </c>
    </row>
    <row r="29" spans="1:15" ht="26.25" hidden="1" customHeight="1" x14ac:dyDescent="0.25">
      <c r="A29" s="264"/>
      <c r="B29" s="267"/>
      <c r="C29" s="266"/>
      <c r="D29" s="262"/>
      <c r="E29" s="48" t="s">
        <v>64</v>
      </c>
      <c r="F29" s="49"/>
      <c r="G29" s="49"/>
      <c r="H29" s="51"/>
      <c r="I29" s="267"/>
      <c r="J29" s="266"/>
      <c r="K29" s="262"/>
      <c r="L29" s="48" t="s">
        <v>64</v>
      </c>
      <c r="M29" s="49"/>
      <c r="N29" s="180"/>
      <c r="O29" s="47"/>
    </row>
    <row r="30" spans="1:15" ht="26.25" customHeight="1" x14ac:dyDescent="0.25">
      <c r="A30" s="264">
        <v>7</v>
      </c>
      <c r="B30" s="265" t="s">
        <v>109</v>
      </c>
      <c r="C30" s="265"/>
      <c r="D30" s="265"/>
      <c r="E30" s="46" t="s">
        <v>1</v>
      </c>
      <c r="F30" s="51">
        <f t="shared" ref="F30:H31" si="3">SUM(F36,F33,F39,F42,F45)</f>
        <v>152943000</v>
      </c>
      <c r="G30" s="51">
        <f t="shared" si="3"/>
        <v>0</v>
      </c>
      <c r="H30" s="51">
        <f t="shared" si="3"/>
        <v>152943000</v>
      </c>
      <c r="I30" s="269" t="s">
        <v>111</v>
      </c>
      <c r="J30" s="269"/>
      <c r="K30" s="269"/>
      <c r="L30" s="46" t="s">
        <v>1</v>
      </c>
      <c r="M30" s="51">
        <f t="shared" ref="M30:O31" si="4">SUM(,M33,M36,M39)</f>
        <v>364207000</v>
      </c>
      <c r="N30" s="181">
        <f t="shared" si="4"/>
        <v>0</v>
      </c>
      <c r="O30" s="47">
        <f t="shared" si="4"/>
        <v>364207000</v>
      </c>
    </row>
    <row r="31" spans="1:15" ht="26.25" customHeight="1" x14ac:dyDescent="0.25">
      <c r="A31" s="264"/>
      <c r="B31" s="265"/>
      <c r="C31" s="265"/>
      <c r="D31" s="265"/>
      <c r="E31" s="46" t="s">
        <v>19</v>
      </c>
      <c r="F31" s="51">
        <f t="shared" si="3"/>
        <v>207017000</v>
      </c>
      <c r="G31" s="51">
        <f t="shared" si="3"/>
        <v>0</v>
      </c>
      <c r="H31" s="51">
        <f t="shared" si="3"/>
        <v>207017000</v>
      </c>
      <c r="I31" s="269"/>
      <c r="J31" s="269"/>
      <c r="K31" s="269"/>
      <c r="L31" s="46" t="s">
        <v>19</v>
      </c>
      <c r="M31" s="51">
        <f t="shared" si="4"/>
        <v>403161000</v>
      </c>
      <c r="N31" s="181">
        <f t="shared" si="4"/>
        <v>0</v>
      </c>
      <c r="O31" s="47">
        <f t="shared" si="4"/>
        <v>403161000</v>
      </c>
    </row>
    <row r="32" spans="1:15" ht="26.25" hidden="1" customHeight="1" x14ac:dyDescent="0.25">
      <c r="A32" s="264"/>
      <c r="B32" s="265"/>
      <c r="C32" s="265"/>
      <c r="D32" s="265"/>
      <c r="E32" s="46" t="s">
        <v>64</v>
      </c>
      <c r="F32" s="51"/>
      <c r="G32" s="51"/>
      <c r="H32" s="51"/>
      <c r="I32" s="269"/>
      <c r="J32" s="269"/>
      <c r="K32" s="269"/>
      <c r="L32" s="46" t="s">
        <v>64</v>
      </c>
      <c r="M32" s="51"/>
      <c r="N32" s="181"/>
      <c r="O32" s="47"/>
    </row>
    <row r="33" spans="1:15" ht="26.25" customHeight="1" x14ac:dyDescent="0.25">
      <c r="A33" s="264">
        <v>8</v>
      </c>
      <c r="B33" s="267"/>
      <c r="C33" s="266" t="s">
        <v>1057</v>
      </c>
      <c r="D33" s="262" t="s">
        <v>94</v>
      </c>
      <c r="E33" s="48" t="s">
        <v>1</v>
      </c>
      <c r="F33" s="49">
        <f>H33-G33</f>
        <v>0</v>
      </c>
      <c r="G33" s="49"/>
      <c r="H33" s="47">
        <f>'2'!C51</f>
        <v>0</v>
      </c>
      <c r="I33" s="267"/>
      <c r="J33" s="266" t="s">
        <v>1049</v>
      </c>
      <c r="K33" s="262" t="s">
        <v>55</v>
      </c>
      <c r="L33" s="48" t="s">
        <v>1</v>
      </c>
      <c r="M33" s="49">
        <f>O33-N33</f>
        <v>22719000</v>
      </c>
      <c r="N33" s="180"/>
      <c r="O33" s="47">
        <f>'1'!C207</f>
        <v>22719000</v>
      </c>
    </row>
    <row r="34" spans="1:15" ht="26.25" customHeight="1" x14ac:dyDescent="0.25">
      <c r="A34" s="264"/>
      <c r="B34" s="267"/>
      <c r="C34" s="266"/>
      <c r="D34" s="262"/>
      <c r="E34" s="48" t="s">
        <v>19</v>
      </c>
      <c r="F34" s="49">
        <f>H34-G34</f>
        <v>15375000</v>
      </c>
      <c r="G34" s="49"/>
      <c r="H34" s="47">
        <f>'2'!H51</f>
        <v>15375000</v>
      </c>
      <c r="I34" s="267"/>
      <c r="J34" s="266"/>
      <c r="K34" s="262"/>
      <c r="L34" s="48" t="s">
        <v>19</v>
      </c>
      <c r="M34" s="49">
        <f>O34-N34</f>
        <v>26465000</v>
      </c>
      <c r="N34" s="180"/>
      <c r="O34" s="47">
        <f>'1'!H207</f>
        <v>26465000</v>
      </c>
    </row>
    <row r="35" spans="1:15" ht="26.25" hidden="1" customHeight="1" x14ac:dyDescent="0.25">
      <c r="A35" s="264"/>
      <c r="B35" s="267"/>
      <c r="C35" s="266"/>
      <c r="D35" s="262"/>
      <c r="E35" s="48" t="s">
        <v>64</v>
      </c>
      <c r="F35" s="49"/>
      <c r="G35" s="49"/>
      <c r="H35" s="47"/>
      <c r="I35" s="267"/>
      <c r="J35" s="266"/>
      <c r="K35" s="262"/>
      <c r="L35" s="48" t="s">
        <v>64</v>
      </c>
      <c r="M35" s="49"/>
      <c r="N35" s="180"/>
      <c r="O35" s="47"/>
    </row>
    <row r="36" spans="1:15" ht="26.25" customHeight="1" x14ac:dyDescent="0.25">
      <c r="A36" s="264">
        <v>9</v>
      </c>
      <c r="B36" s="267"/>
      <c r="C36" s="266" t="s">
        <v>1061</v>
      </c>
      <c r="D36" s="262" t="s">
        <v>91</v>
      </c>
      <c r="E36" s="48" t="s">
        <v>1</v>
      </c>
      <c r="F36" s="49">
        <f>H36-G36</f>
        <v>115065000</v>
      </c>
      <c r="G36" s="49"/>
      <c r="H36" s="47">
        <f>'2'!C75</f>
        <v>115065000</v>
      </c>
      <c r="I36" s="267"/>
      <c r="J36" s="266" t="s">
        <v>1050</v>
      </c>
      <c r="K36" s="262" t="s">
        <v>56</v>
      </c>
      <c r="L36" s="48" t="s">
        <v>1</v>
      </c>
      <c r="M36" s="49">
        <f>O36-N36</f>
        <v>341488000</v>
      </c>
      <c r="N36" s="180"/>
      <c r="O36" s="47">
        <f>'1'!C212</f>
        <v>341488000</v>
      </c>
    </row>
    <row r="37" spans="1:15" ht="26.25" customHeight="1" x14ac:dyDescent="0.25">
      <c r="A37" s="264"/>
      <c r="B37" s="267"/>
      <c r="C37" s="266"/>
      <c r="D37" s="262"/>
      <c r="E37" s="48" t="s">
        <v>19</v>
      </c>
      <c r="F37" s="49">
        <f>H37-G37</f>
        <v>100065000</v>
      </c>
      <c r="G37" s="49"/>
      <c r="H37" s="47">
        <f>'2'!H75</f>
        <v>100065000</v>
      </c>
      <c r="I37" s="267"/>
      <c r="J37" s="266"/>
      <c r="K37" s="262"/>
      <c r="L37" s="48" t="s">
        <v>19</v>
      </c>
      <c r="M37" s="49">
        <f>O37-N37</f>
        <v>376202000</v>
      </c>
      <c r="N37" s="180"/>
      <c r="O37" s="47">
        <f>'1'!H212</f>
        <v>376202000</v>
      </c>
    </row>
    <row r="38" spans="1:15" ht="26.25" hidden="1" customHeight="1" x14ac:dyDescent="0.25">
      <c r="A38" s="264"/>
      <c r="B38" s="267"/>
      <c r="C38" s="266"/>
      <c r="D38" s="262"/>
      <c r="E38" s="48" t="s">
        <v>64</v>
      </c>
      <c r="F38" s="49"/>
      <c r="G38" s="49"/>
      <c r="H38" s="47"/>
      <c r="I38" s="267"/>
      <c r="J38" s="266"/>
      <c r="K38" s="262"/>
      <c r="L38" s="48" t="s">
        <v>64</v>
      </c>
      <c r="M38" s="49"/>
      <c r="N38" s="180"/>
      <c r="O38" s="47"/>
    </row>
    <row r="39" spans="1:15" ht="26.25" customHeight="1" x14ac:dyDescent="0.25">
      <c r="A39" s="264">
        <v>10</v>
      </c>
      <c r="B39" s="267"/>
      <c r="C39" s="266" t="s">
        <v>1058</v>
      </c>
      <c r="D39" s="262" t="s">
        <v>61</v>
      </c>
      <c r="E39" s="48" t="s">
        <v>1</v>
      </c>
      <c r="F39" s="49">
        <f>H39-G39</f>
        <v>22153000</v>
      </c>
      <c r="G39" s="49"/>
      <c r="H39" s="47">
        <f>'2'!C116</f>
        <v>22153000</v>
      </c>
      <c r="I39" s="267"/>
      <c r="J39" s="266" t="s">
        <v>1051</v>
      </c>
      <c r="K39" s="262" t="s">
        <v>26</v>
      </c>
      <c r="L39" s="48" t="s">
        <v>1</v>
      </c>
      <c r="M39" s="49">
        <f>O39-N39</f>
        <v>0</v>
      </c>
      <c r="N39" s="180"/>
      <c r="O39" s="47">
        <f>'1'!C274</f>
        <v>0</v>
      </c>
    </row>
    <row r="40" spans="1:15" ht="26.25" customHeight="1" x14ac:dyDescent="0.25">
      <c r="A40" s="264"/>
      <c r="B40" s="267"/>
      <c r="C40" s="266"/>
      <c r="D40" s="262"/>
      <c r="E40" s="48" t="s">
        <v>19</v>
      </c>
      <c r="F40" s="49">
        <f>H40-G40</f>
        <v>22153000</v>
      </c>
      <c r="G40" s="49"/>
      <c r="H40" s="47">
        <f>'2'!H116</f>
        <v>22153000</v>
      </c>
      <c r="I40" s="267"/>
      <c r="J40" s="266"/>
      <c r="K40" s="262"/>
      <c r="L40" s="48" t="s">
        <v>19</v>
      </c>
      <c r="M40" s="49">
        <f>O40-N40</f>
        <v>494000</v>
      </c>
      <c r="N40" s="180"/>
      <c r="O40" s="47">
        <f>'1'!H274</f>
        <v>494000</v>
      </c>
    </row>
    <row r="41" spans="1:15" ht="26.25" hidden="1" customHeight="1" x14ac:dyDescent="0.25">
      <c r="A41" s="264"/>
      <c r="B41" s="267"/>
      <c r="C41" s="266"/>
      <c r="D41" s="262"/>
      <c r="E41" s="48" t="s">
        <v>64</v>
      </c>
      <c r="F41" s="49"/>
      <c r="G41" s="49"/>
      <c r="H41" s="47"/>
      <c r="I41" s="267"/>
      <c r="J41" s="266"/>
      <c r="K41" s="262"/>
      <c r="L41" s="48" t="s">
        <v>64</v>
      </c>
      <c r="M41" s="178"/>
      <c r="N41" s="180"/>
      <c r="O41" s="181"/>
    </row>
    <row r="42" spans="1:15" ht="26.25" customHeight="1" x14ac:dyDescent="0.25">
      <c r="A42" s="264">
        <v>11</v>
      </c>
      <c r="B42" s="267"/>
      <c r="C42" s="266" t="s">
        <v>1056</v>
      </c>
      <c r="D42" s="262" t="s">
        <v>27</v>
      </c>
      <c r="E42" s="48" t="s">
        <v>1</v>
      </c>
      <c r="F42" s="49">
        <f>H42-G42</f>
        <v>14766000</v>
      </c>
      <c r="G42" s="49"/>
      <c r="H42" s="47">
        <f>'2'!C237</f>
        <v>14766000</v>
      </c>
      <c r="I42" s="253"/>
      <c r="J42" s="254"/>
      <c r="K42" s="254"/>
      <c r="L42" s="254"/>
      <c r="M42" s="254"/>
      <c r="N42" s="254"/>
      <c r="O42" s="255"/>
    </row>
    <row r="43" spans="1:15" ht="26.25" customHeight="1" x14ac:dyDescent="0.25">
      <c r="A43" s="264"/>
      <c r="B43" s="267"/>
      <c r="C43" s="266"/>
      <c r="D43" s="262"/>
      <c r="E43" s="48" t="s">
        <v>19</v>
      </c>
      <c r="F43" s="49">
        <f>H43-G43</f>
        <v>68355000</v>
      </c>
      <c r="G43" s="49"/>
      <c r="H43" s="47">
        <f>'2'!H237</f>
        <v>68355000</v>
      </c>
      <c r="I43" s="256"/>
      <c r="J43" s="257"/>
      <c r="K43" s="257"/>
      <c r="L43" s="257"/>
      <c r="M43" s="257"/>
      <c r="N43" s="257"/>
      <c r="O43" s="258"/>
    </row>
    <row r="44" spans="1:15" ht="26.25" hidden="1" customHeight="1" x14ac:dyDescent="0.25">
      <c r="A44" s="264"/>
      <c r="B44" s="267"/>
      <c r="C44" s="266"/>
      <c r="D44" s="262"/>
      <c r="E44" s="48" t="s">
        <v>64</v>
      </c>
      <c r="F44" s="49"/>
      <c r="G44" s="49"/>
      <c r="H44" s="47"/>
      <c r="I44" s="256"/>
      <c r="J44" s="257"/>
      <c r="K44" s="257"/>
      <c r="L44" s="257"/>
      <c r="M44" s="257"/>
      <c r="N44" s="257"/>
      <c r="O44" s="258"/>
    </row>
    <row r="45" spans="1:15" ht="26.25" customHeight="1" x14ac:dyDescent="0.25">
      <c r="A45" s="264">
        <v>12</v>
      </c>
      <c r="B45" s="267"/>
      <c r="C45" s="266" t="s">
        <v>1062</v>
      </c>
      <c r="D45" s="262" t="s">
        <v>57</v>
      </c>
      <c r="E45" s="48" t="s">
        <v>1</v>
      </c>
      <c r="F45" s="49">
        <f>H45-G45</f>
        <v>959000</v>
      </c>
      <c r="G45" s="49"/>
      <c r="H45" s="47">
        <f>'2'!C289</f>
        <v>959000</v>
      </c>
      <c r="I45" s="256"/>
      <c r="J45" s="257"/>
      <c r="K45" s="257"/>
      <c r="L45" s="257"/>
      <c r="M45" s="257"/>
      <c r="N45" s="257"/>
      <c r="O45" s="258"/>
    </row>
    <row r="46" spans="1:15" ht="26.25" customHeight="1" x14ac:dyDescent="0.25">
      <c r="A46" s="264"/>
      <c r="B46" s="267"/>
      <c r="C46" s="266"/>
      <c r="D46" s="262"/>
      <c r="E46" s="48" t="s">
        <v>19</v>
      </c>
      <c r="F46" s="49">
        <f>H46-G46</f>
        <v>1069000</v>
      </c>
      <c r="G46" s="49"/>
      <c r="H46" s="47">
        <f>'2'!H289</f>
        <v>1069000</v>
      </c>
      <c r="I46" s="259"/>
      <c r="J46" s="260"/>
      <c r="K46" s="260"/>
      <c r="L46" s="260"/>
      <c r="M46" s="260"/>
      <c r="N46" s="260"/>
      <c r="O46" s="261"/>
    </row>
    <row r="47" spans="1:15" ht="26.25" hidden="1" customHeight="1" x14ac:dyDescent="0.25">
      <c r="A47" s="264"/>
      <c r="B47" s="267"/>
      <c r="C47" s="266"/>
      <c r="D47" s="262"/>
      <c r="E47" s="48" t="s">
        <v>64</v>
      </c>
      <c r="F47" s="49"/>
      <c r="G47" s="49"/>
      <c r="H47" s="47"/>
      <c r="I47" s="74"/>
      <c r="J47" s="75"/>
      <c r="K47" s="76"/>
      <c r="L47" s="48"/>
      <c r="M47" s="178"/>
      <c r="N47" s="180"/>
      <c r="O47" s="181"/>
    </row>
    <row r="48" spans="1:15" ht="26.25" customHeight="1" x14ac:dyDescent="0.25">
      <c r="A48" s="264">
        <v>13</v>
      </c>
      <c r="B48" s="236" t="s">
        <v>62</v>
      </c>
      <c r="C48" s="237"/>
      <c r="D48" s="238"/>
      <c r="E48" s="46" t="s">
        <v>1</v>
      </c>
      <c r="F48" s="51">
        <f t="shared" ref="F48:H49" si="5">SUM(F12,F30,)</f>
        <v>679732022</v>
      </c>
      <c r="G48" s="51">
        <f t="shared" si="5"/>
        <v>0</v>
      </c>
      <c r="H48" s="51">
        <f t="shared" si="5"/>
        <v>679732022</v>
      </c>
      <c r="I48" s="236" t="s">
        <v>63</v>
      </c>
      <c r="J48" s="237"/>
      <c r="K48" s="238"/>
      <c r="L48" s="46" t="s">
        <v>1</v>
      </c>
      <c r="M48" s="51">
        <f t="shared" ref="M48:O49" si="6">SUM(M12,M30,)</f>
        <v>906436629</v>
      </c>
      <c r="N48" s="51">
        <f t="shared" si="6"/>
        <v>0</v>
      </c>
      <c r="O48" s="51">
        <f t="shared" si="6"/>
        <v>906436629</v>
      </c>
    </row>
    <row r="49" spans="1:15" ht="26.25" customHeight="1" x14ac:dyDescent="0.25">
      <c r="A49" s="264"/>
      <c r="B49" s="239"/>
      <c r="C49" s="240"/>
      <c r="D49" s="241"/>
      <c r="E49" s="46" t="s">
        <v>19</v>
      </c>
      <c r="F49" s="51">
        <f t="shared" si="5"/>
        <v>754645463</v>
      </c>
      <c r="G49" s="51">
        <f t="shared" si="5"/>
        <v>0</v>
      </c>
      <c r="H49" s="51">
        <f t="shared" si="5"/>
        <v>754645463</v>
      </c>
      <c r="I49" s="239"/>
      <c r="J49" s="240"/>
      <c r="K49" s="241"/>
      <c r="L49" s="46" t="s">
        <v>19</v>
      </c>
      <c r="M49" s="51">
        <f t="shared" si="6"/>
        <v>996436504</v>
      </c>
      <c r="N49" s="51">
        <f t="shared" si="6"/>
        <v>0</v>
      </c>
      <c r="O49" s="51">
        <f t="shared" si="6"/>
        <v>996436504</v>
      </c>
    </row>
    <row r="50" spans="1:15" ht="26.25" hidden="1" customHeight="1" x14ac:dyDescent="0.25">
      <c r="A50" s="264"/>
      <c r="B50" s="242"/>
      <c r="C50" s="243"/>
      <c r="D50" s="244"/>
      <c r="E50" s="46" t="s">
        <v>64</v>
      </c>
      <c r="F50" s="51"/>
      <c r="G50" s="51"/>
      <c r="H50" s="51"/>
      <c r="I50" s="242"/>
      <c r="J50" s="243"/>
      <c r="K50" s="244"/>
      <c r="L50" s="46" t="s">
        <v>64</v>
      </c>
      <c r="M50" s="51">
        <f t="shared" ref="M50:O50" si="7">SUM(M14,M32,)</f>
        <v>0</v>
      </c>
      <c r="N50" s="51">
        <f t="shared" si="7"/>
        <v>0</v>
      </c>
      <c r="O50" s="51">
        <f t="shared" si="7"/>
        <v>0</v>
      </c>
    </row>
    <row r="51" spans="1:15" ht="26.25" customHeight="1" x14ac:dyDescent="0.25">
      <c r="A51" s="264">
        <v>14</v>
      </c>
      <c r="B51" s="245" t="s">
        <v>1064</v>
      </c>
      <c r="C51" s="246"/>
      <c r="D51" s="247"/>
      <c r="E51" s="46" t="s">
        <v>1</v>
      </c>
      <c r="F51" s="51">
        <f>H51-G51</f>
        <v>41949527</v>
      </c>
      <c r="G51" s="51"/>
      <c r="H51" s="51">
        <v>41949527</v>
      </c>
      <c r="I51" s="236" t="s">
        <v>1052</v>
      </c>
      <c r="J51" s="237"/>
      <c r="K51" s="238"/>
      <c r="L51" s="46" t="s">
        <v>1</v>
      </c>
      <c r="M51" s="51">
        <f>O51-N51</f>
        <v>15244920</v>
      </c>
      <c r="N51" s="51"/>
      <c r="O51" s="51">
        <f>'1'!C197</f>
        <v>15244920</v>
      </c>
    </row>
    <row r="52" spans="1:15" ht="26.25" customHeight="1" x14ac:dyDescent="0.25">
      <c r="A52" s="264"/>
      <c r="B52" s="248"/>
      <c r="C52" s="249"/>
      <c r="D52" s="250"/>
      <c r="E52" s="46" t="s">
        <v>19</v>
      </c>
      <c r="F52" s="51">
        <f>H52-G52</f>
        <v>41949527</v>
      </c>
      <c r="G52" s="51"/>
      <c r="H52" s="51">
        <f>'4'!H21</f>
        <v>41949527</v>
      </c>
      <c r="I52" s="239"/>
      <c r="J52" s="240"/>
      <c r="K52" s="241"/>
      <c r="L52" s="46" t="s">
        <v>19</v>
      </c>
      <c r="M52" s="51">
        <f>O52-N52</f>
        <v>21903486</v>
      </c>
      <c r="N52" s="51"/>
      <c r="O52" s="51">
        <f>'1'!H197</f>
        <v>21903486</v>
      </c>
    </row>
    <row r="53" spans="1:15" ht="26.25" hidden="1" customHeight="1" x14ac:dyDescent="0.25">
      <c r="A53" s="264"/>
      <c r="B53" s="263"/>
      <c r="C53" s="251"/>
      <c r="D53" s="252"/>
      <c r="E53" s="46" t="s">
        <v>64</v>
      </c>
      <c r="F53" s="49"/>
      <c r="G53" s="51"/>
      <c r="H53" s="51"/>
      <c r="I53" s="242"/>
      <c r="J53" s="243"/>
      <c r="K53" s="244"/>
      <c r="L53" s="46" t="s">
        <v>64</v>
      </c>
      <c r="M53" s="49"/>
      <c r="N53" s="51"/>
      <c r="O53" s="51"/>
    </row>
    <row r="54" spans="1:15" ht="26.25" customHeight="1" x14ac:dyDescent="0.25">
      <c r="A54" s="268">
        <v>15</v>
      </c>
      <c r="B54" s="245" t="s">
        <v>1065</v>
      </c>
      <c r="C54" s="246"/>
      <c r="D54" s="247"/>
      <c r="E54" s="46" t="s">
        <v>1</v>
      </c>
      <c r="F54" s="51">
        <f>H54-G54</f>
        <v>30000000</v>
      </c>
      <c r="G54" s="51"/>
      <c r="H54" s="51">
        <f>'4'!C22</f>
        <v>30000000</v>
      </c>
      <c r="I54" s="246" t="s">
        <v>1053</v>
      </c>
      <c r="J54" s="246"/>
      <c r="K54" s="247"/>
      <c r="L54" s="46" t="s">
        <v>1</v>
      </c>
      <c r="M54" s="51">
        <f>O54-N54</f>
        <v>30000000</v>
      </c>
      <c r="N54" s="51"/>
      <c r="O54" s="51">
        <f>'3'!C28</f>
        <v>30000000</v>
      </c>
    </row>
    <row r="55" spans="1:15" ht="26.25" customHeight="1" x14ac:dyDescent="0.25">
      <c r="A55" s="268"/>
      <c r="B55" s="248"/>
      <c r="C55" s="249"/>
      <c r="D55" s="250"/>
      <c r="E55" s="46" t="s">
        <v>19</v>
      </c>
      <c r="F55" s="51">
        <f>H55-G55</f>
        <v>30000000</v>
      </c>
      <c r="G55" s="51"/>
      <c r="H55" s="51">
        <f>'4'!H22</f>
        <v>30000000</v>
      </c>
      <c r="I55" s="249"/>
      <c r="J55" s="249"/>
      <c r="K55" s="250"/>
      <c r="L55" s="46" t="s">
        <v>19</v>
      </c>
      <c r="M55" s="51">
        <f>O55-N55</f>
        <v>30000000</v>
      </c>
      <c r="N55" s="51"/>
      <c r="O55" s="51">
        <f>'3'!H28</f>
        <v>30000000</v>
      </c>
    </row>
    <row r="56" spans="1:15" ht="26.25" hidden="1" customHeight="1" x14ac:dyDescent="0.25">
      <c r="A56" s="268"/>
      <c r="B56" s="248"/>
      <c r="C56" s="249"/>
      <c r="D56" s="250"/>
      <c r="E56" s="46" t="s">
        <v>64</v>
      </c>
      <c r="F56" s="115"/>
      <c r="G56" s="53"/>
      <c r="H56" s="53"/>
      <c r="I56" s="251"/>
      <c r="J56" s="251"/>
      <c r="K56" s="252"/>
      <c r="L56" s="46" t="s">
        <v>64</v>
      </c>
      <c r="M56" s="115"/>
      <c r="N56" s="53"/>
      <c r="O56" s="53"/>
    </row>
    <row r="57" spans="1:15" ht="26.25" customHeight="1" x14ac:dyDescent="0.25">
      <c r="A57" s="268">
        <v>16</v>
      </c>
      <c r="B57" s="245" t="s">
        <v>1066</v>
      </c>
      <c r="C57" s="246"/>
      <c r="D57" s="247"/>
      <c r="E57" s="46" t="s">
        <v>1</v>
      </c>
      <c r="F57" s="51">
        <f>H57-G57</f>
        <v>200000000</v>
      </c>
      <c r="G57" s="51"/>
      <c r="H57" s="51">
        <f>'4'!C25</f>
        <v>200000000</v>
      </c>
      <c r="I57" s="245" t="s">
        <v>1111</v>
      </c>
      <c r="J57" s="246"/>
      <c r="K57" s="247"/>
      <c r="L57" s="46" t="s">
        <v>1</v>
      </c>
      <c r="M57" s="51">
        <f>O57-N57</f>
        <v>0</v>
      </c>
      <c r="N57" s="51"/>
      <c r="O57" s="51">
        <f>'3'!C30</f>
        <v>0</v>
      </c>
    </row>
    <row r="58" spans="1:15" ht="26.25" customHeight="1" x14ac:dyDescent="0.25">
      <c r="A58" s="268"/>
      <c r="B58" s="248"/>
      <c r="C58" s="249"/>
      <c r="D58" s="250"/>
      <c r="E58" s="46" t="s">
        <v>19</v>
      </c>
      <c r="F58" s="51">
        <f>H58-G58</f>
        <v>250000000</v>
      </c>
      <c r="G58" s="51"/>
      <c r="H58" s="51">
        <f>'4'!H25</f>
        <v>250000000</v>
      </c>
      <c r="I58" s="248"/>
      <c r="J58" s="249"/>
      <c r="K58" s="250"/>
      <c r="L58" s="46" t="s">
        <v>19</v>
      </c>
      <c r="M58" s="51">
        <f>O58-N58</f>
        <v>50000000</v>
      </c>
      <c r="N58" s="51"/>
      <c r="O58" s="51">
        <f>'3'!H30</f>
        <v>50000000</v>
      </c>
    </row>
    <row r="59" spans="1:15" ht="26.25" hidden="1" customHeight="1" x14ac:dyDescent="0.25">
      <c r="A59" s="268"/>
      <c r="B59" s="248"/>
      <c r="C59" s="249"/>
      <c r="D59" s="250"/>
      <c r="E59" s="46" t="s">
        <v>64</v>
      </c>
      <c r="F59" s="115"/>
      <c r="G59" s="53"/>
      <c r="H59" s="53"/>
      <c r="I59" s="248"/>
      <c r="J59" s="249"/>
      <c r="K59" s="250"/>
      <c r="L59" s="46" t="s">
        <v>64</v>
      </c>
      <c r="M59" s="115"/>
      <c r="N59" s="53"/>
      <c r="O59" s="53"/>
    </row>
    <row r="60" spans="1:15" ht="26.25" customHeight="1" x14ac:dyDescent="0.25">
      <c r="A60" s="268">
        <v>17</v>
      </c>
      <c r="B60" s="245" t="s">
        <v>1104</v>
      </c>
      <c r="C60" s="246"/>
      <c r="D60" s="247"/>
      <c r="E60" s="46" t="s">
        <v>1</v>
      </c>
      <c r="F60" s="51">
        <f>H60-G60</f>
        <v>0</v>
      </c>
      <c r="G60" s="51"/>
      <c r="H60" s="51">
        <f>'4'!C18</f>
        <v>0</v>
      </c>
      <c r="I60" s="245" t="s">
        <v>1105</v>
      </c>
      <c r="J60" s="246"/>
      <c r="K60" s="247"/>
      <c r="L60" s="46" t="s">
        <v>1</v>
      </c>
      <c r="M60" s="51">
        <f>O60-N60</f>
        <v>0</v>
      </c>
      <c r="N60" s="51"/>
      <c r="O60" s="51">
        <f>SUM('3'!C26)</f>
        <v>0</v>
      </c>
    </row>
    <row r="61" spans="1:15" ht="26.25" customHeight="1" x14ac:dyDescent="0.25">
      <c r="A61" s="268"/>
      <c r="B61" s="248"/>
      <c r="C61" s="249"/>
      <c r="D61" s="250"/>
      <c r="E61" s="46" t="s">
        <v>19</v>
      </c>
      <c r="F61" s="51">
        <f>H61-G61</f>
        <v>150000000</v>
      </c>
      <c r="G61" s="51"/>
      <c r="H61" s="51">
        <f>'4'!H18</f>
        <v>150000000</v>
      </c>
      <c r="I61" s="248"/>
      <c r="J61" s="249"/>
      <c r="K61" s="250"/>
      <c r="L61" s="46" t="s">
        <v>19</v>
      </c>
      <c r="M61" s="51">
        <f>O61-N61</f>
        <v>150000000</v>
      </c>
      <c r="N61" s="51"/>
      <c r="O61" s="51">
        <f>SUM('3'!H26)</f>
        <v>150000000</v>
      </c>
    </row>
    <row r="62" spans="1:15" ht="26.25" hidden="1" customHeight="1" x14ac:dyDescent="0.25">
      <c r="A62" s="268"/>
      <c r="B62" s="248"/>
      <c r="C62" s="249"/>
      <c r="D62" s="250"/>
      <c r="E62" s="46" t="s">
        <v>64</v>
      </c>
      <c r="F62" s="115"/>
      <c r="G62" s="53"/>
      <c r="H62" s="53"/>
      <c r="I62" s="248"/>
      <c r="J62" s="249"/>
      <c r="K62" s="250"/>
      <c r="L62" s="46" t="s">
        <v>64</v>
      </c>
      <c r="M62" s="115"/>
      <c r="N62" s="53"/>
      <c r="O62" s="53"/>
    </row>
    <row r="63" spans="1:15" ht="26.25" customHeight="1" x14ac:dyDescent="0.25">
      <c r="A63" s="268">
        <v>18</v>
      </c>
      <c r="B63" s="245" t="s">
        <v>1112</v>
      </c>
      <c r="C63" s="246"/>
      <c r="D63" s="247"/>
      <c r="E63" s="46" t="s">
        <v>1</v>
      </c>
      <c r="F63" s="51">
        <f>H63-G63</f>
        <v>0</v>
      </c>
      <c r="G63" s="51"/>
      <c r="H63" s="51">
        <f>'4'!C11</f>
        <v>0</v>
      </c>
      <c r="I63" s="227"/>
      <c r="J63" s="228"/>
      <c r="K63" s="228"/>
      <c r="L63" s="228"/>
      <c r="M63" s="228"/>
      <c r="N63" s="228"/>
      <c r="O63" s="229"/>
    </row>
    <row r="64" spans="1:15" ht="26.25" customHeight="1" x14ac:dyDescent="0.25">
      <c r="A64" s="268"/>
      <c r="B64" s="248"/>
      <c r="C64" s="249"/>
      <c r="D64" s="250"/>
      <c r="E64" s="46" t="s">
        <v>19</v>
      </c>
      <c r="F64" s="51">
        <f>H64-G64</f>
        <v>21745000</v>
      </c>
      <c r="G64" s="51"/>
      <c r="H64" s="51">
        <f>'4'!H11</f>
        <v>21745000</v>
      </c>
      <c r="I64" s="230"/>
      <c r="J64" s="231"/>
      <c r="K64" s="231"/>
      <c r="L64" s="231"/>
      <c r="M64" s="231"/>
      <c r="N64" s="231"/>
      <c r="O64" s="232"/>
    </row>
    <row r="65" spans="1:15" ht="26.25" hidden="1" customHeight="1" x14ac:dyDescent="0.25">
      <c r="A65" s="268"/>
      <c r="B65" s="248"/>
      <c r="C65" s="249"/>
      <c r="D65" s="250"/>
      <c r="E65" s="46" t="s">
        <v>64</v>
      </c>
      <c r="F65" s="115"/>
      <c r="G65" s="53"/>
      <c r="H65" s="53"/>
      <c r="I65" s="233"/>
      <c r="J65" s="234"/>
      <c r="K65" s="234"/>
      <c r="L65" s="234"/>
      <c r="M65" s="234"/>
      <c r="N65" s="234"/>
      <c r="O65" s="235"/>
    </row>
    <row r="66" spans="1:15" ht="26.25" customHeight="1" x14ac:dyDescent="0.25">
      <c r="A66" s="264">
        <v>19</v>
      </c>
      <c r="B66" s="236" t="s">
        <v>24</v>
      </c>
      <c r="C66" s="237"/>
      <c r="D66" s="238"/>
      <c r="E66" s="46" t="s">
        <v>1</v>
      </c>
      <c r="F66" s="51">
        <f t="shared" ref="F66:H66" si="8">SUM(F48,F51,F54,F57,F60,F63)</f>
        <v>951681549</v>
      </c>
      <c r="G66" s="51">
        <f t="shared" si="8"/>
        <v>0</v>
      </c>
      <c r="H66" s="51">
        <f t="shared" si="8"/>
        <v>951681549</v>
      </c>
      <c r="I66" s="236" t="s">
        <v>17</v>
      </c>
      <c r="J66" s="237"/>
      <c r="K66" s="238"/>
      <c r="L66" s="46" t="s">
        <v>1</v>
      </c>
      <c r="M66" s="51">
        <f t="shared" ref="M66:O66" si="9">SUM(M48,M51,M54,M57,M60,M63)</f>
        <v>951681549</v>
      </c>
      <c r="N66" s="51">
        <f t="shared" si="9"/>
        <v>0</v>
      </c>
      <c r="O66" s="51">
        <f t="shared" si="9"/>
        <v>951681549</v>
      </c>
    </row>
    <row r="67" spans="1:15" ht="26.25" customHeight="1" x14ac:dyDescent="0.25">
      <c r="A67" s="264"/>
      <c r="B67" s="239"/>
      <c r="C67" s="240"/>
      <c r="D67" s="241"/>
      <c r="E67" s="46" t="s">
        <v>19</v>
      </c>
      <c r="F67" s="51">
        <f t="shared" ref="F67:G67" si="10">SUM(F49,F52,F55,F58,F61,F64)</f>
        <v>1248339990</v>
      </c>
      <c r="G67" s="51">
        <f t="shared" si="10"/>
        <v>0</v>
      </c>
      <c r="H67" s="51">
        <f>SUM(H49,H52,H55,H58,H61,H64)</f>
        <v>1248339990</v>
      </c>
      <c r="I67" s="239"/>
      <c r="J67" s="240"/>
      <c r="K67" s="241"/>
      <c r="L67" s="46" t="s">
        <v>19</v>
      </c>
      <c r="M67" s="51">
        <f t="shared" ref="M67:O67" si="11">SUM(M49,M52,M55,M58,M61,M64)</f>
        <v>1248339990</v>
      </c>
      <c r="N67" s="51">
        <f t="shared" si="11"/>
        <v>0</v>
      </c>
      <c r="O67" s="51">
        <f t="shared" si="11"/>
        <v>1248339990</v>
      </c>
    </row>
    <row r="68" spans="1:15" ht="26.25" hidden="1" customHeight="1" x14ac:dyDescent="0.25">
      <c r="A68" s="264"/>
      <c r="B68" s="242"/>
      <c r="C68" s="243"/>
      <c r="D68" s="244"/>
      <c r="E68" s="45" t="s">
        <v>64</v>
      </c>
      <c r="F68" s="51">
        <f>SUM(F50,F53,F56,F59)</f>
        <v>0</v>
      </c>
      <c r="G68" s="51">
        <f>SUM(G50,G53,G56,G59)</f>
        <v>0</v>
      </c>
      <c r="H68" s="51">
        <f>SUM(H50,H53,H56,H59)</f>
        <v>0</v>
      </c>
      <c r="I68" s="242"/>
      <c r="J68" s="243"/>
      <c r="K68" s="244"/>
      <c r="L68" s="69" t="s">
        <v>64</v>
      </c>
      <c r="M68" s="51">
        <f>SUM(M50,M53,M56,M59)</f>
        <v>0</v>
      </c>
      <c r="N68" s="51">
        <f>SUM(N50,N53,N56,N59)</f>
        <v>0</v>
      </c>
      <c r="O68" s="51">
        <f>SUM(O50,O53,O56,O59)</f>
        <v>0</v>
      </c>
    </row>
    <row r="69" spans="1:15" ht="21.75" customHeight="1" x14ac:dyDescent="0.25">
      <c r="A69" s="70"/>
      <c r="B69" s="71"/>
      <c r="C69" s="71"/>
      <c r="D69" s="71"/>
      <c r="E69" s="70"/>
      <c r="F69" s="70"/>
      <c r="G69" s="70"/>
      <c r="H69" s="70"/>
      <c r="I69" s="71"/>
      <c r="J69" s="71"/>
      <c r="K69" s="71"/>
      <c r="L69" s="71"/>
      <c r="M69" s="182"/>
    </row>
    <row r="70" spans="1:15" ht="14.25" customHeight="1" x14ac:dyDescent="0.25"/>
    <row r="71" spans="1:15" ht="14.25" customHeight="1" x14ac:dyDescent="0.25"/>
    <row r="72" spans="1:15" ht="14.25" customHeight="1" x14ac:dyDescent="0.25"/>
    <row r="73" spans="1:15" ht="14.25" customHeight="1" x14ac:dyDescent="0.25"/>
    <row r="74" spans="1:15" ht="14.25" customHeight="1" x14ac:dyDescent="0.25"/>
  </sheetData>
  <mergeCells count="102">
    <mergeCell ref="K36:K38"/>
    <mergeCell ref="I39:I41"/>
    <mergeCell ref="J39:J41"/>
    <mergeCell ref="K39:K41"/>
    <mergeCell ref="I36:I38"/>
    <mergeCell ref="J36:J38"/>
    <mergeCell ref="K15:K17"/>
    <mergeCell ref="I12:K14"/>
    <mergeCell ref="I15:I17"/>
    <mergeCell ref="J15:J17"/>
    <mergeCell ref="K18:K20"/>
    <mergeCell ref="I21:I23"/>
    <mergeCell ref="K21:K23"/>
    <mergeCell ref="I27:I29"/>
    <mergeCell ref="J27:J29"/>
    <mergeCell ref="I18:I20"/>
    <mergeCell ref="J21:J23"/>
    <mergeCell ref="K24:K26"/>
    <mergeCell ref="B33:B35"/>
    <mergeCell ref="D24:D26"/>
    <mergeCell ref="B27:B29"/>
    <mergeCell ref="C27:C29"/>
    <mergeCell ref="A3:O3"/>
    <mergeCell ref="A4:O4"/>
    <mergeCell ref="J10:K10"/>
    <mergeCell ref="A1:O1"/>
    <mergeCell ref="A2:O2"/>
    <mergeCell ref="A5:O5"/>
    <mergeCell ref="A10:A11"/>
    <mergeCell ref="C10:D10"/>
    <mergeCell ref="J11:K11"/>
    <mergeCell ref="C11:D11"/>
    <mergeCell ref="A12:A14"/>
    <mergeCell ref="B12:D14"/>
    <mergeCell ref="C15:C17"/>
    <mergeCell ref="D15:D17"/>
    <mergeCell ref="A15:A17"/>
    <mergeCell ref="B15:B17"/>
    <mergeCell ref="B39:B41"/>
    <mergeCell ref="B45:B47"/>
    <mergeCell ref="C45:C47"/>
    <mergeCell ref="D36:D38"/>
    <mergeCell ref="K27:K29"/>
    <mergeCell ref="J18:J20"/>
    <mergeCell ref="A33:A35"/>
    <mergeCell ref="C24:C26"/>
    <mergeCell ref="I33:I35"/>
    <mergeCell ref="J33:J35"/>
    <mergeCell ref="I24:I26"/>
    <mergeCell ref="J24:J26"/>
    <mergeCell ref="A24:A26"/>
    <mergeCell ref="B21:B23"/>
    <mergeCell ref="C21:C23"/>
    <mergeCell ref="D21:D23"/>
    <mergeCell ref="B24:B26"/>
    <mergeCell ref="C18:C20"/>
    <mergeCell ref="D18:D20"/>
    <mergeCell ref="I30:K32"/>
    <mergeCell ref="K33:K35"/>
    <mergeCell ref="A18:A20"/>
    <mergeCell ref="B18:B20"/>
    <mergeCell ref="A21:A23"/>
    <mergeCell ref="A66:A68"/>
    <mergeCell ref="A27:A29"/>
    <mergeCell ref="A39:A41"/>
    <mergeCell ref="B30:D32"/>
    <mergeCell ref="A30:A32"/>
    <mergeCell ref="A36:A38"/>
    <mergeCell ref="D39:D41"/>
    <mergeCell ref="C33:C35"/>
    <mergeCell ref="D33:D35"/>
    <mergeCell ref="B36:B38"/>
    <mergeCell ref="A48:A50"/>
    <mergeCell ref="A54:A56"/>
    <mergeCell ref="C36:C38"/>
    <mergeCell ref="D27:D29"/>
    <mergeCell ref="A63:A65"/>
    <mergeCell ref="B63:D65"/>
    <mergeCell ref="A60:A62"/>
    <mergeCell ref="A51:A53"/>
    <mergeCell ref="A57:A59"/>
    <mergeCell ref="A45:A47"/>
    <mergeCell ref="A42:A44"/>
    <mergeCell ref="C39:C41"/>
    <mergeCell ref="B42:B44"/>
    <mergeCell ref="C42:C44"/>
    <mergeCell ref="I63:O65"/>
    <mergeCell ref="I66:K68"/>
    <mergeCell ref="B54:D56"/>
    <mergeCell ref="I54:K56"/>
    <mergeCell ref="B66:D68"/>
    <mergeCell ref="I42:O46"/>
    <mergeCell ref="B60:D62"/>
    <mergeCell ref="I60:K62"/>
    <mergeCell ref="D45:D47"/>
    <mergeCell ref="D42:D44"/>
    <mergeCell ref="B48:D50"/>
    <mergeCell ref="B51:D53"/>
    <mergeCell ref="B57:D59"/>
    <mergeCell ref="I48:K50"/>
    <mergeCell ref="I51:K53"/>
    <mergeCell ref="I57:K59"/>
  </mergeCells>
  <phoneticPr fontId="11" type="noConversion"/>
  <printOptions horizontalCentered="1"/>
  <pageMargins left="0.70866141732283472" right="0.70866141732283472" top="0.55118110236220474" bottom="0.55118110236220474" header="0.31496062992125984" footer="0.31496062992125984"/>
  <pageSetup paperSize="8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32"/>
  </sheetPr>
  <dimension ref="A1:IO94"/>
  <sheetViews>
    <sheetView view="pageBreakPreview" zoomScale="145" zoomScaleNormal="100" zoomScaleSheetLayoutView="145" workbookViewId="0">
      <selection activeCell="A2" sqref="A2:M2"/>
    </sheetView>
  </sheetViews>
  <sheetFormatPr defaultRowHeight="15" x14ac:dyDescent="0.2"/>
  <cols>
    <col min="1" max="1" width="4.42578125" style="16" customWidth="1"/>
    <col min="2" max="2" width="9.7109375" style="18" customWidth="1"/>
    <col min="3" max="3" width="14.7109375" style="18" customWidth="1"/>
    <col min="4" max="4" width="4.85546875" style="18" customWidth="1"/>
    <col min="5" max="5" width="5.42578125" style="18" customWidth="1"/>
    <col min="6" max="6" width="5.140625" style="18" customWidth="1"/>
    <col min="7" max="7" width="6.28515625" style="18" customWidth="1"/>
    <col min="8" max="8" width="4.28515625" style="18" customWidth="1"/>
    <col min="9" max="9" width="34.28515625" style="18" customWidth="1"/>
    <col min="10" max="10" width="15.42578125" style="18" customWidth="1"/>
    <col min="11" max="11" width="16.5703125" style="18" customWidth="1"/>
    <col min="12" max="12" width="23.28515625" style="102" bestFit="1" customWidth="1"/>
    <col min="13" max="13" width="22.28515625" style="1" customWidth="1"/>
    <col min="14" max="14" width="20.85546875" style="1" hidden="1" customWidth="1"/>
    <col min="15" max="16384" width="9.140625" style="100"/>
  </cols>
  <sheetData>
    <row r="1" spans="1:14" ht="15.75" x14ac:dyDescent="0.2">
      <c r="A1" s="392" t="s">
        <v>1067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42"/>
    </row>
    <row r="2" spans="1:14" ht="15.75" x14ac:dyDescent="0.2">
      <c r="A2" s="393" t="s">
        <v>1128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7"/>
    </row>
    <row r="3" spans="1:14" ht="15.75" x14ac:dyDescent="0.2">
      <c r="A3" s="392" t="s">
        <v>1106</v>
      </c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42"/>
    </row>
    <row r="4" spans="1:14" ht="15.75" x14ac:dyDescent="0.2">
      <c r="A4" s="393" t="s">
        <v>1101</v>
      </c>
      <c r="B4" s="393"/>
      <c r="C4" s="393"/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37"/>
    </row>
    <row r="5" spans="1:14" ht="15.75" x14ac:dyDescent="0.2">
      <c r="A5" s="393" t="s">
        <v>90</v>
      </c>
      <c r="B5" s="393"/>
      <c r="C5" s="393"/>
      <c r="D5" s="393"/>
      <c r="E5" s="393"/>
      <c r="F5" s="393"/>
      <c r="G5" s="393"/>
      <c r="H5" s="393"/>
      <c r="I5" s="393"/>
      <c r="J5" s="393"/>
      <c r="K5" s="393"/>
      <c r="L5" s="393"/>
      <c r="M5" s="393"/>
      <c r="N5" s="37"/>
    </row>
    <row r="6" spans="1:14" ht="15.75" x14ac:dyDescent="0.2">
      <c r="A6" s="65" t="s">
        <v>15</v>
      </c>
      <c r="B6" s="66" t="s">
        <v>16</v>
      </c>
      <c r="C6" s="37"/>
      <c r="D6" s="37"/>
      <c r="E6" s="37"/>
      <c r="F6" s="37"/>
      <c r="G6" s="37"/>
      <c r="H6" s="37"/>
      <c r="I6" s="37"/>
      <c r="J6" s="37"/>
      <c r="K6" s="209"/>
      <c r="L6" s="101" t="s">
        <v>1068</v>
      </c>
    </row>
    <row r="7" spans="1:14" ht="15.75" x14ac:dyDescent="0.2">
      <c r="A7" s="65" t="s">
        <v>67</v>
      </c>
      <c r="B7" s="66" t="s">
        <v>92</v>
      </c>
      <c r="C7" s="37"/>
      <c r="D7" s="37"/>
      <c r="E7" s="37"/>
      <c r="F7" s="37"/>
      <c r="G7" s="37"/>
      <c r="H7" s="37"/>
      <c r="I7" s="37"/>
      <c r="J7" s="37"/>
      <c r="K7" s="209"/>
    </row>
    <row r="8" spans="1:14" ht="15.75" hidden="1" x14ac:dyDescent="0.25">
      <c r="A8" s="65" t="s">
        <v>68</v>
      </c>
      <c r="B8" s="66" t="s">
        <v>65</v>
      </c>
      <c r="C8" s="67"/>
      <c r="D8" s="67"/>
      <c r="E8" s="67"/>
      <c r="F8" s="67"/>
      <c r="G8" s="67"/>
      <c r="H8" s="67"/>
      <c r="I8" s="67"/>
      <c r="J8" s="67"/>
      <c r="K8" s="67"/>
      <c r="L8" s="103"/>
    </row>
    <row r="9" spans="1:14" x14ac:dyDescent="0.2">
      <c r="B9" s="17"/>
      <c r="C9" s="54"/>
      <c r="D9" s="54"/>
      <c r="E9" s="54"/>
      <c r="F9" s="54"/>
      <c r="G9" s="54"/>
      <c r="H9" s="54"/>
      <c r="I9" s="54"/>
      <c r="J9" s="54"/>
      <c r="K9" s="54"/>
    </row>
    <row r="10" spans="1:14" ht="14.45" customHeight="1" x14ac:dyDescent="0.2">
      <c r="A10" s="394"/>
      <c r="B10" s="55" t="s">
        <v>5</v>
      </c>
      <c r="C10" s="55" t="s">
        <v>6</v>
      </c>
      <c r="D10" s="400" t="s">
        <v>7</v>
      </c>
      <c r="E10" s="401"/>
      <c r="F10" s="401"/>
      <c r="G10" s="401"/>
      <c r="H10" s="401"/>
      <c r="I10" s="401"/>
      <c r="J10" s="401"/>
      <c r="K10" s="401"/>
      <c r="L10" s="104" t="s">
        <v>8</v>
      </c>
      <c r="M10" s="104" t="s">
        <v>1</v>
      </c>
      <c r="N10" s="132" t="s">
        <v>9</v>
      </c>
    </row>
    <row r="11" spans="1:14" s="129" customFormat="1" ht="17.25" customHeight="1" x14ac:dyDescent="0.2">
      <c r="A11" s="395"/>
      <c r="B11" s="315" t="s">
        <v>0</v>
      </c>
      <c r="C11" s="397" t="s">
        <v>30</v>
      </c>
      <c r="D11" s="386" t="s">
        <v>34</v>
      </c>
      <c r="E11" s="387"/>
      <c r="F11" s="387"/>
      <c r="G11" s="387"/>
      <c r="H11" s="387"/>
      <c r="I11" s="387"/>
      <c r="J11" s="387"/>
      <c r="K11" s="387"/>
      <c r="L11" s="383" t="s">
        <v>121</v>
      </c>
      <c r="M11" s="383" t="s">
        <v>125</v>
      </c>
      <c r="N11" s="373" t="s">
        <v>126</v>
      </c>
    </row>
    <row r="12" spans="1:14" s="129" customFormat="1" ht="17.25" customHeight="1" x14ac:dyDescent="0.2">
      <c r="A12" s="395"/>
      <c r="B12" s="335"/>
      <c r="C12" s="398"/>
      <c r="D12" s="388"/>
      <c r="E12" s="389"/>
      <c r="F12" s="389"/>
      <c r="G12" s="389"/>
      <c r="H12" s="389"/>
      <c r="I12" s="389"/>
      <c r="J12" s="389"/>
      <c r="K12" s="389"/>
      <c r="L12" s="384"/>
      <c r="M12" s="384"/>
      <c r="N12" s="374"/>
    </row>
    <row r="13" spans="1:14" s="129" customFormat="1" ht="17.25" customHeight="1" x14ac:dyDescent="0.2">
      <c r="A13" s="396"/>
      <c r="B13" s="316"/>
      <c r="C13" s="399"/>
      <c r="D13" s="390"/>
      <c r="E13" s="391"/>
      <c r="F13" s="391"/>
      <c r="G13" s="391"/>
      <c r="H13" s="391"/>
      <c r="I13" s="391"/>
      <c r="J13" s="391"/>
      <c r="K13" s="391"/>
      <c r="L13" s="385"/>
      <c r="M13" s="385"/>
      <c r="N13" s="375"/>
    </row>
    <row r="14" spans="1:14" ht="20.25" customHeight="1" x14ac:dyDescent="0.2">
      <c r="A14" s="56">
        <v>1</v>
      </c>
      <c r="B14" s="379" t="s">
        <v>54</v>
      </c>
      <c r="C14" s="380"/>
      <c r="D14" s="380"/>
      <c r="E14" s="380"/>
      <c r="F14" s="380"/>
      <c r="G14" s="380"/>
      <c r="H14" s="380"/>
      <c r="I14" s="380"/>
      <c r="J14" s="380"/>
      <c r="K14" s="380"/>
      <c r="L14" s="78">
        <f>L15</f>
        <v>267126022</v>
      </c>
      <c r="M14" s="78">
        <f>M15</f>
        <v>297689425.66666663</v>
      </c>
      <c r="N14" s="133">
        <f>N15</f>
        <v>0</v>
      </c>
    </row>
    <row r="15" spans="1:14" ht="18" customHeight="1" x14ac:dyDescent="0.2">
      <c r="A15" s="57">
        <v>2</v>
      </c>
      <c r="B15" s="20"/>
      <c r="C15" s="381" t="s">
        <v>83</v>
      </c>
      <c r="D15" s="382"/>
      <c r="E15" s="382"/>
      <c r="F15" s="382"/>
      <c r="G15" s="382"/>
      <c r="H15" s="382"/>
      <c r="I15" s="382"/>
      <c r="J15" s="382"/>
      <c r="K15" s="382"/>
      <c r="L15" s="78">
        <f>SUM(L16,L39,L48,L76,L82,L84,L93)</f>
        <v>267126022</v>
      </c>
      <c r="M15" s="78">
        <f>SUM(M16,M39,M48,M76,M82,M84,M93)</f>
        <v>297689425.66666663</v>
      </c>
      <c r="N15" s="133">
        <f>SUM(N16,N39,N48,N76,N82,N84,N93)</f>
        <v>0</v>
      </c>
    </row>
    <row r="16" spans="1:14" ht="18" customHeight="1" x14ac:dyDescent="0.2">
      <c r="A16" s="57">
        <v>3</v>
      </c>
      <c r="B16" s="376"/>
      <c r="C16" s="378"/>
      <c r="D16" s="105" t="s">
        <v>28</v>
      </c>
      <c r="E16" s="329" t="s">
        <v>35</v>
      </c>
      <c r="F16" s="330"/>
      <c r="G16" s="330"/>
      <c r="H16" s="330"/>
      <c r="I16" s="330"/>
      <c r="J16" s="330"/>
      <c r="K16" s="330"/>
      <c r="L16" s="106">
        <f>SUM(L35,L17,L37)</f>
        <v>82481840</v>
      </c>
      <c r="M16" s="106">
        <f>SUM(M35,M17,M37)</f>
        <v>82603840</v>
      </c>
      <c r="N16" s="134">
        <f>SUM(N35,N17,N37)</f>
        <v>0</v>
      </c>
    </row>
    <row r="17" spans="1:14" ht="18" customHeight="1" x14ac:dyDescent="0.2">
      <c r="A17" s="58">
        <v>4</v>
      </c>
      <c r="B17" s="376"/>
      <c r="C17" s="377"/>
      <c r="D17" s="378"/>
      <c r="E17" s="107" t="s">
        <v>28</v>
      </c>
      <c r="F17" s="329" t="s">
        <v>96</v>
      </c>
      <c r="G17" s="330"/>
      <c r="H17" s="330"/>
      <c r="I17" s="330"/>
      <c r="J17" s="330"/>
      <c r="K17" s="330"/>
      <c r="L17" s="106">
        <f>SUM(L18,L20,L29,,L31,L33)</f>
        <v>81440840</v>
      </c>
      <c r="M17" s="106">
        <f>SUM(M18,M20,M29,,M31,M33)</f>
        <v>81440840</v>
      </c>
      <c r="N17" s="134">
        <f>SUM(N18,N20,N29,,N31,N33)</f>
        <v>0</v>
      </c>
    </row>
    <row r="18" spans="1:14" ht="18" customHeight="1" x14ac:dyDescent="0.2">
      <c r="A18" s="275">
        <v>5</v>
      </c>
      <c r="B18" s="363"/>
      <c r="C18" s="364"/>
      <c r="D18" s="364"/>
      <c r="E18" s="365"/>
      <c r="F18" s="344" t="s">
        <v>28</v>
      </c>
      <c r="G18" s="353" t="s">
        <v>36</v>
      </c>
      <c r="H18" s="354"/>
      <c r="I18" s="354"/>
      <c r="J18" s="354"/>
      <c r="K18" s="354"/>
      <c r="L18" s="81">
        <f>J19</f>
        <v>52578400</v>
      </c>
      <c r="M18" s="79">
        <f>K19</f>
        <v>52578400</v>
      </c>
      <c r="N18" s="135"/>
    </row>
    <row r="19" spans="1:14" ht="18" customHeight="1" x14ac:dyDescent="0.2">
      <c r="A19" s="276"/>
      <c r="B19" s="366"/>
      <c r="C19" s="367"/>
      <c r="D19" s="367"/>
      <c r="E19" s="368"/>
      <c r="F19" s="345"/>
      <c r="G19" s="22" t="s">
        <v>116</v>
      </c>
      <c r="H19" s="32"/>
      <c r="I19" s="33"/>
      <c r="J19" s="34">
        <f>11.48*4580000</f>
        <v>52578400</v>
      </c>
      <c r="K19" s="34">
        <v>52578400</v>
      </c>
      <c r="L19" s="196"/>
      <c r="M19" s="80"/>
      <c r="N19" s="136"/>
    </row>
    <row r="20" spans="1:14" ht="18" customHeight="1" x14ac:dyDescent="0.2">
      <c r="A20" s="58">
        <v>6</v>
      </c>
      <c r="B20" s="317"/>
      <c r="C20" s="318"/>
      <c r="D20" s="318"/>
      <c r="E20" s="319"/>
      <c r="F20" s="41" t="s">
        <v>31</v>
      </c>
      <c r="G20" s="402" t="s">
        <v>37</v>
      </c>
      <c r="H20" s="403"/>
      <c r="I20" s="403"/>
      <c r="J20" s="403"/>
      <c r="K20" s="403"/>
      <c r="L20" s="81">
        <f>SUM(L21,L23,L27,L25)</f>
        <v>19108140</v>
      </c>
      <c r="M20" s="81">
        <f>SUM(M21,M23,M27,M25)</f>
        <v>19108140</v>
      </c>
      <c r="N20" s="137">
        <f>SUM(N21,N23,N27,N25)</f>
        <v>0</v>
      </c>
    </row>
    <row r="21" spans="1:14" ht="18" customHeight="1" x14ac:dyDescent="0.2">
      <c r="A21" s="275">
        <v>7</v>
      </c>
      <c r="B21" s="355"/>
      <c r="C21" s="356"/>
      <c r="D21" s="356"/>
      <c r="E21" s="356"/>
      <c r="F21" s="357"/>
      <c r="G21" s="361">
        <v>1</v>
      </c>
      <c r="H21" s="353" t="s">
        <v>70</v>
      </c>
      <c r="I21" s="354"/>
      <c r="J21" s="354"/>
      <c r="K21" s="354"/>
      <c r="L21" s="81">
        <f>J22</f>
        <v>5724410</v>
      </c>
      <c r="M21" s="79">
        <f>K22</f>
        <v>5724410</v>
      </c>
      <c r="N21" s="137"/>
    </row>
    <row r="22" spans="1:14" ht="18" customHeight="1" x14ac:dyDescent="0.2">
      <c r="A22" s="276"/>
      <c r="B22" s="358"/>
      <c r="C22" s="359"/>
      <c r="D22" s="359"/>
      <c r="E22" s="359"/>
      <c r="F22" s="360"/>
      <c r="G22" s="362"/>
      <c r="H22" s="26" t="s">
        <v>105</v>
      </c>
      <c r="I22" s="38"/>
      <c r="J22" s="34">
        <f>256.7*22300</f>
        <v>5724410</v>
      </c>
      <c r="K22" s="34">
        <v>5724410</v>
      </c>
      <c r="L22" s="82"/>
      <c r="M22" s="82"/>
      <c r="N22" s="138"/>
    </row>
    <row r="23" spans="1:14" ht="18" customHeight="1" x14ac:dyDescent="0.2">
      <c r="A23" s="275">
        <v>8</v>
      </c>
      <c r="B23" s="355"/>
      <c r="C23" s="356"/>
      <c r="D23" s="356"/>
      <c r="E23" s="356"/>
      <c r="F23" s="357"/>
      <c r="G23" s="361">
        <v>2</v>
      </c>
      <c r="H23" s="353" t="s">
        <v>38</v>
      </c>
      <c r="I23" s="354"/>
      <c r="J23" s="354"/>
      <c r="K23" s="354"/>
      <c r="L23" s="81">
        <f>J24</f>
        <v>7168000</v>
      </c>
      <c r="M23" s="79">
        <f>K24</f>
        <v>7168000</v>
      </c>
      <c r="N23" s="137"/>
    </row>
    <row r="24" spans="1:14" ht="18" customHeight="1" x14ac:dyDescent="0.2">
      <c r="A24" s="276"/>
      <c r="B24" s="358"/>
      <c r="C24" s="359"/>
      <c r="D24" s="359"/>
      <c r="E24" s="359"/>
      <c r="F24" s="360"/>
      <c r="G24" s="362"/>
      <c r="H24" s="26" t="s">
        <v>117</v>
      </c>
      <c r="I24" s="38"/>
      <c r="J24" s="34">
        <f>22.4*320000</f>
        <v>7168000</v>
      </c>
      <c r="K24" s="34">
        <v>7168000</v>
      </c>
      <c r="L24" s="82"/>
      <c r="M24" s="82"/>
      <c r="N24" s="138"/>
    </row>
    <row r="25" spans="1:14" ht="18" customHeight="1" x14ac:dyDescent="0.2">
      <c r="A25" s="275">
        <v>9</v>
      </c>
      <c r="B25" s="355"/>
      <c r="C25" s="356"/>
      <c r="D25" s="356"/>
      <c r="E25" s="356"/>
      <c r="F25" s="357"/>
      <c r="G25" s="361">
        <v>3</v>
      </c>
      <c r="H25" s="23" t="s">
        <v>71</v>
      </c>
      <c r="I25" s="24"/>
      <c r="J25" s="28"/>
      <c r="K25" s="195"/>
      <c r="L25" s="81">
        <f>J26</f>
        <v>488520</v>
      </c>
      <c r="M25" s="79">
        <f>K26</f>
        <v>488520</v>
      </c>
      <c r="N25" s="135"/>
    </row>
    <row r="26" spans="1:14" ht="18" customHeight="1" x14ac:dyDescent="0.2">
      <c r="A26" s="276"/>
      <c r="B26" s="358"/>
      <c r="C26" s="359"/>
      <c r="D26" s="359"/>
      <c r="E26" s="359"/>
      <c r="F26" s="360"/>
      <c r="G26" s="362"/>
      <c r="H26" s="60" t="s">
        <v>107</v>
      </c>
      <c r="I26" s="59"/>
      <c r="J26" s="34">
        <f>7080*69</f>
        <v>488520</v>
      </c>
      <c r="K26" s="34">
        <v>488520</v>
      </c>
      <c r="L26" s="78"/>
      <c r="M26" s="83"/>
      <c r="N26" s="139"/>
    </row>
    <row r="27" spans="1:14" ht="18" customHeight="1" x14ac:dyDescent="0.2">
      <c r="A27" s="275">
        <v>10</v>
      </c>
      <c r="B27" s="355"/>
      <c r="C27" s="356"/>
      <c r="D27" s="356"/>
      <c r="E27" s="356"/>
      <c r="F27" s="357"/>
      <c r="G27" s="361">
        <v>4</v>
      </c>
      <c r="H27" s="353" t="s">
        <v>72</v>
      </c>
      <c r="I27" s="354"/>
      <c r="J27" s="354"/>
      <c r="K27" s="354"/>
      <c r="L27" s="81">
        <f>J28</f>
        <v>5727210</v>
      </c>
      <c r="M27" s="79">
        <f>K28</f>
        <v>5727210</v>
      </c>
      <c r="N27" s="137"/>
    </row>
    <row r="28" spans="1:14" ht="18" customHeight="1" x14ac:dyDescent="0.2">
      <c r="A28" s="276"/>
      <c r="B28" s="358"/>
      <c r="C28" s="359"/>
      <c r="D28" s="359"/>
      <c r="E28" s="359"/>
      <c r="F28" s="360"/>
      <c r="G28" s="362"/>
      <c r="H28" s="26" t="s">
        <v>106</v>
      </c>
      <c r="I28" s="38"/>
      <c r="J28" s="34">
        <f>25.23*227000</f>
        <v>5727210</v>
      </c>
      <c r="K28" s="34">
        <f>25.23*227000</f>
        <v>5727210</v>
      </c>
      <c r="L28" s="82"/>
      <c r="M28" s="82"/>
      <c r="N28" s="138"/>
    </row>
    <row r="29" spans="1:14" ht="18" customHeight="1" x14ac:dyDescent="0.2">
      <c r="A29" s="275">
        <v>11</v>
      </c>
      <c r="B29" s="363"/>
      <c r="C29" s="364"/>
      <c r="D29" s="364"/>
      <c r="E29" s="365"/>
      <c r="F29" s="344" t="s">
        <v>42</v>
      </c>
      <c r="G29" s="353" t="s">
        <v>73</v>
      </c>
      <c r="H29" s="354"/>
      <c r="I29" s="354"/>
      <c r="J29" s="354"/>
      <c r="K29" s="354"/>
      <c r="L29" s="81">
        <f>J30</f>
        <v>8221500</v>
      </c>
      <c r="M29" s="79">
        <f>K30</f>
        <v>8221500</v>
      </c>
      <c r="N29" s="140"/>
    </row>
    <row r="30" spans="1:14" ht="18" customHeight="1" x14ac:dyDescent="0.2">
      <c r="A30" s="276"/>
      <c r="B30" s="366"/>
      <c r="C30" s="367"/>
      <c r="D30" s="367"/>
      <c r="E30" s="368"/>
      <c r="F30" s="345"/>
      <c r="G30" s="22" t="s">
        <v>118</v>
      </c>
      <c r="H30" s="19"/>
      <c r="I30" s="33"/>
      <c r="J30" s="34">
        <f>3045*2700</f>
        <v>8221500</v>
      </c>
      <c r="K30" s="34">
        <f>3045*2700</f>
        <v>8221500</v>
      </c>
      <c r="L30" s="93"/>
      <c r="M30" s="93"/>
      <c r="N30" s="141"/>
    </row>
    <row r="31" spans="1:14" ht="18" customHeight="1" x14ac:dyDescent="0.2">
      <c r="A31" s="275">
        <v>12</v>
      </c>
      <c r="B31" s="363"/>
      <c r="C31" s="364"/>
      <c r="D31" s="364"/>
      <c r="E31" s="365"/>
      <c r="F31" s="369">
        <v>4</v>
      </c>
      <c r="G31" s="353" t="s">
        <v>41</v>
      </c>
      <c r="H31" s="354"/>
      <c r="I31" s="354"/>
      <c r="J31" s="354"/>
      <c r="K31" s="354"/>
      <c r="L31" s="81">
        <f>J32</f>
        <v>1397400</v>
      </c>
      <c r="M31" s="79">
        <f>K32</f>
        <v>1397400</v>
      </c>
      <c r="N31" s="142"/>
    </row>
    <row r="32" spans="1:14" ht="18" customHeight="1" x14ac:dyDescent="0.2">
      <c r="A32" s="276"/>
      <c r="B32" s="366"/>
      <c r="C32" s="367"/>
      <c r="D32" s="367"/>
      <c r="E32" s="368"/>
      <c r="F32" s="370"/>
      <c r="G32" s="295" t="s">
        <v>119</v>
      </c>
      <c r="H32" s="296"/>
      <c r="I32" s="296"/>
      <c r="J32" s="36">
        <f>548*2550</f>
        <v>1397400</v>
      </c>
      <c r="K32" s="36">
        <f>548*2550</f>
        <v>1397400</v>
      </c>
      <c r="L32" s="89"/>
      <c r="M32" s="89"/>
      <c r="N32" s="143"/>
    </row>
    <row r="33" spans="1:14" ht="18" customHeight="1" x14ac:dyDescent="0.2">
      <c r="A33" s="275">
        <v>13</v>
      </c>
      <c r="B33" s="363"/>
      <c r="C33" s="364"/>
      <c r="D33" s="364"/>
      <c r="E33" s="365"/>
      <c r="F33" s="369">
        <v>5</v>
      </c>
      <c r="G33" s="353" t="s">
        <v>80</v>
      </c>
      <c r="H33" s="354"/>
      <c r="I33" s="354"/>
      <c r="J33" s="354"/>
      <c r="K33" s="354"/>
      <c r="L33" s="81">
        <f>J34</f>
        <v>135400</v>
      </c>
      <c r="M33" s="79">
        <f>K34</f>
        <v>135400</v>
      </c>
      <c r="N33" s="137"/>
    </row>
    <row r="34" spans="1:14" ht="18" customHeight="1" x14ac:dyDescent="0.2">
      <c r="A34" s="276"/>
      <c r="B34" s="366"/>
      <c r="C34" s="367"/>
      <c r="D34" s="367"/>
      <c r="E34" s="368"/>
      <c r="F34" s="370"/>
      <c r="G34" s="295" t="s">
        <v>138</v>
      </c>
      <c r="H34" s="296"/>
      <c r="I34" s="296"/>
      <c r="J34" s="36">
        <f>135400*1</f>
        <v>135400</v>
      </c>
      <c r="K34" s="36">
        <f>135400*1</f>
        <v>135400</v>
      </c>
      <c r="L34" s="89"/>
      <c r="M34" s="89"/>
      <c r="N34" s="143"/>
    </row>
    <row r="35" spans="1:14" ht="18" customHeight="1" x14ac:dyDescent="0.2">
      <c r="A35" s="275">
        <v>14</v>
      </c>
      <c r="B35" s="363"/>
      <c r="C35" s="364"/>
      <c r="D35" s="364"/>
      <c r="E35" s="303">
        <v>2</v>
      </c>
      <c r="F35" s="301" t="s">
        <v>127</v>
      </c>
      <c r="G35" s="302"/>
      <c r="H35" s="302"/>
      <c r="I35" s="302"/>
      <c r="J35" s="302"/>
      <c r="K35" s="302"/>
      <c r="L35" s="197">
        <f>J36</f>
        <v>0</v>
      </c>
      <c r="M35" s="113">
        <f>K36</f>
        <v>122000</v>
      </c>
      <c r="N35" s="144"/>
    </row>
    <row r="36" spans="1:14" ht="18" customHeight="1" x14ac:dyDescent="0.2">
      <c r="A36" s="276"/>
      <c r="B36" s="366"/>
      <c r="C36" s="367"/>
      <c r="D36" s="367"/>
      <c r="E36" s="304"/>
      <c r="F36" s="40"/>
      <c r="G36" s="29"/>
      <c r="H36" s="29"/>
      <c r="I36" s="33"/>
      <c r="J36" s="36">
        <v>0</v>
      </c>
      <c r="K36" s="36">
        <v>122000</v>
      </c>
      <c r="L36" s="197"/>
      <c r="M36" s="113"/>
      <c r="N36" s="144"/>
    </row>
    <row r="37" spans="1:14" ht="18" customHeight="1" x14ac:dyDescent="0.2">
      <c r="A37" s="275">
        <v>15</v>
      </c>
      <c r="B37" s="363"/>
      <c r="C37" s="364"/>
      <c r="D37" s="364"/>
      <c r="E37" s="303">
        <v>3</v>
      </c>
      <c r="F37" s="301" t="s">
        <v>120</v>
      </c>
      <c r="G37" s="302"/>
      <c r="H37" s="302"/>
      <c r="I37" s="302"/>
      <c r="J37" s="302"/>
      <c r="K37" s="302"/>
      <c r="L37" s="130">
        <f>J38</f>
        <v>1041000</v>
      </c>
      <c r="M37" s="130">
        <f>K38</f>
        <v>1041000</v>
      </c>
      <c r="N37" s="144"/>
    </row>
    <row r="38" spans="1:14" ht="18" customHeight="1" x14ac:dyDescent="0.2">
      <c r="A38" s="276"/>
      <c r="B38" s="366"/>
      <c r="C38" s="367"/>
      <c r="D38" s="367"/>
      <c r="E38" s="304"/>
      <c r="F38" s="40"/>
      <c r="G38" s="29"/>
      <c r="H38" s="29"/>
      <c r="I38" s="33"/>
      <c r="J38" s="36">
        <v>1041000</v>
      </c>
      <c r="K38" s="36">
        <v>1041000</v>
      </c>
      <c r="L38" s="89"/>
      <c r="M38" s="89"/>
      <c r="N38" s="144"/>
    </row>
    <row r="39" spans="1:14" ht="18" customHeight="1" x14ac:dyDescent="0.2">
      <c r="A39" s="58">
        <v>16</v>
      </c>
      <c r="B39" s="317"/>
      <c r="C39" s="319"/>
      <c r="D39" s="121" t="s">
        <v>31</v>
      </c>
      <c r="E39" s="351" t="s">
        <v>74</v>
      </c>
      <c r="F39" s="330"/>
      <c r="G39" s="330"/>
      <c r="H39" s="330"/>
      <c r="I39" s="330"/>
      <c r="J39" s="330"/>
      <c r="K39" s="330"/>
      <c r="L39" s="85">
        <f>SUM(L40,L44,L46)</f>
        <v>55661000</v>
      </c>
      <c r="M39" s="90">
        <f>SUM(M40,M44,M46)</f>
        <v>56909966.666666664</v>
      </c>
      <c r="N39" s="145">
        <f>SUM(N40,N44,)</f>
        <v>0</v>
      </c>
    </row>
    <row r="40" spans="1:14" ht="18" customHeight="1" x14ac:dyDescent="0.2">
      <c r="A40" s="275">
        <v>17</v>
      </c>
      <c r="B40" s="277"/>
      <c r="C40" s="305"/>
      <c r="D40" s="278"/>
      <c r="E40" s="303">
        <v>1</v>
      </c>
      <c r="F40" s="293" t="s">
        <v>39</v>
      </c>
      <c r="G40" s="294"/>
      <c r="H40" s="294"/>
      <c r="I40" s="294"/>
      <c r="J40" s="294"/>
      <c r="K40" s="294"/>
      <c r="L40" s="81">
        <f>SUM(J42:J43)</f>
        <v>48144600</v>
      </c>
      <c r="M40" s="79">
        <f>SUM(K42:K43)</f>
        <v>49175700</v>
      </c>
      <c r="N40" s="135"/>
    </row>
    <row r="41" spans="1:14" ht="18" customHeight="1" x14ac:dyDescent="0.2">
      <c r="A41" s="331"/>
      <c r="B41" s="332"/>
      <c r="C41" s="333"/>
      <c r="D41" s="334"/>
      <c r="E41" s="303"/>
      <c r="F41" s="293"/>
      <c r="G41" s="294"/>
      <c r="H41" s="294"/>
      <c r="I41" s="294"/>
      <c r="J41" s="294"/>
      <c r="K41" s="294"/>
      <c r="L41" s="131"/>
      <c r="M41" s="86"/>
      <c r="N41" s="146"/>
    </row>
    <row r="42" spans="1:14" ht="18" customHeight="1" x14ac:dyDescent="0.2">
      <c r="A42" s="331"/>
      <c r="B42" s="332"/>
      <c r="C42" s="333"/>
      <c r="D42" s="334"/>
      <c r="E42" s="303"/>
      <c r="F42" s="293" t="s">
        <v>123</v>
      </c>
      <c r="G42" s="294"/>
      <c r="H42" s="294"/>
      <c r="I42" s="294"/>
      <c r="J42" s="35">
        <f>8.4*4419000*8/12+8.4*4419000*4/12</f>
        <v>37119600</v>
      </c>
      <c r="K42" s="35">
        <f>8.7*4419000*8/12+8.5*4419000*4/12</f>
        <v>38150700</v>
      </c>
      <c r="L42" s="131"/>
      <c r="M42" s="86"/>
      <c r="N42" s="146"/>
    </row>
    <row r="43" spans="1:14" ht="18" customHeight="1" x14ac:dyDescent="0.2">
      <c r="A43" s="276"/>
      <c r="B43" s="279"/>
      <c r="C43" s="306"/>
      <c r="D43" s="280"/>
      <c r="E43" s="304"/>
      <c r="F43" s="295" t="s">
        <v>122</v>
      </c>
      <c r="G43" s="296"/>
      <c r="H43" s="296"/>
      <c r="I43" s="296"/>
      <c r="J43" s="34">
        <f>+(5*0.666666666666667+5*0.333333333333333)*2205000</f>
        <v>11025000</v>
      </c>
      <c r="K43" s="34">
        <f>+(5*0.666666666666667+5*0.333333333333333)*2205000</f>
        <v>11025000</v>
      </c>
      <c r="L43" s="88"/>
      <c r="M43" s="87"/>
      <c r="N43" s="147"/>
    </row>
    <row r="44" spans="1:14" ht="18" customHeight="1" x14ac:dyDescent="0.2">
      <c r="A44" s="275">
        <v>18</v>
      </c>
      <c r="B44" s="277"/>
      <c r="C44" s="305"/>
      <c r="D44" s="278"/>
      <c r="E44" s="303">
        <v>2</v>
      </c>
      <c r="F44" s="291" t="s">
        <v>128</v>
      </c>
      <c r="G44" s="292"/>
      <c r="H44" s="292"/>
      <c r="I44" s="292"/>
      <c r="J44" s="292"/>
      <c r="K44" s="292"/>
      <c r="L44" s="81">
        <f>J45</f>
        <v>7516400</v>
      </c>
      <c r="M44" s="81">
        <f>K45</f>
        <v>7734266.666666667</v>
      </c>
      <c r="N44" s="137"/>
    </row>
    <row r="45" spans="1:14" ht="18" customHeight="1" x14ac:dyDescent="0.2">
      <c r="A45" s="276"/>
      <c r="B45" s="279"/>
      <c r="C45" s="306"/>
      <c r="D45" s="280"/>
      <c r="E45" s="304"/>
      <c r="F45" s="293" t="s">
        <v>124</v>
      </c>
      <c r="G45" s="294"/>
      <c r="H45" s="294"/>
      <c r="I45" s="294"/>
      <c r="J45" s="35">
        <f>(92+92+92)/3*81700</f>
        <v>7516400</v>
      </c>
      <c r="K45" s="35">
        <f>(96+96+92)/3*81700</f>
        <v>7734266.666666667</v>
      </c>
      <c r="L45" s="88"/>
      <c r="M45" s="88"/>
      <c r="N45" s="148"/>
    </row>
    <row r="46" spans="1:14" ht="18" hidden="1" customHeight="1" x14ac:dyDescent="0.2">
      <c r="A46" s="275">
        <v>18</v>
      </c>
      <c r="B46" s="277"/>
      <c r="C46" s="305"/>
      <c r="D46" s="278"/>
      <c r="E46" s="303">
        <v>3</v>
      </c>
      <c r="F46" s="307" t="s">
        <v>143</v>
      </c>
      <c r="G46" s="308"/>
      <c r="H46" s="308"/>
      <c r="I46" s="308"/>
      <c r="J46" s="308"/>
      <c r="K46" s="308"/>
      <c r="L46" s="131"/>
      <c r="M46" s="131"/>
      <c r="N46" s="149"/>
    </row>
    <row r="47" spans="1:14" ht="18" hidden="1" customHeight="1" x14ac:dyDescent="0.2">
      <c r="A47" s="276"/>
      <c r="B47" s="279"/>
      <c r="C47" s="306"/>
      <c r="D47" s="280"/>
      <c r="E47" s="304"/>
      <c r="F47" s="40"/>
      <c r="G47" s="29"/>
      <c r="H47" s="29"/>
      <c r="I47" s="29"/>
      <c r="J47" s="34"/>
      <c r="K47" s="33"/>
      <c r="L47" s="131"/>
      <c r="M47" s="131"/>
      <c r="N47" s="149"/>
    </row>
    <row r="48" spans="1:14" ht="18" customHeight="1" x14ac:dyDescent="0.2">
      <c r="A48" s="275">
        <v>19</v>
      </c>
      <c r="B48" s="277"/>
      <c r="C48" s="278"/>
      <c r="D48" s="371" t="s">
        <v>42</v>
      </c>
      <c r="E48" s="283" t="s">
        <v>75</v>
      </c>
      <c r="F48" s="284"/>
      <c r="G48" s="284"/>
      <c r="H48" s="284"/>
      <c r="I48" s="284"/>
      <c r="J48" s="284"/>
      <c r="K48" s="284"/>
      <c r="L48" s="122">
        <f>SUM(L65,L50,L52,L74,L72)</f>
        <v>88650354</v>
      </c>
      <c r="M48" s="122">
        <f>SUM(M65,M50,M52,M74,M72)</f>
        <v>92317298</v>
      </c>
      <c r="N48" s="150">
        <f>SUM(N65,N50,N52,N74,N72)</f>
        <v>0</v>
      </c>
    </row>
    <row r="49" spans="1:14" ht="18" customHeight="1" x14ac:dyDescent="0.2">
      <c r="A49" s="276"/>
      <c r="B49" s="279"/>
      <c r="C49" s="280"/>
      <c r="D49" s="372"/>
      <c r="E49" s="351"/>
      <c r="F49" s="352"/>
      <c r="G49" s="352"/>
      <c r="H49" s="352"/>
      <c r="I49" s="352"/>
      <c r="J49" s="352"/>
      <c r="K49" s="352"/>
      <c r="L49" s="123"/>
      <c r="M49" s="123"/>
      <c r="N49" s="151"/>
    </row>
    <row r="50" spans="1:14" ht="18" customHeight="1" x14ac:dyDescent="0.2">
      <c r="A50" s="275">
        <v>20</v>
      </c>
      <c r="B50" s="277"/>
      <c r="C50" s="305"/>
      <c r="D50" s="278"/>
      <c r="E50" s="315">
        <v>1</v>
      </c>
      <c r="F50" s="301" t="s">
        <v>97</v>
      </c>
      <c r="G50" s="302"/>
      <c r="H50" s="302"/>
      <c r="I50" s="302"/>
      <c r="J50" s="302"/>
      <c r="K50" s="302"/>
      <c r="L50" s="85">
        <f>J51</f>
        <v>21181000</v>
      </c>
      <c r="M50" s="90">
        <f>K51</f>
        <v>21181000</v>
      </c>
      <c r="N50" s="145"/>
    </row>
    <row r="51" spans="1:14" ht="18" customHeight="1" x14ac:dyDescent="0.2">
      <c r="A51" s="276"/>
      <c r="B51" s="279"/>
      <c r="C51" s="306"/>
      <c r="D51" s="280"/>
      <c r="E51" s="316"/>
      <c r="F51" s="40"/>
      <c r="G51" s="29"/>
      <c r="H51" s="29"/>
      <c r="I51" s="33"/>
      <c r="J51" s="36">
        <v>21181000</v>
      </c>
      <c r="K51" s="36">
        <v>21181000</v>
      </c>
      <c r="L51" s="78"/>
      <c r="M51" s="83"/>
      <c r="N51" s="139"/>
    </row>
    <row r="52" spans="1:14" ht="18" customHeight="1" x14ac:dyDescent="0.2">
      <c r="A52" s="56">
        <v>21</v>
      </c>
      <c r="B52" s="317"/>
      <c r="C52" s="318"/>
      <c r="D52" s="319"/>
      <c r="E52" s="99">
        <v>2</v>
      </c>
      <c r="F52" s="346" t="s">
        <v>98</v>
      </c>
      <c r="G52" s="346"/>
      <c r="H52" s="346"/>
      <c r="I52" s="346"/>
      <c r="J52" s="346"/>
      <c r="K52" s="346"/>
      <c r="L52" s="82">
        <f>SUM(L55,L57,L59,L61,L53)</f>
        <v>39078240</v>
      </c>
      <c r="M52" s="82">
        <f>SUM(M55,M57,M59,M61,M53)</f>
        <v>39078240</v>
      </c>
      <c r="N52" s="138">
        <f>SUM(N55,N57,N59,N61,N53)</f>
        <v>0</v>
      </c>
    </row>
    <row r="53" spans="1:14" ht="18" customHeight="1" x14ac:dyDescent="0.2">
      <c r="A53" s="275">
        <v>22</v>
      </c>
      <c r="B53" s="309"/>
      <c r="C53" s="310"/>
      <c r="D53" s="310"/>
      <c r="E53" s="311"/>
      <c r="F53" s="344" t="s">
        <v>28</v>
      </c>
      <c r="G53" s="299" t="s">
        <v>21</v>
      </c>
      <c r="H53" s="300"/>
      <c r="I53" s="300"/>
      <c r="J53" s="300"/>
      <c r="K53" s="300"/>
      <c r="L53" s="198">
        <f>J54</f>
        <v>5100000</v>
      </c>
      <c r="M53" s="91">
        <f>K54</f>
        <v>5100000</v>
      </c>
      <c r="N53" s="152"/>
    </row>
    <row r="54" spans="1:14" ht="18" customHeight="1" x14ac:dyDescent="0.2">
      <c r="A54" s="331"/>
      <c r="B54" s="347"/>
      <c r="C54" s="348"/>
      <c r="D54" s="348"/>
      <c r="E54" s="349"/>
      <c r="F54" s="350"/>
      <c r="G54" s="27" t="s">
        <v>140</v>
      </c>
      <c r="H54" s="27"/>
      <c r="I54" s="19"/>
      <c r="J54" s="35">
        <f>1.5*3400000</f>
        <v>5100000</v>
      </c>
      <c r="K54" s="35">
        <f>1.5*3400000</f>
        <v>5100000</v>
      </c>
      <c r="L54" s="199"/>
      <c r="M54" s="92"/>
      <c r="N54" s="153"/>
    </row>
    <row r="55" spans="1:14" ht="18" customHeight="1" x14ac:dyDescent="0.2">
      <c r="A55" s="275">
        <v>23</v>
      </c>
      <c r="B55" s="309"/>
      <c r="C55" s="310"/>
      <c r="D55" s="310"/>
      <c r="E55" s="311"/>
      <c r="F55" s="344" t="s">
        <v>31</v>
      </c>
      <c r="G55" s="299" t="s">
        <v>20</v>
      </c>
      <c r="H55" s="300"/>
      <c r="I55" s="300"/>
      <c r="J55" s="300"/>
      <c r="K55" s="300"/>
      <c r="L55" s="198">
        <f>J56</f>
        <v>3958240.0000000005</v>
      </c>
      <c r="M55" s="91">
        <f>K56</f>
        <v>3958240.0000000005</v>
      </c>
      <c r="N55" s="135"/>
    </row>
    <row r="56" spans="1:14" ht="18" customHeight="1" x14ac:dyDescent="0.2">
      <c r="A56" s="276"/>
      <c r="B56" s="312"/>
      <c r="C56" s="313"/>
      <c r="D56" s="313"/>
      <c r="E56" s="314"/>
      <c r="F56" s="345"/>
      <c r="G56" s="30" t="s">
        <v>132</v>
      </c>
      <c r="H56" s="30"/>
      <c r="I56" s="19"/>
      <c r="J56" s="31">
        <f>65*55360*1.1</f>
        <v>3958240.0000000005</v>
      </c>
      <c r="K56" s="31">
        <f>65*55360*1.1</f>
        <v>3958240.0000000005</v>
      </c>
      <c r="L56" s="95"/>
      <c r="M56" s="84"/>
      <c r="N56" s="140"/>
    </row>
    <row r="57" spans="1:14" ht="18" customHeight="1" x14ac:dyDescent="0.2">
      <c r="A57" s="275">
        <v>24</v>
      </c>
      <c r="B57" s="309"/>
      <c r="C57" s="310"/>
      <c r="D57" s="310"/>
      <c r="E57" s="311"/>
      <c r="F57" s="344" t="s">
        <v>42</v>
      </c>
      <c r="G57" s="299" t="s">
        <v>3</v>
      </c>
      <c r="H57" s="300"/>
      <c r="I57" s="300"/>
      <c r="J57" s="300"/>
      <c r="K57" s="300"/>
      <c r="L57" s="198">
        <f>J58</f>
        <v>23820000</v>
      </c>
      <c r="M57" s="91">
        <f>K58</f>
        <v>23820000</v>
      </c>
      <c r="N57" s="135"/>
    </row>
    <row r="58" spans="1:14" ht="18" customHeight="1" x14ac:dyDescent="0.2">
      <c r="A58" s="276"/>
      <c r="B58" s="312"/>
      <c r="C58" s="313"/>
      <c r="D58" s="313"/>
      <c r="E58" s="314"/>
      <c r="F58" s="345"/>
      <c r="G58" s="61" t="s">
        <v>141</v>
      </c>
      <c r="H58" s="2"/>
      <c r="I58" s="19"/>
      <c r="J58" s="31">
        <f>55*330000*1.3+9*25000</f>
        <v>23820000</v>
      </c>
      <c r="K58" s="31">
        <f>55*330000*1.3+9*25000</f>
        <v>23820000</v>
      </c>
      <c r="L58" s="95"/>
      <c r="M58" s="84"/>
      <c r="N58" s="140"/>
    </row>
    <row r="59" spans="1:14" ht="18" customHeight="1" x14ac:dyDescent="0.2">
      <c r="A59" s="275">
        <v>25</v>
      </c>
      <c r="B59" s="309"/>
      <c r="C59" s="310"/>
      <c r="D59" s="310"/>
      <c r="E59" s="311"/>
      <c r="F59" s="344" t="s">
        <v>32</v>
      </c>
      <c r="G59" s="299" t="s">
        <v>22</v>
      </c>
      <c r="H59" s="300"/>
      <c r="I59" s="300"/>
      <c r="J59" s="300"/>
      <c r="K59" s="300"/>
      <c r="L59" s="198">
        <f>J60</f>
        <v>6200000</v>
      </c>
      <c r="M59" s="91">
        <f>K60</f>
        <v>6200000</v>
      </c>
      <c r="N59" s="135"/>
    </row>
    <row r="60" spans="1:14" ht="18" customHeight="1" x14ac:dyDescent="0.2">
      <c r="A60" s="276"/>
      <c r="B60" s="312"/>
      <c r="C60" s="313"/>
      <c r="D60" s="313"/>
      <c r="E60" s="314"/>
      <c r="F60" s="345"/>
      <c r="G60" s="61" t="s">
        <v>142</v>
      </c>
      <c r="H60" s="2"/>
      <c r="I60" s="19"/>
      <c r="J60" s="31">
        <f>2*3100000</f>
        <v>6200000</v>
      </c>
      <c r="K60" s="31">
        <f>2*3100000</f>
        <v>6200000</v>
      </c>
      <c r="L60" s="95"/>
      <c r="M60" s="84"/>
      <c r="N60" s="140"/>
    </row>
    <row r="61" spans="1:14" ht="18" hidden="1" customHeight="1" x14ac:dyDescent="0.2">
      <c r="A61" s="275"/>
      <c r="B61" s="309"/>
      <c r="C61" s="310"/>
      <c r="D61" s="310"/>
      <c r="E61" s="311"/>
      <c r="F61" s="344" t="s">
        <v>29</v>
      </c>
      <c r="G61" s="299" t="s">
        <v>2</v>
      </c>
      <c r="H61" s="300"/>
      <c r="I61" s="300"/>
      <c r="J61" s="300"/>
      <c r="K61" s="300"/>
      <c r="L61" s="81">
        <f>SUM(L63,)</f>
        <v>0</v>
      </c>
      <c r="M61" s="79">
        <f>SUM(M63,)</f>
        <v>0</v>
      </c>
      <c r="N61" s="135">
        <f>SUM(N63,)</f>
        <v>0</v>
      </c>
    </row>
    <row r="62" spans="1:14" ht="18" hidden="1" customHeight="1" x14ac:dyDescent="0.2">
      <c r="A62" s="276"/>
      <c r="B62" s="312"/>
      <c r="C62" s="313"/>
      <c r="D62" s="313"/>
      <c r="E62" s="314"/>
      <c r="F62" s="345"/>
      <c r="G62" s="39"/>
      <c r="H62" s="62"/>
      <c r="I62" s="33"/>
      <c r="J62" s="36"/>
      <c r="K62" s="63"/>
      <c r="L62" s="82"/>
      <c r="M62" s="108"/>
      <c r="N62" s="154"/>
    </row>
    <row r="63" spans="1:14" ht="18" hidden="1" customHeight="1" x14ac:dyDescent="0.2">
      <c r="A63" s="275"/>
      <c r="B63" s="309"/>
      <c r="C63" s="310"/>
      <c r="D63" s="310"/>
      <c r="E63" s="310"/>
      <c r="F63" s="311"/>
      <c r="G63" s="344" t="s">
        <v>28</v>
      </c>
      <c r="H63" s="307" t="s">
        <v>4</v>
      </c>
      <c r="I63" s="308"/>
      <c r="J63" s="308"/>
      <c r="K63" s="308"/>
      <c r="L63" s="81">
        <v>0</v>
      </c>
      <c r="M63" s="81">
        <v>0</v>
      </c>
      <c r="N63" s="137"/>
    </row>
    <row r="64" spans="1:14" ht="18" hidden="1" customHeight="1" x14ac:dyDescent="0.2">
      <c r="A64" s="276"/>
      <c r="B64" s="312"/>
      <c r="C64" s="313"/>
      <c r="D64" s="313"/>
      <c r="E64" s="313"/>
      <c r="F64" s="314"/>
      <c r="G64" s="345"/>
      <c r="H64" s="21" t="s">
        <v>108</v>
      </c>
      <c r="I64" s="19"/>
      <c r="J64" s="31">
        <f>0*494100</f>
        <v>0</v>
      </c>
      <c r="K64" s="19"/>
      <c r="L64" s="93"/>
      <c r="M64" s="93"/>
      <c r="N64" s="141"/>
    </row>
    <row r="65" spans="1:249" ht="18" customHeight="1" x14ac:dyDescent="0.2">
      <c r="A65" s="57">
        <v>26</v>
      </c>
      <c r="B65" s="317"/>
      <c r="C65" s="318"/>
      <c r="D65" s="319"/>
      <c r="E65" s="99">
        <v>3</v>
      </c>
      <c r="F65" s="346" t="s">
        <v>76</v>
      </c>
      <c r="G65" s="302"/>
      <c r="H65" s="302"/>
      <c r="I65" s="302"/>
      <c r="J65" s="302"/>
      <c r="K65" s="302"/>
      <c r="L65" s="94">
        <f>SUM(L68,L66,L70)</f>
        <v>28391114</v>
      </c>
      <c r="M65" s="94">
        <f>SUM(M68,M66,M70)</f>
        <v>28253744</v>
      </c>
      <c r="N65" s="155">
        <f>SUM(N68,N66,N70)</f>
        <v>0</v>
      </c>
    </row>
    <row r="66" spans="1:249" ht="18" customHeight="1" x14ac:dyDescent="0.2">
      <c r="A66" s="275">
        <v>27</v>
      </c>
      <c r="B66" s="309"/>
      <c r="C66" s="310"/>
      <c r="D66" s="310"/>
      <c r="E66" s="311"/>
      <c r="F66" s="297">
        <v>1</v>
      </c>
      <c r="G66" s="342" t="s">
        <v>77</v>
      </c>
      <c r="H66" s="343"/>
      <c r="I66" s="343"/>
      <c r="J66" s="343"/>
      <c r="K66" s="343"/>
      <c r="L66" s="200">
        <f>J67</f>
        <v>9956000</v>
      </c>
      <c r="M66" s="109">
        <f>K67</f>
        <v>9956000</v>
      </c>
      <c r="N66" s="156"/>
    </row>
    <row r="67" spans="1:249" ht="18" customHeight="1" x14ac:dyDescent="0.2">
      <c r="A67" s="276"/>
      <c r="B67" s="312"/>
      <c r="C67" s="313"/>
      <c r="D67" s="313"/>
      <c r="E67" s="314"/>
      <c r="F67" s="341"/>
      <c r="G67" s="25" t="s">
        <v>133</v>
      </c>
      <c r="H67" s="63"/>
      <c r="I67" s="33"/>
      <c r="J67" s="36">
        <f>5.24*1900000</f>
        <v>9956000</v>
      </c>
      <c r="K67" s="36">
        <f>5.24*1900000</f>
        <v>9956000</v>
      </c>
      <c r="L67" s="82"/>
      <c r="M67" s="108"/>
      <c r="N67" s="154"/>
    </row>
    <row r="68" spans="1:249" ht="18" customHeight="1" x14ac:dyDescent="0.2">
      <c r="A68" s="275">
        <v>28</v>
      </c>
      <c r="B68" s="309"/>
      <c r="C68" s="310"/>
      <c r="D68" s="310"/>
      <c r="E68" s="311"/>
      <c r="F68" s="297" t="s">
        <v>31</v>
      </c>
      <c r="G68" s="299" t="s">
        <v>78</v>
      </c>
      <c r="H68" s="300"/>
      <c r="I68" s="300"/>
      <c r="J68" s="300"/>
      <c r="K68" s="300"/>
      <c r="L68" s="200">
        <f>J69</f>
        <v>17133804</v>
      </c>
      <c r="M68" s="109">
        <f>K69</f>
        <v>17133804</v>
      </c>
      <c r="N68" s="156"/>
    </row>
    <row r="69" spans="1:249" ht="18" customHeight="1" x14ac:dyDescent="0.2">
      <c r="A69" s="276"/>
      <c r="B69" s="312"/>
      <c r="C69" s="313"/>
      <c r="D69" s="313"/>
      <c r="E69" s="314"/>
      <c r="F69" s="298"/>
      <c r="G69" s="25"/>
      <c r="H69" s="63"/>
      <c r="I69" s="33"/>
      <c r="J69" s="36">
        <v>17133804</v>
      </c>
      <c r="K69" s="36">
        <v>17133804</v>
      </c>
      <c r="L69" s="82"/>
      <c r="M69" s="108"/>
      <c r="N69" s="154"/>
    </row>
    <row r="70" spans="1:249" ht="18" customHeight="1" x14ac:dyDescent="0.2">
      <c r="A70" s="275">
        <v>29</v>
      </c>
      <c r="B70" s="309"/>
      <c r="C70" s="310"/>
      <c r="D70" s="310"/>
      <c r="E70" s="311"/>
      <c r="F70" s="297" t="s">
        <v>31</v>
      </c>
      <c r="G70" s="299" t="s">
        <v>78</v>
      </c>
      <c r="H70" s="300"/>
      <c r="I70" s="300"/>
      <c r="J70" s="300"/>
      <c r="K70" s="300"/>
      <c r="L70" s="200">
        <f>J71</f>
        <v>1301310</v>
      </c>
      <c r="M70" s="109">
        <f>K71</f>
        <v>1163940</v>
      </c>
      <c r="N70" s="156"/>
    </row>
    <row r="71" spans="1:249" ht="15.75" x14ac:dyDescent="0.2">
      <c r="A71" s="276"/>
      <c r="B71" s="312"/>
      <c r="C71" s="313"/>
      <c r="D71" s="313"/>
      <c r="E71" s="314"/>
      <c r="F71" s="298"/>
      <c r="G71" s="21" t="s">
        <v>134</v>
      </c>
      <c r="H71" s="125"/>
      <c r="I71" s="19"/>
      <c r="J71" s="31">
        <f>2283*570</f>
        <v>1301310</v>
      </c>
      <c r="K71" s="31">
        <f>2042*570</f>
        <v>1163940</v>
      </c>
      <c r="L71" s="82"/>
      <c r="M71" s="108"/>
      <c r="N71" s="154"/>
    </row>
    <row r="72" spans="1:249" s="2" customFormat="1" ht="15.75" x14ac:dyDescent="0.2">
      <c r="A72" s="275">
        <v>30</v>
      </c>
      <c r="B72" s="277"/>
      <c r="C72" s="305"/>
      <c r="D72" s="278"/>
      <c r="E72" s="339">
        <v>4</v>
      </c>
      <c r="F72" s="301" t="s">
        <v>130</v>
      </c>
      <c r="G72" s="302"/>
      <c r="H72" s="302"/>
      <c r="I72" s="302"/>
      <c r="J72" s="302"/>
      <c r="K72" s="302"/>
      <c r="L72" s="200">
        <f>J73</f>
        <v>0</v>
      </c>
      <c r="M72" s="109">
        <f>K73</f>
        <v>3804314</v>
      </c>
      <c r="N72" s="15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</row>
    <row r="73" spans="1:249" s="2" customFormat="1" ht="15.75" x14ac:dyDescent="0.2">
      <c r="A73" s="276"/>
      <c r="B73" s="279"/>
      <c r="C73" s="306"/>
      <c r="D73" s="280"/>
      <c r="E73" s="340"/>
      <c r="F73" s="126"/>
      <c r="G73" s="127"/>
      <c r="H73" s="127"/>
      <c r="I73" s="127"/>
      <c r="J73" s="36">
        <v>0</v>
      </c>
      <c r="K73" s="31">
        <v>3804314</v>
      </c>
      <c r="L73" s="82"/>
      <c r="M73" s="108"/>
      <c r="N73" s="154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</row>
    <row r="74" spans="1:249" s="2" customFormat="1" ht="15.75" hidden="1" customHeight="1" x14ac:dyDescent="0.2">
      <c r="A74" s="275"/>
      <c r="B74" s="277"/>
      <c r="C74" s="305"/>
      <c r="D74" s="278"/>
      <c r="E74" s="315">
        <v>5</v>
      </c>
      <c r="F74" s="301" t="s">
        <v>136</v>
      </c>
      <c r="G74" s="302"/>
      <c r="H74" s="302"/>
      <c r="I74" s="302"/>
      <c r="J74" s="302"/>
      <c r="K74" s="302"/>
      <c r="L74" s="200">
        <f>J75</f>
        <v>0</v>
      </c>
      <c r="M74" s="109">
        <f>K75</f>
        <v>0</v>
      </c>
      <c r="N74" s="156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</row>
    <row r="75" spans="1:249" s="2" customFormat="1" ht="15.75" hidden="1" x14ac:dyDescent="0.2">
      <c r="A75" s="276"/>
      <c r="B75" s="279"/>
      <c r="C75" s="306"/>
      <c r="D75" s="280"/>
      <c r="E75" s="316"/>
      <c r="F75" s="126"/>
      <c r="G75" s="127"/>
      <c r="H75" s="127"/>
      <c r="I75" s="127"/>
      <c r="J75" s="36">
        <v>0</v>
      </c>
      <c r="K75" s="31">
        <v>0</v>
      </c>
      <c r="L75" s="82"/>
      <c r="M75" s="108"/>
      <c r="N75" s="154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</row>
    <row r="76" spans="1:249" ht="15.75" x14ac:dyDescent="0.2">
      <c r="A76" s="57">
        <v>31</v>
      </c>
      <c r="B76" s="317"/>
      <c r="C76" s="319"/>
      <c r="D76" s="52" t="s">
        <v>32</v>
      </c>
      <c r="E76" s="329" t="s">
        <v>40</v>
      </c>
      <c r="F76" s="330"/>
      <c r="G76" s="330"/>
      <c r="H76" s="330"/>
      <c r="I76" s="330"/>
      <c r="J76" s="330"/>
      <c r="K76" s="330"/>
      <c r="L76" s="201">
        <f>L77+L80</f>
        <v>3684450</v>
      </c>
      <c r="M76" s="201">
        <f>M77+M80</f>
        <v>4066217</v>
      </c>
      <c r="N76" s="117">
        <f>N77</f>
        <v>0</v>
      </c>
    </row>
    <row r="77" spans="1:249" ht="18" customHeight="1" x14ac:dyDescent="0.2">
      <c r="A77" s="275">
        <v>32</v>
      </c>
      <c r="B77" s="277"/>
      <c r="C77" s="305"/>
      <c r="D77" s="278"/>
      <c r="E77" s="335">
        <v>1</v>
      </c>
      <c r="F77" s="283" t="s">
        <v>79</v>
      </c>
      <c r="G77" s="284"/>
      <c r="H77" s="284"/>
      <c r="I77" s="284"/>
      <c r="J77" s="284"/>
      <c r="K77" s="284"/>
      <c r="L77" s="200">
        <f>J79</f>
        <v>3684450</v>
      </c>
      <c r="M77" s="109">
        <f>K79</f>
        <v>3684450</v>
      </c>
      <c r="N77" s="135"/>
    </row>
    <row r="78" spans="1:249" ht="18" customHeight="1" x14ac:dyDescent="0.2">
      <c r="A78" s="331"/>
      <c r="B78" s="332"/>
      <c r="C78" s="333"/>
      <c r="D78" s="334"/>
      <c r="E78" s="335"/>
      <c r="F78" s="336"/>
      <c r="G78" s="337"/>
      <c r="H78" s="337"/>
      <c r="I78" s="337"/>
      <c r="J78" s="337"/>
      <c r="K78" s="337"/>
      <c r="L78" s="202"/>
      <c r="M78" s="110"/>
      <c r="N78" s="157"/>
    </row>
    <row r="79" spans="1:249" ht="18" customHeight="1" x14ac:dyDescent="0.2">
      <c r="A79" s="276"/>
      <c r="B79" s="279"/>
      <c r="C79" s="306"/>
      <c r="D79" s="280"/>
      <c r="E79" s="335"/>
      <c r="F79" s="21" t="s">
        <v>135</v>
      </c>
      <c r="G79" s="111"/>
      <c r="H79" s="19"/>
      <c r="I79" s="112"/>
      <c r="J79" s="31">
        <f>3045*1210</f>
        <v>3684450</v>
      </c>
      <c r="K79" s="31">
        <f>3045*1210</f>
        <v>3684450</v>
      </c>
      <c r="L79" s="197"/>
      <c r="M79" s="113"/>
      <c r="N79" s="144"/>
    </row>
    <row r="80" spans="1:249" s="2" customFormat="1" ht="15.75" x14ac:dyDescent="0.2">
      <c r="A80" s="275">
        <v>33</v>
      </c>
      <c r="B80" s="277"/>
      <c r="C80" s="305"/>
      <c r="D80" s="278"/>
      <c r="E80" s="315">
        <v>2</v>
      </c>
      <c r="F80" s="301" t="s">
        <v>137</v>
      </c>
      <c r="G80" s="302"/>
      <c r="H80" s="302"/>
      <c r="I80" s="302"/>
      <c r="J80" s="302"/>
      <c r="K80" s="302"/>
      <c r="L80" s="200">
        <f>J81</f>
        <v>0</v>
      </c>
      <c r="M80" s="109">
        <f>K81</f>
        <v>381767</v>
      </c>
      <c r="N80" s="10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</row>
    <row r="81" spans="1:249" s="2" customFormat="1" ht="15.75" x14ac:dyDescent="0.2">
      <c r="A81" s="276"/>
      <c r="B81" s="279"/>
      <c r="C81" s="306"/>
      <c r="D81" s="280"/>
      <c r="E81" s="316"/>
      <c r="F81" s="126"/>
      <c r="G81" s="127"/>
      <c r="H81" s="127"/>
      <c r="I81" s="127"/>
      <c r="J81" s="160">
        <v>0</v>
      </c>
      <c r="K81" s="36">
        <v>381767</v>
      </c>
      <c r="L81" s="82"/>
      <c r="M81" s="108"/>
      <c r="N81" s="10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</row>
    <row r="82" spans="1:249" ht="18" customHeight="1" x14ac:dyDescent="0.2">
      <c r="A82" s="275">
        <v>34</v>
      </c>
      <c r="B82" s="277"/>
      <c r="C82" s="278"/>
      <c r="D82" s="281" t="s">
        <v>29</v>
      </c>
      <c r="E82" s="283" t="s">
        <v>99</v>
      </c>
      <c r="F82" s="284"/>
      <c r="G82" s="284"/>
      <c r="H82" s="284"/>
      <c r="I82" s="284"/>
      <c r="J82" s="284"/>
      <c r="K82" s="284"/>
      <c r="L82" s="85">
        <f>J83</f>
        <v>36648378</v>
      </c>
      <c r="M82" s="85">
        <f>K83</f>
        <v>36648378</v>
      </c>
      <c r="N82" s="158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  <c r="CG82" s="112"/>
      <c r="CH82" s="112"/>
      <c r="CI82" s="112"/>
      <c r="CJ82" s="112"/>
      <c r="CK82" s="112"/>
      <c r="CL82" s="112"/>
      <c r="CM82" s="112"/>
      <c r="CN82" s="112"/>
      <c r="CO82" s="112"/>
      <c r="CP82" s="112"/>
      <c r="CQ82" s="112"/>
      <c r="CR82" s="112"/>
      <c r="CS82" s="112"/>
      <c r="CT82" s="112"/>
      <c r="CU82" s="112"/>
      <c r="CV82" s="112"/>
      <c r="CW82" s="112"/>
      <c r="CX82" s="112"/>
      <c r="CY82" s="112"/>
      <c r="CZ82" s="112"/>
      <c r="DA82" s="112"/>
      <c r="DB82" s="112"/>
      <c r="DC82" s="112"/>
      <c r="DD82" s="112"/>
      <c r="DE82" s="112"/>
      <c r="DF82" s="112"/>
      <c r="DG82" s="112"/>
      <c r="DH82" s="112"/>
      <c r="DI82" s="112"/>
      <c r="DJ82" s="112"/>
      <c r="DK82" s="112"/>
      <c r="DL82" s="112"/>
      <c r="DM82" s="112"/>
      <c r="DN82" s="112"/>
      <c r="DO82" s="112"/>
      <c r="DP82" s="112"/>
      <c r="DQ82" s="112"/>
      <c r="DR82" s="112"/>
      <c r="DS82" s="112"/>
      <c r="DT82" s="112"/>
      <c r="DU82" s="112"/>
      <c r="DV82" s="112"/>
      <c r="DW82" s="112"/>
      <c r="DX82" s="112"/>
      <c r="DY82" s="112"/>
      <c r="DZ82" s="112"/>
      <c r="EA82" s="112"/>
      <c r="EB82" s="112"/>
      <c r="EC82" s="112"/>
      <c r="ED82" s="112"/>
      <c r="EE82" s="112"/>
      <c r="EF82" s="112"/>
      <c r="EG82" s="112"/>
      <c r="EH82" s="112"/>
      <c r="EI82" s="112"/>
      <c r="EJ82" s="112"/>
      <c r="EK82" s="112"/>
      <c r="EL82" s="112"/>
      <c r="EM82" s="112"/>
      <c r="EN82" s="112"/>
      <c r="EO82" s="112"/>
      <c r="EP82" s="112"/>
      <c r="EQ82" s="112"/>
      <c r="ER82" s="112"/>
      <c r="ES82" s="112"/>
      <c r="ET82" s="112"/>
      <c r="EU82" s="112"/>
      <c r="EV82" s="112"/>
      <c r="EW82" s="112"/>
      <c r="EX82" s="112"/>
      <c r="EY82" s="112"/>
      <c r="EZ82" s="112"/>
      <c r="FA82" s="112"/>
      <c r="FB82" s="112"/>
      <c r="FC82" s="112"/>
      <c r="FD82" s="112"/>
      <c r="FE82" s="112"/>
      <c r="FF82" s="112"/>
      <c r="FG82" s="112"/>
      <c r="FH82" s="112"/>
      <c r="FI82" s="112"/>
      <c r="FJ82" s="112"/>
      <c r="FK82" s="112"/>
      <c r="FL82" s="112"/>
      <c r="FM82" s="112"/>
      <c r="FN82" s="112"/>
      <c r="FO82" s="112"/>
      <c r="FP82" s="112"/>
      <c r="FQ82" s="112"/>
      <c r="FR82" s="112"/>
      <c r="FS82" s="112"/>
      <c r="FT82" s="112"/>
      <c r="FU82" s="112"/>
      <c r="FV82" s="112"/>
      <c r="FW82" s="112"/>
      <c r="FX82" s="112"/>
      <c r="FY82" s="112"/>
      <c r="FZ82" s="112"/>
      <c r="GA82" s="112"/>
      <c r="GB82" s="112"/>
      <c r="GC82" s="112"/>
      <c r="GD82" s="112"/>
      <c r="GE82" s="112"/>
      <c r="GF82" s="112"/>
      <c r="GG82" s="112"/>
      <c r="GH82" s="112"/>
      <c r="GI82" s="112"/>
      <c r="GJ82" s="112"/>
      <c r="GK82" s="112"/>
      <c r="GL82" s="112"/>
      <c r="GM82" s="112"/>
      <c r="GN82" s="112"/>
      <c r="GO82" s="112"/>
      <c r="GP82" s="112"/>
      <c r="GQ82" s="112"/>
      <c r="GR82" s="112"/>
      <c r="GS82" s="112"/>
      <c r="GT82" s="112"/>
      <c r="GU82" s="112"/>
      <c r="GV82" s="112"/>
      <c r="GW82" s="112"/>
      <c r="GX82" s="112"/>
      <c r="GY82" s="112"/>
      <c r="GZ82" s="112"/>
      <c r="HA82" s="112"/>
      <c r="HB82" s="112"/>
      <c r="HC82" s="112"/>
      <c r="HD82" s="112"/>
      <c r="HE82" s="112"/>
      <c r="HF82" s="112"/>
      <c r="HG82" s="112"/>
      <c r="HH82" s="112"/>
      <c r="HI82" s="112"/>
      <c r="HJ82" s="112"/>
      <c r="HK82" s="112"/>
      <c r="HL82" s="112"/>
      <c r="HM82" s="112"/>
      <c r="HN82" s="112"/>
      <c r="HO82" s="112"/>
      <c r="HP82" s="112"/>
      <c r="HQ82" s="112"/>
      <c r="HR82" s="112"/>
      <c r="HS82" s="112"/>
      <c r="HT82" s="112"/>
      <c r="HU82" s="112"/>
      <c r="HV82" s="112"/>
      <c r="HW82" s="112"/>
      <c r="HX82" s="112"/>
      <c r="HY82" s="112"/>
      <c r="HZ82" s="112"/>
      <c r="IA82" s="112"/>
      <c r="IB82" s="112"/>
      <c r="IC82" s="112"/>
      <c r="ID82" s="112"/>
      <c r="IE82" s="112"/>
      <c r="IF82" s="112"/>
      <c r="IG82" s="112"/>
      <c r="IH82" s="112"/>
      <c r="II82" s="112"/>
      <c r="IJ82" s="112"/>
      <c r="IK82" s="112"/>
      <c r="IL82" s="112"/>
      <c r="IM82" s="112"/>
      <c r="IN82" s="112"/>
      <c r="IO82" s="112"/>
    </row>
    <row r="83" spans="1:249" ht="15.75" x14ac:dyDescent="0.2">
      <c r="A83" s="276"/>
      <c r="B83" s="279"/>
      <c r="C83" s="280"/>
      <c r="D83" s="282"/>
      <c r="E83" s="97"/>
      <c r="F83" s="98"/>
      <c r="G83" s="98"/>
      <c r="H83" s="98"/>
      <c r="I83" s="98"/>
      <c r="J83" s="128">
        <f>0.45*SUM(J19,J22,J24,J26,J28,J30,J32,J34)</f>
        <v>36648378</v>
      </c>
      <c r="K83" s="208">
        <v>36648378</v>
      </c>
      <c r="L83" s="78"/>
      <c r="M83" s="78"/>
      <c r="N83" s="133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112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2"/>
      <c r="BV83" s="112"/>
      <c r="BW83" s="112"/>
      <c r="BX83" s="112"/>
      <c r="BY83" s="112"/>
      <c r="BZ83" s="112"/>
      <c r="CA83" s="112"/>
      <c r="CB83" s="112"/>
      <c r="CC83" s="112"/>
      <c r="CD83" s="112"/>
      <c r="CE83" s="112"/>
      <c r="CF83" s="112"/>
      <c r="CG83" s="112"/>
      <c r="CH83" s="112"/>
      <c r="CI83" s="112"/>
      <c r="CJ83" s="112"/>
      <c r="CK83" s="112"/>
      <c r="CL83" s="112"/>
      <c r="CM83" s="112"/>
      <c r="CN83" s="112"/>
      <c r="CO83" s="112"/>
      <c r="CP83" s="112"/>
      <c r="CQ83" s="112"/>
      <c r="CR83" s="112"/>
      <c r="CS83" s="112"/>
      <c r="CT83" s="112"/>
      <c r="CU83" s="112"/>
      <c r="CV83" s="112"/>
      <c r="CW83" s="112"/>
      <c r="CX83" s="112"/>
      <c r="CY83" s="112"/>
      <c r="CZ83" s="112"/>
      <c r="DA83" s="112"/>
      <c r="DB83" s="112"/>
      <c r="DC83" s="112"/>
      <c r="DD83" s="112"/>
      <c r="DE83" s="112"/>
      <c r="DF83" s="112"/>
      <c r="DG83" s="112"/>
      <c r="DH83" s="112"/>
      <c r="DI83" s="112"/>
      <c r="DJ83" s="112"/>
      <c r="DK83" s="112"/>
      <c r="DL83" s="112"/>
      <c r="DM83" s="112"/>
      <c r="DN83" s="112"/>
      <c r="DO83" s="112"/>
      <c r="DP83" s="112"/>
      <c r="DQ83" s="112"/>
      <c r="DR83" s="112"/>
      <c r="DS83" s="112"/>
      <c r="DT83" s="112"/>
      <c r="DU83" s="112"/>
      <c r="DV83" s="112"/>
      <c r="DW83" s="112"/>
      <c r="DX83" s="112"/>
      <c r="DY83" s="112"/>
      <c r="DZ83" s="112"/>
      <c r="EA83" s="112"/>
      <c r="EB83" s="112"/>
      <c r="EC83" s="112"/>
      <c r="ED83" s="112"/>
      <c r="EE83" s="112"/>
      <c r="EF83" s="112"/>
      <c r="EG83" s="112"/>
      <c r="EH83" s="112"/>
      <c r="EI83" s="112"/>
      <c r="EJ83" s="112"/>
      <c r="EK83" s="112"/>
      <c r="EL83" s="112"/>
      <c r="EM83" s="112"/>
      <c r="EN83" s="112"/>
      <c r="EO83" s="112"/>
      <c r="EP83" s="112"/>
      <c r="EQ83" s="112"/>
      <c r="ER83" s="112"/>
      <c r="ES83" s="112"/>
      <c r="ET83" s="112"/>
      <c r="EU83" s="112"/>
      <c r="EV83" s="112"/>
      <c r="EW83" s="112"/>
      <c r="EX83" s="112"/>
      <c r="EY83" s="112"/>
      <c r="EZ83" s="112"/>
      <c r="FA83" s="112"/>
      <c r="FB83" s="112"/>
      <c r="FC83" s="112"/>
      <c r="FD83" s="112"/>
      <c r="FE83" s="112"/>
      <c r="FF83" s="112"/>
      <c r="FG83" s="112"/>
      <c r="FH83" s="112"/>
      <c r="FI83" s="112"/>
      <c r="FJ83" s="112"/>
      <c r="FK83" s="112"/>
      <c r="FL83" s="112"/>
      <c r="FM83" s="112"/>
      <c r="FN83" s="112"/>
      <c r="FO83" s="112"/>
      <c r="FP83" s="112"/>
      <c r="FQ83" s="112"/>
      <c r="FR83" s="112"/>
      <c r="FS83" s="112"/>
      <c r="FT83" s="112"/>
      <c r="FU83" s="112"/>
      <c r="FV83" s="112"/>
      <c r="FW83" s="112"/>
      <c r="FX83" s="112"/>
      <c r="FY83" s="112"/>
      <c r="FZ83" s="112"/>
      <c r="GA83" s="112"/>
      <c r="GB83" s="112"/>
      <c r="GC83" s="112"/>
      <c r="GD83" s="112"/>
      <c r="GE83" s="112"/>
      <c r="GF83" s="112"/>
      <c r="GG83" s="112"/>
      <c r="GH83" s="112"/>
      <c r="GI83" s="112"/>
      <c r="GJ83" s="112"/>
      <c r="GK83" s="112"/>
      <c r="GL83" s="112"/>
      <c r="GM83" s="112"/>
      <c r="GN83" s="112"/>
      <c r="GO83" s="112"/>
      <c r="GP83" s="112"/>
      <c r="GQ83" s="112"/>
      <c r="GR83" s="112"/>
      <c r="GS83" s="112"/>
      <c r="GT83" s="112"/>
      <c r="GU83" s="112"/>
      <c r="GV83" s="112"/>
      <c r="GW83" s="112"/>
      <c r="GX83" s="112"/>
      <c r="GY83" s="112"/>
      <c r="GZ83" s="112"/>
      <c r="HA83" s="112"/>
      <c r="HB83" s="112"/>
      <c r="HC83" s="112"/>
      <c r="HD83" s="112"/>
      <c r="HE83" s="112"/>
      <c r="HF83" s="112"/>
      <c r="HG83" s="112"/>
      <c r="HH83" s="112"/>
      <c r="HI83" s="112"/>
      <c r="HJ83" s="112"/>
      <c r="HK83" s="112"/>
      <c r="HL83" s="112"/>
      <c r="HM83" s="112"/>
      <c r="HN83" s="112"/>
      <c r="HO83" s="112"/>
      <c r="HP83" s="112"/>
      <c r="HQ83" s="112"/>
      <c r="HR83" s="112"/>
      <c r="HS83" s="112"/>
      <c r="HT83" s="112"/>
      <c r="HU83" s="112"/>
      <c r="HV83" s="112"/>
      <c r="HW83" s="112"/>
      <c r="HX83" s="112"/>
      <c r="HY83" s="112"/>
      <c r="HZ83" s="112"/>
      <c r="IA83" s="112"/>
      <c r="IB83" s="112"/>
      <c r="IC83" s="112"/>
      <c r="ID83" s="112"/>
      <c r="IE83" s="112"/>
      <c r="IF83" s="112"/>
      <c r="IG83" s="112"/>
      <c r="IH83" s="112"/>
      <c r="II83" s="112"/>
      <c r="IJ83" s="112"/>
      <c r="IK83" s="112"/>
      <c r="IL83" s="112"/>
      <c r="IM83" s="112"/>
      <c r="IN83" s="112"/>
      <c r="IO83" s="112"/>
    </row>
    <row r="84" spans="1:249" ht="15.75" x14ac:dyDescent="0.2">
      <c r="A84" s="56">
        <v>35</v>
      </c>
      <c r="B84" s="317"/>
      <c r="C84" s="319"/>
      <c r="D84" s="64" t="s">
        <v>33</v>
      </c>
      <c r="E84" s="329" t="s">
        <v>101</v>
      </c>
      <c r="F84" s="330"/>
      <c r="G84" s="330"/>
      <c r="H84" s="330"/>
      <c r="I84" s="330"/>
      <c r="J84" s="330"/>
      <c r="K84" s="338"/>
      <c r="L84" s="83">
        <f>SUM(L85:L92)</f>
        <v>0</v>
      </c>
      <c r="M84" s="83">
        <f>SUM(M85:M92)</f>
        <v>25143726</v>
      </c>
      <c r="N84" s="139">
        <f>SUM(N85:N92)</f>
        <v>0</v>
      </c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2"/>
      <c r="BV84" s="112"/>
      <c r="BW84" s="112"/>
      <c r="BX84" s="112"/>
      <c r="BY84" s="112"/>
      <c r="BZ84" s="112"/>
      <c r="CA84" s="112"/>
      <c r="CB84" s="112"/>
      <c r="CC84" s="112"/>
      <c r="CD84" s="112"/>
      <c r="CE84" s="112"/>
      <c r="CF84" s="112"/>
      <c r="CG84" s="112"/>
      <c r="CH84" s="112"/>
      <c r="CI84" s="112"/>
      <c r="CJ84" s="112"/>
      <c r="CK84" s="112"/>
      <c r="CL84" s="112"/>
      <c r="CM84" s="112"/>
      <c r="CN84" s="112"/>
      <c r="CO84" s="112"/>
      <c r="CP84" s="112"/>
      <c r="CQ84" s="112"/>
      <c r="CR84" s="112"/>
      <c r="CS84" s="112"/>
      <c r="CT84" s="112"/>
      <c r="CU84" s="112"/>
      <c r="CV84" s="112"/>
      <c r="CW84" s="112"/>
      <c r="CX84" s="112"/>
      <c r="CY84" s="112"/>
      <c r="CZ84" s="112"/>
      <c r="DA84" s="112"/>
      <c r="DB84" s="112"/>
      <c r="DC84" s="112"/>
      <c r="DD84" s="112"/>
      <c r="DE84" s="112"/>
      <c r="DF84" s="112"/>
      <c r="DG84" s="112"/>
      <c r="DH84" s="112"/>
      <c r="DI84" s="112"/>
      <c r="DJ84" s="112"/>
      <c r="DK84" s="112"/>
      <c r="DL84" s="112"/>
      <c r="DM84" s="112"/>
      <c r="DN84" s="112"/>
      <c r="DO84" s="112"/>
      <c r="DP84" s="112"/>
      <c r="DQ84" s="112"/>
      <c r="DR84" s="112"/>
      <c r="DS84" s="112"/>
      <c r="DT84" s="112"/>
      <c r="DU84" s="112"/>
      <c r="DV84" s="112"/>
      <c r="DW84" s="112"/>
      <c r="DX84" s="112"/>
      <c r="DY84" s="112"/>
      <c r="DZ84" s="112"/>
      <c r="EA84" s="112"/>
      <c r="EB84" s="112"/>
      <c r="EC84" s="112"/>
      <c r="ED84" s="112"/>
      <c r="EE84" s="112"/>
      <c r="EF84" s="112"/>
      <c r="EG84" s="112"/>
      <c r="EH84" s="112"/>
      <c r="EI84" s="112"/>
      <c r="EJ84" s="112"/>
      <c r="EK84" s="112"/>
      <c r="EL84" s="112"/>
      <c r="EM84" s="112"/>
      <c r="EN84" s="112"/>
      <c r="EO84" s="112"/>
      <c r="EP84" s="112"/>
      <c r="EQ84" s="112"/>
      <c r="ER84" s="112"/>
      <c r="ES84" s="112"/>
      <c r="ET84" s="112"/>
      <c r="EU84" s="112"/>
      <c r="EV84" s="112"/>
      <c r="EW84" s="112"/>
      <c r="EX84" s="112"/>
      <c r="EY84" s="112"/>
      <c r="EZ84" s="112"/>
      <c r="FA84" s="112"/>
      <c r="FB84" s="112"/>
      <c r="FC84" s="112"/>
      <c r="FD84" s="112"/>
      <c r="FE84" s="112"/>
      <c r="FF84" s="112"/>
      <c r="FG84" s="112"/>
      <c r="FH84" s="112"/>
      <c r="FI84" s="112"/>
      <c r="FJ84" s="112"/>
      <c r="FK84" s="112"/>
      <c r="FL84" s="112"/>
      <c r="FM84" s="112"/>
      <c r="FN84" s="112"/>
      <c r="FO84" s="112"/>
      <c r="FP84" s="112"/>
      <c r="FQ84" s="112"/>
      <c r="FR84" s="112"/>
      <c r="FS84" s="112"/>
      <c r="FT84" s="112"/>
      <c r="FU84" s="112"/>
      <c r="FV84" s="112"/>
      <c r="FW84" s="112"/>
      <c r="FX84" s="112"/>
      <c r="FY84" s="112"/>
      <c r="FZ84" s="112"/>
      <c r="GA84" s="112"/>
      <c r="GB84" s="112"/>
      <c r="GC84" s="112"/>
      <c r="GD84" s="112"/>
      <c r="GE84" s="112"/>
      <c r="GF84" s="112"/>
      <c r="GG84" s="112"/>
      <c r="GH84" s="112"/>
      <c r="GI84" s="112"/>
      <c r="GJ84" s="112"/>
      <c r="GK84" s="112"/>
      <c r="GL84" s="112"/>
      <c r="GM84" s="112"/>
      <c r="GN84" s="112"/>
      <c r="GO84" s="112"/>
      <c r="GP84" s="112"/>
      <c r="GQ84" s="112"/>
      <c r="GR84" s="112"/>
      <c r="GS84" s="112"/>
      <c r="GT84" s="112"/>
      <c r="GU84" s="112"/>
      <c r="GV84" s="112"/>
      <c r="GW84" s="112"/>
      <c r="GX84" s="112"/>
      <c r="GY84" s="112"/>
      <c r="GZ84" s="112"/>
      <c r="HA84" s="112"/>
      <c r="HB84" s="112"/>
      <c r="HC84" s="112"/>
      <c r="HD84" s="112"/>
      <c r="HE84" s="112"/>
      <c r="HF84" s="112"/>
      <c r="HG84" s="112"/>
      <c r="HH84" s="112"/>
      <c r="HI84" s="112"/>
      <c r="HJ84" s="112"/>
      <c r="HK84" s="112"/>
      <c r="HL84" s="112"/>
      <c r="HM84" s="112"/>
      <c r="HN84" s="112"/>
      <c r="HO84" s="112"/>
      <c r="HP84" s="112"/>
      <c r="HQ84" s="112"/>
      <c r="HR84" s="112"/>
      <c r="HS84" s="112"/>
      <c r="HT84" s="112"/>
      <c r="HU84" s="112"/>
      <c r="HV84" s="112"/>
      <c r="HW84" s="112"/>
      <c r="HX84" s="112"/>
      <c r="HY84" s="112"/>
      <c r="HZ84" s="112"/>
      <c r="IA84" s="112"/>
      <c r="IB84" s="112"/>
      <c r="IC84" s="112"/>
      <c r="ID84" s="112"/>
      <c r="IE84" s="112"/>
      <c r="IF84" s="112"/>
      <c r="IG84" s="112"/>
      <c r="IH84" s="112"/>
      <c r="II84" s="112"/>
      <c r="IJ84" s="112"/>
      <c r="IK84" s="112"/>
      <c r="IL84" s="112"/>
      <c r="IM84" s="112"/>
      <c r="IN84" s="112"/>
      <c r="IO84" s="112"/>
    </row>
    <row r="85" spans="1:249" s="114" customFormat="1" ht="15.75" x14ac:dyDescent="0.2">
      <c r="A85" s="68">
        <v>36</v>
      </c>
      <c r="B85" s="323"/>
      <c r="C85" s="324"/>
      <c r="D85" s="325"/>
      <c r="E85" s="118">
        <v>1</v>
      </c>
      <c r="F85" s="286" t="s">
        <v>131</v>
      </c>
      <c r="G85" s="287"/>
      <c r="H85" s="287"/>
      <c r="I85" s="287"/>
      <c r="J85" s="36">
        <v>0</v>
      </c>
      <c r="K85" s="36">
        <v>916226</v>
      </c>
      <c r="L85" s="96">
        <f>J85</f>
        <v>0</v>
      </c>
      <c r="M85" s="96">
        <f t="shared" ref="M85:M89" si="0">K85</f>
        <v>916226</v>
      </c>
      <c r="N85" s="159"/>
    </row>
    <row r="86" spans="1:249" ht="15.75" customHeight="1" x14ac:dyDescent="0.2">
      <c r="A86" s="57">
        <v>37</v>
      </c>
      <c r="B86" s="326"/>
      <c r="C86" s="327"/>
      <c r="D86" s="328"/>
      <c r="E86" s="77">
        <v>2</v>
      </c>
      <c r="F86" s="286" t="s">
        <v>1100</v>
      </c>
      <c r="G86" s="287"/>
      <c r="H86" s="287"/>
      <c r="I86" s="287"/>
      <c r="J86" s="36">
        <v>0</v>
      </c>
      <c r="K86" s="36">
        <v>464000</v>
      </c>
      <c r="L86" s="96">
        <f t="shared" ref="L86:L89" si="1">J86</f>
        <v>0</v>
      </c>
      <c r="M86" s="96">
        <f t="shared" si="0"/>
        <v>464000</v>
      </c>
      <c r="N86" s="96"/>
    </row>
    <row r="87" spans="1:249" ht="15.75" customHeight="1" x14ac:dyDescent="0.2">
      <c r="A87" s="57">
        <v>38</v>
      </c>
      <c r="B87" s="320"/>
      <c r="C87" s="321"/>
      <c r="D87" s="322"/>
      <c r="E87" s="119">
        <v>3</v>
      </c>
      <c r="F87" s="286" t="s">
        <v>100</v>
      </c>
      <c r="G87" s="287"/>
      <c r="H87" s="287"/>
      <c r="I87" s="287"/>
      <c r="J87" s="36">
        <v>0</v>
      </c>
      <c r="K87" s="36">
        <v>19400800</v>
      </c>
      <c r="L87" s="96">
        <f t="shared" si="1"/>
        <v>0</v>
      </c>
      <c r="M87" s="96">
        <f t="shared" si="0"/>
        <v>19400800</v>
      </c>
      <c r="N87" s="159"/>
    </row>
    <row r="88" spans="1:249" ht="15.75" x14ac:dyDescent="0.2">
      <c r="A88" s="57">
        <v>39</v>
      </c>
      <c r="B88" s="192"/>
      <c r="C88" s="193"/>
      <c r="D88" s="194"/>
      <c r="E88" s="77">
        <v>4</v>
      </c>
      <c r="F88" s="286" t="s">
        <v>104</v>
      </c>
      <c r="G88" s="287"/>
      <c r="H88" s="287"/>
      <c r="I88" s="287"/>
      <c r="J88" s="36">
        <v>0</v>
      </c>
      <c r="K88" s="36">
        <v>540000</v>
      </c>
      <c r="L88" s="96">
        <f t="shared" si="1"/>
        <v>0</v>
      </c>
      <c r="M88" s="96">
        <f t="shared" si="0"/>
        <v>540000</v>
      </c>
      <c r="N88" s="159"/>
    </row>
    <row r="89" spans="1:249" ht="33" customHeight="1" x14ac:dyDescent="0.2">
      <c r="A89" s="57">
        <v>40</v>
      </c>
      <c r="B89" s="326"/>
      <c r="C89" s="327"/>
      <c r="D89" s="328"/>
      <c r="E89" s="216">
        <v>5</v>
      </c>
      <c r="F89" s="286" t="s">
        <v>95</v>
      </c>
      <c r="G89" s="287"/>
      <c r="H89" s="287"/>
      <c r="I89" s="287"/>
      <c r="J89" s="36">
        <v>0</v>
      </c>
      <c r="K89" s="36">
        <v>3822700</v>
      </c>
      <c r="L89" s="96">
        <f t="shared" si="1"/>
        <v>0</v>
      </c>
      <c r="M89" s="96">
        <f t="shared" si="0"/>
        <v>3822700</v>
      </c>
      <c r="N89" s="159"/>
    </row>
    <row r="90" spans="1:249" ht="15.75" hidden="1" x14ac:dyDescent="0.2">
      <c r="A90" s="116">
        <v>40</v>
      </c>
      <c r="B90" s="326"/>
      <c r="C90" s="327"/>
      <c r="D90" s="328"/>
      <c r="E90" s="77">
        <v>6</v>
      </c>
      <c r="F90" s="286" t="s">
        <v>93</v>
      </c>
      <c r="G90" s="287"/>
      <c r="H90" s="287"/>
      <c r="I90" s="287"/>
      <c r="J90" s="287"/>
      <c r="K90" s="287"/>
      <c r="L90" s="93"/>
      <c r="M90" s="96"/>
      <c r="N90" s="159"/>
    </row>
    <row r="91" spans="1:249" ht="15.75" hidden="1" x14ac:dyDescent="0.2">
      <c r="A91" s="57">
        <v>41</v>
      </c>
      <c r="B91" s="326"/>
      <c r="C91" s="327"/>
      <c r="D91" s="328"/>
      <c r="E91" s="120">
        <v>7</v>
      </c>
      <c r="F91" s="286" t="s">
        <v>102</v>
      </c>
      <c r="G91" s="287"/>
      <c r="H91" s="287"/>
      <c r="I91" s="287"/>
      <c r="J91" s="36"/>
      <c r="K91" s="124"/>
      <c r="L91" s="93"/>
      <c r="M91" s="96"/>
      <c r="N91" s="159"/>
    </row>
    <row r="92" spans="1:249" ht="15.75" hidden="1" x14ac:dyDescent="0.2">
      <c r="A92" s="57">
        <v>42</v>
      </c>
      <c r="B92" s="288"/>
      <c r="C92" s="289"/>
      <c r="D92" s="290"/>
      <c r="E92" s="120">
        <v>8</v>
      </c>
      <c r="F92" s="286" t="s">
        <v>139</v>
      </c>
      <c r="G92" s="287"/>
      <c r="H92" s="287"/>
      <c r="I92" s="287"/>
      <c r="J92" s="36"/>
      <c r="K92" s="124"/>
      <c r="L92" s="93"/>
      <c r="M92" s="96"/>
      <c r="N92" s="159"/>
    </row>
    <row r="93" spans="1:249" ht="15.75" hidden="1" customHeight="1" x14ac:dyDescent="0.2">
      <c r="A93" s="275">
        <v>43</v>
      </c>
      <c r="B93" s="277"/>
      <c r="C93" s="278"/>
      <c r="D93" s="281" t="s">
        <v>69</v>
      </c>
      <c r="E93" s="283" t="s">
        <v>103</v>
      </c>
      <c r="F93" s="284"/>
      <c r="G93" s="284"/>
      <c r="H93" s="284"/>
      <c r="I93" s="284"/>
      <c r="J93" s="284"/>
      <c r="K93" s="285"/>
      <c r="L93" s="85"/>
      <c r="M93" s="85"/>
      <c r="N93" s="158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2"/>
      <c r="CC93" s="112"/>
      <c r="CD93" s="112"/>
      <c r="CE93" s="112"/>
      <c r="CF93" s="112"/>
      <c r="CG93" s="112"/>
      <c r="CH93" s="112"/>
      <c r="CI93" s="112"/>
      <c r="CJ93" s="112"/>
      <c r="CK93" s="112"/>
      <c r="CL93" s="112"/>
      <c r="CM93" s="112"/>
      <c r="CN93" s="112"/>
      <c r="CO93" s="112"/>
      <c r="CP93" s="112"/>
      <c r="CQ93" s="112"/>
      <c r="CR93" s="112"/>
      <c r="CS93" s="112"/>
      <c r="CT93" s="112"/>
      <c r="CU93" s="112"/>
      <c r="CV93" s="112"/>
      <c r="CW93" s="112"/>
      <c r="CX93" s="112"/>
      <c r="CY93" s="112"/>
      <c r="CZ93" s="112"/>
      <c r="DA93" s="112"/>
      <c r="DB93" s="112"/>
      <c r="DC93" s="112"/>
      <c r="DD93" s="112"/>
      <c r="DE93" s="112"/>
      <c r="DF93" s="112"/>
      <c r="DG93" s="112"/>
      <c r="DH93" s="112"/>
      <c r="DI93" s="112"/>
      <c r="DJ93" s="112"/>
      <c r="DK93" s="112"/>
      <c r="DL93" s="112"/>
      <c r="DM93" s="112"/>
      <c r="DN93" s="112"/>
      <c r="DO93" s="112"/>
      <c r="DP93" s="112"/>
      <c r="DQ93" s="112"/>
      <c r="DR93" s="112"/>
      <c r="DS93" s="112"/>
      <c r="DT93" s="112"/>
      <c r="DU93" s="112"/>
      <c r="DV93" s="112"/>
      <c r="DW93" s="112"/>
      <c r="DX93" s="112"/>
      <c r="DY93" s="112"/>
      <c r="DZ93" s="112"/>
      <c r="EA93" s="112"/>
      <c r="EB93" s="112"/>
      <c r="EC93" s="112"/>
      <c r="ED93" s="112"/>
      <c r="EE93" s="112"/>
      <c r="EF93" s="112"/>
      <c r="EG93" s="112"/>
      <c r="EH93" s="112"/>
      <c r="EI93" s="112"/>
      <c r="EJ93" s="112"/>
      <c r="EK93" s="112"/>
      <c r="EL93" s="112"/>
      <c r="EM93" s="112"/>
      <c r="EN93" s="112"/>
      <c r="EO93" s="112"/>
      <c r="EP93" s="112"/>
      <c r="EQ93" s="112"/>
      <c r="ER93" s="112"/>
      <c r="ES93" s="112"/>
      <c r="ET93" s="112"/>
      <c r="EU93" s="112"/>
      <c r="EV93" s="112"/>
      <c r="EW93" s="112"/>
      <c r="EX93" s="112"/>
      <c r="EY93" s="112"/>
      <c r="EZ93" s="112"/>
      <c r="FA93" s="112"/>
      <c r="FB93" s="112"/>
      <c r="FC93" s="112"/>
      <c r="FD93" s="112"/>
      <c r="FE93" s="112"/>
      <c r="FF93" s="112"/>
      <c r="FG93" s="112"/>
      <c r="FH93" s="112"/>
      <c r="FI93" s="112"/>
      <c r="FJ93" s="112"/>
      <c r="FK93" s="112"/>
      <c r="FL93" s="112"/>
      <c r="FM93" s="112"/>
      <c r="FN93" s="112"/>
      <c r="FO93" s="112"/>
      <c r="FP93" s="112"/>
      <c r="FQ93" s="112"/>
      <c r="FR93" s="112"/>
      <c r="FS93" s="112"/>
      <c r="FT93" s="112"/>
      <c r="FU93" s="112"/>
      <c r="FV93" s="112"/>
      <c r="FW93" s="112"/>
      <c r="FX93" s="112"/>
      <c r="FY93" s="112"/>
      <c r="FZ93" s="112"/>
      <c r="GA93" s="112"/>
      <c r="GB93" s="112"/>
      <c r="GC93" s="112"/>
      <c r="GD93" s="112"/>
      <c r="GE93" s="112"/>
      <c r="GF93" s="112"/>
      <c r="GG93" s="112"/>
      <c r="GH93" s="112"/>
      <c r="GI93" s="112"/>
      <c r="GJ93" s="112"/>
      <c r="GK93" s="112"/>
      <c r="GL93" s="112"/>
      <c r="GM93" s="112"/>
      <c r="GN93" s="112"/>
      <c r="GO93" s="112"/>
      <c r="GP93" s="112"/>
      <c r="GQ93" s="112"/>
      <c r="GR93" s="112"/>
      <c r="GS93" s="112"/>
      <c r="GT93" s="112"/>
      <c r="GU93" s="112"/>
      <c r="GV93" s="112"/>
      <c r="GW93" s="112"/>
      <c r="GX93" s="112"/>
      <c r="GY93" s="112"/>
      <c r="GZ93" s="112"/>
      <c r="HA93" s="112"/>
      <c r="HB93" s="112"/>
      <c r="HC93" s="112"/>
      <c r="HD93" s="112"/>
      <c r="HE93" s="112"/>
      <c r="HF93" s="112"/>
      <c r="HG93" s="112"/>
      <c r="HH93" s="112"/>
      <c r="HI93" s="112"/>
      <c r="HJ93" s="112"/>
      <c r="HK93" s="112"/>
      <c r="HL93" s="112"/>
      <c r="HM93" s="112"/>
      <c r="HN93" s="112"/>
      <c r="HO93" s="112"/>
      <c r="HP93" s="112"/>
      <c r="HQ93" s="112"/>
      <c r="HR93" s="112"/>
      <c r="HS93" s="112"/>
      <c r="HT93" s="112"/>
      <c r="HU93" s="112"/>
      <c r="HV93" s="112"/>
      <c r="HW93" s="112"/>
      <c r="HX93" s="112"/>
      <c r="HY93" s="112"/>
      <c r="HZ93" s="112"/>
      <c r="IA93" s="112"/>
      <c r="IB93" s="112"/>
      <c r="IC93" s="112"/>
      <c r="ID93" s="112"/>
      <c r="IE93" s="112"/>
      <c r="IF93" s="112"/>
      <c r="IG93" s="112"/>
      <c r="IH93" s="112"/>
      <c r="II93" s="112"/>
      <c r="IJ93" s="112"/>
      <c r="IK93" s="112"/>
      <c r="IL93" s="112"/>
      <c r="IM93" s="112"/>
      <c r="IN93" s="112"/>
      <c r="IO93" s="112"/>
    </row>
    <row r="94" spans="1:249" ht="15.75" hidden="1" x14ac:dyDescent="0.2">
      <c r="A94" s="276">
        <v>40</v>
      </c>
      <c r="B94" s="279"/>
      <c r="C94" s="280"/>
      <c r="D94" s="282"/>
      <c r="E94" s="97"/>
      <c r="F94" s="98"/>
      <c r="G94" s="98"/>
      <c r="H94" s="98"/>
      <c r="I94" s="98"/>
      <c r="J94" s="36"/>
      <c r="K94" s="208"/>
      <c r="L94" s="78"/>
      <c r="M94" s="78"/>
      <c r="N94" s="133"/>
    </row>
  </sheetData>
  <mergeCells count="170">
    <mergeCell ref="H23:K23"/>
    <mergeCell ref="G21:G22"/>
    <mergeCell ref="A1:M1"/>
    <mergeCell ref="A2:M2"/>
    <mergeCell ref="M11:M13"/>
    <mergeCell ref="A10:A13"/>
    <mergeCell ref="B11:B13"/>
    <mergeCell ref="C11:C13"/>
    <mergeCell ref="B21:F22"/>
    <mergeCell ref="A18:A19"/>
    <mergeCell ref="B18:E19"/>
    <mergeCell ref="A3:M3"/>
    <mergeCell ref="A4:M4"/>
    <mergeCell ref="A5:M5"/>
    <mergeCell ref="D10:K10"/>
    <mergeCell ref="G20:K20"/>
    <mergeCell ref="N11:N13"/>
    <mergeCell ref="B17:D17"/>
    <mergeCell ref="F17:K17"/>
    <mergeCell ref="B14:K14"/>
    <mergeCell ref="C15:K15"/>
    <mergeCell ref="B16:C16"/>
    <mergeCell ref="E16:K16"/>
    <mergeCell ref="L11:L13"/>
    <mergeCell ref="F18:F19"/>
    <mergeCell ref="D11:K13"/>
    <mergeCell ref="G18:K18"/>
    <mergeCell ref="A29:A30"/>
    <mergeCell ref="B90:D90"/>
    <mergeCell ref="G31:K31"/>
    <mergeCell ref="G32:I32"/>
    <mergeCell ref="B39:C39"/>
    <mergeCell ref="B29:E30"/>
    <mergeCell ref="F29:F30"/>
    <mergeCell ref="G29:K29"/>
    <mergeCell ref="E37:E38"/>
    <mergeCell ref="F37:K37"/>
    <mergeCell ref="A46:A47"/>
    <mergeCell ref="A35:A36"/>
    <mergeCell ref="B35:D36"/>
    <mergeCell ref="E35:E36"/>
    <mergeCell ref="F35:K35"/>
    <mergeCell ref="A44:A45"/>
    <mergeCell ref="B44:D45"/>
    <mergeCell ref="E44:E45"/>
    <mergeCell ref="A37:A38"/>
    <mergeCell ref="B37:D38"/>
    <mergeCell ref="A53:A54"/>
    <mergeCell ref="E39:K39"/>
    <mergeCell ref="A40:A43"/>
    <mergeCell ref="B40:D43"/>
    <mergeCell ref="E40:E43"/>
    <mergeCell ref="H21:K21"/>
    <mergeCell ref="A21:A22"/>
    <mergeCell ref="B20:E20"/>
    <mergeCell ref="A25:A26"/>
    <mergeCell ref="B25:F26"/>
    <mergeCell ref="G25:G26"/>
    <mergeCell ref="G27:G28"/>
    <mergeCell ref="G33:K33"/>
    <mergeCell ref="G34:I34"/>
    <mergeCell ref="A33:A34"/>
    <mergeCell ref="B33:E34"/>
    <mergeCell ref="F33:F34"/>
    <mergeCell ref="H27:K27"/>
    <mergeCell ref="A27:A28"/>
    <mergeCell ref="B27:F28"/>
    <mergeCell ref="A31:A32"/>
    <mergeCell ref="A23:A24"/>
    <mergeCell ref="B23:F24"/>
    <mergeCell ref="G23:G24"/>
    <mergeCell ref="B31:E32"/>
    <mergeCell ref="F31:F32"/>
    <mergeCell ref="A48:A49"/>
    <mergeCell ref="B48:C49"/>
    <mergeCell ref="B53:E54"/>
    <mergeCell ref="F53:F54"/>
    <mergeCell ref="G53:K53"/>
    <mergeCell ref="A59:A60"/>
    <mergeCell ref="B59:E60"/>
    <mergeCell ref="F59:F60"/>
    <mergeCell ref="G59:K59"/>
    <mergeCell ref="A57:A58"/>
    <mergeCell ref="B57:E58"/>
    <mergeCell ref="F57:F58"/>
    <mergeCell ref="A50:A51"/>
    <mergeCell ref="B50:D51"/>
    <mergeCell ref="E50:E51"/>
    <mergeCell ref="F50:K50"/>
    <mergeCell ref="A55:A56"/>
    <mergeCell ref="B55:E56"/>
    <mergeCell ref="F55:F56"/>
    <mergeCell ref="G55:K55"/>
    <mergeCell ref="B52:D52"/>
    <mergeCell ref="F52:K52"/>
    <mergeCell ref="E48:K49"/>
    <mergeCell ref="D48:D49"/>
    <mergeCell ref="F66:F67"/>
    <mergeCell ref="G66:K66"/>
    <mergeCell ref="G57:K57"/>
    <mergeCell ref="A63:A64"/>
    <mergeCell ref="B63:F64"/>
    <mergeCell ref="G63:G64"/>
    <mergeCell ref="H63:K63"/>
    <mergeCell ref="A61:A62"/>
    <mergeCell ref="B61:E62"/>
    <mergeCell ref="F61:F62"/>
    <mergeCell ref="F65:K65"/>
    <mergeCell ref="A66:A67"/>
    <mergeCell ref="B66:E67"/>
    <mergeCell ref="G61:K61"/>
    <mergeCell ref="A68:A69"/>
    <mergeCell ref="B68:E69"/>
    <mergeCell ref="F68:F69"/>
    <mergeCell ref="G68:K68"/>
    <mergeCell ref="A80:A81"/>
    <mergeCell ref="B80:D81"/>
    <mergeCell ref="E80:E81"/>
    <mergeCell ref="F80:K80"/>
    <mergeCell ref="A72:A73"/>
    <mergeCell ref="B72:D73"/>
    <mergeCell ref="A74:A75"/>
    <mergeCell ref="B74:D75"/>
    <mergeCell ref="B76:C76"/>
    <mergeCell ref="E72:E73"/>
    <mergeCell ref="F92:I92"/>
    <mergeCell ref="F86:I86"/>
    <mergeCell ref="B87:D87"/>
    <mergeCell ref="B85:D85"/>
    <mergeCell ref="B84:C84"/>
    <mergeCell ref="B86:D86"/>
    <mergeCell ref="F89:I89"/>
    <mergeCell ref="E76:K76"/>
    <mergeCell ref="A82:A83"/>
    <mergeCell ref="B82:C83"/>
    <mergeCell ref="F90:K90"/>
    <mergeCell ref="F87:I87"/>
    <mergeCell ref="B91:D91"/>
    <mergeCell ref="D82:D83"/>
    <mergeCell ref="E82:K82"/>
    <mergeCell ref="A77:A79"/>
    <mergeCell ref="B77:D79"/>
    <mergeCell ref="E77:E79"/>
    <mergeCell ref="F77:K78"/>
    <mergeCell ref="E84:K84"/>
    <mergeCell ref="B89:D89"/>
    <mergeCell ref="A93:A94"/>
    <mergeCell ref="B93:C94"/>
    <mergeCell ref="D93:D94"/>
    <mergeCell ref="E93:K93"/>
    <mergeCell ref="F88:I88"/>
    <mergeCell ref="F91:I91"/>
    <mergeCell ref="B92:D92"/>
    <mergeCell ref="F44:K44"/>
    <mergeCell ref="F40:K41"/>
    <mergeCell ref="F42:I42"/>
    <mergeCell ref="F45:I45"/>
    <mergeCell ref="F43:I43"/>
    <mergeCell ref="F85:I85"/>
    <mergeCell ref="F70:F71"/>
    <mergeCell ref="G70:K70"/>
    <mergeCell ref="F72:K72"/>
    <mergeCell ref="F74:K74"/>
    <mergeCell ref="E46:E47"/>
    <mergeCell ref="B46:D47"/>
    <mergeCell ref="F46:K46"/>
    <mergeCell ref="A70:A71"/>
    <mergeCell ref="B70:E71"/>
    <mergeCell ref="E74:E75"/>
    <mergeCell ref="B65:D65"/>
  </mergeCells>
  <phoneticPr fontId="0" type="noConversion"/>
  <printOptions horizontalCentered="1"/>
  <pageMargins left="0.39370078740157483" right="0.39370078740157483" top="0.39370078740157483" bottom="0" header="0" footer="0"/>
  <pageSetup paperSize="9" scale="5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8"/>
  <sheetViews>
    <sheetView tabSelected="1" view="pageBreakPreview" zoomScale="160" zoomScaleNormal="100" zoomScaleSheetLayoutView="160" workbookViewId="0">
      <selection activeCell="A2" sqref="A2:F2"/>
    </sheetView>
  </sheetViews>
  <sheetFormatPr defaultRowHeight="12.75" x14ac:dyDescent="0.2"/>
  <cols>
    <col min="1" max="1" width="3" bestFit="1" customWidth="1"/>
    <col min="2" max="2" width="46.85546875" customWidth="1"/>
    <col min="3" max="4" width="15.85546875" customWidth="1"/>
    <col min="5" max="5" width="16.28515625" bestFit="1" customWidth="1"/>
    <col min="6" max="6" width="16.7109375" customWidth="1"/>
    <col min="7" max="8" width="14.42578125" customWidth="1"/>
    <col min="9" max="9" width="12.42578125" bestFit="1" customWidth="1"/>
  </cols>
  <sheetData>
    <row r="1" spans="1:14" ht="15.75" x14ac:dyDescent="0.2">
      <c r="A1" s="392" t="s">
        <v>1090</v>
      </c>
      <c r="B1" s="392"/>
      <c r="C1" s="392"/>
      <c r="D1" s="392"/>
      <c r="E1" s="392"/>
      <c r="F1" s="392"/>
      <c r="G1" s="187"/>
      <c r="H1" s="187"/>
      <c r="I1" s="187"/>
      <c r="J1" s="187"/>
      <c r="K1" s="187"/>
      <c r="L1" s="187"/>
      <c r="M1" s="187"/>
      <c r="N1" s="187"/>
    </row>
    <row r="2" spans="1:14" ht="15.75" x14ac:dyDescent="0.2">
      <c r="A2" s="393" t="s">
        <v>1128</v>
      </c>
      <c r="B2" s="393"/>
      <c r="C2" s="393"/>
      <c r="D2" s="393"/>
      <c r="E2" s="393"/>
      <c r="F2" s="393"/>
      <c r="G2" s="188"/>
      <c r="H2" s="188"/>
      <c r="I2" s="188"/>
      <c r="J2" s="188"/>
      <c r="K2" s="188"/>
      <c r="L2" s="188"/>
      <c r="M2" s="188"/>
      <c r="N2" s="188"/>
    </row>
    <row r="3" spans="1:14" ht="15.75" x14ac:dyDescent="0.2">
      <c r="A3" s="392" t="s">
        <v>1113</v>
      </c>
      <c r="B3" s="392"/>
      <c r="C3" s="392"/>
      <c r="D3" s="392"/>
      <c r="E3" s="392"/>
      <c r="F3" s="392"/>
      <c r="G3" s="187"/>
      <c r="H3" s="187"/>
      <c r="I3" s="187"/>
      <c r="J3" s="187"/>
      <c r="K3" s="187"/>
      <c r="L3" s="187"/>
      <c r="M3" s="187"/>
      <c r="N3" s="187"/>
    </row>
    <row r="4" spans="1:14" ht="15.75" x14ac:dyDescent="0.2">
      <c r="A4" s="393" t="s">
        <v>1123</v>
      </c>
      <c r="B4" s="393"/>
      <c r="C4" s="393"/>
      <c r="D4" s="393"/>
      <c r="E4" s="393"/>
      <c r="F4" s="393"/>
      <c r="G4" s="188"/>
      <c r="H4" s="188"/>
      <c r="I4" s="188"/>
      <c r="J4" s="188"/>
      <c r="K4" s="188"/>
      <c r="L4" s="188"/>
      <c r="M4" s="188"/>
      <c r="N4" s="188"/>
    </row>
    <row r="5" spans="1:14" ht="15.75" x14ac:dyDescent="0.25">
      <c r="A5" s="404" t="s">
        <v>1122</v>
      </c>
      <c r="B5" s="404"/>
      <c r="C5" s="404"/>
      <c r="D5" s="404"/>
      <c r="E5" s="404"/>
      <c r="F5" s="404"/>
    </row>
    <row r="6" spans="1:14" ht="15.75" x14ac:dyDescent="0.25">
      <c r="A6" s="210"/>
      <c r="B6" s="210"/>
      <c r="C6" s="210"/>
      <c r="D6" s="210"/>
      <c r="E6" s="210"/>
      <c r="F6" s="101" t="s">
        <v>1068</v>
      </c>
    </row>
    <row r="8" spans="1:14" x14ac:dyDescent="0.2">
      <c r="A8" s="190">
        <v>1</v>
      </c>
      <c r="B8" s="190">
        <v>2</v>
      </c>
      <c r="C8" s="190">
        <v>3</v>
      </c>
      <c r="D8" s="190">
        <v>4</v>
      </c>
      <c r="E8" s="190">
        <v>5</v>
      </c>
      <c r="F8" s="190">
        <v>6</v>
      </c>
    </row>
    <row r="9" spans="1:14" ht="39.75" customHeight="1" x14ac:dyDescent="0.2">
      <c r="A9" s="191"/>
      <c r="B9" s="189" t="s">
        <v>1097</v>
      </c>
      <c r="C9" s="189" t="s">
        <v>1092</v>
      </c>
      <c r="D9" s="189" t="s">
        <v>1091</v>
      </c>
      <c r="E9" s="189" t="s">
        <v>1069</v>
      </c>
      <c r="F9" s="189" t="s">
        <v>1085</v>
      </c>
    </row>
    <row r="10" spans="1:14" x14ac:dyDescent="0.2">
      <c r="A10" s="185">
        <v>1</v>
      </c>
      <c r="B10" s="185" t="s">
        <v>1070</v>
      </c>
      <c r="C10" s="168"/>
      <c r="D10" s="168"/>
      <c r="E10" s="168">
        <v>165762000</v>
      </c>
      <c r="F10" s="168">
        <f>SUM(C10:E10)</f>
        <v>165762000</v>
      </c>
    </row>
    <row r="11" spans="1:14" x14ac:dyDescent="0.2">
      <c r="A11" s="185">
        <v>2</v>
      </c>
      <c r="B11" s="185" t="s">
        <v>1071</v>
      </c>
      <c r="C11" s="168"/>
      <c r="D11" s="168"/>
      <c r="E11" s="168">
        <v>31645000</v>
      </c>
      <c r="F11" s="168">
        <f t="shared" ref="F11:F36" si="0">SUM(C11:E11)</f>
        <v>31645000</v>
      </c>
    </row>
    <row r="12" spans="1:14" x14ac:dyDescent="0.2">
      <c r="A12" s="185">
        <v>3</v>
      </c>
      <c r="B12" s="185" t="s">
        <v>1072</v>
      </c>
      <c r="C12" s="168"/>
      <c r="D12" s="168"/>
      <c r="E12" s="168">
        <f>84730000-17599000</f>
        <v>67131000</v>
      </c>
      <c r="F12" s="168">
        <f t="shared" si="0"/>
        <v>67131000</v>
      </c>
    </row>
    <row r="13" spans="1:14" x14ac:dyDescent="0.2">
      <c r="A13" s="185">
        <v>4</v>
      </c>
      <c r="B13" s="185" t="s">
        <v>1073</v>
      </c>
      <c r="C13" s="168"/>
      <c r="D13" s="168"/>
      <c r="E13" s="168">
        <v>59435000</v>
      </c>
      <c r="F13" s="168">
        <f t="shared" si="0"/>
        <v>59435000</v>
      </c>
    </row>
    <row r="14" spans="1:14" x14ac:dyDescent="0.2">
      <c r="A14" s="185">
        <v>5</v>
      </c>
      <c r="B14" s="185" t="s">
        <v>1073</v>
      </c>
      <c r="C14" s="168"/>
      <c r="D14" s="168"/>
      <c r="E14" s="168">
        <v>21076000</v>
      </c>
      <c r="F14" s="168">
        <f t="shared" si="0"/>
        <v>21076000</v>
      </c>
    </row>
    <row r="15" spans="1:14" hidden="1" x14ac:dyDescent="0.2">
      <c r="A15" s="185">
        <v>6</v>
      </c>
      <c r="B15" s="185" t="s">
        <v>1099</v>
      </c>
      <c r="C15" s="168"/>
      <c r="D15" s="168"/>
      <c r="E15" s="168">
        <v>0</v>
      </c>
      <c r="F15" s="168">
        <f t="shared" si="0"/>
        <v>0</v>
      </c>
    </row>
    <row r="16" spans="1:14" x14ac:dyDescent="0.2">
      <c r="A16" s="185">
        <v>6</v>
      </c>
      <c r="B16" s="185" t="s">
        <v>1096</v>
      </c>
      <c r="C16" s="168"/>
      <c r="D16" s="168"/>
      <c r="E16" s="168">
        <v>372000</v>
      </c>
      <c r="F16" s="168">
        <f t="shared" si="0"/>
        <v>372000</v>
      </c>
    </row>
    <row r="17" spans="1:6" x14ac:dyDescent="0.2">
      <c r="A17" s="185">
        <v>7</v>
      </c>
      <c r="B17" s="185" t="s">
        <v>1074</v>
      </c>
      <c r="C17" s="168"/>
      <c r="D17" s="168">
        <v>10522000</v>
      </c>
      <c r="E17" s="168"/>
      <c r="F17" s="168">
        <f t="shared" si="0"/>
        <v>10522000</v>
      </c>
    </row>
    <row r="18" spans="1:6" x14ac:dyDescent="0.2">
      <c r="A18" s="185">
        <v>8</v>
      </c>
      <c r="B18" s="185" t="s">
        <v>1075</v>
      </c>
      <c r="C18" s="168"/>
      <c r="D18" s="168"/>
      <c r="E18" s="168">
        <v>150000</v>
      </c>
      <c r="F18" s="168">
        <f t="shared" si="0"/>
        <v>150000</v>
      </c>
    </row>
    <row r="19" spans="1:6" x14ac:dyDescent="0.2">
      <c r="A19" s="185">
        <v>9</v>
      </c>
      <c r="B19" s="185" t="s">
        <v>1076</v>
      </c>
      <c r="C19" s="168"/>
      <c r="D19" s="168"/>
      <c r="E19" s="168">
        <v>1139000</v>
      </c>
      <c r="F19" s="168">
        <f t="shared" si="0"/>
        <v>1139000</v>
      </c>
    </row>
    <row r="20" spans="1:6" x14ac:dyDescent="0.2">
      <c r="A20" s="185">
        <v>10</v>
      </c>
      <c r="B20" s="185" t="s">
        <v>1077</v>
      </c>
      <c r="C20" s="168"/>
      <c r="D20" s="168"/>
      <c r="E20" s="168">
        <v>12731000</v>
      </c>
      <c r="F20" s="168">
        <f t="shared" si="0"/>
        <v>12731000</v>
      </c>
    </row>
    <row r="21" spans="1:6" x14ac:dyDescent="0.2">
      <c r="A21" s="185">
        <v>11</v>
      </c>
      <c r="B21" s="185" t="s">
        <v>1078</v>
      </c>
      <c r="C21" s="168"/>
      <c r="D21" s="168"/>
      <c r="E21" s="168">
        <v>9000000</v>
      </c>
      <c r="F21" s="168">
        <f t="shared" si="0"/>
        <v>9000000</v>
      </c>
    </row>
    <row r="22" spans="1:6" hidden="1" x14ac:dyDescent="0.2">
      <c r="A22" s="185">
        <v>13</v>
      </c>
      <c r="B22" s="185" t="s">
        <v>1079</v>
      </c>
      <c r="C22" s="168"/>
      <c r="D22" s="168"/>
      <c r="E22" s="168">
        <v>0</v>
      </c>
      <c r="F22" s="168">
        <f t="shared" si="0"/>
        <v>0</v>
      </c>
    </row>
    <row r="23" spans="1:6" x14ac:dyDescent="0.2">
      <c r="A23" s="185">
        <v>12</v>
      </c>
      <c r="B23" s="185" t="s">
        <v>1087</v>
      </c>
      <c r="C23" s="168"/>
      <c r="D23" s="168">
        <v>4369000</v>
      </c>
      <c r="E23" s="168"/>
      <c r="F23" s="168">
        <f t="shared" si="0"/>
        <v>4369000</v>
      </c>
    </row>
    <row r="24" spans="1:6" x14ac:dyDescent="0.2">
      <c r="A24" s="185">
        <v>13</v>
      </c>
      <c r="B24" s="185" t="s">
        <v>1088</v>
      </c>
      <c r="C24" s="168"/>
      <c r="D24" s="168">
        <v>100000</v>
      </c>
      <c r="E24" s="168"/>
      <c r="F24" s="168">
        <f t="shared" si="0"/>
        <v>100000</v>
      </c>
    </row>
    <row r="25" spans="1:6" hidden="1" x14ac:dyDescent="0.2">
      <c r="A25" s="185">
        <v>16</v>
      </c>
      <c r="B25" s="185" t="s">
        <v>1089</v>
      </c>
      <c r="C25" s="168"/>
      <c r="D25" s="168"/>
      <c r="E25" s="168">
        <v>0</v>
      </c>
      <c r="F25" s="168">
        <f t="shared" si="0"/>
        <v>0</v>
      </c>
    </row>
    <row r="26" spans="1:6" hidden="1" x14ac:dyDescent="0.2">
      <c r="A26" s="185">
        <v>17</v>
      </c>
      <c r="B26" s="185" t="s">
        <v>1080</v>
      </c>
      <c r="C26" s="168"/>
      <c r="D26" s="168"/>
      <c r="E26" s="168">
        <v>0</v>
      </c>
      <c r="F26" s="168">
        <f t="shared" si="0"/>
        <v>0</v>
      </c>
    </row>
    <row r="27" spans="1:6" hidden="1" x14ac:dyDescent="0.2">
      <c r="A27" s="185">
        <v>18</v>
      </c>
      <c r="B27" s="185" t="s">
        <v>1086</v>
      </c>
      <c r="C27" s="168">
        <v>0</v>
      </c>
      <c r="D27" s="168"/>
      <c r="E27" s="168"/>
      <c r="F27" s="168">
        <f t="shared" si="0"/>
        <v>0</v>
      </c>
    </row>
    <row r="28" spans="1:6" x14ac:dyDescent="0.2">
      <c r="A28" s="185">
        <v>14</v>
      </c>
      <c r="B28" s="185" t="s">
        <v>1095</v>
      </c>
      <c r="C28" s="168"/>
      <c r="D28" s="168">
        <v>500000</v>
      </c>
      <c r="E28" s="168"/>
      <c r="F28" s="168">
        <f t="shared" si="0"/>
        <v>500000</v>
      </c>
    </row>
    <row r="29" spans="1:6" x14ac:dyDescent="0.2">
      <c r="A29" s="185">
        <v>15</v>
      </c>
      <c r="B29" s="185" t="s">
        <v>1081</v>
      </c>
      <c r="C29" s="168"/>
      <c r="D29" s="168">
        <v>241000</v>
      </c>
      <c r="E29" s="168"/>
      <c r="F29" s="168">
        <f t="shared" si="0"/>
        <v>241000</v>
      </c>
    </row>
    <row r="30" spans="1:6" x14ac:dyDescent="0.2">
      <c r="A30" s="185">
        <v>16</v>
      </c>
      <c r="B30" s="185" t="s">
        <v>1082</v>
      </c>
      <c r="C30" s="168"/>
      <c r="D30" s="168">
        <v>770000</v>
      </c>
      <c r="E30" s="168">
        <v>5900000</v>
      </c>
      <c r="F30" s="168">
        <f t="shared" si="0"/>
        <v>6670000</v>
      </c>
    </row>
    <row r="31" spans="1:6" x14ac:dyDescent="0.2">
      <c r="A31" s="185">
        <v>17</v>
      </c>
      <c r="B31" s="185" t="s">
        <v>1083</v>
      </c>
      <c r="C31" s="168"/>
      <c r="D31" s="168">
        <v>300000</v>
      </c>
      <c r="E31" s="168"/>
      <c r="F31" s="168">
        <f t="shared" si="0"/>
        <v>300000</v>
      </c>
    </row>
    <row r="32" spans="1:6" x14ac:dyDescent="0.2">
      <c r="A32" s="185">
        <v>18</v>
      </c>
      <c r="B32" s="185" t="s">
        <v>1084</v>
      </c>
      <c r="C32" s="168"/>
      <c r="D32" s="168">
        <v>250000</v>
      </c>
      <c r="E32" s="168"/>
      <c r="F32" s="168">
        <f t="shared" si="0"/>
        <v>250000</v>
      </c>
    </row>
    <row r="33" spans="1:6" x14ac:dyDescent="0.2">
      <c r="A33" s="185">
        <v>19</v>
      </c>
      <c r="B33" s="185" t="s">
        <v>1094</v>
      </c>
      <c r="C33" s="168"/>
      <c r="D33" s="168">
        <v>1675000</v>
      </c>
      <c r="E33" s="168"/>
      <c r="F33" s="168">
        <f t="shared" si="0"/>
        <v>1675000</v>
      </c>
    </row>
    <row r="34" spans="1:6" x14ac:dyDescent="0.2">
      <c r="A34" s="185">
        <v>20</v>
      </c>
      <c r="B34" s="185" t="s">
        <v>1118</v>
      </c>
      <c r="C34" s="168"/>
      <c r="D34" s="168">
        <v>47000</v>
      </c>
      <c r="E34" s="168"/>
      <c r="F34" s="168">
        <f t="shared" si="0"/>
        <v>47000</v>
      </c>
    </row>
    <row r="35" spans="1:6" x14ac:dyDescent="0.2">
      <c r="A35" s="185">
        <v>21</v>
      </c>
      <c r="B35" s="185" t="s">
        <v>1119</v>
      </c>
      <c r="C35" s="168"/>
      <c r="D35" s="168">
        <v>5588000</v>
      </c>
      <c r="E35" s="168"/>
      <c r="F35" s="168">
        <f t="shared" si="0"/>
        <v>5588000</v>
      </c>
    </row>
    <row r="36" spans="1:6" x14ac:dyDescent="0.2">
      <c r="A36" s="185">
        <v>22</v>
      </c>
      <c r="B36" s="185" t="s">
        <v>1120</v>
      </c>
      <c r="C36" s="168"/>
      <c r="D36" s="168">
        <v>456000</v>
      </c>
      <c r="E36" s="168"/>
      <c r="F36" s="168">
        <f t="shared" si="0"/>
        <v>456000</v>
      </c>
    </row>
    <row r="37" spans="1:6" x14ac:dyDescent="0.2">
      <c r="A37" s="185">
        <v>23</v>
      </c>
      <c r="B37" s="185" t="s">
        <v>1121</v>
      </c>
      <c r="C37" s="168"/>
      <c r="D37" s="168"/>
      <c r="E37" s="168">
        <v>1861000</v>
      </c>
      <c r="F37" s="168"/>
    </row>
    <row r="38" spans="1:6" ht="15" x14ac:dyDescent="0.25">
      <c r="A38" s="185">
        <v>24</v>
      </c>
      <c r="B38" s="186" t="s">
        <v>1093</v>
      </c>
      <c r="C38" s="217">
        <f>SUM(C10:C33)</f>
        <v>0</v>
      </c>
      <c r="D38" s="217">
        <f>SUM(D10:D36)</f>
        <v>24818000</v>
      </c>
      <c r="E38" s="217">
        <f>SUM(E10:E37)</f>
        <v>376202000</v>
      </c>
      <c r="F38" s="217">
        <f>SUM(F10:F36)</f>
        <v>399159000</v>
      </c>
    </row>
  </sheetData>
  <mergeCells count="5">
    <mergeCell ref="A5:F5"/>
    <mergeCell ref="A1:F1"/>
    <mergeCell ref="A2:F2"/>
    <mergeCell ref="A4:F4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5</vt:i4>
      </vt:variant>
    </vt:vector>
  </HeadingPairs>
  <TitlesOfParts>
    <vt:vector size="13" baseType="lpstr">
      <vt:lpstr>1</vt:lpstr>
      <vt:lpstr>2</vt:lpstr>
      <vt:lpstr>3</vt:lpstr>
      <vt:lpstr>4</vt:lpstr>
      <vt:lpstr>5</vt:lpstr>
      <vt:lpstr>6</vt:lpstr>
      <vt:lpstr>7</vt:lpstr>
      <vt:lpstr>Munka1</vt:lpstr>
      <vt:lpstr>'6'!Nyomtatási_cím</vt:lpstr>
      <vt:lpstr>'1'!Nyomtatási_terület</vt:lpstr>
      <vt:lpstr>'5'!Nyomtatási_terület</vt:lpstr>
      <vt:lpstr>'6'!Nyomtatási_terület</vt:lpstr>
      <vt:lpstr>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László</dc:creator>
  <cp:lastModifiedBy>Molnár Ágnes</cp:lastModifiedBy>
  <cp:lastPrinted>2018-10-17T12:22:59Z</cp:lastPrinted>
  <dcterms:created xsi:type="dcterms:W3CDTF">2004-10-21T16:45:57Z</dcterms:created>
  <dcterms:modified xsi:type="dcterms:W3CDTF">2018-11-16T07:47:03Z</dcterms:modified>
</cp:coreProperties>
</file>